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comments3.xml" ContentType="application/vnd.openxmlformats-officedocument.spreadsheetml.comments+xml"/>
  <Override PartName="/xl/drawings/drawing14.xml" ContentType="application/vnd.openxmlformats-officedocument.drawing+xml"/>
  <Override PartName="/xl/comments4.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omments5.xml" ContentType="application/vnd.openxmlformats-officedocument.spreadsheetml.comments+xml"/>
  <Override PartName="/xl/drawings/drawing19.xml" ContentType="application/vnd.openxmlformats-officedocument.drawing+xml"/>
  <Override PartName="/xl/comments6.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omments7.xml" ContentType="application/vnd.openxmlformats-officedocument.spreadsheetml.comments+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showObjects="placeholders" codeName="ThisWorkbook" hidePivotFieldList="1"/>
  <mc:AlternateContent xmlns:mc="http://schemas.openxmlformats.org/markup-compatibility/2006">
    <mc:Choice Requires="x15">
      <x15ac:absPath xmlns:x15ac="http://schemas.microsoft.com/office/spreadsheetml/2010/11/ac" url="C:\TIMES models\TIMES-Nordic\"/>
    </mc:Choice>
  </mc:AlternateContent>
  <xr:revisionPtr revIDLastSave="0" documentId="13_ncr:1_{A0980E9B-358F-4393-B21C-B5BD3F9A266D}" xr6:coauthVersionLast="46" xr6:coauthVersionMax="46" xr10:uidLastSave="{00000000-0000-0000-0000-000000000000}"/>
  <bookViews>
    <workbookView xWindow="14316" yWindow="876" windowWidth="23268" windowHeight="15684" tabRatio="867" firstSheet="2" activeTab="5" xr2:uid="{00000000-000D-0000-FFFF-FFFF00000000}"/>
  </bookViews>
  <sheets>
    <sheet name="LOG" sheetId="244" r:id="rId1"/>
    <sheet name="RES" sheetId="238" r:id="rId2"/>
    <sheet name="Legend" sheetId="234" r:id="rId3"/>
    <sheet name="Commodities" sheetId="216" r:id="rId4"/>
    <sheet name="Processes_DR" sheetId="256" r:id="rId5"/>
    <sheet name="Boilers_DR" sheetId="261" r:id="rId6"/>
    <sheet name="Buildings_DR" sheetId="255" r:id="rId7"/>
    <sheet name="Dem_DR" sheetId="254" r:id="rId8"/>
    <sheet name="RES_Fuel_DR" sheetId="262" r:id="rId9"/>
    <sheet name="Emis" sheetId="242" r:id="rId10"/>
    <sheet name="Service_Demand_DR" sheetId="253" r:id="rId11"/>
    <sheet name="Unit_Demand_DR" sheetId="257" r:id="rId12"/>
    <sheet name="Future_Demand_DR" sheetId="260" r:id="rId13"/>
    <sheet name="Heat demand in new buildings12" sheetId="239" r:id="rId14"/>
    <sheet name="Heat demand in new buildings34" sheetId="250" r:id="rId15"/>
    <sheet name="Buildings_stock_eff12" sheetId="241" r:id="rId16"/>
    <sheet name="Buildings_stock_eff34" sheetId="245" r:id="rId17"/>
    <sheet name="Processes" sheetId="231" r:id="rId18"/>
    <sheet name="Boilers12" sheetId="235" r:id="rId19"/>
    <sheet name="Boilers34" sheetId="252" r:id="rId20"/>
    <sheet name="Buildings12" sheetId="219" r:id="rId21"/>
    <sheet name="Buildings34" sheetId="247" r:id="rId22"/>
    <sheet name="Dem" sheetId="221" r:id="rId23"/>
    <sheet name="RES_Fuel" sheetId="232" r:id="rId24"/>
  </sheets>
  <externalReferences>
    <externalReference r:id="rId25"/>
    <externalReference r:id="rId26"/>
    <externalReference r:id="rId27"/>
    <externalReference r:id="rId28"/>
    <externalReference r:id="rId29"/>
    <externalReference r:id="rId30"/>
    <externalReference r:id="rId31"/>
  </externalReferences>
  <definedNames>
    <definedName name="_xlnm._FilterDatabase" localSheetId="22" hidden="1">Dem!$B$4:$Q$5</definedName>
    <definedName name="_xlnm._FilterDatabase" localSheetId="7" hidden="1">Dem_DR!$B$4:$Q$5</definedName>
    <definedName name="_Order1" hidden="1">255</definedName>
    <definedName name="_Order2" hidden="1">255</definedName>
    <definedName name="BiomassLargeCHP">[1]TechnologyData!$A$14:$M$41</definedName>
    <definedName name="BPslut">[1]Plants!$J$2</definedName>
    <definedName name="dkkPerEUR">'[2]Centrale data'!$C$34</definedName>
    <definedName name="Eksportstigning">[1]Plants!$J$6</definedName>
    <definedName name="ElBoiler">[1]TechnologyData!$O$72:$AA$99</definedName>
    <definedName name="ElPriceMix" localSheetId="19">[1]Subsidy!#REF!</definedName>
    <definedName name="ElPriceMix" localSheetId="6">[1]Subsidy!#REF!</definedName>
    <definedName name="ElPriceMix" localSheetId="16">[1]Subsidy!#REF!</definedName>
    <definedName name="ElPriceMix" localSheetId="21">[1]Subsidy!#REF!</definedName>
    <definedName name="ElPriceMix" localSheetId="14">[1]Subsidy!#REF!</definedName>
    <definedName name="ElPriceMix">[1]Subsidy!#REF!</definedName>
    <definedName name="ES_Div" localSheetId="12">Future_Demand_DR!#REF!</definedName>
    <definedName name="ES_Div" localSheetId="13">'Heat demand in new buildings12'!#REF!</definedName>
    <definedName name="ES_Div" localSheetId="14">'Heat demand in new buildings34'!#REF!</definedName>
    <definedName name="ES_Div_10" localSheetId="12">Future_Demand_DR!#REF!</definedName>
    <definedName name="ES_Div_10" localSheetId="13">'Heat demand in new buildings12'!#REF!</definedName>
    <definedName name="ES_Div_10" localSheetId="14">'Heat demand in new buildings34'!#REF!</definedName>
    <definedName name="ES_Div_100" localSheetId="12">Future_Demand_DR!#REF!</definedName>
    <definedName name="ES_Div_100" localSheetId="13">'Heat demand in new buildings12'!#REF!</definedName>
    <definedName name="ES_Div_100" localSheetId="14">'Heat demand in new buildings34'!#REF!</definedName>
    <definedName name="ES_Div_101" localSheetId="12">Future_Demand_DR!#REF!</definedName>
    <definedName name="ES_Div_101" localSheetId="13">'Heat demand in new buildings12'!#REF!</definedName>
    <definedName name="ES_Div_101" localSheetId="14">'Heat demand in new buildings34'!#REF!</definedName>
    <definedName name="ES_Div_102" localSheetId="12">Future_Demand_DR!#REF!</definedName>
    <definedName name="ES_Div_102" localSheetId="13">'Heat demand in new buildings12'!#REF!</definedName>
    <definedName name="ES_Div_102" localSheetId="14">'Heat demand in new buildings34'!#REF!</definedName>
    <definedName name="ES_Div_103" localSheetId="12">Future_Demand_DR!#REF!</definedName>
    <definedName name="ES_Div_103" localSheetId="13">'Heat demand in new buildings12'!#REF!</definedName>
    <definedName name="ES_Div_103" localSheetId="14">'Heat demand in new buildings34'!#REF!</definedName>
    <definedName name="ES_Div_104" localSheetId="12">Future_Demand_DR!#REF!</definedName>
    <definedName name="ES_Div_104" localSheetId="13">'Heat demand in new buildings12'!#REF!</definedName>
    <definedName name="ES_Div_104" localSheetId="14">'Heat demand in new buildings34'!#REF!</definedName>
    <definedName name="ES_Div_105" localSheetId="12">Future_Demand_DR!#REF!</definedName>
    <definedName name="ES_Div_105" localSheetId="13">'Heat demand in new buildings12'!#REF!</definedName>
    <definedName name="ES_Div_105" localSheetId="14">'Heat demand in new buildings34'!#REF!</definedName>
    <definedName name="ES_Div_106" localSheetId="12">Future_Demand_DR!#REF!</definedName>
    <definedName name="ES_Div_106" localSheetId="13">'Heat demand in new buildings12'!#REF!</definedName>
    <definedName name="ES_Div_106" localSheetId="14">'Heat demand in new buildings34'!#REF!</definedName>
    <definedName name="ES_Div_107" localSheetId="12">Future_Demand_DR!#REF!</definedName>
    <definedName name="ES_Div_107" localSheetId="13">'Heat demand in new buildings12'!#REF!</definedName>
    <definedName name="ES_Div_107" localSheetId="14">'Heat demand in new buildings34'!#REF!</definedName>
    <definedName name="ES_Div_108" localSheetId="12">Future_Demand_DR!#REF!</definedName>
    <definedName name="ES_Div_108" localSheetId="13">'Heat demand in new buildings12'!#REF!</definedName>
    <definedName name="ES_Div_108" localSheetId="14">'Heat demand in new buildings34'!#REF!</definedName>
    <definedName name="ES_Div_109" localSheetId="12">Future_Demand_DR!#REF!</definedName>
    <definedName name="ES_Div_109" localSheetId="13">'Heat demand in new buildings12'!#REF!</definedName>
    <definedName name="ES_Div_109" localSheetId="14">'Heat demand in new buildings34'!#REF!</definedName>
    <definedName name="ES_Div_11" localSheetId="12">Future_Demand_DR!#REF!</definedName>
    <definedName name="ES_Div_11" localSheetId="13">'Heat demand in new buildings12'!#REF!</definedName>
    <definedName name="ES_Div_11" localSheetId="14">'Heat demand in new buildings34'!#REF!</definedName>
    <definedName name="ES_Div_110" localSheetId="12">Future_Demand_DR!#REF!</definedName>
    <definedName name="ES_Div_110" localSheetId="13">'Heat demand in new buildings12'!#REF!</definedName>
    <definedName name="ES_Div_110" localSheetId="14">'Heat demand in new buildings34'!#REF!</definedName>
    <definedName name="ES_Div_111" localSheetId="12">Future_Demand_DR!#REF!</definedName>
    <definedName name="ES_Div_111" localSheetId="13">'Heat demand in new buildings12'!#REF!</definedName>
    <definedName name="ES_Div_111" localSheetId="14">'Heat demand in new buildings34'!#REF!</definedName>
    <definedName name="ES_Div_112" localSheetId="12">Future_Demand_DR!#REF!</definedName>
    <definedName name="ES_Div_112" localSheetId="13">'Heat demand in new buildings12'!#REF!</definedName>
    <definedName name="ES_Div_112" localSheetId="14">'Heat demand in new buildings34'!#REF!</definedName>
    <definedName name="ES_Div_113" localSheetId="12">Future_Demand_DR!#REF!</definedName>
    <definedName name="ES_Div_113" localSheetId="13">'Heat demand in new buildings12'!#REF!</definedName>
    <definedName name="ES_Div_113" localSheetId="14">'Heat demand in new buildings34'!#REF!</definedName>
    <definedName name="ES_Div_114" localSheetId="12">Future_Demand_DR!#REF!</definedName>
    <definedName name="ES_Div_114" localSheetId="13">'Heat demand in new buildings12'!#REF!</definedName>
    <definedName name="ES_Div_114" localSheetId="14">'Heat demand in new buildings34'!#REF!</definedName>
    <definedName name="ES_Div_115" localSheetId="12">Future_Demand_DR!#REF!</definedName>
    <definedName name="ES_Div_115" localSheetId="13">'Heat demand in new buildings12'!#REF!</definedName>
    <definedName name="ES_Div_115" localSheetId="14">'Heat demand in new buildings34'!#REF!</definedName>
    <definedName name="ES_Div_116" localSheetId="12">Future_Demand_DR!#REF!</definedName>
    <definedName name="ES_Div_116" localSheetId="13">'Heat demand in new buildings12'!#REF!</definedName>
    <definedName name="ES_Div_116" localSheetId="14">'Heat demand in new buildings34'!#REF!</definedName>
    <definedName name="ES_Div_117" localSheetId="12">Future_Demand_DR!#REF!</definedName>
    <definedName name="ES_Div_117" localSheetId="13">'Heat demand in new buildings12'!#REF!</definedName>
    <definedName name="ES_Div_117" localSheetId="14">'Heat demand in new buildings34'!#REF!</definedName>
    <definedName name="ES_Div_118" localSheetId="12">Future_Demand_DR!#REF!</definedName>
    <definedName name="ES_Div_118" localSheetId="13">'Heat demand in new buildings12'!#REF!</definedName>
    <definedName name="ES_Div_118" localSheetId="14">'Heat demand in new buildings34'!#REF!</definedName>
    <definedName name="ES_Div_119" localSheetId="12">Future_Demand_DR!#REF!</definedName>
    <definedName name="ES_Div_119" localSheetId="13">'Heat demand in new buildings12'!#REF!</definedName>
    <definedName name="ES_Div_119" localSheetId="14">'Heat demand in new buildings34'!#REF!</definedName>
    <definedName name="ES_Div_12" localSheetId="12">Future_Demand_DR!#REF!</definedName>
    <definedName name="ES_Div_12" localSheetId="13">'Heat demand in new buildings12'!#REF!</definedName>
    <definedName name="ES_Div_12" localSheetId="14">'Heat demand in new buildings34'!#REF!</definedName>
    <definedName name="ES_Div_120" localSheetId="12">Future_Demand_DR!#REF!</definedName>
    <definedName name="ES_Div_120" localSheetId="13">'Heat demand in new buildings12'!#REF!</definedName>
    <definedName name="ES_Div_120" localSheetId="14">'Heat demand in new buildings34'!#REF!</definedName>
    <definedName name="ES_Div_121" localSheetId="12">Future_Demand_DR!#REF!</definedName>
    <definedName name="ES_Div_121" localSheetId="13">'Heat demand in new buildings12'!#REF!</definedName>
    <definedName name="ES_Div_121" localSheetId="14">'Heat demand in new buildings34'!#REF!</definedName>
    <definedName name="ES_Div_122" localSheetId="12">Future_Demand_DR!#REF!</definedName>
    <definedName name="ES_Div_122" localSheetId="13">'Heat demand in new buildings12'!#REF!</definedName>
    <definedName name="ES_Div_122" localSheetId="14">'Heat demand in new buildings34'!#REF!</definedName>
    <definedName name="ES_Div_123" localSheetId="12">Future_Demand_DR!#REF!</definedName>
    <definedName name="ES_Div_123" localSheetId="13">'Heat demand in new buildings12'!#REF!</definedName>
    <definedName name="ES_Div_123" localSheetId="14">'Heat demand in new buildings34'!#REF!</definedName>
    <definedName name="ES_Div_124" localSheetId="12">Future_Demand_DR!#REF!</definedName>
    <definedName name="ES_Div_124" localSheetId="13">'Heat demand in new buildings12'!#REF!</definedName>
    <definedName name="ES_Div_124" localSheetId="14">'Heat demand in new buildings34'!#REF!</definedName>
    <definedName name="ES_Div_125" localSheetId="12">Future_Demand_DR!#REF!</definedName>
    <definedName name="ES_Div_125" localSheetId="13">'Heat demand in new buildings12'!#REF!</definedName>
    <definedName name="ES_Div_125" localSheetId="14">'Heat demand in new buildings34'!#REF!</definedName>
    <definedName name="ES_Div_126" localSheetId="12">Future_Demand_DR!#REF!</definedName>
    <definedName name="ES_Div_126" localSheetId="13">'Heat demand in new buildings12'!#REF!</definedName>
    <definedName name="ES_Div_126" localSheetId="14">'Heat demand in new buildings34'!#REF!</definedName>
    <definedName name="ES_Div_127" localSheetId="12">Future_Demand_DR!#REF!</definedName>
    <definedName name="ES_Div_127" localSheetId="13">'Heat demand in new buildings12'!#REF!</definedName>
    <definedName name="ES_Div_127" localSheetId="14">'Heat demand in new buildings34'!#REF!</definedName>
    <definedName name="ES_Div_128" localSheetId="12">Future_Demand_DR!#REF!</definedName>
    <definedName name="ES_Div_128" localSheetId="13">'Heat demand in new buildings12'!#REF!</definedName>
    <definedName name="ES_Div_128" localSheetId="14">'Heat demand in new buildings34'!#REF!</definedName>
    <definedName name="ES_Div_129" localSheetId="12">Future_Demand_DR!#REF!</definedName>
    <definedName name="ES_Div_129" localSheetId="13">'Heat demand in new buildings12'!#REF!</definedName>
    <definedName name="ES_Div_129" localSheetId="14">'Heat demand in new buildings34'!#REF!</definedName>
    <definedName name="ES_Div_13" localSheetId="12">Future_Demand_DR!#REF!</definedName>
    <definedName name="ES_Div_13" localSheetId="13">'Heat demand in new buildings12'!#REF!</definedName>
    <definedName name="ES_Div_13" localSheetId="14">'Heat demand in new buildings34'!#REF!</definedName>
    <definedName name="ES_Div_130" localSheetId="12">Future_Demand_DR!#REF!</definedName>
    <definedName name="ES_Div_130" localSheetId="13">'Heat demand in new buildings12'!#REF!</definedName>
    <definedName name="ES_Div_130" localSheetId="14">'Heat demand in new buildings34'!#REF!</definedName>
    <definedName name="ES_Div_131" localSheetId="12">Future_Demand_DR!#REF!</definedName>
    <definedName name="ES_Div_131" localSheetId="13">'Heat demand in new buildings12'!#REF!</definedName>
    <definedName name="ES_Div_131" localSheetId="14">'Heat demand in new buildings34'!#REF!</definedName>
    <definedName name="ES_Div_132" localSheetId="12">Future_Demand_DR!#REF!</definedName>
    <definedName name="ES_Div_132" localSheetId="13">'Heat demand in new buildings12'!#REF!</definedName>
    <definedName name="ES_Div_132" localSheetId="14">'Heat demand in new buildings34'!#REF!</definedName>
    <definedName name="ES_Div_133" localSheetId="12">Future_Demand_DR!#REF!</definedName>
    <definedName name="ES_Div_133" localSheetId="13">'Heat demand in new buildings12'!#REF!</definedName>
    <definedName name="ES_Div_133" localSheetId="14">'Heat demand in new buildings34'!#REF!</definedName>
    <definedName name="ES_Div_134" localSheetId="12">Future_Demand_DR!#REF!</definedName>
    <definedName name="ES_Div_134" localSheetId="13">'Heat demand in new buildings12'!#REF!</definedName>
    <definedName name="ES_Div_134" localSheetId="14">'Heat demand in new buildings34'!#REF!</definedName>
    <definedName name="ES_Div_135" localSheetId="12">Future_Demand_DR!#REF!</definedName>
    <definedName name="ES_Div_135" localSheetId="13">'Heat demand in new buildings12'!#REF!</definedName>
    <definedName name="ES_Div_135" localSheetId="14">'Heat demand in new buildings34'!#REF!</definedName>
    <definedName name="ES_Div_136" localSheetId="12">Future_Demand_DR!#REF!</definedName>
    <definedName name="ES_Div_136" localSheetId="13">'Heat demand in new buildings12'!#REF!</definedName>
    <definedName name="ES_Div_136" localSheetId="14">'Heat demand in new buildings34'!#REF!</definedName>
    <definedName name="ES_Div_137" localSheetId="12">Future_Demand_DR!#REF!</definedName>
    <definedName name="ES_Div_137" localSheetId="13">'Heat demand in new buildings12'!#REF!</definedName>
    <definedName name="ES_Div_137" localSheetId="14">'Heat demand in new buildings34'!#REF!</definedName>
    <definedName name="ES_Div_138" localSheetId="12">Future_Demand_DR!#REF!</definedName>
    <definedName name="ES_Div_138" localSheetId="13">'Heat demand in new buildings12'!#REF!</definedName>
    <definedName name="ES_Div_138" localSheetId="14">'Heat demand in new buildings34'!#REF!</definedName>
    <definedName name="ES_Div_139" localSheetId="12">Future_Demand_DR!#REF!</definedName>
    <definedName name="ES_Div_139" localSheetId="13">'Heat demand in new buildings12'!#REF!</definedName>
    <definedName name="ES_Div_139" localSheetId="14">'Heat demand in new buildings34'!#REF!</definedName>
    <definedName name="ES_Div_14" localSheetId="12">Future_Demand_DR!#REF!</definedName>
    <definedName name="ES_Div_14" localSheetId="13">'Heat demand in new buildings12'!#REF!</definedName>
    <definedName name="ES_Div_14" localSheetId="14">'Heat demand in new buildings34'!#REF!</definedName>
    <definedName name="ES_Div_140" localSheetId="12">Future_Demand_DR!#REF!</definedName>
    <definedName name="ES_Div_140" localSheetId="13">'Heat demand in new buildings12'!#REF!</definedName>
    <definedName name="ES_Div_140" localSheetId="14">'Heat demand in new buildings34'!#REF!</definedName>
    <definedName name="ES_Div_141" localSheetId="12">Future_Demand_DR!#REF!</definedName>
    <definedName name="ES_Div_141" localSheetId="13">'Heat demand in new buildings12'!#REF!</definedName>
    <definedName name="ES_Div_141" localSheetId="14">'Heat demand in new buildings34'!#REF!</definedName>
    <definedName name="ES_Div_142" localSheetId="12">Future_Demand_DR!#REF!</definedName>
    <definedName name="ES_Div_142" localSheetId="13">'Heat demand in new buildings12'!#REF!</definedName>
    <definedName name="ES_Div_142" localSheetId="14">'Heat demand in new buildings34'!#REF!</definedName>
    <definedName name="ES_Div_143" localSheetId="12">Future_Demand_DR!#REF!</definedName>
    <definedName name="ES_Div_143" localSheetId="13">'Heat demand in new buildings12'!#REF!</definedName>
    <definedName name="ES_Div_143" localSheetId="14">'Heat demand in new buildings34'!#REF!</definedName>
    <definedName name="ES_Div_144" localSheetId="12">Future_Demand_DR!#REF!</definedName>
    <definedName name="ES_Div_144" localSheetId="13">'Heat demand in new buildings12'!#REF!</definedName>
    <definedName name="ES_Div_144" localSheetId="14">'Heat demand in new buildings34'!#REF!</definedName>
    <definedName name="ES_Div_145" localSheetId="12">Future_Demand_DR!#REF!</definedName>
    <definedName name="ES_Div_145" localSheetId="13">'Heat demand in new buildings12'!#REF!</definedName>
    <definedName name="ES_Div_145" localSheetId="14">'Heat demand in new buildings34'!#REF!</definedName>
    <definedName name="ES_Div_146" localSheetId="12">Future_Demand_DR!#REF!</definedName>
    <definedName name="ES_Div_146" localSheetId="13">'Heat demand in new buildings12'!#REF!</definedName>
    <definedName name="ES_Div_146" localSheetId="14">'Heat demand in new buildings34'!#REF!</definedName>
    <definedName name="ES_Div_147" localSheetId="12">Future_Demand_DR!#REF!</definedName>
    <definedName name="ES_Div_147" localSheetId="13">'Heat demand in new buildings12'!#REF!</definedName>
    <definedName name="ES_Div_147" localSheetId="14">'Heat demand in new buildings34'!#REF!</definedName>
    <definedName name="ES_Div_148" localSheetId="12">Future_Demand_DR!#REF!</definedName>
    <definedName name="ES_Div_148" localSheetId="13">'Heat demand in new buildings12'!#REF!</definedName>
    <definedName name="ES_Div_148" localSheetId="14">'Heat demand in new buildings34'!#REF!</definedName>
    <definedName name="ES_Div_149" localSheetId="12">Future_Demand_DR!#REF!</definedName>
    <definedName name="ES_Div_149" localSheetId="13">'Heat demand in new buildings12'!#REF!</definedName>
    <definedName name="ES_Div_149" localSheetId="14">'Heat demand in new buildings34'!#REF!</definedName>
    <definedName name="ES_Div_15" localSheetId="12">Future_Demand_DR!#REF!</definedName>
    <definedName name="ES_Div_15" localSheetId="13">'Heat demand in new buildings12'!#REF!</definedName>
    <definedName name="ES_Div_15" localSheetId="14">'Heat demand in new buildings34'!#REF!</definedName>
    <definedName name="ES_Div_150" localSheetId="12">Future_Demand_DR!#REF!</definedName>
    <definedName name="ES_Div_150" localSheetId="13">'Heat demand in new buildings12'!#REF!</definedName>
    <definedName name="ES_Div_150" localSheetId="14">'Heat demand in new buildings34'!#REF!</definedName>
    <definedName name="ES_Div_151" localSheetId="12">Future_Demand_DR!#REF!</definedName>
    <definedName name="ES_Div_151" localSheetId="13">'Heat demand in new buildings12'!#REF!</definedName>
    <definedName name="ES_Div_151" localSheetId="14">'Heat demand in new buildings34'!#REF!</definedName>
    <definedName name="ES_Div_152" localSheetId="12">Future_Demand_DR!#REF!</definedName>
    <definedName name="ES_Div_152" localSheetId="13">'Heat demand in new buildings12'!#REF!</definedName>
    <definedName name="ES_Div_152" localSheetId="14">'Heat demand in new buildings34'!#REF!</definedName>
    <definedName name="ES_Div_153" localSheetId="12">Future_Demand_DR!#REF!</definedName>
    <definedName name="ES_Div_153" localSheetId="13">'Heat demand in new buildings12'!#REF!</definedName>
    <definedName name="ES_Div_153" localSheetId="14">'Heat demand in new buildings34'!#REF!</definedName>
    <definedName name="ES_Div_154" localSheetId="12">Future_Demand_DR!#REF!</definedName>
    <definedName name="ES_Div_154" localSheetId="13">'Heat demand in new buildings12'!#REF!</definedName>
    <definedName name="ES_Div_154" localSheetId="14">'Heat demand in new buildings34'!#REF!</definedName>
    <definedName name="ES_Div_155" localSheetId="12">Future_Demand_DR!#REF!</definedName>
    <definedName name="ES_Div_155" localSheetId="13">'Heat demand in new buildings12'!#REF!</definedName>
    <definedName name="ES_Div_155" localSheetId="14">'Heat demand in new buildings34'!#REF!</definedName>
    <definedName name="ES_Div_156" localSheetId="12">Future_Demand_DR!#REF!</definedName>
    <definedName name="ES_Div_156" localSheetId="13">'Heat demand in new buildings12'!#REF!</definedName>
    <definedName name="ES_Div_156" localSheetId="14">'Heat demand in new buildings34'!#REF!</definedName>
    <definedName name="ES_Div_157" localSheetId="12">Future_Demand_DR!#REF!</definedName>
    <definedName name="ES_Div_157" localSheetId="13">'Heat demand in new buildings12'!#REF!</definedName>
    <definedName name="ES_Div_157" localSheetId="14">'Heat demand in new buildings34'!#REF!</definedName>
    <definedName name="ES_Div_158" localSheetId="12">Future_Demand_DR!#REF!</definedName>
    <definedName name="ES_Div_158" localSheetId="13">'Heat demand in new buildings12'!#REF!</definedName>
    <definedName name="ES_Div_158" localSheetId="14">'Heat demand in new buildings34'!#REF!</definedName>
    <definedName name="ES_Div_159" localSheetId="12">Future_Demand_DR!#REF!</definedName>
    <definedName name="ES_Div_159" localSheetId="13">'Heat demand in new buildings12'!#REF!</definedName>
    <definedName name="ES_Div_159" localSheetId="14">'Heat demand in new buildings34'!#REF!</definedName>
    <definedName name="ES_Div_16" localSheetId="12">Future_Demand_DR!#REF!</definedName>
    <definedName name="ES_Div_16" localSheetId="13">'Heat demand in new buildings12'!#REF!</definedName>
    <definedName name="ES_Div_16" localSheetId="14">'Heat demand in new buildings34'!#REF!</definedName>
    <definedName name="ES_Div_160" localSheetId="12">Future_Demand_DR!#REF!</definedName>
    <definedName name="ES_Div_160" localSheetId="13">'Heat demand in new buildings12'!#REF!</definedName>
    <definedName name="ES_Div_160" localSheetId="14">'Heat demand in new buildings34'!#REF!</definedName>
    <definedName name="ES_Div_161" localSheetId="12">Future_Demand_DR!#REF!</definedName>
    <definedName name="ES_Div_161" localSheetId="13">'Heat demand in new buildings12'!#REF!</definedName>
    <definedName name="ES_Div_161" localSheetId="14">'Heat demand in new buildings34'!#REF!</definedName>
    <definedName name="ES_Div_162" localSheetId="12">Future_Demand_DR!#REF!</definedName>
    <definedName name="ES_Div_162" localSheetId="13">'Heat demand in new buildings12'!#REF!</definedName>
    <definedName name="ES_Div_162" localSheetId="14">'Heat demand in new buildings34'!#REF!</definedName>
    <definedName name="ES_Div_163" localSheetId="12">Future_Demand_DR!#REF!</definedName>
    <definedName name="ES_Div_163" localSheetId="13">'Heat demand in new buildings12'!#REF!</definedName>
    <definedName name="ES_Div_163" localSheetId="14">'Heat demand in new buildings34'!#REF!</definedName>
    <definedName name="ES_Div_164" localSheetId="12">Future_Demand_DR!#REF!</definedName>
    <definedName name="ES_Div_164" localSheetId="13">'Heat demand in new buildings12'!#REF!</definedName>
    <definedName name="ES_Div_164" localSheetId="14">'Heat demand in new buildings34'!#REF!</definedName>
    <definedName name="ES_Div_165" localSheetId="12">Future_Demand_DR!#REF!</definedName>
    <definedName name="ES_Div_165" localSheetId="13">'Heat demand in new buildings12'!#REF!</definedName>
    <definedName name="ES_Div_165" localSheetId="14">'Heat demand in new buildings34'!#REF!</definedName>
    <definedName name="ES_Div_166" localSheetId="12">Future_Demand_DR!#REF!</definedName>
    <definedName name="ES_Div_166" localSheetId="13">'Heat demand in new buildings12'!#REF!</definedName>
    <definedName name="ES_Div_166" localSheetId="14">'Heat demand in new buildings34'!#REF!</definedName>
    <definedName name="ES_Div_167" localSheetId="12">Future_Demand_DR!#REF!</definedName>
    <definedName name="ES_Div_167" localSheetId="13">'Heat demand in new buildings12'!#REF!</definedName>
    <definedName name="ES_Div_167" localSheetId="14">'Heat demand in new buildings34'!#REF!</definedName>
    <definedName name="ES_Div_168" localSheetId="12">Future_Demand_DR!#REF!</definedName>
    <definedName name="ES_Div_168" localSheetId="13">'Heat demand in new buildings12'!#REF!</definedName>
    <definedName name="ES_Div_168" localSheetId="14">'Heat demand in new buildings34'!#REF!</definedName>
    <definedName name="ES_Div_169" localSheetId="12">Future_Demand_DR!#REF!</definedName>
    <definedName name="ES_Div_169" localSheetId="13">'Heat demand in new buildings12'!#REF!</definedName>
    <definedName name="ES_Div_169" localSheetId="14">'Heat demand in new buildings34'!#REF!</definedName>
    <definedName name="ES_Div_17" localSheetId="12">Future_Demand_DR!#REF!</definedName>
    <definedName name="ES_Div_17" localSheetId="13">'Heat demand in new buildings12'!#REF!</definedName>
    <definedName name="ES_Div_17" localSheetId="14">'Heat demand in new buildings34'!#REF!</definedName>
    <definedName name="ES_Div_170" localSheetId="12">Future_Demand_DR!#REF!</definedName>
    <definedName name="ES_Div_170" localSheetId="13">'Heat demand in new buildings12'!#REF!</definedName>
    <definedName name="ES_Div_170" localSheetId="14">'Heat demand in new buildings34'!#REF!</definedName>
    <definedName name="ES_Div_18" localSheetId="12">Future_Demand_DR!#REF!</definedName>
    <definedName name="ES_Div_18" localSheetId="13">'Heat demand in new buildings12'!#REF!</definedName>
    <definedName name="ES_Div_18" localSheetId="14">'Heat demand in new buildings34'!#REF!</definedName>
    <definedName name="ES_Div_19" localSheetId="12">Future_Demand_DR!#REF!</definedName>
    <definedName name="ES_Div_19" localSheetId="13">'Heat demand in new buildings12'!#REF!</definedName>
    <definedName name="ES_Div_19" localSheetId="14">'Heat demand in new buildings34'!#REF!</definedName>
    <definedName name="ES_Div_2" localSheetId="12">Future_Demand_DR!#REF!</definedName>
    <definedName name="ES_Div_2" localSheetId="13">'Heat demand in new buildings12'!#REF!</definedName>
    <definedName name="ES_Div_2" localSheetId="14">'Heat demand in new buildings34'!#REF!</definedName>
    <definedName name="ES_Div_20" localSheetId="12">Future_Demand_DR!#REF!</definedName>
    <definedName name="ES_Div_20" localSheetId="13">'Heat demand in new buildings12'!#REF!</definedName>
    <definedName name="ES_Div_20" localSheetId="14">'Heat demand in new buildings34'!#REF!</definedName>
    <definedName name="ES_Div_21" localSheetId="12">Future_Demand_DR!#REF!</definedName>
    <definedName name="ES_Div_21" localSheetId="13">'Heat demand in new buildings12'!#REF!</definedName>
    <definedName name="ES_Div_21" localSheetId="14">'Heat demand in new buildings34'!#REF!</definedName>
    <definedName name="ES_Div_22" localSheetId="12">Future_Demand_DR!#REF!</definedName>
    <definedName name="ES_Div_22" localSheetId="13">'Heat demand in new buildings12'!#REF!</definedName>
    <definedName name="ES_Div_22" localSheetId="14">'Heat demand in new buildings34'!#REF!</definedName>
    <definedName name="ES_Div_23" localSheetId="12">Future_Demand_DR!#REF!</definedName>
    <definedName name="ES_Div_23" localSheetId="13">'Heat demand in new buildings12'!#REF!</definedName>
    <definedName name="ES_Div_23" localSheetId="14">'Heat demand in new buildings34'!#REF!</definedName>
    <definedName name="ES_Div_24" localSheetId="12">Future_Demand_DR!#REF!</definedName>
    <definedName name="ES_Div_24" localSheetId="13">'Heat demand in new buildings12'!#REF!</definedName>
    <definedName name="ES_Div_24" localSheetId="14">'Heat demand in new buildings34'!#REF!</definedName>
    <definedName name="ES_Div_25" localSheetId="12">Future_Demand_DR!#REF!</definedName>
    <definedName name="ES_Div_25" localSheetId="13">'Heat demand in new buildings12'!#REF!</definedName>
    <definedName name="ES_Div_25" localSheetId="14">'Heat demand in new buildings34'!#REF!</definedName>
    <definedName name="ES_Div_26" localSheetId="12">Future_Demand_DR!#REF!</definedName>
    <definedName name="ES_Div_26" localSheetId="13">'Heat demand in new buildings12'!#REF!</definedName>
    <definedName name="ES_Div_26" localSheetId="14">'Heat demand in new buildings34'!#REF!</definedName>
    <definedName name="ES_Div_27" localSheetId="12">Future_Demand_DR!#REF!</definedName>
    <definedName name="ES_Div_27" localSheetId="13">'Heat demand in new buildings12'!#REF!</definedName>
    <definedName name="ES_Div_27" localSheetId="14">'Heat demand in new buildings34'!#REF!</definedName>
    <definedName name="ES_Div_28" localSheetId="12">Future_Demand_DR!#REF!</definedName>
    <definedName name="ES_Div_28" localSheetId="13">'Heat demand in new buildings12'!#REF!</definedName>
    <definedName name="ES_Div_28" localSheetId="14">'Heat demand in new buildings34'!#REF!</definedName>
    <definedName name="ES_Div_29" localSheetId="12">Future_Demand_DR!#REF!</definedName>
    <definedName name="ES_Div_29" localSheetId="13">'Heat demand in new buildings12'!#REF!</definedName>
    <definedName name="ES_Div_29" localSheetId="14">'Heat demand in new buildings34'!#REF!</definedName>
    <definedName name="ES_Div_3" localSheetId="12">Future_Demand_DR!#REF!</definedName>
    <definedName name="ES_Div_3" localSheetId="13">'Heat demand in new buildings12'!#REF!</definedName>
    <definedName name="ES_Div_3" localSheetId="14">'Heat demand in new buildings34'!#REF!</definedName>
    <definedName name="ES_Div_30" localSheetId="12">Future_Demand_DR!#REF!</definedName>
    <definedName name="ES_Div_30" localSheetId="13">'Heat demand in new buildings12'!#REF!</definedName>
    <definedName name="ES_Div_30" localSheetId="14">'Heat demand in new buildings34'!#REF!</definedName>
    <definedName name="ES_Div_31" localSheetId="12">Future_Demand_DR!#REF!</definedName>
    <definedName name="ES_Div_31" localSheetId="13">'Heat demand in new buildings12'!#REF!</definedName>
    <definedName name="ES_Div_31" localSheetId="14">'Heat demand in new buildings34'!#REF!</definedName>
    <definedName name="ES_Div_32" localSheetId="12">Future_Demand_DR!#REF!</definedName>
    <definedName name="ES_Div_32" localSheetId="13">'Heat demand in new buildings12'!#REF!</definedName>
    <definedName name="ES_Div_32" localSheetId="14">'Heat demand in new buildings34'!#REF!</definedName>
    <definedName name="ES_Div_33" localSheetId="12">Future_Demand_DR!#REF!</definedName>
    <definedName name="ES_Div_33" localSheetId="13">'Heat demand in new buildings12'!#REF!</definedName>
    <definedName name="ES_Div_33" localSheetId="14">'Heat demand in new buildings34'!#REF!</definedName>
    <definedName name="ES_Div_34" localSheetId="12">Future_Demand_DR!#REF!</definedName>
    <definedName name="ES_Div_34" localSheetId="13">'Heat demand in new buildings12'!#REF!</definedName>
    <definedName name="ES_Div_34" localSheetId="14">'Heat demand in new buildings34'!#REF!</definedName>
    <definedName name="ES_Div_35" localSheetId="12">Future_Demand_DR!#REF!</definedName>
    <definedName name="ES_Div_35" localSheetId="13">'Heat demand in new buildings12'!#REF!</definedName>
    <definedName name="ES_Div_35" localSheetId="14">'Heat demand in new buildings34'!#REF!</definedName>
    <definedName name="ES_Div_36" localSheetId="12">Future_Demand_DR!#REF!</definedName>
    <definedName name="ES_Div_36" localSheetId="13">'Heat demand in new buildings12'!#REF!</definedName>
    <definedName name="ES_Div_36" localSheetId="14">'Heat demand in new buildings34'!#REF!</definedName>
    <definedName name="ES_Div_37" localSheetId="12">Future_Demand_DR!#REF!</definedName>
    <definedName name="ES_Div_37" localSheetId="13">'Heat demand in new buildings12'!#REF!</definedName>
    <definedName name="ES_Div_37" localSheetId="14">'Heat demand in new buildings34'!#REF!</definedName>
    <definedName name="ES_Div_38" localSheetId="12">Future_Demand_DR!#REF!</definedName>
    <definedName name="ES_Div_38" localSheetId="13">'Heat demand in new buildings12'!#REF!</definedName>
    <definedName name="ES_Div_38" localSheetId="14">'Heat demand in new buildings34'!#REF!</definedName>
    <definedName name="ES_Div_39" localSheetId="12">Future_Demand_DR!#REF!</definedName>
    <definedName name="ES_Div_39" localSheetId="13">'Heat demand in new buildings12'!#REF!</definedName>
    <definedName name="ES_Div_39" localSheetId="14">'Heat demand in new buildings34'!#REF!</definedName>
    <definedName name="ES_Div_4" localSheetId="12">Future_Demand_DR!#REF!</definedName>
    <definedName name="ES_Div_4" localSheetId="13">'Heat demand in new buildings12'!#REF!</definedName>
    <definedName name="ES_Div_4" localSheetId="14">'Heat demand in new buildings34'!#REF!</definedName>
    <definedName name="ES_Div_40" localSheetId="12">Future_Demand_DR!#REF!</definedName>
    <definedName name="ES_Div_40" localSheetId="13">'Heat demand in new buildings12'!#REF!</definedName>
    <definedName name="ES_Div_40" localSheetId="14">'Heat demand in new buildings34'!#REF!</definedName>
    <definedName name="ES_Div_41" localSheetId="12">Future_Demand_DR!#REF!</definedName>
    <definedName name="ES_Div_41" localSheetId="13">'Heat demand in new buildings12'!#REF!</definedName>
    <definedName name="ES_Div_41" localSheetId="14">'Heat demand in new buildings34'!#REF!</definedName>
    <definedName name="ES_Div_42" localSheetId="12">Future_Demand_DR!#REF!</definedName>
    <definedName name="ES_Div_42" localSheetId="13">'Heat demand in new buildings12'!#REF!</definedName>
    <definedName name="ES_Div_42" localSheetId="14">'Heat demand in new buildings34'!#REF!</definedName>
    <definedName name="ES_Div_43" localSheetId="12">Future_Demand_DR!#REF!</definedName>
    <definedName name="ES_Div_43" localSheetId="13">'Heat demand in new buildings12'!#REF!</definedName>
    <definedName name="ES_Div_43" localSheetId="14">'Heat demand in new buildings34'!#REF!</definedName>
    <definedName name="ES_Div_44" localSheetId="12">Future_Demand_DR!#REF!</definedName>
    <definedName name="ES_Div_44" localSheetId="13">'Heat demand in new buildings12'!#REF!</definedName>
    <definedName name="ES_Div_44" localSheetId="14">'Heat demand in new buildings34'!#REF!</definedName>
    <definedName name="ES_Div_45" localSheetId="12">Future_Demand_DR!#REF!</definedName>
    <definedName name="ES_Div_45" localSheetId="13">'Heat demand in new buildings12'!#REF!</definedName>
    <definedName name="ES_Div_45" localSheetId="14">'Heat demand in new buildings34'!#REF!</definedName>
    <definedName name="ES_Div_46" localSheetId="12">Future_Demand_DR!#REF!</definedName>
    <definedName name="ES_Div_46" localSheetId="13">'Heat demand in new buildings12'!#REF!</definedName>
    <definedName name="ES_Div_46" localSheetId="14">'Heat demand in new buildings34'!#REF!</definedName>
    <definedName name="ES_Div_47" localSheetId="12">Future_Demand_DR!#REF!</definedName>
    <definedName name="ES_Div_47" localSheetId="13">'Heat demand in new buildings12'!#REF!</definedName>
    <definedName name="ES_Div_47" localSheetId="14">'Heat demand in new buildings34'!#REF!</definedName>
    <definedName name="ES_Div_48" localSheetId="12">Future_Demand_DR!#REF!</definedName>
    <definedName name="ES_Div_48" localSheetId="13">'Heat demand in new buildings12'!#REF!</definedName>
    <definedName name="ES_Div_48" localSheetId="14">'Heat demand in new buildings34'!#REF!</definedName>
    <definedName name="ES_Div_49" localSheetId="12">Future_Demand_DR!#REF!</definedName>
    <definedName name="ES_Div_49" localSheetId="13">'Heat demand in new buildings12'!#REF!</definedName>
    <definedName name="ES_Div_49" localSheetId="14">'Heat demand in new buildings34'!#REF!</definedName>
    <definedName name="ES_Div_5" localSheetId="12">Future_Demand_DR!#REF!</definedName>
    <definedName name="ES_Div_5" localSheetId="13">'Heat demand in new buildings12'!#REF!</definedName>
    <definedName name="ES_Div_5" localSheetId="14">'Heat demand in new buildings34'!#REF!</definedName>
    <definedName name="ES_Div_50" localSheetId="12">Future_Demand_DR!#REF!</definedName>
    <definedName name="ES_Div_50" localSheetId="13">'Heat demand in new buildings12'!#REF!</definedName>
    <definedName name="ES_Div_50" localSheetId="14">'Heat demand in new buildings34'!#REF!</definedName>
    <definedName name="ES_Div_51" localSheetId="12">Future_Demand_DR!#REF!</definedName>
    <definedName name="ES_Div_51" localSheetId="13">'Heat demand in new buildings12'!#REF!</definedName>
    <definedName name="ES_Div_51" localSheetId="14">'Heat demand in new buildings34'!#REF!</definedName>
    <definedName name="ES_Div_52" localSheetId="12">Future_Demand_DR!#REF!</definedName>
    <definedName name="ES_Div_52" localSheetId="13">'Heat demand in new buildings12'!#REF!</definedName>
    <definedName name="ES_Div_52" localSheetId="14">'Heat demand in new buildings34'!#REF!</definedName>
    <definedName name="ES_Div_53" localSheetId="12">Future_Demand_DR!#REF!</definedName>
    <definedName name="ES_Div_53" localSheetId="13">'Heat demand in new buildings12'!#REF!</definedName>
    <definedName name="ES_Div_53" localSheetId="14">'Heat demand in new buildings34'!#REF!</definedName>
    <definedName name="ES_Div_54" localSheetId="12">Future_Demand_DR!#REF!</definedName>
    <definedName name="ES_Div_54" localSheetId="13">'Heat demand in new buildings12'!#REF!</definedName>
    <definedName name="ES_Div_54" localSheetId="14">'Heat demand in new buildings34'!#REF!</definedName>
    <definedName name="ES_Div_55" localSheetId="12">Future_Demand_DR!#REF!</definedName>
    <definedName name="ES_Div_55" localSheetId="13">'Heat demand in new buildings12'!#REF!</definedName>
    <definedName name="ES_Div_55" localSheetId="14">'Heat demand in new buildings34'!#REF!</definedName>
    <definedName name="ES_Div_56" localSheetId="12">Future_Demand_DR!#REF!</definedName>
    <definedName name="ES_Div_56" localSheetId="13">'Heat demand in new buildings12'!#REF!</definedName>
    <definedName name="ES_Div_56" localSheetId="14">'Heat demand in new buildings34'!#REF!</definedName>
    <definedName name="ES_Div_57" localSheetId="12">Future_Demand_DR!#REF!</definedName>
    <definedName name="ES_Div_57" localSheetId="13">'Heat demand in new buildings12'!#REF!</definedName>
    <definedName name="ES_Div_57" localSheetId="14">'Heat demand in new buildings34'!#REF!</definedName>
    <definedName name="ES_Div_58" localSheetId="12">Future_Demand_DR!#REF!</definedName>
    <definedName name="ES_Div_58" localSheetId="13">'Heat demand in new buildings12'!#REF!</definedName>
    <definedName name="ES_Div_58" localSheetId="14">'Heat demand in new buildings34'!#REF!</definedName>
    <definedName name="ES_Div_59" localSheetId="12">Future_Demand_DR!#REF!</definedName>
    <definedName name="ES_Div_59" localSheetId="13">'Heat demand in new buildings12'!#REF!</definedName>
    <definedName name="ES_Div_59" localSheetId="14">'Heat demand in new buildings34'!#REF!</definedName>
    <definedName name="ES_Div_6" localSheetId="12">Future_Demand_DR!#REF!</definedName>
    <definedName name="ES_Div_6" localSheetId="13">'Heat demand in new buildings12'!#REF!</definedName>
    <definedName name="ES_Div_6" localSheetId="14">'Heat demand in new buildings34'!#REF!</definedName>
    <definedName name="ES_Div_60" localSheetId="12">Future_Demand_DR!#REF!</definedName>
    <definedName name="ES_Div_60" localSheetId="13">'Heat demand in new buildings12'!#REF!</definedName>
    <definedName name="ES_Div_60" localSheetId="14">'Heat demand in new buildings34'!#REF!</definedName>
    <definedName name="ES_Div_61" localSheetId="12">Future_Demand_DR!#REF!</definedName>
    <definedName name="ES_Div_61" localSheetId="13">'Heat demand in new buildings12'!#REF!</definedName>
    <definedName name="ES_Div_61" localSheetId="14">'Heat demand in new buildings34'!#REF!</definedName>
    <definedName name="ES_Div_62" localSheetId="12">Future_Demand_DR!#REF!</definedName>
    <definedName name="ES_Div_62" localSheetId="13">'Heat demand in new buildings12'!#REF!</definedName>
    <definedName name="ES_Div_62" localSheetId="14">'Heat demand in new buildings34'!#REF!</definedName>
    <definedName name="ES_Div_63" localSheetId="12">Future_Demand_DR!#REF!</definedName>
    <definedName name="ES_Div_63" localSheetId="13">'Heat demand in new buildings12'!#REF!</definedName>
    <definedName name="ES_Div_63" localSheetId="14">'Heat demand in new buildings34'!#REF!</definedName>
    <definedName name="ES_Div_64" localSheetId="12">Future_Demand_DR!#REF!</definedName>
    <definedName name="ES_Div_64" localSheetId="13">'Heat demand in new buildings12'!#REF!</definedName>
    <definedName name="ES_Div_64" localSheetId="14">'Heat demand in new buildings34'!#REF!</definedName>
    <definedName name="ES_Div_65" localSheetId="12">Future_Demand_DR!#REF!</definedName>
    <definedName name="ES_Div_65" localSheetId="13">'Heat demand in new buildings12'!#REF!</definedName>
    <definedName name="ES_Div_65" localSheetId="14">'Heat demand in new buildings34'!#REF!</definedName>
    <definedName name="ES_Div_66" localSheetId="12">Future_Demand_DR!#REF!</definedName>
    <definedName name="ES_Div_66" localSheetId="13">'Heat demand in new buildings12'!#REF!</definedName>
    <definedName name="ES_Div_66" localSheetId="14">'Heat demand in new buildings34'!#REF!</definedName>
    <definedName name="ES_Div_67" localSheetId="12">Future_Demand_DR!#REF!</definedName>
    <definedName name="ES_Div_67" localSheetId="13">'Heat demand in new buildings12'!#REF!</definedName>
    <definedName name="ES_Div_67" localSheetId="14">'Heat demand in new buildings34'!#REF!</definedName>
    <definedName name="ES_Div_68" localSheetId="12">Future_Demand_DR!#REF!</definedName>
    <definedName name="ES_Div_68" localSheetId="13">'Heat demand in new buildings12'!#REF!</definedName>
    <definedName name="ES_Div_68" localSheetId="14">'Heat demand in new buildings34'!#REF!</definedName>
    <definedName name="ES_Div_69" localSheetId="12">Future_Demand_DR!#REF!</definedName>
    <definedName name="ES_Div_69" localSheetId="13">'Heat demand in new buildings12'!#REF!</definedName>
    <definedName name="ES_Div_69" localSheetId="14">'Heat demand in new buildings34'!#REF!</definedName>
    <definedName name="ES_Div_7" localSheetId="12">Future_Demand_DR!#REF!</definedName>
    <definedName name="ES_Div_7" localSheetId="13">'Heat demand in new buildings12'!#REF!</definedName>
    <definedName name="ES_Div_7" localSheetId="14">'Heat demand in new buildings34'!#REF!</definedName>
    <definedName name="ES_Div_70" localSheetId="12">Future_Demand_DR!#REF!</definedName>
    <definedName name="ES_Div_70" localSheetId="13">'Heat demand in new buildings12'!#REF!</definedName>
    <definedName name="ES_Div_70" localSheetId="14">'Heat demand in new buildings34'!#REF!</definedName>
    <definedName name="ES_Div_71" localSheetId="12">Future_Demand_DR!#REF!</definedName>
    <definedName name="ES_Div_71" localSheetId="13">'Heat demand in new buildings12'!#REF!</definedName>
    <definedName name="ES_Div_71" localSheetId="14">'Heat demand in new buildings34'!#REF!</definedName>
    <definedName name="ES_Div_72" localSheetId="12">Future_Demand_DR!#REF!</definedName>
    <definedName name="ES_Div_72" localSheetId="13">'Heat demand in new buildings12'!#REF!</definedName>
    <definedName name="ES_Div_72" localSheetId="14">'Heat demand in new buildings34'!#REF!</definedName>
    <definedName name="ES_Div_73" localSheetId="12">Future_Demand_DR!#REF!</definedName>
    <definedName name="ES_Div_73" localSheetId="13">'Heat demand in new buildings12'!#REF!</definedName>
    <definedName name="ES_Div_73" localSheetId="14">'Heat demand in new buildings34'!#REF!</definedName>
    <definedName name="ES_Div_74" localSheetId="12">Future_Demand_DR!#REF!</definedName>
    <definedName name="ES_Div_74" localSheetId="13">'Heat demand in new buildings12'!#REF!</definedName>
    <definedName name="ES_Div_74" localSheetId="14">'Heat demand in new buildings34'!#REF!</definedName>
    <definedName name="ES_Div_75" localSheetId="12">Future_Demand_DR!#REF!</definedName>
    <definedName name="ES_Div_75" localSheetId="13">'Heat demand in new buildings12'!#REF!</definedName>
    <definedName name="ES_Div_75" localSheetId="14">'Heat demand in new buildings34'!#REF!</definedName>
    <definedName name="ES_Div_76" localSheetId="12">Future_Demand_DR!#REF!</definedName>
    <definedName name="ES_Div_76" localSheetId="13">'Heat demand in new buildings12'!#REF!</definedName>
    <definedName name="ES_Div_76" localSheetId="14">'Heat demand in new buildings34'!#REF!</definedName>
    <definedName name="ES_Div_77" localSheetId="12">Future_Demand_DR!#REF!</definedName>
    <definedName name="ES_Div_77" localSheetId="13">'Heat demand in new buildings12'!#REF!</definedName>
    <definedName name="ES_Div_77" localSheetId="14">'Heat demand in new buildings34'!#REF!</definedName>
    <definedName name="ES_Div_78" localSheetId="12">Future_Demand_DR!#REF!</definedName>
    <definedName name="ES_Div_78" localSheetId="13">'Heat demand in new buildings12'!#REF!</definedName>
    <definedName name="ES_Div_78" localSheetId="14">'Heat demand in new buildings34'!#REF!</definedName>
    <definedName name="ES_Div_79" localSheetId="12">Future_Demand_DR!#REF!</definedName>
    <definedName name="ES_Div_79" localSheetId="13">'Heat demand in new buildings12'!#REF!</definedName>
    <definedName name="ES_Div_79" localSheetId="14">'Heat demand in new buildings34'!#REF!</definedName>
    <definedName name="ES_Div_8" localSheetId="12">Future_Demand_DR!#REF!</definedName>
    <definedName name="ES_Div_8" localSheetId="13">'Heat demand in new buildings12'!#REF!</definedName>
    <definedName name="ES_Div_8" localSheetId="14">'Heat demand in new buildings34'!#REF!</definedName>
    <definedName name="ES_Div_80" localSheetId="12">Future_Demand_DR!#REF!</definedName>
    <definedName name="ES_Div_80" localSheetId="13">'Heat demand in new buildings12'!#REF!</definedName>
    <definedName name="ES_Div_80" localSheetId="14">'Heat demand in new buildings34'!#REF!</definedName>
    <definedName name="ES_Div_81" localSheetId="12">Future_Demand_DR!#REF!</definedName>
    <definedName name="ES_Div_81" localSheetId="13">'Heat demand in new buildings12'!#REF!</definedName>
    <definedName name="ES_Div_81" localSheetId="14">'Heat demand in new buildings34'!#REF!</definedName>
    <definedName name="ES_Div_82" localSheetId="12">Future_Demand_DR!#REF!</definedName>
    <definedName name="ES_Div_82" localSheetId="13">'Heat demand in new buildings12'!#REF!</definedName>
    <definedName name="ES_Div_82" localSheetId="14">'Heat demand in new buildings34'!#REF!</definedName>
    <definedName name="ES_Div_83" localSheetId="12">Future_Demand_DR!#REF!</definedName>
    <definedName name="ES_Div_83" localSheetId="13">'Heat demand in new buildings12'!#REF!</definedName>
    <definedName name="ES_Div_83" localSheetId="14">'Heat demand in new buildings34'!#REF!</definedName>
    <definedName name="ES_Div_84" localSheetId="12">Future_Demand_DR!#REF!</definedName>
    <definedName name="ES_Div_84" localSheetId="13">'Heat demand in new buildings12'!#REF!</definedName>
    <definedName name="ES_Div_84" localSheetId="14">'Heat demand in new buildings34'!#REF!</definedName>
    <definedName name="ES_Div_85" localSheetId="12">Future_Demand_DR!#REF!</definedName>
    <definedName name="ES_Div_85" localSheetId="13">'Heat demand in new buildings12'!#REF!</definedName>
    <definedName name="ES_Div_85" localSheetId="14">'Heat demand in new buildings34'!#REF!</definedName>
    <definedName name="ES_Div_86" localSheetId="12">Future_Demand_DR!#REF!</definedName>
    <definedName name="ES_Div_86" localSheetId="13">'Heat demand in new buildings12'!#REF!</definedName>
    <definedName name="ES_Div_86" localSheetId="14">'Heat demand in new buildings34'!#REF!</definedName>
    <definedName name="ES_Div_87" localSheetId="12">Future_Demand_DR!#REF!</definedName>
    <definedName name="ES_Div_87" localSheetId="13">'Heat demand in new buildings12'!#REF!</definedName>
    <definedName name="ES_Div_87" localSheetId="14">'Heat demand in new buildings34'!#REF!</definedName>
    <definedName name="ES_Div_88" localSheetId="12">Future_Demand_DR!#REF!</definedName>
    <definedName name="ES_Div_88" localSheetId="13">'Heat demand in new buildings12'!#REF!</definedName>
    <definedName name="ES_Div_88" localSheetId="14">'Heat demand in new buildings34'!#REF!</definedName>
    <definedName name="ES_Div_89" localSheetId="12">Future_Demand_DR!#REF!</definedName>
    <definedName name="ES_Div_89" localSheetId="13">'Heat demand in new buildings12'!#REF!</definedName>
    <definedName name="ES_Div_89" localSheetId="14">'Heat demand in new buildings34'!#REF!</definedName>
    <definedName name="ES_Div_9" localSheetId="12">Future_Demand_DR!#REF!</definedName>
    <definedName name="ES_Div_9" localSheetId="13">'Heat demand in new buildings12'!#REF!</definedName>
    <definedName name="ES_Div_9" localSheetId="14">'Heat demand in new buildings34'!#REF!</definedName>
    <definedName name="ES_Div_90" localSheetId="12">Future_Demand_DR!#REF!</definedName>
    <definedName name="ES_Div_90" localSheetId="13">'Heat demand in new buildings12'!#REF!</definedName>
    <definedName name="ES_Div_90" localSheetId="14">'Heat demand in new buildings34'!#REF!</definedName>
    <definedName name="ES_Div_91" localSheetId="12">Future_Demand_DR!#REF!</definedName>
    <definedName name="ES_Div_91" localSheetId="13">'Heat demand in new buildings12'!#REF!</definedName>
    <definedName name="ES_Div_91" localSheetId="14">'Heat demand in new buildings34'!#REF!</definedName>
    <definedName name="ES_Div_92" localSheetId="12">Future_Demand_DR!#REF!</definedName>
    <definedName name="ES_Div_92" localSheetId="13">'Heat demand in new buildings12'!#REF!</definedName>
    <definedName name="ES_Div_92" localSheetId="14">'Heat demand in new buildings34'!#REF!</definedName>
    <definedName name="ES_Div_93" localSheetId="12">Future_Demand_DR!#REF!</definedName>
    <definedName name="ES_Div_93" localSheetId="13">'Heat demand in new buildings12'!#REF!</definedName>
    <definedName name="ES_Div_93" localSheetId="14">'Heat demand in new buildings34'!#REF!</definedName>
    <definedName name="ES_Div_94" localSheetId="12">Future_Demand_DR!#REF!</definedName>
    <definedName name="ES_Div_94" localSheetId="13">'Heat demand in new buildings12'!#REF!</definedName>
    <definedName name="ES_Div_94" localSheetId="14">'Heat demand in new buildings34'!#REF!</definedName>
    <definedName name="ES_Div_95" localSheetId="12">Future_Demand_DR!#REF!</definedName>
    <definedName name="ES_Div_95" localSheetId="13">'Heat demand in new buildings12'!#REF!</definedName>
    <definedName name="ES_Div_95" localSheetId="14">'Heat demand in new buildings34'!#REF!</definedName>
    <definedName name="ES_Div_96" localSheetId="12">Future_Demand_DR!#REF!</definedName>
    <definedName name="ES_Div_96" localSheetId="13">'Heat demand in new buildings12'!#REF!</definedName>
    <definedName name="ES_Div_96" localSheetId="14">'Heat demand in new buildings34'!#REF!</definedName>
    <definedName name="ES_Div_97" localSheetId="12">Future_Demand_DR!#REF!</definedName>
    <definedName name="ES_Div_97" localSheetId="13">'Heat demand in new buildings12'!#REF!</definedName>
    <definedName name="ES_Div_97" localSheetId="14">'Heat demand in new buildings34'!#REF!</definedName>
    <definedName name="ES_Div_98" localSheetId="12">Future_Demand_DR!#REF!</definedName>
    <definedName name="ES_Div_98" localSheetId="13">'Heat demand in new buildings12'!#REF!</definedName>
    <definedName name="ES_Div_98" localSheetId="14">'Heat demand in new buildings34'!#REF!</definedName>
    <definedName name="ES_Div_99" localSheetId="12">Future_Demand_DR!#REF!</definedName>
    <definedName name="ES_Div_99" localSheetId="13">'Heat demand in new buildings12'!#REF!</definedName>
    <definedName name="ES_Div_99" localSheetId="14">'Heat demand in new buildings34'!#REF!</definedName>
    <definedName name="Fastprisår">[3]Forside!$B$5</definedName>
    <definedName name="FID_1" localSheetId="0">[4]AGR_Fuels!$A$2</definedName>
    <definedName name="FID_1">[4]AGR_Fuels!$A$2</definedName>
    <definedName name="FID_2" localSheetId="19">LOG!#REF!</definedName>
    <definedName name="FID_2" localSheetId="6">LOG!#REF!</definedName>
    <definedName name="FID_2" localSheetId="16">LOG!#REF!</definedName>
    <definedName name="FID_2" localSheetId="21">LOG!#REF!</definedName>
    <definedName name="FID_2" localSheetId="14">LOG!#REF!</definedName>
    <definedName name="FID_2">LOG!#REF!</definedName>
    <definedName name="FuelPrices" localSheetId="19">#REF!</definedName>
    <definedName name="FuelPrices" localSheetId="6">#REF!</definedName>
    <definedName name="FuelPrices" localSheetId="16">#REF!</definedName>
    <definedName name="FuelPrices" localSheetId="21">#REF!</definedName>
    <definedName name="FuelPrices" localSheetId="14">#REF!</definedName>
    <definedName name="FuelPrices">#REF!</definedName>
    <definedName name="HeatPump_Large">[1]TechnologyData!$O$101:$AA$128</definedName>
    <definedName name="Inflation" localSheetId="19">[1]General!#REF!</definedName>
    <definedName name="Inflation" localSheetId="6">[1]General!#REF!</definedName>
    <definedName name="Inflation" localSheetId="16">[1]General!#REF!</definedName>
    <definedName name="Inflation" localSheetId="21">[1]General!#REF!</definedName>
    <definedName name="Inflation" localSheetId="14">[1]General!#REF!</definedName>
    <definedName name="Inflation">[1]General!#REF!</definedName>
    <definedName name="LastPSOYear">[1]Plants!$H$2</definedName>
    <definedName name="Nettarif">[1]TechnologyData!$F$11</definedName>
    <definedName name="NGCC_SmallBP">[1]TechnologyData!$A$72:$M$99</definedName>
    <definedName name="nhydro" localSheetId="19">[1]General!#REF!</definedName>
    <definedName name="nhydro" localSheetId="6">[1]General!#REF!</definedName>
    <definedName name="nhydro" localSheetId="16">[1]General!#REF!</definedName>
    <definedName name="nhydro" localSheetId="21">[1]General!#REF!</definedName>
    <definedName name="nhydro" localSheetId="14">[1]General!#REF!</definedName>
    <definedName name="nhydro">[1]General!#REF!</definedName>
    <definedName name="NyeNGCC">[1]Plants!$J$5</definedName>
    <definedName name="OffshoreWindPark">[1]TechnologyData!$O$43:$AA$70</definedName>
    <definedName name="OnshoreWindPark">[1]TechnologyData!$O$14:$AA$41</definedName>
    <definedName name="Prisår_Til_Ramses" localSheetId="19">#REF!</definedName>
    <definedName name="Prisår_Til_Ramses" localSheetId="6">#REF!</definedName>
    <definedName name="Prisår_Til_Ramses" localSheetId="16">#REF!</definedName>
    <definedName name="Prisår_Til_Ramses" localSheetId="21">#REF!</definedName>
    <definedName name="Prisår_Til_Ramses" localSheetId="14">#REF!</definedName>
    <definedName name="Prisår_Til_Ramses">#REF!</definedName>
    <definedName name="Raggr1">[5]Rækker!$A$4:$A$4</definedName>
    <definedName name="Raggr2">[5]Rækker!$B$4:$B$4</definedName>
    <definedName name="Raggr3">[5]Rækker!$C$4:$C$4</definedName>
    <definedName name="Real_interest_rate">[6]TechnologyData!$B$37</definedName>
    <definedName name="RefurbishedCoalBioCHP">[1]TechnologyData!$A$43:$M$70</definedName>
    <definedName name="RenovCKV">[1]Plants!$J$4</definedName>
    <definedName name="rSØK">'[2]Centrale data'!$C$32</definedName>
    <definedName name="Saggr1">[5]Søjler!$A$4:$A$7</definedName>
    <definedName name="Saggr2">[5]Søjler!$B$4:$B$7</definedName>
    <definedName name="Saggr3">[5]Søjler!$C$4:$C$7</definedName>
    <definedName name="Saggr4">[5]Søjler!$D$4:$D$7</definedName>
    <definedName name="Saggr5">[5]Søjler!$E$4:$E$7</definedName>
    <definedName name="Saggr6">[5]Søjler!$F$4:$F$7</definedName>
    <definedName name="Saggr7">[5]Søjler!$G$4:$G$7</definedName>
    <definedName name="Saggr8">[5]Søjler!$H$4:$H$7</definedName>
    <definedName name="WasteCHP">[1]TechnologyData!$A$101:$M$129</definedName>
    <definedName name="Wood_SmallBP">[1]TechnologyData!$A$131:$M$158</definedName>
    <definedName name="x" localSheetId="3">[7]AGR_Fuels!$A$2</definedName>
    <definedName name="x">[7]AGR_Fuels!$A$2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 i="261" l="1"/>
  <c r="G17" i="261"/>
  <c r="G18" i="261"/>
  <c r="G19" i="261"/>
  <c r="G20" i="261"/>
  <c r="G21" i="261"/>
  <c r="G22" i="261"/>
  <c r="G15" i="261"/>
  <c r="S22" i="261" l="1"/>
  <c r="X22" i="261"/>
  <c r="X21" i="261"/>
  <c r="I22" i="261"/>
  <c r="U22" i="261" s="1"/>
  <c r="I21" i="261"/>
  <c r="U21" i="261" s="1"/>
  <c r="I20" i="261"/>
  <c r="U20" i="261" s="1"/>
  <c r="I19" i="261"/>
  <c r="U19" i="261" s="1"/>
  <c r="I18" i="261"/>
  <c r="I17" i="261"/>
  <c r="U17" i="261" s="1"/>
  <c r="I16" i="261"/>
  <c r="U16" i="261" s="1"/>
  <c r="I15" i="261"/>
  <c r="U15" i="261" s="1"/>
  <c r="I24" i="261"/>
  <c r="U24" i="261" s="1"/>
  <c r="I23" i="261"/>
  <c r="U23" i="261" s="1"/>
  <c r="G24" i="261"/>
  <c r="G23" i="261"/>
  <c r="S21" i="261"/>
  <c r="Y22" i="261"/>
  <c r="S24" i="261"/>
  <c r="S23" i="261"/>
  <c r="S20" i="261"/>
  <c r="S19" i="261"/>
  <c r="T18" i="261"/>
  <c r="H23" i="255"/>
  <c r="L23" i="255"/>
  <c r="U23" i="255"/>
  <c r="V23" i="255"/>
  <c r="J22" i="261"/>
  <c r="V22" i="261" s="1"/>
  <c r="H22" i="261"/>
  <c r="T22" i="261" s="1"/>
  <c r="J21" i="261"/>
  <c r="V21" i="261" s="1"/>
  <c r="H21" i="261"/>
  <c r="T21" i="261" s="1"/>
  <c r="J20" i="261"/>
  <c r="V20" i="261" s="1"/>
  <c r="H20" i="261"/>
  <c r="T20" i="261" s="1"/>
  <c r="J19" i="261"/>
  <c r="V19" i="261" s="1"/>
  <c r="H19" i="261"/>
  <c r="T19" i="261" s="1"/>
  <c r="J18" i="261"/>
  <c r="H18" i="261"/>
  <c r="S18" i="261"/>
  <c r="J17" i="261"/>
  <c r="V17" i="261" s="1"/>
  <c r="H17" i="261"/>
  <c r="T17" i="261" s="1"/>
  <c r="S17" i="261"/>
  <c r="J16" i="261"/>
  <c r="V16" i="261" s="1"/>
  <c r="H16" i="261"/>
  <c r="T16" i="261" s="1"/>
  <c r="S16" i="261"/>
  <c r="J15" i="261"/>
  <c r="H15" i="261"/>
  <c r="T15" i="261" s="1"/>
  <c r="S15" i="261"/>
  <c r="V15" i="261" s="1"/>
  <c r="H83" i="261"/>
  <c r="H82" i="261"/>
  <c r="H81" i="261"/>
  <c r="H80" i="261"/>
  <c r="H68" i="261"/>
  <c r="Y15" i="261"/>
  <c r="G5" i="261"/>
  <c r="S5" i="261" s="1"/>
  <c r="X15" i="261"/>
  <c r="K18" i="261"/>
  <c r="E80" i="261"/>
  <c r="E85" i="261"/>
  <c r="E86" i="261"/>
  <c r="F87" i="261"/>
  <c r="F86" i="261"/>
  <c r="F85" i="261"/>
  <c r="H71" i="261"/>
  <c r="G71" i="261"/>
  <c r="F71" i="261"/>
  <c r="E71" i="261"/>
  <c r="D71" i="261"/>
  <c r="H70" i="261"/>
  <c r="G70" i="261"/>
  <c r="F70" i="261"/>
  <c r="E70" i="261"/>
  <c r="D70" i="261"/>
  <c r="H69" i="261"/>
  <c r="F69" i="261"/>
  <c r="E69" i="261"/>
  <c r="D69" i="261"/>
  <c r="F68" i="261"/>
  <c r="E68" i="261"/>
  <c r="G87" i="261"/>
  <c r="H88" i="261"/>
  <c r="G88" i="261"/>
  <c r="F88" i="261"/>
  <c r="E88" i="261"/>
  <c r="H87" i="261"/>
  <c r="E87" i="261"/>
  <c r="H86" i="261"/>
  <c r="H85" i="261"/>
  <c r="D88" i="261"/>
  <c r="D87" i="261"/>
  <c r="D86" i="261"/>
  <c r="I71" i="261"/>
  <c r="I70" i="261"/>
  <c r="I69" i="261"/>
  <c r="I68" i="261"/>
  <c r="I62" i="261"/>
  <c r="F190" i="253"/>
  <c r="E34" i="253"/>
  <c r="K28" i="255"/>
  <c r="J28" i="255"/>
  <c r="I28" i="255"/>
  <c r="H28" i="255"/>
  <c r="K27" i="255"/>
  <c r="J27" i="255"/>
  <c r="I27" i="255"/>
  <c r="H27" i="255"/>
  <c r="K24" i="255"/>
  <c r="J24" i="255"/>
  <c r="I24" i="255"/>
  <c r="H24" i="255"/>
  <c r="K23" i="255"/>
  <c r="J23" i="255"/>
  <c r="I23" i="255"/>
  <c r="K20" i="255"/>
  <c r="J20" i="255"/>
  <c r="I20" i="255"/>
  <c r="H20" i="255"/>
  <c r="K19" i="255"/>
  <c r="J19" i="255"/>
  <c r="I19" i="255"/>
  <c r="H19" i="255"/>
  <c r="K12" i="255"/>
  <c r="J12" i="255"/>
  <c r="I12" i="255"/>
  <c r="H12" i="255"/>
  <c r="K11" i="255"/>
  <c r="J11" i="255"/>
  <c r="I11" i="255"/>
  <c r="H11" i="255"/>
  <c r="K7" i="255"/>
  <c r="K8" i="255"/>
  <c r="J8" i="255"/>
  <c r="J7" i="255"/>
  <c r="I8" i="255"/>
  <c r="I7" i="255"/>
  <c r="H8" i="255"/>
  <c r="H7" i="255"/>
  <c r="U7" i="255" s="1"/>
  <c r="V31" i="255"/>
  <c r="Y13" i="261"/>
  <c r="X13" i="261" s="1"/>
  <c r="AH11" i="255" s="1"/>
  <c r="G6" i="261"/>
  <c r="S6" i="261" s="1"/>
  <c r="E5" i="254"/>
  <c r="D43" i="255"/>
  <c r="L10" i="255"/>
  <c r="L9" i="255"/>
  <c r="K5" i="253"/>
  <c r="X8" i="261"/>
  <c r="Y8" i="261"/>
  <c r="X7" i="261"/>
  <c r="X11" i="261"/>
  <c r="AG19" i="255"/>
  <c r="AG23" i="255"/>
  <c r="AO7" i="255"/>
  <c r="AN7" i="255"/>
  <c r="AM7" i="255"/>
  <c r="AL7" i="255"/>
  <c r="AK7" i="255"/>
  <c r="AJ7" i="255"/>
  <c r="AI7" i="255"/>
  <c r="AH7" i="255"/>
  <c r="AG7" i="255"/>
  <c r="AO11" i="255"/>
  <c r="AN11" i="255"/>
  <c r="AM11" i="255"/>
  <c r="AL11" i="255"/>
  <c r="AK11" i="255"/>
  <c r="AJ11" i="255"/>
  <c r="AI11" i="255"/>
  <c r="AG11" i="255"/>
  <c r="Y25" i="261"/>
  <c r="J14" i="261"/>
  <c r="V14" i="261" s="1"/>
  <c r="J13" i="261"/>
  <c r="V13" i="261" s="1"/>
  <c r="J7" i="261"/>
  <c r="V7" i="261" s="1"/>
  <c r="J6" i="261"/>
  <c r="V6" i="261" s="1"/>
  <c r="J5" i="261"/>
  <c r="V5" i="261" s="1"/>
  <c r="I14" i="261"/>
  <c r="U14" i="261" s="1"/>
  <c r="H14" i="261"/>
  <c r="T14" i="261" s="1"/>
  <c r="G14" i="261"/>
  <c r="S14" i="261" s="1"/>
  <c r="I13" i="261"/>
  <c r="U13" i="261" s="1"/>
  <c r="H13" i="261"/>
  <c r="T13" i="261" s="1"/>
  <c r="J12" i="261"/>
  <c r="V12" i="261" s="1"/>
  <c r="I12" i="261"/>
  <c r="U12" i="261" s="1"/>
  <c r="H12" i="261"/>
  <c r="T12" i="261" s="1"/>
  <c r="G12" i="261"/>
  <c r="S12" i="261" s="1"/>
  <c r="J11" i="261"/>
  <c r="V11" i="261" s="1"/>
  <c r="I11" i="261"/>
  <c r="U11" i="261" s="1"/>
  <c r="H11" i="261"/>
  <c r="T11" i="261" s="1"/>
  <c r="G11" i="261"/>
  <c r="S11" i="261" s="1"/>
  <c r="J10" i="261"/>
  <c r="V10" i="261" s="1"/>
  <c r="I10" i="261"/>
  <c r="U10" i="261" s="1"/>
  <c r="H10" i="261"/>
  <c r="T10" i="261" s="1"/>
  <c r="G10" i="261"/>
  <c r="S10" i="261" s="1"/>
  <c r="J9" i="261"/>
  <c r="V9" i="261" s="1"/>
  <c r="I9" i="261"/>
  <c r="U9" i="261" s="1"/>
  <c r="H9" i="261"/>
  <c r="T9" i="261" s="1"/>
  <c r="G9" i="261"/>
  <c r="S9" i="261" s="1"/>
  <c r="J8" i="261"/>
  <c r="V8" i="261" s="1"/>
  <c r="I8" i="261"/>
  <c r="U8" i="261" s="1"/>
  <c r="H8" i="261"/>
  <c r="T8" i="261" s="1"/>
  <c r="I7" i="261"/>
  <c r="U7" i="261" s="1"/>
  <c r="H7" i="261"/>
  <c r="T7" i="261" s="1"/>
  <c r="G7" i="261"/>
  <c r="S7" i="261" s="1"/>
  <c r="I6" i="261"/>
  <c r="U6" i="261" s="1"/>
  <c r="H6" i="261"/>
  <c r="T6" i="261" s="1"/>
  <c r="I5" i="261"/>
  <c r="U5" i="261" s="1"/>
  <c r="H5" i="261"/>
  <c r="T5" i="261" s="1"/>
  <c r="AE8" i="261"/>
  <c r="AC8" i="261"/>
  <c r="AA8" i="261"/>
  <c r="AE7" i="261"/>
  <c r="AC7" i="261"/>
  <c r="AA7" i="261"/>
  <c r="Y7" i="261"/>
  <c r="D18" i="261"/>
  <c r="D8" i="261"/>
  <c r="B6" i="261"/>
  <c r="B7" i="261"/>
  <c r="B8" i="261"/>
  <c r="B9" i="261"/>
  <c r="B10" i="261"/>
  <c r="B11" i="261"/>
  <c r="B12" i="261"/>
  <c r="B13" i="261"/>
  <c r="B14" i="261"/>
  <c r="B15" i="261"/>
  <c r="B16" i="261"/>
  <c r="B17" i="261"/>
  <c r="B18" i="261"/>
  <c r="B19" i="261"/>
  <c r="B20" i="261"/>
  <c r="B21" i="261"/>
  <c r="B22" i="261"/>
  <c r="B23" i="261"/>
  <c r="B24" i="261"/>
  <c r="O18" i="261"/>
  <c r="E18" i="261"/>
  <c r="C18" i="261"/>
  <c r="C6" i="261"/>
  <c r="C7" i="261"/>
  <c r="C8" i="261"/>
  <c r="C9" i="261"/>
  <c r="C10" i="261"/>
  <c r="C11" i="261"/>
  <c r="C12" i="261"/>
  <c r="C13" i="261"/>
  <c r="C14" i="261"/>
  <c r="C15" i="261"/>
  <c r="C16" i="261"/>
  <c r="C17" i="261"/>
  <c r="C19" i="261"/>
  <c r="C20" i="261"/>
  <c r="C21" i="261"/>
  <c r="C22" i="261"/>
  <c r="C23" i="261"/>
  <c r="C24" i="261"/>
  <c r="C5" i="261"/>
  <c r="B5" i="261"/>
  <c r="O8" i="261"/>
  <c r="M8" i="261"/>
  <c r="L8" i="261"/>
  <c r="N8" i="261" s="1"/>
  <c r="E8" i="261"/>
  <c r="D37" i="256"/>
  <c r="D27" i="256"/>
  <c r="D81" i="261" l="1"/>
  <c r="L16" i="253"/>
  <c r="K16" i="253"/>
  <c r="N16" i="253"/>
  <c r="M16" i="253"/>
  <c r="X25" i="261"/>
  <c r="G8" i="261"/>
  <c r="S8" i="261" s="1"/>
  <c r="AD8" i="261"/>
  <c r="AB8" i="261"/>
  <c r="Z8" i="261"/>
  <c r="L18" i="261"/>
  <c r="M18" i="261"/>
  <c r="J43" i="255"/>
  <c r="K5" i="261"/>
  <c r="N18" i="261" l="1"/>
  <c r="K11" i="261"/>
  <c r="L11" i="261" s="1"/>
  <c r="L5" i="261"/>
  <c r="K12" i="262" l="1"/>
  <c r="H11" i="257" l="1"/>
  <c r="H9" i="257"/>
  <c r="L76" i="255"/>
  <c r="L75" i="255"/>
  <c r="L7" i="261"/>
  <c r="L74" i="255"/>
  <c r="L73" i="255"/>
  <c r="I37" i="257"/>
  <c r="I34" i="257"/>
  <c r="AE6" i="261"/>
  <c r="AE5" i="261"/>
  <c r="AC6" i="261"/>
  <c r="AC5" i="261"/>
  <c r="M7" i="261" l="1"/>
  <c r="AA6" i="261" l="1"/>
  <c r="AA5" i="261"/>
  <c r="X20" i="261"/>
  <c r="Y63" i="261"/>
  <c r="Z45" i="261" l="1"/>
  <c r="I32" i="257" l="1"/>
  <c r="Y6" i="261"/>
  <c r="Y5" i="261"/>
  <c r="F78" i="257" l="1"/>
  <c r="F11" i="235" l="1"/>
  <c r="S11" i="235"/>
  <c r="P16" i="257" l="1"/>
  <c r="Q16" i="257"/>
  <c r="R16" i="257"/>
  <c r="S16" i="257"/>
  <c r="P17" i="257"/>
  <c r="Q17" i="257"/>
  <c r="R17" i="257"/>
  <c r="S17" i="257"/>
  <c r="P18" i="257"/>
  <c r="Q18" i="257"/>
  <c r="R18" i="257"/>
  <c r="S18" i="257"/>
  <c r="P19" i="257"/>
  <c r="Q19" i="257"/>
  <c r="R19" i="257"/>
  <c r="S19" i="257"/>
  <c r="P20" i="257"/>
  <c r="Q20" i="257"/>
  <c r="R20" i="257"/>
  <c r="S20" i="257"/>
  <c r="Q15" i="257"/>
  <c r="R15" i="257"/>
  <c r="S15" i="257"/>
  <c r="P15" i="257"/>
  <c r="L22" i="257"/>
  <c r="L21" i="257"/>
  <c r="E101" i="257"/>
  <c r="E86" i="257"/>
  <c r="E82" i="257"/>
  <c r="E79" i="257"/>
  <c r="M12" i="257"/>
  <c r="N98" i="253"/>
  <c r="G5" i="253" l="1"/>
  <c r="I84" i="253" l="1"/>
  <c r="E6" i="260" l="1"/>
  <c r="D9" i="257"/>
  <c r="D12" i="257"/>
  <c r="D10" i="257"/>
  <c r="F9" i="235"/>
  <c r="L9" i="257"/>
  <c r="P10" i="261"/>
  <c r="H12" i="257" l="1"/>
  <c r="L119" i="253"/>
  <c r="G117" i="261" l="1"/>
  <c r="B6" i="262" l="1"/>
  <c r="B7" i="262"/>
  <c r="B8" i="262"/>
  <c r="B9" i="262"/>
  <c r="B10" i="262"/>
  <c r="B11" i="262"/>
  <c r="B12" i="262"/>
  <c r="B13" i="262"/>
  <c r="B14" i="262"/>
  <c r="B15" i="262"/>
  <c r="D19" i="262"/>
  <c r="E18" i="262"/>
  <c r="D18" i="262"/>
  <c r="C18" i="262"/>
  <c r="B18" i="262"/>
  <c r="D17" i="262"/>
  <c r="E16" i="262"/>
  <c r="D16" i="262"/>
  <c r="C16" i="262"/>
  <c r="B16" i="262"/>
  <c r="E15" i="262"/>
  <c r="C15" i="262"/>
  <c r="E14" i="262"/>
  <c r="C14" i="262"/>
  <c r="E13" i="262"/>
  <c r="C13" i="262"/>
  <c r="E12" i="262"/>
  <c r="D12" i="262"/>
  <c r="C12" i="262"/>
  <c r="E11" i="262"/>
  <c r="C11" i="262"/>
  <c r="E10" i="262"/>
  <c r="D10" i="262"/>
  <c r="C10" i="262"/>
  <c r="E9" i="262"/>
  <c r="D9" i="262"/>
  <c r="C9" i="262"/>
  <c r="E8" i="262"/>
  <c r="D8" i="262"/>
  <c r="C8" i="262"/>
  <c r="E7" i="262"/>
  <c r="D7" i="262"/>
  <c r="C7" i="262"/>
  <c r="E6" i="262"/>
  <c r="D6" i="262"/>
  <c r="C6" i="262"/>
  <c r="K23" i="261" l="1"/>
  <c r="M23" i="261" s="1"/>
  <c r="K13" i="261"/>
  <c r="M13" i="261" s="1"/>
  <c r="C205" i="261"/>
  <c r="D205" i="261" s="1"/>
  <c r="E205" i="261" s="1"/>
  <c r="S10" i="260"/>
  <c r="AB52" i="261"/>
  <c r="AB51" i="261"/>
  <c r="AE18" i="261"/>
  <c r="M10" i="261"/>
  <c r="AB10" i="261" s="1"/>
  <c r="M20" i="261"/>
  <c r="AB20" i="261" s="1"/>
  <c r="AA99" i="261"/>
  <c r="AA98" i="261"/>
  <c r="N73" i="261"/>
  <c r="G119" i="261"/>
  <c r="F117" i="261"/>
  <c r="H117" i="261"/>
  <c r="I117" i="261"/>
  <c r="J117" i="261"/>
  <c r="E117" i="261"/>
  <c r="E225" i="261"/>
  <c r="D215" i="261" s="1"/>
  <c r="E215" i="261" s="1"/>
  <c r="K22" i="261" s="1"/>
  <c r="O24" i="261"/>
  <c r="E24" i="261"/>
  <c r="D24" i="261"/>
  <c r="O23" i="261"/>
  <c r="K24" i="261"/>
  <c r="M24" i="261" s="1"/>
  <c r="E23" i="261"/>
  <c r="D23" i="261"/>
  <c r="O22" i="261"/>
  <c r="E22" i="261"/>
  <c r="D22" i="261"/>
  <c r="O21" i="261"/>
  <c r="K21" i="261"/>
  <c r="M21" i="261" s="1"/>
  <c r="E21" i="261"/>
  <c r="D21" i="261"/>
  <c r="P20" i="261"/>
  <c r="O20" i="261"/>
  <c r="L20" i="261"/>
  <c r="E20" i="261"/>
  <c r="D20" i="261"/>
  <c r="O19" i="261"/>
  <c r="E19" i="261"/>
  <c r="D19" i="261"/>
  <c r="O17" i="261"/>
  <c r="K17" i="261"/>
  <c r="M17" i="261" s="1"/>
  <c r="E17" i="261"/>
  <c r="D17" i="261"/>
  <c r="O16" i="261"/>
  <c r="K16" i="261"/>
  <c r="L16" i="261" s="1"/>
  <c r="N16" i="261" s="1"/>
  <c r="E16" i="261"/>
  <c r="D16" i="261"/>
  <c r="O15" i="261"/>
  <c r="K15" i="261"/>
  <c r="M15" i="261" s="1"/>
  <c r="E15" i="261"/>
  <c r="D15" i="261"/>
  <c r="O14" i="261"/>
  <c r="E14" i="261"/>
  <c r="D14" i="261"/>
  <c r="O13" i="261"/>
  <c r="K14" i="261"/>
  <c r="E13" i="261"/>
  <c r="D13" i="261"/>
  <c r="O12" i="261"/>
  <c r="E12" i="261"/>
  <c r="D12" i="261"/>
  <c r="O11" i="261"/>
  <c r="M11" i="261"/>
  <c r="E11" i="261"/>
  <c r="D11" i="261"/>
  <c r="O10" i="261"/>
  <c r="L10" i="261"/>
  <c r="E10" i="261"/>
  <c r="D10" i="261"/>
  <c r="O9" i="261"/>
  <c r="E9" i="261"/>
  <c r="D9" i="261"/>
  <c r="O7" i="261"/>
  <c r="E7" i="261"/>
  <c r="D7" i="261"/>
  <c r="O6" i="261"/>
  <c r="K6" i="261"/>
  <c r="E6" i="261"/>
  <c r="D6" i="261"/>
  <c r="O5" i="261"/>
  <c r="X5" i="261"/>
  <c r="E5" i="261"/>
  <c r="D5" i="261"/>
  <c r="AC41" i="260"/>
  <c r="AD40" i="260"/>
  <c r="AC39" i="260"/>
  <c r="AC38" i="260"/>
  <c r="X38" i="260"/>
  <c r="E27" i="260"/>
  <c r="F27" i="260"/>
  <c r="R102" i="255" s="1"/>
  <c r="O29" i="255" s="1"/>
  <c r="E26" i="260"/>
  <c r="F26" i="260" s="1"/>
  <c r="R99" i="255"/>
  <c r="O17" i="255" s="1"/>
  <c r="E25" i="260"/>
  <c r="F25" i="260" s="1"/>
  <c r="R100" i="255" s="1"/>
  <c r="O21" i="255" s="1"/>
  <c r="E24" i="260"/>
  <c r="F24" i="260" s="1"/>
  <c r="R97" i="255" s="1"/>
  <c r="O9" i="255" s="1"/>
  <c r="E23" i="260"/>
  <c r="F23" i="260"/>
  <c r="R101" i="255"/>
  <c r="AC33" i="260"/>
  <c r="G27" i="260"/>
  <c r="H27" i="260"/>
  <c r="S102" i="255" s="1"/>
  <c r="O30" i="255" s="1"/>
  <c r="E22" i="260"/>
  <c r="F22" i="260" s="1"/>
  <c r="R98" i="255" s="1"/>
  <c r="O13" i="255" s="1"/>
  <c r="AD32" i="260"/>
  <c r="G21" i="260"/>
  <c r="H21" i="260" s="1"/>
  <c r="O102" i="255" s="1"/>
  <c r="N30" i="255" s="1"/>
  <c r="E21" i="260"/>
  <c r="F21" i="260"/>
  <c r="N102" i="255"/>
  <c r="N29" i="255" s="1"/>
  <c r="AC31" i="260"/>
  <c r="G20" i="260"/>
  <c r="H20" i="260"/>
  <c r="O99" i="255" s="1"/>
  <c r="N18" i="255" s="1"/>
  <c r="E20" i="260"/>
  <c r="F20" i="260" s="1"/>
  <c r="N99" i="255"/>
  <c r="N17" i="255" s="1"/>
  <c r="AC30" i="260"/>
  <c r="X30" i="260"/>
  <c r="G19" i="260"/>
  <c r="H19" i="260"/>
  <c r="O100" i="255" s="1"/>
  <c r="N22" i="255" s="1"/>
  <c r="AB22" i="255" s="1"/>
  <c r="E19" i="260"/>
  <c r="F19" i="260" s="1"/>
  <c r="N100" i="255" s="1"/>
  <c r="N21" i="255" s="1"/>
  <c r="G18" i="260"/>
  <c r="H18" i="260" s="1"/>
  <c r="O97" i="255" s="1"/>
  <c r="N10" i="255" s="1"/>
  <c r="E18" i="260"/>
  <c r="F18" i="260" s="1"/>
  <c r="N97" i="255" s="1"/>
  <c r="N9" i="255" s="1"/>
  <c r="G17" i="260"/>
  <c r="H17" i="260"/>
  <c r="O101" i="255"/>
  <c r="N26" i="255" s="1"/>
  <c r="E17" i="260"/>
  <c r="F17" i="260"/>
  <c r="N101" i="255"/>
  <c r="N25" i="255" s="1"/>
  <c r="G16" i="260"/>
  <c r="H16" i="260" s="1"/>
  <c r="O98" i="255" s="1"/>
  <c r="N14" i="255" s="1"/>
  <c r="E16" i="260"/>
  <c r="F16" i="260"/>
  <c r="N98" i="255"/>
  <c r="N13" i="255" s="1"/>
  <c r="AC18" i="260"/>
  <c r="AD17" i="260"/>
  <c r="AD18" i="260" s="1"/>
  <c r="AC16" i="260"/>
  <c r="G14" i="260"/>
  <c r="H14" i="260"/>
  <c r="K99" i="255" s="1"/>
  <c r="M18" i="255" s="1"/>
  <c r="AC15" i="260"/>
  <c r="G8" i="260" s="1"/>
  <c r="H8" i="260" s="1"/>
  <c r="G99" i="255" s="1"/>
  <c r="L18" i="255" s="1"/>
  <c r="X15" i="260"/>
  <c r="E15" i="260"/>
  <c r="F15" i="260"/>
  <c r="J102" i="255" s="1"/>
  <c r="M29" i="255" s="1"/>
  <c r="E14" i="260"/>
  <c r="F14" i="260" s="1"/>
  <c r="J99" i="255" s="1"/>
  <c r="M17" i="255" s="1"/>
  <c r="E13" i="260"/>
  <c r="F13" i="260" s="1"/>
  <c r="J100" i="255" s="1"/>
  <c r="M21" i="255" s="1"/>
  <c r="E12" i="260"/>
  <c r="F12" i="260" s="1"/>
  <c r="J97" i="255" s="1"/>
  <c r="M9" i="255" s="1"/>
  <c r="E11" i="260"/>
  <c r="F11" i="260"/>
  <c r="J101" i="255" s="1"/>
  <c r="M25" i="255" s="1"/>
  <c r="AC10" i="260"/>
  <c r="E10" i="260"/>
  <c r="F10" i="260" s="1"/>
  <c r="J98" i="255" s="1"/>
  <c r="M13" i="255" s="1"/>
  <c r="AD9" i="260"/>
  <c r="AD7" i="260"/>
  <c r="E9" i="260"/>
  <c r="F9" i="260" s="1"/>
  <c r="F102" i="255" s="1"/>
  <c r="L29" i="255" s="1"/>
  <c r="AC8" i="260"/>
  <c r="G15" i="260"/>
  <c r="H15" i="260"/>
  <c r="K102" i="255" s="1"/>
  <c r="M30" i="255" s="1"/>
  <c r="E8" i="260"/>
  <c r="F8" i="260"/>
  <c r="F99" i="255" s="1"/>
  <c r="L17" i="255" s="1"/>
  <c r="AC7" i="260"/>
  <c r="G7" i="260" s="1"/>
  <c r="H7" i="260" s="1"/>
  <c r="G100" i="255"/>
  <c r="L22" i="255" s="1"/>
  <c r="X7" i="260"/>
  <c r="E7" i="260"/>
  <c r="F7" i="260" s="1"/>
  <c r="F100" i="255" s="1"/>
  <c r="L21" i="255" s="1"/>
  <c r="F6" i="260"/>
  <c r="F97" i="255"/>
  <c r="E5" i="260"/>
  <c r="F5" i="260"/>
  <c r="F101" i="255" s="1"/>
  <c r="L25" i="255" s="1"/>
  <c r="E4" i="260"/>
  <c r="F4" i="260" s="1"/>
  <c r="F98" i="255" s="1"/>
  <c r="L13" i="255" s="1"/>
  <c r="N99" i="253"/>
  <c r="N100" i="253"/>
  <c r="N101" i="253"/>
  <c r="N102" i="253"/>
  <c r="N103" i="253"/>
  <c r="N104" i="253"/>
  <c r="N105" i="253"/>
  <c r="N106" i="253"/>
  <c r="N107" i="253"/>
  <c r="N108" i="253"/>
  <c r="N109" i="253"/>
  <c r="N110" i="253"/>
  <c r="N111" i="253"/>
  <c r="N112" i="253"/>
  <c r="N113" i="253"/>
  <c r="N114" i="253"/>
  <c r="N115" i="253"/>
  <c r="N116" i="253"/>
  <c r="N117" i="253"/>
  <c r="N118" i="253"/>
  <c r="M99" i="253"/>
  <c r="M100" i="253"/>
  <c r="M101" i="253"/>
  <c r="O101" i="253" s="1"/>
  <c r="M102" i="253"/>
  <c r="O102" i="253" s="1"/>
  <c r="M103" i="253"/>
  <c r="O103" i="253" s="1"/>
  <c r="M104" i="253"/>
  <c r="M105" i="253"/>
  <c r="M106" i="253"/>
  <c r="M107" i="253"/>
  <c r="M108" i="253"/>
  <c r="M109" i="253"/>
  <c r="M110" i="253"/>
  <c r="O110" i="253" s="1"/>
  <c r="M111" i="253"/>
  <c r="O111" i="253" s="1"/>
  <c r="M112" i="253"/>
  <c r="M113" i="253"/>
  <c r="M114" i="253"/>
  <c r="M115" i="253"/>
  <c r="M116" i="253"/>
  <c r="M117" i="253"/>
  <c r="M118" i="253"/>
  <c r="O118" i="253" s="1"/>
  <c r="M98" i="253"/>
  <c r="O98" i="253" s="1"/>
  <c r="F169" i="253"/>
  <c r="G8" i="253"/>
  <c r="G10" i="253"/>
  <c r="K10" i="253" s="1"/>
  <c r="E48" i="255" s="1"/>
  <c r="U28" i="255" s="1"/>
  <c r="G7" i="253"/>
  <c r="C8" i="253"/>
  <c r="C7" i="253"/>
  <c r="E42" i="253"/>
  <c r="C6" i="253"/>
  <c r="C5" i="253"/>
  <c r="U9" i="255"/>
  <c r="U10" i="255"/>
  <c r="U13" i="255"/>
  <c r="U14" i="255"/>
  <c r="U17" i="255"/>
  <c r="U18" i="255"/>
  <c r="U21" i="255"/>
  <c r="U22" i="255"/>
  <c r="U25" i="255"/>
  <c r="U26" i="255"/>
  <c r="U29" i="255"/>
  <c r="U30" i="255"/>
  <c r="X9" i="255"/>
  <c r="X10" i="255"/>
  <c r="X13" i="255"/>
  <c r="X14" i="255"/>
  <c r="X17" i="255"/>
  <c r="X18" i="255"/>
  <c r="X21" i="255"/>
  <c r="X22" i="255"/>
  <c r="X25" i="255"/>
  <c r="X26" i="255"/>
  <c r="X29" i="255"/>
  <c r="X30" i="255"/>
  <c r="AA9" i="255"/>
  <c r="AA10" i="255"/>
  <c r="AA13" i="255"/>
  <c r="AA14" i="255"/>
  <c r="AA17" i="255"/>
  <c r="AA18" i="255"/>
  <c r="AA21" i="255"/>
  <c r="AA22" i="255"/>
  <c r="AA25" i="255"/>
  <c r="AA26" i="255"/>
  <c r="AA29" i="255"/>
  <c r="AA30" i="255"/>
  <c r="AD9" i="255"/>
  <c r="AD10" i="255"/>
  <c r="AD13" i="255"/>
  <c r="AD14" i="255"/>
  <c r="AD17" i="255"/>
  <c r="AD18" i="255"/>
  <c r="AD21" i="255"/>
  <c r="AD22" i="255"/>
  <c r="AD25" i="255"/>
  <c r="AD26" i="255"/>
  <c r="AD29" i="255"/>
  <c r="AD30" i="255"/>
  <c r="F66" i="257"/>
  <c r="F63" i="257"/>
  <c r="N15" i="257"/>
  <c r="D100" i="257"/>
  <c r="E96" i="257"/>
  <c r="D11" i="257"/>
  <c r="H14" i="257"/>
  <c r="L14" i="257" s="1"/>
  <c r="O14" i="257"/>
  <c r="L11" i="257"/>
  <c r="H10" i="257"/>
  <c r="AB7" i="261"/>
  <c r="P17" i="261"/>
  <c r="P24" i="261"/>
  <c r="P21" i="261"/>
  <c r="L23" i="261"/>
  <c r="N23" i="261" s="1"/>
  <c r="Z7" i="261"/>
  <c r="G10" i="260"/>
  <c r="H10" i="260" s="1"/>
  <c r="K98" i="255" s="1"/>
  <c r="M14" i="255" s="1"/>
  <c r="G12" i="260"/>
  <c r="H12" i="260" s="1"/>
  <c r="K97" i="255" s="1"/>
  <c r="M10" i="255" s="1"/>
  <c r="G5" i="260"/>
  <c r="H5" i="260" s="1"/>
  <c r="G101" i="255"/>
  <c r="L26" i="255" s="1"/>
  <c r="G23" i="260"/>
  <c r="H23" i="260"/>
  <c r="S101" i="255" s="1"/>
  <c r="O26" i="255" s="1"/>
  <c r="AD16" i="260"/>
  <c r="AD33" i="260"/>
  <c r="AD31" i="260"/>
  <c r="AD38" i="260"/>
  <c r="AD8" i="260"/>
  <c r="AD10" i="260"/>
  <c r="AD39" i="260"/>
  <c r="G9" i="260"/>
  <c r="H9" i="260" s="1"/>
  <c r="G102" i="255" s="1"/>
  <c r="L30" i="255" s="1"/>
  <c r="AD30" i="260"/>
  <c r="G25" i="260"/>
  <c r="H25" i="260"/>
  <c r="S100" i="255"/>
  <c r="O22" i="255" s="1"/>
  <c r="G11" i="260"/>
  <c r="H11" i="260" s="1"/>
  <c r="K101" i="255"/>
  <c r="M26" i="255" s="1"/>
  <c r="Y26" i="255" s="1"/>
  <c r="G13" i="260"/>
  <c r="H13" i="260"/>
  <c r="K100" i="255" s="1"/>
  <c r="M22" i="255" s="1"/>
  <c r="K7" i="253"/>
  <c r="E10" i="254" s="1"/>
  <c r="N9" i="257"/>
  <c r="N12" i="257"/>
  <c r="M11" i="257"/>
  <c r="O9" i="257"/>
  <c r="O10" i="257" s="1"/>
  <c r="N11" i="257"/>
  <c r="O11" i="257"/>
  <c r="H13" i="257"/>
  <c r="N14" i="257"/>
  <c r="M9" i="257"/>
  <c r="H19" i="257"/>
  <c r="H17" i="257"/>
  <c r="L17" i="257" s="1"/>
  <c r="H18" i="257"/>
  <c r="N18" i="257" s="1"/>
  <c r="H16" i="257"/>
  <c r="H20" i="257"/>
  <c r="N20" i="257" s="1"/>
  <c r="H15" i="257"/>
  <c r="B5" i="254"/>
  <c r="D40" i="255"/>
  <c r="C43" i="255"/>
  <c r="C44" i="255"/>
  <c r="C45" i="255"/>
  <c r="C46" i="255"/>
  <c r="C47" i="255"/>
  <c r="C48" i="255"/>
  <c r="D94" i="255"/>
  <c r="C96" i="255"/>
  <c r="L96" i="255"/>
  <c r="M96" i="255"/>
  <c r="P96" i="255"/>
  <c r="Q96" i="255"/>
  <c r="C97" i="255"/>
  <c r="C98" i="255"/>
  <c r="C99" i="255"/>
  <c r="C100" i="255"/>
  <c r="C101" i="255"/>
  <c r="C102" i="255"/>
  <c r="C29" i="255"/>
  <c r="C28" i="255"/>
  <c r="C27" i="255"/>
  <c r="C25" i="255"/>
  <c r="C24" i="255"/>
  <c r="C23" i="255"/>
  <c r="C21" i="255"/>
  <c r="C20" i="255"/>
  <c r="C19" i="255"/>
  <c r="C17" i="255"/>
  <c r="C16" i="255"/>
  <c r="C15" i="255"/>
  <c r="C13" i="255"/>
  <c r="C11" i="255"/>
  <c r="C12" i="255"/>
  <c r="C9" i="255"/>
  <c r="C8" i="255"/>
  <c r="C7" i="255"/>
  <c r="B29" i="255"/>
  <c r="B28" i="255"/>
  <c r="B27" i="255"/>
  <c r="B25" i="255"/>
  <c r="B24" i="255"/>
  <c r="B23" i="255"/>
  <c r="B21" i="255"/>
  <c r="B20" i="255"/>
  <c r="B19" i="255"/>
  <c r="B17" i="255"/>
  <c r="B16" i="255"/>
  <c r="B15" i="255"/>
  <c r="B13" i="255"/>
  <c r="B12" i="255"/>
  <c r="B11" i="255"/>
  <c r="B9" i="255"/>
  <c r="B8" i="255"/>
  <c r="B7" i="255"/>
  <c r="D71" i="256"/>
  <c r="E55" i="256"/>
  <c r="D55" i="256"/>
  <c r="E54" i="256"/>
  <c r="D54" i="256"/>
  <c r="E53" i="256"/>
  <c r="D53" i="256"/>
  <c r="E52" i="256"/>
  <c r="D52" i="256"/>
  <c r="E51" i="256"/>
  <c r="D51" i="256"/>
  <c r="E50" i="256"/>
  <c r="D50" i="256"/>
  <c r="E49" i="256"/>
  <c r="D49" i="256"/>
  <c r="E48" i="256"/>
  <c r="D48" i="256"/>
  <c r="E47" i="256"/>
  <c r="D47" i="256"/>
  <c r="E46" i="256"/>
  <c r="D46" i="256"/>
  <c r="E45" i="256"/>
  <c r="D45" i="256"/>
  <c r="E44" i="256"/>
  <c r="D44" i="256"/>
  <c r="D43" i="256"/>
  <c r="D42" i="256"/>
  <c r="D41" i="256"/>
  <c r="D40" i="256"/>
  <c r="D39" i="256"/>
  <c r="D38" i="256"/>
  <c r="D36" i="256"/>
  <c r="D35" i="256"/>
  <c r="D34" i="256"/>
  <c r="D33" i="256"/>
  <c r="D32" i="256"/>
  <c r="D31" i="256"/>
  <c r="D30" i="256"/>
  <c r="D29" i="256"/>
  <c r="D28" i="256"/>
  <c r="D26" i="256"/>
  <c r="D25" i="256"/>
  <c r="D24" i="256"/>
  <c r="G21" i="256"/>
  <c r="F21" i="256"/>
  <c r="G19" i="256"/>
  <c r="F19" i="256"/>
  <c r="G18" i="256"/>
  <c r="F18" i="256"/>
  <c r="G16" i="256"/>
  <c r="F16" i="256"/>
  <c r="G15" i="256"/>
  <c r="F15" i="256"/>
  <c r="G13" i="256"/>
  <c r="F13" i="256"/>
  <c r="G12" i="256"/>
  <c r="F12" i="256"/>
  <c r="G10" i="256"/>
  <c r="F10" i="256"/>
  <c r="G9" i="256"/>
  <c r="F9" i="256"/>
  <c r="G7" i="256"/>
  <c r="F7" i="256"/>
  <c r="G6" i="256"/>
  <c r="F6" i="256"/>
  <c r="O25" i="255"/>
  <c r="D10" i="254"/>
  <c r="B10" i="254"/>
  <c r="D9" i="254"/>
  <c r="B9" i="254"/>
  <c r="D8" i="254"/>
  <c r="B8" i="254"/>
  <c r="D7" i="254"/>
  <c r="B7" i="254"/>
  <c r="D6" i="254"/>
  <c r="B6" i="254"/>
  <c r="D5" i="254"/>
  <c r="F186" i="253"/>
  <c r="F176" i="253"/>
  <c r="F172" i="253"/>
  <c r="N55" i="253"/>
  <c r="E43" i="253"/>
  <c r="G42" i="253"/>
  <c r="F38" i="253"/>
  <c r="F35" i="253"/>
  <c r="G34" i="253"/>
  <c r="F34" i="253"/>
  <c r="N56" i="253"/>
  <c r="M8" i="253"/>
  <c r="G9" i="254" s="1"/>
  <c r="M5" i="253"/>
  <c r="N5" i="253"/>
  <c r="M47" i="255" s="1"/>
  <c r="AD23" i="255" s="1"/>
  <c r="E47" i="231"/>
  <c r="C11" i="232" s="1"/>
  <c r="D47" i="231"/>
  <c r="B11" i="232" s="1"/>
  <c r="E11" i="232"/>
  <c r="M9" i="253"/>
  <c r="K46" i="255" s="1"/>
  <c r="AA20" i="255" s="1"/>
  <c r="E9" i="232"/>
  <c r="D9" i="232"/>
  <c r="E45" i="231"/>
  <c r="C9" i="232"/>
  <c r="D45" i="231"/>
  <c r="B9" i="232"/>
  <c r="U44" i="235"/>
  <c r="D53" i="231"/>
  <c r="B18" i="232" s="1"/>
  <c r="D69" i="231"/>
  <c r="F30" i="252"/>
  <c r="T30" i="247"/>
  <c r="Q30" i="247"/>
  <c r="T29" i="247"/>
  <c r="Q29" i="247"/>
  <c r="T26" i="247"/>
  <c r="Q26" i="247"/>
  <c r="T25" i="247"/>
  <c r="Q25" i="247"/>
  <c r="T22" i="247"/>
  <c r="Q22" i="247"/>
  <c r="T21" i="247"/>
  <c r="Q21" i="247"/>
  <c r="T18" i="247"/>
  <c r="Q18" i="247"/>
  <c r="T17" i="247"/>
  <c r="Q17" i="247"/>
  <c r="T14" i="247"/>
  <c r="Q14" i="247"/>
  <c r="T13" i="247"/>
  <c r="Q13" i="247"/>
  <c r="T10" i="247"/>
  <c r="Q10" i="247"/>
  <c r="T9" i="247"/>
  <c r="Q9" i="247"/>
  <c r="E38" i="252"/>
  <c r="T22" i="252"/>
  <c r="D38" i="252"/>
  <c r="T21" i="252" s="1"/>
  <c r="V21" i="252" s="1"/>
  <c r="E38" i="235"/>
  <c r="D38" i="235"/>
  <c r="E30" i="235"/>
  <c r="D23" i="235"/>
  <c r="T30" i="219"/>
  <c r="Q30" i="219"/>
  <c r="T29" i="219"/>
  <c r="Q29" i="219"/>
  <c r="T26" i="219"/>
  <c r="Q26" i="219"/>
  <c r="T25" i="219"/>
  <c r="Q25" i="219"/>
  <c r="T22" i="219"/>
  <c r="Q22" i="219"/>
  <c r="T21" i="219"/>
  <c r="Q21" i="219"/>
  <c r="T18" i="219"/>
  <c r="Q18" i="219"/>
  <c r="T17" i="219"/>
  <c r="Q17" i="219"/>
  <c r="T14" i="219"/>
  <c r="Q14" i="219"/>
  <c r="T13" i="219"/>
  <c r="Q13" i="219"/>
  <c r="T10" i="219"/>
  <c r="Q10" i="219"/>
  <c r="T9" i="219"/>
  <c r="Q9" i="219"/>
  <c r="H35" i="252"/>
  <c r="H35" i="235"/>
  <c r="J34" i="235"/>
  <c r="Z39" i="241"/>
  <c r="G34" i="235"/>
  <c r="H8" i="235"/>
  <c r="X45" i="241"/>
  <c r="C33" i="241"/>
  <c r="D22" i="250"/>
  <c r="Y62" i="235"/>
  <c r="X52" i="235" s="1"/>
  <c r="Y62" i="252"/>
  <c r="X52" i="252" s="1"/>
  <c r="H14" i="252"/>
  <c r="D43" i="252"/>
  <c r="E35" i="252"/>
  <c r="E35" i="235"/>
  <c r="Q22" i="235" s="1"/>
  <c r="H23" i="235"/>
  <c r="H23" i="252"/>
  <c r="H21" i="252"/>
  <c r="I21" i="252"/>
  <c r="I20" i="252"/>
  <c r="H18" i="252"/>
  <c r="I18" i="252"/>
  <c r="H17" i="252"/>
  <c r="I17" i="252"/>
  <c r="H16" i="252"/>
  <c r="I16" i="252" s="1"/>
  <c r="H12" i="252"/>
  <c r="I12" i="252"/>
  <c r="I11" i="252"/>
  <c r="H9" i="252"/>
  <c r="H10" i="252" s="1"/>
  <c r="H8" i="252"/>
  <c r="I8" i="252"/>
  <c r="H7" i="252"/>
  <c r="I7" i="252"/>
  <c r="H12" i="235"/>
  <c r="I12" i="235" s="1"/>
  <c r="H18" i="235"/>
  <c r="V50" i="252"/>
  <c r="V65" i="252"/>
  <c r="V64" i="252"/>
  <c r="V63" i="252"/>
  <c r="V58" i="252"/>
  <c r="V55" i="252"/>
  <c r="V48" i="252"/>
  <c r="V44" i="252"/>
  <c r="V42" i="252"/>
  <c r="V38" i="252"/>
  <c r="V35" i="252"/>
  <c r="U35" i="252"/>
  <c r="M34" i="235"/>
  <c r="Y99" i="235"/>
  <c r="I35" i="252"/>
  <c r="Q20" i="252" s="1"/>
  <c r="S20" i="252" s="1"/>
  <c r="Y100" i="252"/>
  <c r="Z100" i="252" s="1"/>
  <c r="H21" i="235"/>
  <c r="I21" i="235" s="1"/>
  <c r="I38" i="252"/>
  <c r="M38" i="252"/>
  <c r="T24" i="252" s="1"/>
  <c r="L38" i="252"/>
  <c r="N38" i="252" s="1"/>
  <c r="K38" i="252"/>
  <c r="J38" i="252"/>
  <c r="T19" i="252"/>
  <c r="H38" i="252"/>
  <c r="G38" i="252"/>
  <c r="M37" i="252"/>
  <c r="L37" i="252"/>
  <c r="K37" i="252"/>
  <c r="J37" i="252"/>
  <c r="H37" i="252"/>
  <c r="G37" i="252"/>
  <c r="T8" i="252"/>
  <c r="V8" i="252" s="1"/>
  <c r="M35" i="252"/>
  <c r="L35" i="252"/>
  <c r="N35" i="252" s="1"/>
  <c r="K35" i="252"/>
  <c r="Q18" i="252" s="1"/>
  <c r="J35" i="252"/>
  <c r="Q19" i="252" s="1"/>
  <c r="G35" i="252"/>
  <c r="M34" i="252"/>
  <c r="L34" i="252"/>
  <c r="K34" i="252"/>
  <c r="H34" i="252"/>
  <c r="G34" i="252"/>
  <c r="Q8" i="252" s="1"/>
  <c r="S8" i="252" s="1"/>
  <c r="D35" i="252"/>
  <c r="Q21" i="252" s="1"/>
  <c r="S21" i="252"/>
  <c r="Y116" i="252"/>
  <c r="X117" i="252" s="1"/>
  <c r="W117" i="252"/>
  <c r="AM112" i="252"/>
  <c r="AM113" i="252"/>
  <c r="AK112" i="252"/>
  <c r="AK113" i="252" s="1"/>
  <c r="AI112" i="252"/>
  <c r="AI113" i="252" s="1"/>
  <c r="AG112" i="252"/>
  <c r="AG113" i="252" s="1"/>
  <c r="U55" i="252"/>
  <c r="U58" i="252"/>
  <c r="U63" i="252"/>
  <c r="U64" i="252"/>
  <c r="U65" i="252"/>
  <c r="D57" i="252"/>
  <c r="E57" i="252"/>
  <c r="U38" i="252"/>
  <c r="F34" i="252" s="1"/>
  <c r="G56" i="252"/>
  <c r="G57" i="252"/>
  <c r="H56" i="252"/>
  <c r="H57" i="252"/>
  <c r="U42" i="252"/>
  <c r="I34" i="252" s="1"/>
  <c r="I56" i="252"/>
  <c r="I57" i="252"/>
  <c r="J56" i="252"/>
  <c r="J58" i="252"/>
  <c r="U44" i="252"/>
  <c r="N56" i="252"/>
  <c r="N58" i="252" s="1"/>
  <c r="N57" i="252"/>
  <c r="T17" i="252"/>
  <c r="H54" i="252"/>
  <c r="T10" i="252"/>
  <c r="Q10" i="252"/>
  <c r="Q9" i="252"/>
  <c r="S9" i="252" s="1"/>
  <c r="Q23" i="252"/>
  <c r="S23" i="252"/>
  <c r="Q15" i="252"/>
  <c r="T20" i="252"/>
  <c r="Q22" i="252"/>
  <c r="W54" i="252"/>
  <c r="W53" i="252"/>
  <c r="W51" i="252"/>
  <c r="W50" i="252"/>
  <c r="U50" i="252"/>
  <c r="W49" i="252"/>
  <c r="W48" i="252"/>
  <c r="W47" i="252"/>
  <c r="D40" i="252"/>
  <c r="E40" i="252"/>
  <c r="E46" i="252" s="1"/>
  <c r="F40" i="252"/>
  <c r="G40" i="252"/>
  <c r="H40" i="252"/>
  <c r="I40" i="252"/>
  <c r="J40" i="252"/>
  <c r="J46" i="252" s="1"/>
  <c r="K40" i="252"/>
  <c r="N40" i="252"/>
  <c r="E43" i="252"/>
  <c r="F43" i="252"/>
  <c r="F46" i="252" s="1"/>
  <c r="G43" i="252"/>
  <c r="G46" i="252" s="1"/>
  <c r="H43" i="252"/>
  <c r="I43" i="252"/>
  <c r="N43" i="252"/>
  <c r="L42" i="252"/>
  <c r="J39" i="252"/>
  <c r="I42" i="252"/>
  <c r="H42" i="252"/>
  <c r="M46" i="252"/>
  <c r="L46" i="252"/>
  <c r="Y39" i="252"/>
  <c r="Z38" i="252"/>
  <c r="Z37" i="252"/>
  <c r="Z33" i="252"/>
  <c r="Z32" i="252"/>
  <c r="Z31" i="252"/>
  <c r="G30" i="252"/>
  <c r="K23" i="252" s="1"/>
  <c r="J24" i="252"/>
  <c r="E24" i="252"/>
  <c r="D24" i="252"/>
  <c r="C24" i="252"/>
  <c r="J23" i="252"/>
  <c r="E23" i="252"/>
  <c r="D23" i="252"/>
  <c r="C23" i="252"/>
  <c r="J22" i="252"/>
  <c r="E22" i="252"/>
  <c r="D22" i="252"/>
  <c r="C22" i="252"/>
  <c r="J21" i="252"/>
  <c r="E21" i="252"/>
  <c r="D21" i="252"/>
  <c r="C21" i="252"/>
  <c r="J20" i="252"/>
  <c r="K20" i="252"/>
  <c r="E20" i="252"/>
  <c r="D20" i="252"/>
  <c r="C20" i="252"/>
  <c r="J19" i="252"/>
  <c r="E19" i="252"/>
  <c r="D19" i="252"/>
  <c r="C19" i="252"/>
  <c r="J18" i="252"/>
  <c r="E18" i="252"/>
  <c r="D18" i="252"/>
  <c r="C18" i="252"/>
  <c r="J17" i="252"/>
  <c r="E17" i="252"/>
  <c r="D17" i="252"/>
  <c r="C17" i="252"/>
  <c r="J16" i="252"/>
  <c r="E16" i="252"/>
  <c r="D16" i="252"/>
  <c r="C16" i="252"/>
  <c r="J15" i="252"/>
  <c r="K15" i="252"/>
  <c r="F15" i="252" s="1"/>
  <c r="R15" i="252" s="1"/>
  <c r="E15" i="252"/>
  <c r="D15" i="252"/>
  <c r="C15" i="252"/>
  <c r="J14" i="252"/>
  <c r="E14" i="252"/>
  <c r="D14" i="252"/>
  <c r="C14" i="252"/>
  <c r="J13" i="252"/>
  <c r="E13" i="252"/>
  <c r="D13" i="252"/>
  <c r="C13" i="252"/>
  <c r="J12" i="252"/>
  <c r="E12" i="252"/>
  <c r="D12" i="252"/>
  <c r="C12" i="252"/>
  <c r="J11" i="252"/>
  <c r="K11" i="252"/>
  <c r="E11" i="252"/>
  <c r="D11" i="252"/>
  <c r="C11" i="252"/>
  <c r="J10" i="252"/>
  <c r="E10" i="252"/>
  <c r="D10" i="252"/>
  <c r="C10" i="252"/>
  <c r="J9" i="252"/>
  <c r="E9" i="252"/>
  <c r="D9" i="252"/>
  <c r="C9" i="252"/>
  <c r="J8" i="252"/>
  <c r="E8" i="252"/>
  <c r="D8" i="252"/>
  <c r="C8" i="252"/>
  <c r="J7" i="252"/>
  <c r="E7" i="252"/>
  <c r="D7" i="252"/>
  <c r="C7" i="252"/>
  <c r="T21" i="235"/>
  <c r="D35" i="235"/>
  <c r="D42" i="235" s="1"/>
  <c r="Y116" i="235"/>
  <c r="T117" i="235"/>
  <c r="U117" i="235"/>
  <c r="D21" i="235"/>
  <c r="U50" i="235"/>
  <c r="AF35" i="235"/>
  <c r="D40" i="235"/>
  <c r="U42" i="235"/>
  <c r="J11" i="235"/>
  <c r="K11" i="235"/>
  <c r="I11" i="235"/>
  <c r="U65" i="235"/>
  <c r="U58" i="235"/>
  <c r="U55" i="235"/>
  <c r="U63" i="235"/>
  <c r="U64" i="235"/>
  <c r="AG112" i="235"/>
  <c r="AG113" i="235"/>
  <c r="AM112" i="235"/>
  <c r="AM113" i="235" s="1"/>
  <c r="AK112" i="235"/>
  <c r="AK113" i="235" s="1"/>
  <c r="AI112" i="235"/>
  <c r="AI113" i="235" s="1"/>
  <c r="U38" i="235"/>
  <c r="U35" i="235"/>
  <c r="K37" i="235"/>
  <c r="T9" i="235" s="1"/>
  <c r="K35" i="235"/>
  <c r="Q18" i="235" s="1"/>
  <c r="K34" i="235"/>
  <c r="Q9" i="235" s="1"/>
  <c r="J35" i="235"/>
  <c r="Q19" i="235"/>
  <c r="I35" i="235"/>
  <c r="J13" i="235"/>
  <c r="F30" i="235"/>
  <c r="G30" i="235" s="1"/>
  <c r="L34" i="235"/>
  <c r="N34" i="235" s="1"/>
  <c r="J14" i="235"/>
  <c r="J8" i="235"/>
  <c r="J37" i="235"/>
  <c r="T10" i="235" s="1"/>
  <c r="K38" i="235"/>
  <c r="H37" i="235"/>
  <c r="H34" i="235"/>
  <c r="G35" i="235"/>
  <c r="J7" i="235"/>
  <c r="Z31" i="235"/>
  <c r="BF45" i="245"/>
  <c r="BF44" i="245"/>
  <c r="BF39" i="245"/>
  <c r="BF40" i="245"/>
  <c r="BF41" i="245"/>
  <c r="BF38" i="245"/>
  <c r="BF35" i="245"/>
  <c r="BF34" i="245"/>
  <c r="BE37" i="245"/>
  <c r="BE38" i="245"/>
  <c r="BE39" i="245"/>
  <c r="BE36" i="245"/>
  <c r="BD35" i="245"/>
  <c r="BD36" i="245"/>
  <c r="BD37" i="245"/>
  <c r="BD38" i="245"/>
  <c r="BD39" i="245"/>
  <c r="BD40" i="245"/>
  <c r="BD41" i="245"/>
  <c r="BD42" i="245"/>
  <c r="BD43" i="245"/>
  <c r="BD44" i="245"/>
  <c r="BD45" i="245"/>
  <c r="BD34" i="245"/>
  <c r="AZ35" i="245"/>
  <c r="AZ36" i="245"/>
  <c r="AZ37" i="245"/>
  <c r="AZ38" i="245"/>
  <c r="AZ39" i="245"/>
  <c r="AZ40" i="245"/>
  <c r="AZ41" i="245"/>
  <c r="AZ42" i="245"/>
  <c r="AZ43" i="245"/>
  <c r="AZ44" i="245"/>
  <c r="AZ45" i="245"/>
  <c r="AZ34" i="245"/>
  <c r="AX35" i="245"/>
  <c r="AX36" i="245"/>
  <c r="AX37" i="245"/>
  <c r="AX38" i="245"/>
  <c r="AX39" i="245"/>
  <c r="AX40" i="245"/>
  <c r="AX41" i="245"/>
  <c r="AX42" i="245"/>
  <c r="AX43" i="245"/>
  <c r="AX44" i="245"/>
  <c r="AX45" i="245"/>
  <c r="AX34" i="245"/>
  <c r="X34" i="245"/>
  <c r="X35" i="245"/>
  <c r="X36" i="245"/>
  <c r="X37" i="245"/>
  <c r="X38" i="245"/>
  <c r="X39" i="245"/>
  <c r="X40" i="245"/>
  <c r="X41" i="245"/>
  <c r="X42" i="245"/>
  <c r="X43" i="245"/>
  <c r="X44" i="245"/>
  <c r="X45" i="245"/>
  <c r="AR40" i="245"/>
  <c r="AR34" i="245"/>
  <c r="AQ36" i="245"/>
  <c r="AP35" i="245"/>
  <c r="AP36" i="245"/>
  <c r="AP37" i="245"/>
  <c r="AP38" i="245"/>
  <c r="AP39" i="245"/>
  <c r="AP40" i="245"/>
  <c r="AP41" i="245"/>
  <c r="AP42" i="245"/>
  <c r="AP43" i="245"/>
  <c r="AP44" i="245"/>
  <c r="AP45" i="245"/>
  <c r="AP34" i="245"/>
  <c r="AL35" i="245"/>
  <c r="AL36" i="245"/>
  <c r="AL37" i="245"/>
  <c r="AL38" i="245"/>
  <c r="AL39" i="245"/>
  <c r="AL40" i="245"/>
  <c r="AL41" i="245"/>
  <c r="AL42" i="245"/>
  <c r="AL43" i="245"/>
  <c r="AL44" i="245"/>
  <c r="AL45" i="245"/>
  <c r="AL34" i="245"/>
  <c r="AJ34" i="245"/>
  <c r="AJ35" i="245"/>
  <c r="AJ36" i="245"/>
  <c r="AJ37" i="245"/>
  <c r="AJ38" i="245"/>
  <c r="AJ39" i="245"/>
  <c r="AJ40" i="245"/>
  <c r="AJ41" i="245"/>
  <c r="AJ42" i="245"/>
  <c r="AJ43" i="245"/>
  <c r="AJ44" i="245"/>
  <c r="AJ45" i="245"/>
  <c r="C4" i="245"/>
  <c r="BE45" i="245"/>
  <c r="BE44" i="245"/>
  <c r="BE43" i="245"/>
  <c r="BE42" i="245"/>
  <c r="AR45" i="245"/>
  <c r="AR44" i="245"/>
  <c r="AR39" i="245"/>
  <c r="AR41" i="245"/>
  <c r="AR38" i="245"/>
  <c r="AR35" i="245"/>
  <c r="AQ45" i="245"/>
  <c r="AQ44" i="245"/>
  <c r="AQ43" i="245"/>
  <c r="AQ42" i="245"/>
  <c r="AQ37" i="245"/>
  <c r="AQ38" i="245"/>
  <c r="AQ39" i="245"/>
  <c r="BF45" i="241"/>
  <c r="BF44" i="241"/>
  <c r="BF40" i="241"/>
  <c r="BF41" i="241"/>
  <c r="BF39" i="241"/>
  <c r="BF38" i="241"/>
  <c r="BF35" i="241"/>
  <c r="BF34" i="241"/>
  <c r="BE45" i="241"/>
  <c r="BE44" i="241"/>
  <c r="BE43" i="241"/>
  <c r="BE42" i="241"/>
  <c r="BE37" i="241"/>
  <c r="BE38" i="241"/>
  <c r="BE39" i="241"/>
  <c r="BE36" i="241"/>
  <c r="BD35" i="241"/>
  <c r="BD36" i="241"/>
  <c r="BD37" i="241"/>
  <c r="BD38" i="241"/>
  <c r="BD39" i="241"/>
  <c r="BD40" i="241"/>
  <c r="BD41" i="241"/>
  <c r="BD42" i="241"/>
  <c r="BD43" i="241"/>
  <c r="BD44" i="241"/>
  <c r="BD45" i="241"/>
  <c r="BD34" i="241"/>
  <c r="AZ35" i="241"/>
  <c r="AZ36" i="241"/>
  <c r="AZ37" i="241"/>
  <c r="AZ38" i="241"/>
  <c r="AZ39" i="241"/>
  <c r="AZ40" i="241"/>
  <c r="AZ41" i="241"/>
  <c r="AZ42" i="241"/>
  <c r="AZ43" i="241"/>
  <c r="AZ44" i="241"/>
  <c r="AZ45" i="241"/>
  <c r="AZ34" i="241"/>
  <c r="AX35" i="241"/>
  <c r="AX36" i="241"/>
  <c r="AX37" i="241"/>
  <c r="AX38" i="241"/>
  <c r="AX39" i="241"/>
  <c r="AX40" i="241"/>
  <c r="AX41" i="241"/>
  <c r="AX42" i="241"/>
  <c r="AX43" i="241"/>
  <c r="AX44" i="241"/>
  <c r="AX45" i="241"/>
  <c r="AX34" i="241"/>
  <c r="C42" i="241"/>
  <c r="M34" i="241" s="1"/>
  <c r="AJ35" i="241"/>
  <c r="AJ36" i="241"/>
  <c r="AJ37" i="241"/>
  <c r="AJ38" i="241"/>
  <c r="AJ39" i="241"/>
  <c r="AJ40" i="241"/>
  <c r="AJ41" i="241"/>
  <c r="AJ42" i="241"/>
  <c r="AJ43" i="241"/>
  <c r="AJ44" i="241"/>
  <c r="AJ45" i="241"/>
  <c r="AJ34" i="241"/>
  <c r="AR35" i="241"/>
  <c r="AR38" i="241"/>
  <c r="AR39" i="241"/>
  <c r="AR40" i="241"/>
  <c r="AR41" i="241"/>
  <c r="AR44" i="241"/>
  <c r="AR45" i="241"/>
  <c r="AR34" i="241"/>
  <c r="AQ36" i="241"/>
  <c r="AQ37" i="241"/>
  <c r="AQ38" i="241"/>
  <c r="AQ39" i="241"/>
  <c r="AQ42" i="241"/>
  <c r="AQ43" i="241"/>
  <c r="AQ44" i="241"/>
  <c r="AQ45" i="241"/>
  <c r="AP35" i="241"/>
  <c r="AP36" i="241"/>
  <c r="AP37" i="241"/>
  <c r="AP38" i="241"/>
  <c r="AP39" i="241"/>
  <c r="AP40" i="241"/>
  <c r="AP41" i="241"/>
  <c r="AP42" i="241"/>
  <c r="AP43" i="241"/>
  <c r="AP44" i="241"/>
  <c r="AP45" i="241"/>
  <c r="AP34" i="241"/>
  <c r="AL35" i="241"/>
  <c r="AL36" i="241"/>
  <c r="AL37" i="241"/>
  <c r="AL38" i="241"/>
  <c r="AL39" i="241"/>
  <c r="AL40" i="241"/>
  <c r="AL41" i="241"/>
  <c r="AL42" i="241"/>
  <c r="AL43" i="241"/>
  <c r="AL44" i="241"/>
  <c r="AL45" i="241"/>
  <c r="AL34" i="241"/>
  <c r="C13" i="241"/>
  <c r="M6" i="241" s="1"/>
  <c r="D13" i="241"/>
  <c r="M7" i="241" s="1"/>
  <c r="C14" i="241"/>
  <c r="M8" i="241" s="1"/>
  <c r="D14" i="241"/>
  <c r="M9" i="241" s="1"/>
  <c r="C15" i="241"/>
  <c r="M10" i="241" s="1"/>
  <c r="D15" i="241"/>
  <c r="M11" i="241" s="1"/>
  <c r="C16" i="241"/>
  <c r="M12" i="241" s="1"/>
  <c r="D16" i="241"/>
  <c r="M13" i="241" s="1"/>
  <c r="C17" i="241"/>
  <c r="M14" i="241" s="1"/>
  <c r="D17" i="241"/>
  <c r="M15" i="241" s="1"/>
  <c r="C18" i="241"/>
  <c r="M16" i="241" s="1"/>
  <c r="D18" i="241"/>
  <c r="D27" i="241" s="1"/>
  <c r="I53" i="219" s="1"/>
  <c r="K28" i="219" s="1"/>
  <c r="X6" i="241"/>
  <c r="X7" i="241"/>
  <c r="X8" i="241"/>
  <c r="X9" i="241"/>
  <c r="X10" i="241"/>
  <c r="X11" i="241"/>
  <c r="X12" i="241"/>
  <c r="X13" i="241"/>
  <c r="X14" i="241"/>
  <c r="X15" i="241"/>
  <c r="X16" i="241"/>
  <c r="X17" i="241"/>
  <c r="H7" i="235"/>
  <c r="I7" i="235" s="1"/>
  <c r="C13" i="245"/>
  <c r="C22" i="245" s="1"/>
  <c r="H48" i="247" s="1"/>
  <c r="K7" i="247" s="1"/>
  <c r="D47" i="245"/>
  <c r="C47" i="245"/>
  <c r="M44" i="245"/>
  <c r="D46" i="245"/>
  <c r="C46" i="245"/>
  <c r="M42" i="245" s="1"/>
  <c r="D45" i="245"/>
  <c r="M41" i="245" s="1"/>
  <c r="C45" i="245"/>
  <c r="D44" i="245"/>
  <c r="C44" i="245"/>
  <c r="C53" i="245" s="1"/>
  <c r="D50" i="247" s="1"/>
  <c r="J15" i="247" s="1"/>
  <c r="D43" i="245"/>
  <c r="C43" i="245"/>
  <c r="D42" i="245"/>
  <c r="C42" i="245"/>
  <c r="C51" i="245" s="1"/>
  <c r="D48" i="247" s="1"/>
  <c r="J7" i="247" s="1"/>
  <c r="D4" i="245"/>
  <c r="D13" i="245"/>
  <c r="D22" i="245"/>
  <c r="I48" i="247" s="1"/>
  <c r="K8" i="247" s="1"/>
  <c r="D6" i="245"/>
  <c r="C6" i="245"/>
  <c r="G40" i="247" s="1"/>
  <c r="I15" i="247" s="1"/>
  <c r="T15" i="247" s="1"/>
  <c r="C9" i="245"/>
  <c r="C15" i="245"/>
  <c r="C24" i="245"/>
  <c r="H50" i="247" s="1"/>
  <c r="K15" i="247" s="1"/>
  <c r="D18" i="245"/>
  <c r="M17" i="245"/>
  <c r="C18" i="245"/>
  <c r="D17" i="245"/>
  <c r="C17" i="245"/>
  <c r="D16" i="245"/>
  <c r="C16" i="245"/>
  <c r="D15" i="245"/>
  <c r="M11" i="245"/>
  <c r="D14" i="245"/>
  <c r="C14" i="245"/>
  <c r="D47" i="241"/>
  <c r="M45" i="241" s="1"/>
  <c r="C47" i="241"/>
  <c r="M44" i="241" s="1"/>
  <c r="C51" i="241"/>
  <c r="D48" i="219" s="1"/>
  <c r="J7" i="219" s="1"/>
  <c r="D46" i="241"/>
  <c r="C46" i="241"/>
  <c r="D45" i="241"/>
  <c r="C45" i="241"/>
  <c r="M40" i="241" s="1"/>
  <c r="D44" i="241"/>
  <c r="C44" i="241"/>
  <c r="D43" i="241"/>
  <c r="M37" i="241" s="1"/>
  <c r="C43" i="241"/>
  <c r="M36" i="241" s="1"/>
  <c r="D42" i="241"/>
  <c r="M35" i="241"/>
  <c r="C4" i="241"/>
  <c r="C22" i="241" s="1"/>
  <c r="H48" i="219" s="1"/>
  <c r="K7" i="219" s="1"/>
  <c r="C5" i="241"/>
  <c r="AF31" i="235"/>
  <c r="D38" i="245"/>
  <c r="C38" i="245"/>
  <c r="D37" i="245"/>
  <c r="E42" i="247" s="1"/>
  <c r="H24" i="247" s="1"/>
  <c r="Q24" i="247" s="1"/>
  <c r="C37" i="245"/>
  <c r="D42" i="247" s="1"/>
  <c r="H23" i="247" s="1"/>
  <c r="Q23" i="247" s="1"/>
  <c r="D36" i="245"/>
  <c r="C36" i="245"/>
  <c r="D41" i="247"/>
  <c r="H19" i="247" s="1"/>
  <c r="Q19" i="247" s="1"/>
  <c r="D34" i="245"/>
  <c r="E39" i="247" s="1"/>
  <c r="H12" i="247" s="1"/>
  <c r="Q12" i="247" s="1"/>
  <c r="C34" i="245"/>
  <c r="C52" i="245" s="1"/>
  <c r="D49" i="247" s="1"/>
  <c r="J11" i="247" s="1"/>
  <c r="D35" i="245"/>
  <c r="C35" i="245"/>
  <c r="D40" i="247"/>
  <c r="H15" i="247" s="1"/>
  <c r="Q15" i="247" s="1"/>
  <c r="R15" i="247" s="1"/>
  <c r="D33" i="245"/>
  <c r="E38" i="247" s="1"/>
  <c r="H8" i="247" s="1"/>
  <c r="Q8" i="247" s="1"/>
  <c r="C33" i="245"/>
  <c r="D8" i="245"/>
  <c r="C8" i="245"/>
  <c r="C26" i="245" s="1"/>
  <c r="H52" i="247" s="1"/>
  <c r="K23" i="247" s="1"/>
  <c r="D9" i="245"/>
  <c r="H10" i="221"/>
  <c r="D7" i="245"/>
  <c r="H41" i="247"/>
  <c r="I20" i="247" s="1"/>
  <c r="T20" i="247" s="1"/>
  <c r="C7" i="245"/>
  <c r="D5" i="245"/>
  <c r="D23" i="245" s="1"/>
  <c r="I49" i="247" s="1"/>
  <c r="K12" i="247" s="1"/>
  <c r="C5" i="245"/>
  <c r="H6" i="221"/>
  <c r="D38" i="241"/>
  <c r="C38" i="241"/>
  <c r="D37" i="241"/>
  <c r="E42" i="219"/>
  <c r="H24" i="219" s="1"/>
  <c r="Q24" i="219" s="1"/>
  <c r="C37" i="241"/>
  <c r="E9" i="221" s="1"/>
  <c r="D36" i="241"/>
  <c r="D54" i="241" s="1"/>
  <c r="E51" i="219" s="1"/>
  <c r="J20" i="219" s="1"/>
  <c r="C36" i="241"/>
  <c r="D35" i="241"/>
  <c r="E40" i="219"/>
  <c r="H16" i="219" s="1"/>
  <c r="Q16" i="219" s="1"/>
  <c r="C35" i="241"/>
  <c r="D34" i="241"/>
  <c r="C34" i="241"/>
  <c r="D33" i="241"/>
  <c r="D9" i="241"/>
  <c r="H43" i="219"/>
  <c r="I28" i="219" s="1"/>
  <c r="T28" i="219" s="1"/>
  <c r="C9" i="241"/>
  <c r="G43" i="219"/>
  <c r="I27" i="219" s="1"/>
  <c r="T27" i="219" s="1"/>
  <c r="D8" i="241"/>
  <c r="D26" i="241"/>
  <c r="D7" i="241"/>
  <c r="H41" i="219"/>
  <c r="I20" i="219" s="1"/>
  <c r="T20" i="219" s="1"/>
  <c r="C7" i="241"/>
  <c r="G41" i="219" s="1"/>
  <c r="I19" i="219" s="1"/>
  <c r="T19" i="219" s="1"/>
  <c r="C8" i="241"/>
  <c r="D6" i="241"/>
  <c r="F7" i="221" s="1"/>
  <c r="C6" i="241"/>
  <c r="D5" i="241"/>
  <c r="H39" i="219" s="1"/>
  <c r="I12" i="219" s="1"/>
  <c r="T12" i="219" s="1"/>
  <c r="D4" i="241"/>
  <c r="D38" i="219"/>
  <c r="H7" i="219" s="1"/>
  <c r="Q7" i="219" s="1"/>
  <c r="R7" i="219" s="1"/>
  <c r="G38" i="219"/>
  <c r="I7" i="219" s="1"/>
  <c r="T7" i="219" s="1"/>
  <c r="E5" i="221"/>
  <c r="I8" i="250"/>
  <c r="J8" i="250"/>
  <c r="F56" i="245"/>
  <c r="G53" i="247" s="1"/>
  <c r="J30" i="247" s="1"/>
  <c r="R30" i="247" s="1"/>
  <c r="I6" i="250"/>
  <c r="J6" i="250" s="1"/>
  <c r="F54" i="245" s="1"/>
  <c r="G51" i="247" s="1"/>
  <c r="J22" i="247" s="1"/>
  <c r="R22" i="247" s="1"/>
  <c r="I4" i="250"/>
  <c r="J4" i="250" s="1"/>
  <c r="F55" i="245" s="1"/>
  <c r="G52" i="247" s="1"/>
  <c r="J26" i="247" s="1"/>
  <c r="R26" i="247" s="1"/>
  <c r="I7" i="250"/>
  <c r="J7" i="250" s="1"/>
  <c r="F53" i="245" s="1"/>
  <c r="G50" i="247" s="1"/>
  <c r="J18" i="247" s="1"/>
  <c r="I5" i="250"/>
  <c r="J5" i="250" s="1"/>
  <c r="F51" i="245" s="1"/>
  <c r="G48" i="247" s="1"/>
  <c r="J10" i="247" s="1"/>
  <c r="R10" i="247" s="1"/>
  <c r="I3" i="250"/>
  <c r="J3" i="250"/>
  <c r="F52" i="245" s="1"/>
  <c r="G49" i="247" s="1"/>
  <c r="J14" i="247" s="1"/>
  <c r="R14" i="247" s="1"/>
  <c r="AH16" i="239"/>
  <c r="AH17" i="239"/>
  <c r="AG17" i="239"/>
  <c r="AG15" i="239"/>
  <c r="I13" i="239" s="1"/>
  <c r="J13" i="239" s="1"/>
  <c r="F24" i="241" s="1"/>
  <c r="K50" i="219" s="1"/>
  <c r="K18" i="219" s="1"/>
  <c r="U18" i="219" s="1"/>
  <c r="AG14" i="239"/>
  <c r="I5" i="239"/>
  <c r="AH8" i="239"/>
  <c r="AG9" i="239"/>
  <c r="AG7" i="239"/>
  <c r="AG6" i="239"/>
  <c r="I8" i="239" s="1"/>
  <c r="J8" i="239" s="1"/>
  <c r="F56" i="241" s="1"/>
  <c r="G53" i="219" s="1"/>
  <c r="J30" i="219" s="1"/>
  <c r="AH17" i="250"/>
  <c r="AH16" i="250"/>
  <c r="AH14" i="250" s="1"/>
  <c r="AH8" i="250"/>
  <c r="AH6" i="250" s="1"/>
  <c r="AG17" i="250"/>
  <c r="I13" i="250" s="1"/>
  <c r="J13" i="250" s="1"/>
  <c r="F24" i="245" s="1"/>
  <c r="K50" i="247" s="1"/>
  <c r="K18" i="247" s="1"/>
  <c r="U18" i="247" s="1"/>
  <c r="AG15" i="250"/>
  <c r="AG14" i="250"/>
  <c r="AG9" i="250"/>
  <c r="I12" i="250" s="1"/>
  <c r="J12" i="250" s="1"/>
  <c r="F25" i="245" s="1"/>
  <c r="K51" i="247" s="1"/>
  <c r="K22" i="247" s="1"/>
  <c r="I14" i="250"/>
  <c r="J14" i="250" s="1"/>
  <c r="F27" i="245" s="1"/>
  <c r="K53" i="247" s="1"/>
  <c r="K30" i="247" s="1"/>
  <c r="AG7" i="250"/>
  <c r="AG6" i="250"/>
  <c r="G14" i="250"/>
  <c r="H14" i="250"/>
  <c r="E27" i="245" s="1"/>
  <c r="J53" i="247" s="1"/>
  <c r="K29" i="247" s="1"/>
  <c r="G13" i="250"/>
  <c r="H13" i="250"/>
  <c r="E24" i="245"/>
  <c r="J50" i="247" s="1"/>
  <c r="K17" i="247" s="1"/>
  <c r="U17" i="247" s="1"/>
  <c r="G12" i="250"/>
  <c r="H12" i="250" s="1"/>
  <c r="E25" i="245" s="1"/>
  <c r="J51" i="247" s="1"/>
  <c r="K21" i="247" s="1"/>
  <c r="G11" i="250"/>
  <c r="G10" i="250"/>
  <c r="H10" i="250" s="1"/>
  <c r="E26" i="245" s="1"/>
  <c r="J52" i="247" s="1"/>
  <c r="K25" i="247" s="1"/>
  <c r="G9" i="250"/>
  <c r="H9" i="250"/>
  <c r="E23" i="245" s="1"/>
  <c r="J49" i="247" s="1"/>
  <c r="K13" i="247" s="1"/>
  <c r="G8" i="250"/>
  <c r="H8" i="250" s="1"/>
  <c r="E56" i="245" s="1"/>
  <c r="F53" i="247" s="1"/>
  <c r="J29" i="247" s="1"/>
  <c r="R29" i="247" s="1"/>
  <c r="G7" i="250"/>
  <c r="H7" i="250" s="1"/>
  <c r="E53" i="245" s="1"/>
  <c r="F50" i="247" s="1"/>
  <c r="J17" i="247" s="1"/>
  <c r="G6" i="250"/>
  <c r="H6" i="250" s="1"/>
  <c r="E54" i="245" s="1"/>
  <c r="F51" i="247" s="1"/>
  <c r="J21" i="247" s="1"/>
  <c r="R21" i="247" s="1"/>
  <c r="G5" i="250"/>
  <c r="H5" i="250" s="1"/>
  <c r="E51" i="245" s="1"/>
  <c r="F48" i="247" s="1"/>
  <c r="J9" i="247" s="1"/>
  <c r="R9" i="247" s="1"/>
  <c r="G4" i="250"/>
  <c r="H4" i="250"/>
  <c r="E55" i="245" s="1"/>
  <c r="F52" i="247" s="1"/>
  <c r="J25" i="247" s="1"/>
  <c r="R25" i="247" s="1"/>
  <c r="G3" i="250"/>
  <c r="H11" i="250"/>
  <c r="H3" i="250"/>
  <c r="E52" i="245" s="1"/>
  <c r="F49" i="247" s="1"/>
  <c r="J13" i="247" s="1"/>
  <c r="R13" i="247" s="1"/>
  <c r="G7" i="239"/>
  <c r="H7" i="239"/>
  <c r="E53" i="241" s="1"/>
  <c r="F50" i="219" s="1"/>
  <c r="J17" i="219" s="1"/>
  <c r="G3" i="239"/>
  <c r="H3" i="239"/>
  <c r="E52" i="241"/>
  <c r="F49" i="219" s="1"/>
  <c r="J13" i="219" s="1"/>
  <c r="AB14" i="250"/>
  <c r="AB6" i="250"/>
  <c r="I7" i="239"/>
  <c r="J7" i="239"/>
  <c r="F53" i="241"/>
  <c r="G50" i="219"/>
  <c r="J18" i="219" s="1"/>
  <c r="I3" i="239"/>
  <c r="J3" i="239" s="1"/>
  <c r="F52" i="241" s="1"/>
  <c r="G49" i="219" s="1"/>
  <c r="J14" i="219" s="1"/>
  <c r="G14" i="239"/>
  <c r="G13" i="239"/>
  <c r="G12" i="239"/>
  <c r="G11" i="239"/>
  <c r="G10" i="239"/>
  <c r="G9" i="239"/>
  <c r="H9" i="239"/>
  <c r="E23" i="241" s="1"/>
  <c r="J49" i="219" s="1"/>
  <c r="K13" i="219" s="1"/>
  <c r="U13" i="219" s="1"/>
  <c r="G8" i="239"/>
  <c r="G6" i="239"/>
  <c r="H6" i="239" s="1"/>
  <c r="E54" i="241" s="1"/>
  <c r="F51" i="219" s="1"/>
  <c r="J21" i="219" s="1"/>
  <c r="G5" i="239"/>
  <c r="G4" i="239"/>
  <c r="H4" i="239"/>
  <c r="E55" i="241"/>
  <c r="F52" i="219" s="1"/>
  <c r="J25" i="219" s="1"/>
  <c r="D22" i="239"/>
  <c r="F22" i="239" s="1"/>
  <c r="F3" i="239" s="1"/>
  <c r="D32" i="250"/>
  <c r="D31" i="250" s="1"/>
  <c r="D33" i="250"/>
  <c r="F33" i="250"/>
  <c r="D35" i="250"/>
  <c r="F35" i="250" s="1"/>
  <c r="F11" i="250" s="1"/>
  <c r="D36" i="250"/>
  <c r="D38" i="250"/>
  <c r="D39" i="250"/>
  <c r="F39" i="250" s="1"/>
  <c r="F14" i="250" s="1"/>
  <c r="D23" i="250"/>
  <c r="D25" i="250"/>
  <c r="D24" i="250" s="1"/>
  <c r="F24" i="250" s="1"/>
  <c r="D26" i="250"/>
  <c r="F26" i="250" s="1"/>
  <c r="F6" i="250" s="1"/>
  <c r="D28" i="250"/>
  <c r="D27" i="250" s="1"/>
  <c r="F27" i="250" s="1"/>
  <c r="D29" i="250"/>
  <c r="F29" i="250" s="1"/>
  <c r="F8" i="250" s="1"/>
  <c r="F36" i="250"/>
  <c r="F12" i="250" s="1"/>
  <c r="F28" i="250"/>
  <c r="F7" i="250" s="1"/>
  <c r="F23" i="250"/>
  <c r="F4" i="250"/>
  <c r="D32" i="239"/>
  <c r="D31" i="239" s="1"/>
  <c r="F31" i="239" s="1"/>
  <c r="D33" i="239"/>
  <c r="D35" i="239"/>
  <c r="F35" i="239" s="1"/>
  <c r="F11" i="239" s="1"/>
  <c r="D36" i="239"/>
  <c r="F36" i="239" s="1"/>
  <c r="F12" i="239" s="1"/>
  <c r="D38" i="239"/>
  <c r="F38" i="239"/>
  <c r="F13" i="239" s="1"/>
  <c r="D39" i="239"/>
  <c r="F39" i="239" s="1"/>
  <c r="F14" i="239" s="1"/>
  <c r="D37" i="239"/>
  <c r="D23" i="239"/>
  <c r="D21" i="239" s="1"/>
  <c r="F21" i="239" s="1"/>
  <c r="D25" i="239"/>
  <c r="D26" i="239"/>
  <c r="F26" i="239" s="1"/>
  <c r="F6" i="239" s="1"/>
  <c r="D28" i="239"/>
  <c r="D29" i="239"/>
  <c r="F29" i="239" s="1"/>
  <c r="F8" i="239" s="1"/>
  <c r="AB14" i="239"/>
  <c r="AB6" i="239"/>
  <c r="G9" i="221"/>
  <c r="C27" i="245"/>
  <c r="H53" i="247" s="1"/>
  <c r="K27" i="247" s="1"/>
  <c r="C56" i="245"/>
  <c r="D53" i="247"/>
  <c r="J27" i="247" s="1"/>
  <c r="F10" i="250"/>
  <c r="C55" i="245"/>
  <c r="D52" i="247"/>
  <c r="J23" i="247"/>
  <c r="C23" i="245"/>
  <c r="H49" i="247"/>
  <c r="K11" i="247"/>
  <c r="E22" i="245"/>
  <c r="J48" i="247" s="1"/>
  <c r="K9" i="247" s="1"/>
  <c r="I47" i="247"/>
  <c r="H47" i="247"/>
  <c r="E47" i="247"/>
  <c r="D47" i="247"/>
  <c r="D45" i="247"/>
  <c r="I43" i="247"/>
  <c r="G43" i="247"/>
  <c r="I27" i="247"/>
  <c r="T27" i="247"/>
  <c r="F43" i="247"/>
  <c r="D43" i="247"/>
  <c r="H27" i="247" s="1"/>
  <c r="Q27" i="247" s="1"/>
  <c r="R27" i="247" s="1"/>
  <c r="I42" i="247"/>
  <c r="G42" i="247"/>
  <c r="I23" i="247"/>
  <c r="T23" i="247" s="1"/>
  <c r="F42" i="247"/>
  <c r="I41" i="247"/>
  <c r="F41" i="247"/>
  <c r="I40" i="247"/>
  <c r="H40" i="247"/>
  <c r="F40" i="247"/>
  <c r="E40" i="247"/>
  <c r="H16" i="247" s="1"/>
  <c r="Q16" i="247" s="1"/>
  <c r="I39" i="247"/>
  <c r="H39" i="247"/>
  <c r="I12" i="247" s="1"/>
  <c r="T12" i="247" s="1"/>
  <c r="G39" i="247"/>
  <c r="I11" i="247"/>
  <c r="T11" i="247" s="1"/>
  <c r="U11" i="247" s="1"/>
  <c r="F39" i="247"/>
  <c r="D39" i="247"/>
  <c r="I38" i="247"/>
  <c r="H38" i="247"/>
  <c r="I8" i="247" s="1"/>
  <c r="T8" i="247" s="1"/>
  <c r="F38" i="247"/>
  <c r="D38" i="247"/>
  <c r="H7" i="247" s="1"/>
  <c r="Q7" i="247" s="1"/>
  <c r="C53" i="247"/>
  <c r="C52" i="247"/>
  <c r="C51" i="247"/>
  <c r="C50" i="247"/>
  <c r="C49" i="247"/>
  <c r="C48" i="247"/>
  <c r="C47" i="247"/>
  <c r="C43" i="247"/>
  <c r="C42" i="247"/>
  <c r="C41" i="247"/>
  <c r="C40" i="247"/>
  <c r="C39" i="247"/>
  <c r="C38" i="247"/>
  <c r="I37" i="247"/>
  <c r="H37" i="247"/>
  <c r="G37" i="247"/>
  <c r="F37" i="247"/>
  <c r="E37" i="247"/>
  <c r="D37" i="247"/>
  <c r="D35" i="247"/>
  <c r="C29" i="247"/>
  <c r="B29" i="247"/>
  <c r="C28" i="247"/>
  <c r="B28" i="247"/>
  <c r="C27" i="247"/>
  <c r="B27" i="247"/>
  <c r="C25" i="247"/>
  <c r="B25" i="247"/>
  <c r="C24" i="247"/>
  <c r="B24" i="247"/>
  <c r="C23" i="247"/>
  <c r="B23" i="247"/>
  <c r="C21" i="247"/>
  <c r="B21" i="247"/>
  <c r="C20" i="247"/>
  <c r="B20" i="247"/>
  <c r="C19" i="247"/>
  <c r="B19" i="247"/>
  <c r="C17" i="247"/>
  <c r="B17" i="247"/>
  <c r="I16" i="247"/>
  <c r="T16" i="247" s="1"/>
  <c r="C16" i="247"/>
  <c r="B16" i="247"/>
  <c r="C15" i="247"/>
  <c r="B15" i="247"/>
  <c r="C13" i="247"/>
  <c r="B13" i="247"/>
  <c r="C12" i="247"/>
  <c r="B12" i="247"/>
  <c r="H11" i="247"/>
  <c r="Q11" i="247"/>
  <c r="C11" i="247"/>
  <c r="B11" i="247"/>
  <c r="C9" i="247"/>
  <c r="B9" i="247"/>
  <c r="C8" i="247"/>
  <c r="B8" i="247"/>
  <c r="C7" i="247"/>
  <c r="B7" i="247"/>
  <c r="W46" i="245"/>
  <c r="V46" i="245"/>
  <c r="U46" i="245"/>
  <c r="T46" i="245"/>
  <c r="S46" i="245"/>
  <c r="R46" i="245"/>
  <c r="Q46" i="245"/>
  <c r="P46" i="245"/>
  <c r="O46" i="245"/>
  <c r="N46" i="245"/>
  <c r="M45" i="245"/>
  <c r="M40" i="245"/>
  <c r="M38" i="245"/>
  <c r="M37" i="245"/>
  <c r="M34" i="245"/>
  <c r="W18" i="245"/>
  <c r="V18" i="245"/>
  <c r="U18" i="245"/>
  <c r="T18" i="245"/>
  <c r="S18" i="245"/>
  <c r="R18" i="245"/>
  <c r="Q18" i="245"/>
  <c r="P18" i="245"/>
  <c r="O18" i="245"/>
  <c r="O21" i="245"/>
  <c r="N18" i="245"/>
  <c r="X17" i="245"/>
  <c r="X16" i="245"/>
  <c r="M16" i="245"/>
  <c r="X15" i="245"/>
  <c r="M15" i="245"/>
  <c r="X14" i="245"/>
  <c r="X13" i="245"/>
  <c r="X18" i="245" s="1"/>
  <c r="M13" i="245"/>
  <c r="X12" i="245"/>
  <c r="M12" i="245"/>
  <c r="X11" i="245"/>
  <c r="X10" i="245"/>
  <c r="X9" i="245"/>
  <c r="X8" i="245"/>
  <c r="M8" i="245"/>
  <c r="X7" i="245"/>
  <c r="M7" i="245"/>
  <c r="X6" i="245"/>
  <c r="D39" i="231"/>
  <c r="D38" i="231"/>
  <c r="D30" i="231"/>
  <c r="D29" i="231"/>
  <c r="T7" i="235"/>
  <c r="V7" i="235" s="1"/>
  <c r="L37" i="235"/>
  <c r="T14" i="235" s="1"/>
  <c r="G14" i="235" s="1"/>
  <c r="U14" i="235" s="1"/>
  <c r="M37" i="235"/>
  <c r="M39" i="235"/>
  <c r="L35" i="235"/>
  <c r="L38" i="235"/>
  <c r="M35" i="235"/>
  <c r="O35" i="235" s="1"/>
  <c r="M38" i="235"/>
  <c r="AF37" i="235"/>
  <c r="N40" i="235"/>
  <c r="AG37" i="235"/>
  <c r="N43" i="235"/>
  <c r="AC48" i="235"/>
  <c r="AF36" i="235"/>
  <c r="AF32" i="235"/>
  <c r="AF33" i="235"/>
  <c r="H40" i="235"/>
  <c r="I40" i="235"/>
  <c r="I46" i="235" s="1"/>
  <c r="J40" i="235"/>
  <c r="J46" i="235" s="1"/>
  <c r="K40" i="235"/>
  <c r="K46" i="235" s="1"/>
  <c r="K47" i="235" s="1"/>
  <c r="AG35" i="235"/>
  <c r="D43" i="235"/>
  <c r="E43" i="235"/>
  <c r="AG32" i="235"/>
  <c r="F43" i="235"/>
  <c r="AG31" i="235"/>
  <c r="AG33" i="235"/>
  <c r="AG39" i="235" s="1"/>
  <c r="AH39" i="235" s="1"/>
  <c r="I43" i="235"/>
  <c r="I44" i="235" s="1"/>
  <c r="I38" i="235"/>
  <c r="I42" i="235"/>
  <c r="Q10" i="235"/>
  <c r="F10" i="235" s="1"/>
  <c r="R10" i="235" s="1"/>
  <c r="J10" i="235"/>
  <c r="J20" i="235"/>
  <c r="K20" i="235"/>
  <c r="Q20" i="235"/>
  <c r="F20" i="235" s="1"/>
  <c r="R20" i="235" s="1"/>
  <c r="S20" i="235"/>
  <c r="I57" i="235"/>
  <c r="H56" i="235"/>
  <c r="D22" i="235"/>
  <c r="D13" i="235"/>
  <c r="D12" i="235"/>
  <c r="E13" i="232"/>
  <c r="E49" i="231"/>
  <c r="C13" i="232" s="1"/>
  <c r="D49" i="231"/>
  <c r="B13" i="232" s="1"/>
  <c r="T18" i="235"/>
  <c r="F42" i="235"/>
  <c r="X34" i="241"/>
  <c r="X35" i="241"/>
  <c r="X36" i="241"/>
  <c r="X37" i="241"/>
  <c r="M38" i="241"/>
  <c r="X38" i="241"/>
  <c r="M39" i="241"/>
  <c r="X39" i="241"/>
  <c r="X40" i="241"/>
  <c r="M41" i="241"/>
  <c r="X41" i="241"/>
  <c r="X42" i="241"/>
  <c r="D51" i="241"/>
  <c r="M43" i="241"/>
  <c r="X43" i="241"/>
  <c r="X44" i="241"/>
  <c r="C53" i="241"/>
  <c r="D50" i="219" s="1"/>
  <c r="J15" i="219" s="1"/>
  <c r="D53" i="241"/>
  <c r="E50" i="219" s="1"/>
  <c r="J16" i="219" s="1"/>
  <c r="N46" i="241"/>
  <c r="O46" i="241"/>
  <c r="P46" i="241"/>
  <c r="Q46" i="241"/>
  <c r="R46" i="241"/>
  <c r="S46" i="241"/>
  <c r="T46" i="241"/>
  <c r="U46" i="241"/>
  <c r="V46" i="241"/>
  <c r="W46" i="241"/>
  <c r="D55" i="241"/>
  <c r="E52" i="219" s="1"/>
  <c r="J24" i="219" s="1"/>
  <c r="D19" i="232"/>
  <c r="D18" i="232"/>
  <c r="D17" i="232"/>
  <c r="D16" i="232"/>
  <c r="E24" i="235"/>
  <c r="W51" i="235"/>
  <c r="W53" i="235"/>
  <c r="E57" i="235"/>
  <c r="T22" i="235"/>
  <c r="J22" i="235"/>
  <c r="E19" i="235"/>
  <c r="E20" i="235"/>
  <c r="E21" i="235"/>
  <c r="E22" i="235"/>
  <c r="C22" i="235"/>
  <c r="E13" i="235"/>
  <c r="C13" i="235"/>
  <c r="D26" i="231"/>
  <c r="I20" i="235"/>
  <c r="W54" i="235"/>
  <c r="W50" i="235"/>
  <c r="W49" i="235"/>
  <c r="W48" i="235"/>
  <c r="W47" i="235"/>
  <c r="G37" i="235"/>
  <c r="T8" i="235" s="1"/>
  <c r="Q16" i="235"/>
  <c r="F16" i="235" s="1"/>
  <c r="R16" i="235" s="1"/>
  <c r="G38" i="235"/>
  <c r="T17" i="235"/>
  <c r="AF34" i="235"/>
  <c r="AG34" i="235"/>
  <c r="J38" i="235"/>
  <c r="V18" i="241"/>
  <c r="N18" i="241"/>
  <c r="H11" i="239"/>
  <c r="E22" i="241"/>
  <c r="J48" i="219"/>
  <c r="K9" i="219"/>
  <c r="U9" i="219" s="1"/>
  <c r="S18" i="241"/>
  <c r="P18" i="241"/>
  <c r="D57" i="235"/>
  <c r="U18" i="241"/>
  <c r="L46" i="235"/>
  <c r="M46" i="235"/>
  <c r="AG38" i="235"/>
  <c r="AH38" i="235" s="1"/>
  <c r="AF38" i="235"/>
  <c r="J56" i="235"/>
  <c r="J58" i="235" s="1"/>
  <c r="N57" i="235"/>
  <c r="N56" i="235"/>
  <c r="K56" i="235"/>
  <c r="K58" i="235" s="1"/>
  <c r="H57" i="235"/>
  <c r="H60" i="235"/>
  <c r="H59" i="235"/>
  <c r="G57" i="235"/>
  <c r="G56" i="235"/>
  <c r="G58" i="235" s="1"/>
  <c r="F56" i="235"/>
  <c r="F58" i="235" s="1"/>
  <c r="H38" i="235"/>
  <c r="O38" i="235" s="1"/>
  <c r="H42" i="235"/>
  <c r="Y39" i="235"/>
  <c r="Z32" i="235"/>
  <c r="Z33" i="235"/>
  <c r="Z37" i="235"/>
  <c r="Z38" i="235"/>
  <c r="H8" i="239"/>
  <c r="E56" i="241" s="1"/>
  <c r="F53" i="219" s="1"/>
  <c r="J29" i="219" s="1"/>
  <c r="F33" i="239"/>
  <c r="F10" i="239" s="1"/>
  <c r="H10" i="239"/>
  <c r="E26" i="241" s="1"/>
  <c r="J52" i="219" s="1"/>
  <c r="K25" i="219" s="1"/>
  <c r="U25" i="219" s="1"/>
  <c r="F32" i="239"/>
  <c r="F9" i="239"/>
  <c r="H12" i="239"/>
  <c r="E25" i="241" s="1"/>
  <c r="J51" i="219" s="1"/>
  <c r="K21" i="219" s="1"/>
  <c r="U21" i="219" s="1"/>
  <c r="F37" i="239"/>
  <c r="H14" i="239"/>
  <c r="E27" i="241" s="1"/>
  <c r="J53" i="219" s="1"/>
  <c r="K29" i="219" s="1"/>
  <c r="U29" i="219" s="1"/>
  <c r="J5" i="239"/>
  <c r="F51" i="241" s="1"/>
  <c r="G48" i="219" s="1"/>
  <c r="J10" i="219" s="1"/>
  <c r="R10" i="219" s="1"/>
  <c r="H5" i="239"/>
  <c r="E51" i="241" s="1"/>
  <c r="F48" i="219" s="1"/>
  <c r="J9" i="219" s="1"/>
  <c r="R9" i="219" s="1"/>
  <c r="D22" i="241"/>
  <c r="I48" i="219"/>
  <c r="K8" i="219" s="1"/>
  <c r="D18" i="244"/>
  <c r="D17" i="235"/>
  <c r="D8" i="235"/>
  <c r="D7" i="235"/>
  <c r="D16" i="235"/>
  <c r="E18" i="232"/>
  <c r="E16" i="232"/>
  <c r="D12" i="232"/>
  <c r="D10" i="232"/>
  <c r="D8" i="232"/>
  <c r="D7" i="232"/>
  <c r="E53" i="231"/>
  <c r="C18" i="232" s="1"/>
  <c r="E52" i="231"/>
  <c r="C16" i="232" s="1"/>
  <c r="D52" i="231"/>
  <c r="B16" i="232"/>
  <c r="D51" i="231"/>
  <c r="B15" i="232" s="1"/>
  <c r="D50" i="231"/>
  <c r="B14" i="232" s="1"/>
  <c r="E51" i="231"/>
  <c r="C15" i="232" s="1"/>
  <c r="E50" i="231"/>
  <c r="C14" i="232"/>
  <c r="E48" i="231"/>
  <c r="C12" i="232" s="1"/>
  <c r="E46" i="231"/>
  <c r="C10" i="232" s="1"/>
  <c r="E44" i="231"/>
  <c r="C8" i="232" s="1"/>
  <c r="E43" i="231"/>
  <c r="C7" i="232"/>
  <c r="E42" i="231"/>
  <c r="C6" i="232" s="1"/>
  <c r="B28" i="219"/>
  <c r="C28" i="219"/>
  <c r="B29" i="219"/>
  <c r="C29" i="219"/>
  <c r="B25" i="219"/>
  <c r="C25" i="219"/>
  <c r="B21" i="219"/>
  <c r="C21" i="219"/>
  <c r="B17" i="219"/>
  <c r="C17" i="219"/>
  <c r="B13" i="219"/>
  <c r="C13" i="219"/>
  <c r="B9" i="219"/>
  <c r="C9" i="219"/>
  <c r="B11" i="219"/>
  <c r="C11" i="219"/>
  <c r="I38" i="219"/>
  <c r="H13" i="239"/>
  <c r="E24" i="241" s="1"/>
  <c r="J50" i="219" s="1"/>
  <c r="K17" i="219" s="1"/>
  <c r="U17" i="219" s="1"/>
  <c r="E23" i="235"/>
  <c r="D42" i="231"/>
  <c r="B6" i="232"/>
  <c r="D43" i="231"/>
  <c r="B7" i="232" s="1"/>
  <c r="D44" i="231"/>
  <c r="B8" i="232"/>
  <c r="D46" i="231"/>
  <c r="B10" i="232" s="1"/>
  <c r="D48" i="231"/>
  <c r="B12" i="232"/>
  <c r="D24" i="235"/>
  <c r="D20" i="235"/>
  <c r="D19" i="235"/>
  <c r="D18" i="235"/>
  <c r="D11" i="235"/>
  <c r="E48" i="219"/>
  <c r="J8" i="219" s="1"/>
  <c r="E12" i="235"/>
  <c r="E11" i="235"/>
  <c r="E15" i="235"/>
  <c r="E14" i="235"/>
  <c r="D15" i="235"/>
  <c r="D14" i="235"/>
  <c r="Q24" i="235"/>
  <c r="F24" i="235" s="1"/>
  <c r="R24" i="235" s="1"/>
  <c r="H54" i="235"/>
  <c r="E7" i="221"/>
  <c r="I47" i="219"/>
  <c r="H47" i="219"/>
  <c r="I43" i="219"/>
  <c r="I42" i="219"/>
  <c r="I41" i="219"/>
  <c r="I40" i="219"/>
  <c r="I39" i="219"/>
  <c r="H38" i="219"/>
  <c r="I8" i="219" s="1"/>
  <c r="T8" i="219" s="1"/>
  <c r="U8" i="219" s="1"/>
  <c r="I37" i="219"/>
  <c r="H37" i="219"/>
  <c r="G37" i="219"/>
  <c r="C53" i="219"/>
  <c r="C52" i="219"/>
  <c r="C51" i="219"/>
  <c r="C50" i="219"/>
  <c r="C49" i="219"/>
  <c r="C48" i="219"/>
  <c r="E47" i="219"/>
  <c r="D47" i="219"/>
  <c r="D45" i="219"/>
  <c r="C47" i="219"/>
  <c r="F43" i="219"/>
  <c r="E43" i="219"/>
  <c r="H28" i="219" s="1"/>
  <c r="Q28" i="219" s="1"/>
  <c r="C43" i="219"/>
  <c r="F42" i="219"/>
  <c r="D42" i="219"/>
  <c r="H23" i="219" s="1"/>
  <c r="Q23" i="219" s="1"/>
  <c r="C42" i="219"/>
  <c r="F41" i="219"/>
  <c r="C41" i="219"/>
  <c r="F40" i="219"/>
  <c r="D40" i="219"/>
  <c r="H15" i="219"/>
  <c r="Q15" i="219" s="1"/>
  <c r="C40" i="219"/>
  <c r="F39" i="219"/>
  <c r="E39" i="219"/>
  <c r="H12" i="219"/>
  <c r="Q12" i="219" s="1"/>
  <c r="C39" i="219"/>
  <c r="F38" i="219"/>
  <c r="E38" i="219"/>
  <c r="H8" i="219" s="1"/>
  <c r="Q8" i="219" s="1"/>
  <c r="R8" i="219" s="1"/>
  <c r="C38" i="219"/>
  <c r="F37" i="219"/>
  <c r="E37" i="219"/>
  <c r="D37" i="219"/>
  <c r="D35" i="219"/>
  <c r="C27" i="241"/>
  <c r="H53" i="219" s="1"/>
  <c r="K27" i="219" s="1"/>
  <c r="T18" i="241"/>
  <c r="R18" i="241"/>
  <c r="Q18" i="241"/>
  <c r="E15" i="232"/>
  <c r="D37" i="231"/>
  <c r="D41" i="231"/>
  <c r="D40" i="231"/>
  <c r="D36" i="231"/>
  <c r="D35" i="231"/>
  <c r="D34" i="231"/>
  <c r="D33" i="231"/>
  <c r="B16" i="252"/>
  <c r="D28" i="231"/>
  <c r="B11" i="235"/>
  <c r="D32" i="231"/>
  <c r="D31" i="231"/>
  <c r="B14" i="252"/>
  <c r="D27" i="231"/>
  <c r="B10" i="252"/>
  <c r="D25" i="231"/>
  <c r="D24" i="231"/>
  <c r="AT7" i="238"/>
  <c r="AR7" i="238"/>
  <c r="AP7" i="238"/>
  <c r="AN7" i="238"/>
  <c r="AL7" i="238"/>
  <c r="AJ7" i="238"/>
  <c r="J9" i="235"/>
  <c r="J12" i="235"/>
  <c r="J15" i="235"/>
  <c r="J16" i="235"/>
  <c r="J17" i="235"/>
  <c r="J18" i="235"/>
  <c r="J19" i="235"/>
  <c r="J21" i="235"/>
  <c r="J23" i="235"/>
  <c r="J24" i="235"/>
  <c r="E18" i="235"/>
  <c r="E17" i="235"/>
  <c r="E16" i="235"/>
  <c r="E10" i="235"/>
  <c r="E9" i="235"/>
  <c r="E8" i="235"/>
  <c r="E7" i="235"/>
  <c r="D10" i="235"/>
  <c r="D9" i="235"/>
  <c r="C24" i="235"/>
  <c r="C23" i="235"/>
  <c r="C21" i="235"/>
  <c r="C20" i="235"/>
  <c r="C19" i="235"/>
  <c r="C18" i="235"/>
  <c r="C17" i="235"/>
  <c r="C16" i="235"/>
  <c r="C15" i="235"/>
  <c r="C14" i="235"/>
  <c r="C12" i="235"/>
  <c r="C11" i="235"/>
  <c r="C10" i="235"/>
  <c r="C9" i="235"/>
  <c r="C8" i="235"/>
  <c r="C7" i="235"/>
  <c r="C27" i="219"/>
  <c r="B27" i="219"/>
  <c r="C24" i="219"/>
  <c r="B24" i="219"/>
  <c r="C23" i="219"/>
  <c r="B23" i="219"/>
  <c r="C20" i="219"/>
  <c r="B20" i="219"/>
  <c r="C19" i="219"/>
  <c r="B19" i="219"/>
  <c r="C16" i="219"/>
  <c r="B16" i="219"/>
  <c r="C15" i="219"/>
  <c r="B15" i="219"/>
  <c r="C12" i="219"/>
  <c r="B12" i="219"/>
  <c r="C8" i="219"/>
  <c r="B8" i="219"/>
  <c r="C7" i="219"/>
  <c r="B7" i="219"/>
  <c r="E12" i="232"/>
  <c r="E14" i="232"/>
  <c r="E10" i="232"/>
  <c r="E8" i="232"/>
  <c r="E7" i="232"/>
  <c r="E6" i="232"/>
  <c r="D6" i="232"/>
  <c r="G21" i="231"/>
  <c r="G19" i="231"/>
  <c r="G18" i="231"/>
  <c r="G16" i="231"/>
  <c r="G15" i="231"/>
  <c r="G13" i="231"/>
  <c r="G12" i="231"/>
  <c r="G10" i="231"/>
  <c r="G9" i="231"/>
  <c r="G7" i="231"/>
  <c r="G6" i="231"/>
  <c r="F21" i="231"/>
  <c r="F19" i="231"/>
  <c r="F18" i="231"/>
  <c r="F16" i="231"/>
  <c r="F15" i="231"/>
  <c r="F13" i="231"/>
  <c r="F12" i="231"/>
  <c r="F10" i="231"/>
  <c r="F9" i="231"/>
  <c r="F7" i="231"/>
  <c r="F6" i="231"/>
  <c r="D10" i="221"/>
  <c r="D9" i="221"/>
  <c r="D8" i="221"/>
  <c r="D7" i="221"/>
  <c r="D6" i="221"/>
  <c r="B10" i="221"/>
  <c r="B9" i="221"/>
  <c r="B8" i="221"/>
  <c r="B7" i="221"/>
  <c r="B6" i="221"/>
  <c r="B5" i="221"/>
  <c r="D11" i="216"/>
  <c r="D10" i="216"/>
  <c r="C9" i="254" s="1"/>
  <c r="D9" i="216"/>
  <c r="C8" i="254"/>
  <c r="D8" i="216"/>
  <c r="D7" i="216"/>
  <c r="D6" i="216"/>
  <c r="C5" i="254" s="1"/>
  <c r="D5" i="221"/>
  <c r="O18" i="241"/>
  <c r="C24" i="241"/>
  <c r="H50" i="219"/>
  <c r="K15" i="219" s="1"/>
  <c r="U15" i="219" s="1"/>
  <c r="G40" i="219"/>
  <c r="I15" i="219"/>
  <c r="T15" i="219" s="1"/>
  <c r="F5" i="221"/>
  <c r="D24" i="241"/>
  <c r="I50" i="219"/>
  <c r="K16" i="219"/>
  <c r="H40" i="219"/>
  <c r="I16" i="219" s="1"/>
  <c r="T16" i="219" s="1"/>
  <c r="U16" i="219" s="1"/>
  <c r="I52" i="219"/>
  <c r="K24" i="219"/>
  <c r="H42" i="219"/>
  <c r="I24" i="219"/>
  <c r="T24" i="219"/>
  <c r="D25" i="241"/>
  <c r="I51" i="219" s="1"/>
  <c r="K20" i="219" s="1"/>
  <c r="G39" i="219"/>
  <c r="I11" i="219"/>
  <c r="T11" i="219" s="1"/>
  <c r="U11" i="219" s="1"/>
  <c r="G42" i="219"/>
  <c r="I23" i="219"/>
  <c r="T23" i="219" s="1"/>
  <c r="C26" i="241"/>
  <c r="H52" i="219"/>
  <c r="K23" i="219" s="1"/>
  <c r="W18" i="241"/>
  <c r="H9" i="235"/>
  <c r="H10" i="235" s="1"/>
  <c r="K24" i="235"/>
  <c r="H58" i="235"/>
  <c r="H14" i="235"/>
  <c r="K39" i="235"/>
  <c r="K41" i="235" s="1"/>
  <c r="Q15" i="235"/>
  <c r="T16" i="235"/>
  <c r="I8" i="235"/>
  <c r="H16" i="235"/>
  <c r="I16" i="235" s="1"/>
  <c r="H17" i="235"/>
  <c r="I17" i="235"/>
  <c r="V17" i="235"/>
  <c r="Q17" i="235"/>
  <c r="H39" i="235"/>
  <c r="T15" i="235"/>
  <c r="G15" i="235" s="1"/>
  <c r="U15" i="235" s="1"/>
  <c r="AH34" i="235"/>
  <c r="N37" i="235"/>
  <c r="V117" i="235"/>
  <c r="V118" i="235" s="1"/>
  <c r="K42" i="235"/>
  <c r="K44" i="235"/>
  <c r="Q21" i="235"/>
  <c r="F21" i="235" s="1"/>
  <c r="R21" i="235" s="1"/>
  <c r="V21" i="235"/>
  <c r="K14" i="252"/>
  <c r="B14" i="235"/>
  <c r="K8" i="252"/>
  <c r="K17" i="252"/>
  <c r="G17" i="252" s="1"/>
  <c r="U17" i="252" s="1"/>
  <c r="K7" i="252"/>
  <c r="K9" i="252"/>
  <c r="F9" i="252"/>
  <c r="R9" i="252"/>
  <c r="K12" i="252"/>
  <c r="K16" i="252"/>
  <c r="K19" i="252"/>
  <c r="G19" i="252"/>
  <c r="U19" i="252"/>
  <c r="K10" i="252"/>
  <c r="F10" i="252"/>
  <c r="R10" i="252"/>
  <c r="K13" i="252"/>
  <c r="K18" i="252"/>
  <c r="K21" i="252"/>
  <c r="K24" i="252"/>
  <c r="G24" i="252"/>
  <c r="U24" i="252" s="1"/>
  <c r="F23" i="252"/>
  <c r="R23" i="252"/>
  <c r="K22" i="252"/>
  <c r="F22" i="252"/>
  <c r="R22" i="252" s="1"/>
  <c r="H44" i="252"/>
  <c r="D46" i="252"/>
  <c r="I46" i="252"/>
  <c r="J41" i="252"/>
  <c r="O40" i="252"/>
  <c r="H46" i="252"/>
  <c r="O43" i="252"/>
  <c r="H15" i="252"/>
  <c r="I15" i="252"/>
  <c r="I14" i="252"/>
  <c r="F20" i="252"/>
  <c r="R20" i="252"/>
  <c r="I44" i="252"/>
  <c r="K13" i="235"/>
  <c r="K7" i="235"/>
  <c r="G7" i="235"/>
  <c r="U7" i="235"/>
  <c r="K14" i="235"/>
  <c r="K10" i="235"/>
  <c r="K18" i="235"/>
  <c r="K22" i="235"/>
  <c r="K16" i="235"/>
  <c r="G16" i="235" s="1"/>
  <c r="U16" i="235" s="1"/>
  <c r="K9" i="235"/>
  <c r="G9" i="235" s="1"/>
  <c r="U9" i="235" s="1"/>
  <c r="K15" i="235"/>
  <c r="K12" i="235"/>
  <c r="K8" i="235"/>
  <c r="K21" i="235"/>
  <c r="G21" i="235" s="1"/>
  <c r="U21" i="235" s="1"/>
  <c r="K23" i="235"/>
  <c r="I18" i="235"/>
  <c r="V18" i="235" s="1"/>
  <c r="K53" i="235" s="1"/>
  <c r="K60" i="235" s="1"/>
  <c r="K19" i="235"/>
  <c r="F19" i="235"/>
  <c r="R19" i="235" s="1"/>
  <c r="I9" i="235"/>
  <c r="V9" i="235"/>
  <c r="K17" i="235"/>
  <c r="G17" i="235"/>
  <c r="U17" i="235"/>
  <c r="G40" i="235"/>
  <c r="L39" i="235"/>
  <c r="Q7" i="235"/>
  <c r="S7" i="235" s="1"/>
  <c r="X8" i="252" s="1"/>
  <c r="F39" i="235"/>
  <c r="I37" i="235"/>
  <c r="T11" i="235"/>
  <c r="G11" i="235" s="1"/>
  <c r="U11" i="235" s="1"/>
  <c r="V11" i="235"/>
  <c r="X34" i="235"/>
  <c r="Z34" i="235" s="1"/>
  <c r="S9" i="235"/>
  <c r="J39" i="235"/>
  <c r="J41" i="235"/>
  <c r="Q14" i="235"/>
  <c r="F14" i="235"/>
  <c r="R14" i="235"/>
  <c r="W117" i="235"/>
  <c r="W118" i="235" s="1"/>
  <c r="D27" i="235" s="1"/>
  <c r="E27" i="235" s="1"/>
  <c r="U49" i="235" s="1"/>
  <c r="X35" i="235" s="1"/>
  <c r="D56" i="235" s="1"/>
  <c r="X117" i="235"/>
  <c r="I56" i="235"/>
  <c r="T20" i="235"/>
  <c r="V20" i="235"/>
  <c r="I53" i="235"/>
  <c r="I60" i="235" s="1"/>
  <c r="F57" i="235"/>
  <c r="I34" i="235"/>
  <c r="I39" i="235"/>
  <c r="K45" i="235"/>
  <c r="G10" i="235"/>
  <c r="U10" i="235" s="1"/>
  <c r="S15" i="252"/>
  <c r="C6" i="221"/>
  <c r="C6" i="254"/>
  <c r="C7" i="221"/>
  <c r="C7" i="254"/>
  <c r="C5" i="221"/>
  <c r="C8" i="221"/>
  <c r="C9" i="221"/>
  <c r="C10" i="221"/>
  <c r="C10" i="254"/>
  <c r="D47" i="255"/>
  <c r="J47" i="255"/>
  <c r="AA23" i="255" s="1"/>
  <c r="B20" i="235"/>
  <c r="B17" i="235"/>
  <c r="B9" i="235"/>
  <c r="B11" i="252"/>
  <c r="B16" i="235"/>
  <c r="X21" i="252"/>
  <c r="D46" i="235"/>
  <c r="D44" i="235"/>
  <c r="H13" i="252"/>
  <c r="I13" i="252"/>
  <c r="Y52" i="252"/>
  <c r="H22" i="252"/>
  <c r="S18" i="252"/>
  <c r="F18" i="252"/>
  <c r="R18" i="252" s="1"/>
  <c r="J8" i="232" s="1"/>
  <c r="S18" i="235"/>
  <c r="F18" i="235"/>
  <c r="R18" i="235"/>
  <c r="G52" i="252"/>
  <c r="G22" i="252"/>
  <c r="U22" i="252"/>
  <c r="D52" i="245"/>
  <c r="E49" i="247" s="1"/>
  <c r="J12" i="247" s="1"/>
  <c r="F32" i="250"/>
  <c r="F9" i="250"/>
  <c r="F45" i="235"/>
  <c r="G6" i="221"/>
  <c r="Q23" i="235"/>
  <c r="H5" i="221"/>
  <c r="F38" i="250"/>
  <c r="F13" i="250"/>
  <c r="AH15" i="239"/>
  <c r="H7" i="221"/>
  <c r="B13" i="235"/>
  <c r="F6" i="221"/>
  <c r="F10" i="221"/>
  <c r="D52" i="241"/>
  <c r="E49" i="219" s="1"/>
  <c r="J12" i="219" s="1"/>
  <c r="G5" i="221"/>
  <c r="C23" i="241"/>
  <c r="H49" i="219"/>
  <c r="K11" i="219" s="1"/>
  <c r="X18" i="241"/>
  <c r="O57" i="235"/>
  <c r="N46" i="252"/>
  <c r="F21" i="252"/>
  <c r="R21" i="252"/>
  <c r="C52" i="241"/>
  <c r="D49" i="219"/>
  <c r="J11" i="219" s="1"/>
  <c r="H61" i="235"/>
  <c r="C25" i="241"/>
  <c r="H51" i="219"/>
  <c r="K19" i="219" s="1"/>
  <c r="D24" i="245"/>
  <c r="I50" i="247" s="1"/>
  <c r="K16" i="247" s="1"/>
  <c r="M17" i="241"/>
  <c r="D23" i="241"/>
  <c r="I49" i="219"/>
  <c r="K12" i="219"/>
  <c r="L42" i="235"/>
  <c r="M14" i="245"/>
  <c r="I4" i="239"/>
  <c r="J4" i="239"/>
  <c r="F55" i="241" s="1"/>
  <c r="G52" i="219" s="1"/>
  <c r="J26" i="219" s="1"/>
  <c r="R26" i="219" s="1"/>
  <c r="T23" i="252"/>
  <c r="G23" i="252" s="1"/>
  <c r="U23" i="252" s="1"/>
  <c r="C54" i="245"/>
  <c r="D51" i="247" s="1"/>
  <c r="J19" i="247" s="1"/>
  <c r="I6" i="239"/>
  <c r="J6" i="239"/>
  <c r="F54" i="241" s="1"/>
  <c r="G51" i="219" s="1"/>
  <c r="J22" i="219" s="1"/>
  <c r="R22" i="219" s="1"/>
  <c r="D42" i="252"/>
  <c r="D44" i="252" s="1"/>
  <c r="T14" i="252"/>
  <c r="V14" i="252"/>
  <c r="R9" i="235"/>
  <c r="U27" i="247"/>
  <c r="D27" i="239"/>
  <c r="F27" i="239" s="1"/>
  <c r="T23" i="235"/>
  <c r="M42" i="241"/>
  <c r="G38" i="247"/>
  <c r="I7" i="247" s="1"/>
  <c r="T7" i="247" s="1"/>
  <c r="U7" i="247"/>
  <c r="AH35" i="235"/>
  <c r="I41" i="235"/>
  <c r="H43" i="247"/>
  <c r="I28" i="247"/>
  <c r="T28" i="247"/>
  <c r="I11" i="239"/>
  <c r="J11" i="239"/>
  <c r="F22" i="241"/>
  <c r="K48" i="219" s="1"/>
  <c r="K10" i="219" s="1"/>
  <c r="U10" i="219" s="1"/>
  <c r="F8" i="221"/>
  <c r="D25" i="245"/>
  <c r="I51" i="247"/>
  <c r="K20" i="247"/>
  <c r="I10" i="250"/>
  <c r="J10" i="250"/>
  <c r="F26" i="245" s="1"/>
  <c r="K52" i="247" s="1"/>
  <c r="K26" i="247"/>
  <c r="N35" i="235"/>
  <c r="D56" i="241"/>
  <c r="E53" i="219"/>
  <c r="J28" i="219"/>
  <c r="Y45" i="241"/>
  <c r="I11" i="250"/>
  <c r="J11" i="250" s="1"/>
  <c r="F22" i="245" s="1"/>
  <c r="K48" i="247" s="1"/>
  <c r="K10" i="247"/>
  <c r="U10" i="247" s="1"/>
  <c r="G8" i="235"/>
  <c r="U8" i="235" s="1"/>
  <c r="I7" i="232" s="1"/>
  <c r="U67" i="252"/>
  <c r="S10" i="252"/>
  <c r="G20" i="235"/>
  <c r="U20" i="235"/>
  <c r="I12" i="232"/>
  <c r="E41" i="219"/>
  <c r="H20" i="219"/>
  <c r="Q20" i="219" s="1"/>
  <c r="R20" i="219" s="1"/>
  <c r="S17" i="235"/>
  <c r="G53" i="235" s="1"/>
  <c r="G60" i="235" s="1"/>
  <c r="B23" i="252"/>
  <c r="D26" i="245"/>
  <c r="I52" i="247"/>
  <c r="K24" i="247"/>
  <c r="I9" i="252"/>
  <c r="Q11" i="235"/>
  <c r="H45" i="235"/>
  <c r="I37" i="252"/>
  <c r="T11" i="252" s="1"/>
  <c r="G39" i="252"/>
  <c r="G41" i="252"/>
  <c r="U48" i="235"/>
  <c r="X36" i="235"/>
  <c r="Z36" i="235" s="1"/>
  <c r="X39" i="235"/>
  <c r="Z39" i="235" s="1"/>
  <c r="N38" i="235"/>
  <c r="O21" i="241"/>
  <c r="AH7" i="250"/>
  <c r="G7" i="221"/>
  <c r="I45" i="235"/>
  <c r="I47" i="235"/>
  <c r="T24" i="235"/>
  <c r="G24" i="235" s="1"/>
  <c r="U24" i="235" s="1"/>
  <c r="S16" i="235"/>
  <c r="AH37" i="235"/>
  <c r="AH15" i="250"/>
  <c r="V16" i="235"/>
  <c r="F53" i="235"/>
  <c r="F60" i="235"/>
  <c r="AH33" i="235"/>
  <c r="G18" i="235"/>
  <c r="U18" i="235" s="1"/>
  <c r="U2" i="235" s="1"/>
  <c r="U67" i="235"/>
  <c r="F17" i="235"/>
  <c r="R17" i="235"/>
  <c r="M36" i="245"/>
  <c r="X34" i="252"/>
  <c r="Z34" i="252" s="1"/>
  <c r="V17" i="252"/>
  <c r="M9" i="245"/>
  <c r="B19" i="235"/>
  <c r="M10" i="245"/>
  <c r="D27" i="245"/>
  <c r="I53" i="247"/>
  <c r="K28" i="247" s="1"/>
  <c r="U28" i="247" s="1"/>
  <c r="H60" i="252"/>
  <c r="F15" i="235"/>
  <c r="R15" i="235"/>
  <c r="F28" i="239"/>
  <c r="F7" i="239"/>
  <c r="I58" i="252"/>
  <c r="N34" i="252"/>
  <c r="U15" i="247"/>
  <c r="I6" i="232"/>
  <c r="H15" i="235"/>
  <c r="I14" i="235"/>
  <c r="I58" i="235"/>
  <c r="Z35" i="235"/>
  <c r="N39" i="235"/>
  <c r="F7" i="235"/>
  <c r="R7" i="235" s="1"/>
  <c r="H8" i="232"/>
  <c r="K52" i="235"/>
  <c r="U24" i="219"/>
  <c r="B7" i="252"/>
  <c r="B7" i="235"/>
  <c r="B15" i="235"/>
  <c r="B15" i="252"/>
  <c r="B18" i="252"/>
  <c r="B18" i="235"/>
  <c r="F44" i="235"/>
  <c r="E40" i="235"/>
  <c r="AF39" i="235"/>
  <c r="AH36" i="235"/>
  <c r="D58" i="235"/>
  <c r="G10" i="252"/>
  <c r="U10" i="252"/>
  <c r="E37" i="235"/>
  <c r="T13" i="235"/>
  <c r="G13" i="235" s="1"/>
  <c r="U13" i="235" s="1"/>
  <c r="G14" i="252"/>
  <c r="U14" i="252" s="1"/>
  <c r="K14" i="232" s="1"/>
  <c r="U23" i="219"/>
  <c r="U19" i="219"/>
  <c r="N58" i="235"/>
  <c r="G23" i="235"/>
  <c r="U23" i="235" s="1"/>
  <c r="I14" i="232" s="1"/>
  <c r="U27" i="219"/>
  <c r="U28" i="219"/>
  <c r="G22" i="235"/>
  <c r="U22" i="235"/>
  <c r="Y39" i="241"/>
  <c r="X46" i="241"/>
  <c r="B12" i="252"/>
  <c r="B12" i="235"/>
  <c r="B22" i="235"/>
  <c r="B22" i="252"/>
  <c r="D24" i="239"/>
  <c r="D20" i="239" s="1"/>
  <c r="F20" i="239" s="1"/>
  <c r="F24" i="239"/>
  <c r="F25" i="239"/>
  <c r="F5" i="239" s="1"/>
  <c r="I12" i="239"/>
  <c r="J12" i="239" s="1"/>
  <c r="F25" i="241" s="1"/>
  <c r="K51" i="219" s="1"/>
  <c r="K22" i="219" s="1"/>
  <c r="U22" i="219" s="1"/>
  <c r="I14" i="239"/>
  <c r="J14" i="239" s="1"/>
  <c r="F27" i="241" s="1"/>
  <c r="K53" i="219" s="1"/>
  <c r="K30" i="219" s="1"/>
  <c r="U30" i="219" s="1"/>
  <c r="I10" i="239"/>
  <c r="J10" i="239"/>
  <c r="F26" i="241"/>
  <c r="K52" i="219" s="1"/>
  <c r="K26" i="219" s="1"/>
  <c r="U26" i="219" s="1"/>
  <c r="D39" i="219"/>
  <c r="H11" i="219" s="1"/>
  <c r="Q11" i="219" s="1"/>
  <c r="E6" i="221"/>
  <c r="E8" i="221"/>
  <c r="D41" i="219"/>
  <c r="H19" i="219" s="1"/>
  <c r="Q19" i="219" s="1"/>
  <c r="R19" i="219" s="1"/>
  <c r="C56" i="241"/>
  <c r="D53" i="219"/>
  <c r="J27" i="219"/>
  <c r="D43" i="219"/>
  <c r="H27" i="219" s="1"/>
  <c r="Q27" i="219" s="1"/>
  <c r="R27" i="219" s="1"/>
  <c r="E10" i="221"/>
  <c r="C25" i="245"/>
  <c r="H51" i="247" s="1"/>
  <c r="K19" i="247" s="1"/>
  <c r="H8" i="221"/>
  <c r="G8" i="221"/>
  <c r="D54" i="245"/>
  <c r="E51" i="247"/>
  <c r="J20" i="247" s="1"/>
  <c r="E41" i="247"/>
  <c r="H20" i="247" s="1"/>
  <c r="Q20" i="247" s="1"/>
  <c r="G10" i="221"/>
  <c r="D56" i="245"/>
  <c r="E53" i="247" s="1"/>
  <c r="J28" i="247" s="1"/>
  <c r="E43" i="247"/>
  <c r="H28" i="247" s="1"/>
  <c r="Q28" i="247" s="1"/>
  <c r="G42" i="235"/>
  <c r="G44" i="235" s="1"/>
  <c r="S14" i="235"/>
  <c r="G21" i="252"/>
  <c r="U21" i="252"/>
  <c r="H41" i="235"/>
  <c r="B24" i="252"/>
  <c r="B24" i="235"/>
  <c r="R12" i="219"/>
  <c r="R15" i="219"/>
  <c r="T19" i="235"/>
  <c r="J42" i="235"/>
  <c r="J45" i="235" s="1"/>
  <c r="J47" i="235" s="1"/>
  <c r="AH31" i="235"/>
  <c r="G43" i="235"/>
  <c r="F40" i="235"/>
  <c r="F46" i="235" s="1"/>
  <c r="F47" i="235" s="1"/>
  <c r="AH32" i="235"/>
  <c r="N46" i="235"/>
  <c r="R7" i="247"/>
  <c r="U12" i="247"/>
  <c r="V20" i="252"/>
  <c r="G59" i="252"/>
  <c r="Q11" i="252"/>
  <c r="I39" i="252"/>
  <c r="F22" i="250"/>
  <c r="F3" i="250"/>
  <c r="D21" i="250"/>
  <c r="Q8" i="235"/>
  <c r="G39" i="235"/>
  <c r="S21" i="235"/>
  <c r="O46" i="252"/>
  <c r="F8" i="252"/>
  <c r="R8" i="252"/>
  <c r="G8" i="252"/>
  <c r="U8" i="252" s="1"/>
  <c r="K7" i="232" s="1"/>
  <c r="B10" i="235"/>
  <c r="B8" i="252"/>
  <c r="B8" i="235"/>
  <c r="R16" i="219"/>
  <c r="U20" i="219"/>
  <c r="V8" i="235"/>
  <c r="U8" i="247"/>
  <c r="G41" i="247"/>
  <c r="I19" i="247" s="1"/>
  <c r="T19" i="247" s="1"/>
  <c r="U19" i="247" s="1"/>
  <c r="H42" i="247"/>
  <c r="I24" i="247"/>
  <c r="T24" i="247"/>
  <c r="U24" i="247" s="1"/>
  <c r="T32" i="219"/>
  <c r="R23" i="247"/>
  <c r="AH7" i="239"/>
  <c r="AH9" i="239"/>
  <c r="AH6" i="239"/>
  <c r="D51" i="245"/>
  <c r="E48" i="247"/>
  <c r="J8" i="247" s="1"/>
  <c r="R8" i="247" s="1"/>
  <c r="M35" i="245"/>
  <c r="D53" i="245"/>
  <c r="E50" i="247"/>
  <c r="J16" i="247"/>
  <c r="R16" i="247"/>
  <c r="M39" i="245"/>
  <c r="M46" i="245" s="1"/>
  <c r="D55" i="245"/>
  <c r="E52" i="247"/>
  <c r="J24" i="247" s="1"/>
  <c r="R24" i="247" s="1"/>
  <c r="M43" i="245"/>
  <c r="M46" i="241"/>
  <c r="X46" i="245"/>
  <c r="T15" i="252"/>
  <c r="V15" i="252" s="1"/>
  <c r="M39" i="252"/>
  <c r="T18" i="252"/>
  <c r="K42" i="252"/>
  <c r="C54" i="241"/>
  <c r="D51" i="219"/>
  <c r="J19" i="219"/>
  <c r="R11" i="247"/>
  <c r="U23" i="247"/>
  <c r="D34" i="239"/>
  <c r="F34" i="239"/>
  <c r="H9" i="221"/>
  <c r="Q7" i="252"/>
  <c r="R13" i="219"/>
  <c r="R17" i="219"/>
  <c r="R21" i="219"/>
  <c r="R25" i="219"/>
  <c r="R29" i="219"/>
  <c r="F9" i="221"/>
  <c r="M18" i="241"/>
  <c r="I9" i="239"/>
  <c r="J9" i="239" s="1"/>
  <c r="F23" i="241" s="1"/>
  <c r="K49" i="219" s="1"/>
  <c r="K14" i="219" s="1"/>
  <c r="U14" i="219" s="1"/>
  <c r="AH14" i="239"/>
  <c r="I9" i="250"/>
  <c r="J9" i="250"/>
  <c r="F23" i="245" s="1"/>
  <c r="K49" i="247" s="1"/>
  <c r="K14" i="247" s="1"/>
  <c r="U14" i="247" s="1"/>
  <c r="G20" i="252"/>
  <c r="U20" i="252" s="1"/>
  <c r="J42" i="252"/>
  <c r="J44" i="252"/>
  <c r="F56" i="252"/>
  <c r="F35" i="252"/>
  <c r="F57" i="252"/>
  <c r="O57" i="252" s="1"/>
  <c r="H39" i="252"/>
  <c r="H41" i="252" s="1"/>
  <c r="Q17" i="252"/>
  <c r="S17" i="252" s="1"/>
  <c r="G42" i="252"/>
  <c r="G44" i="252"/>
  <c r="Q24" i="252"/>
  <c r="M42" i="252"/>
  <c r="N42" i="252"/>
  <c r="N44" i="252"/>
  <c r="I23" i="252"/>
  <c r="H24" i="252"/>
  <c r="I24" i="252" s="1"/>
  <c r="V24" i="252" s="1"/>
  <c r="R14" i="219"/>
  <c r="R18" i="219"/>
  <c r="R30" i="219"/>
  <c r="U22" i="247"/>
  <c r="U26" i="247"/>
  <c r="U30" i="247"/>
  <c r="J45" i="252"/>
  <c r="J47" i="252"/>
  <c r="T117" i="252"/>
  <c r="V117" i="252"/>
  <c r="V118" i="252" s="1"/>
  <c r="U117" i="252"/>
  <c r="H24" i="235"/>
  <c r="I24" i="235" s="1"/>
  <c r="I23" i="235"/>
  <c r="V23" i="235" s="1"/>
  <c r="Y52" i="235"/>
  <c r="H22" i="235"/>
  <c r="S22" i="235" s="1"/>
  <c r="H13" i="235"/>
  <c r="I13" i="235" s="1"/>
  <c r="R17" i="247"/>
  <c r="U21" i="247"/>
  <c r="U25" i="247"/>
  <c r="U29" i="247"/>
  <c r="N37" i="252"/>
  <c r="K56" i="252"/>
  <c r="G58" i="252"/>
  <c r="F38" i="252"/>
  <c r="I10" i="252"/>
  <c r="V10" i="252"/>
  <c r="J52" i="252" s="1"/>
  <c r="H19" i="252"/>
  <c r="I19" i="252" s="1"/>
  <c r="V19" i="252" s="1"/>
  <c r="U9" i="247"/>
  <c r="U13" i="247"/>
  <c r="R18" i="247"/>
  <c r="I22" i="252"/>
  <c r="V22" i="252"/>
  <c r="S22" i="252"/>
  <c r="X22" i="252" s="1"/>
  <c r="M45" i="252"/>
  <c r="V23" i="252"/>
  <c r="S23" i="235"/>
  <c r="F23" i="235"/>
  <c r="R23" i="235" s="1"/>
  <c r="H14" i="232" s="1"/>
  <c r="K58" i="252"/>
  <c r="H45" i="252"/>
  <c r="H47" i="252" s="1"/>
  <c r="V18" i="252"/>
  <c r="K53" i="252" s="1"/>
  <c r="K60" i="252" s="1"/>
  <c r="G18" i="252"/>
  <c r="U18" i="252" s="1"/>
  <c r="U2" i="252" s="1"/>
  <c r="X21" i="235"/>
  <c r="D20" i="250"/>
  <c r="F21" i="250"/>
  <c r="F11" i="252"/>
  <c r="R11" i="252"/>
  <c r="J12" i="232"/>
  <c r="S11" i="252"/>
  <c r="G19" i="235"/>
  <c r="U19" i="235"/>
  <c r="I15" i="235"/>
  <c r="V15" i="235" s="1"/>
  <c r="M52" i="235" s="1"/>
  <c r="S15" i="235"/>
  <c r="F24" i="252"/>
  <c r="R24" i="252" s="1"/>
  <c r="J15" i="232" s="1"/>
  <c r="S7" i="252"/>
  <c r="F7" i="252"/>
  <c r="R7" i="252" s="1"/>
  <c r="G46" i="235"/>
  <c r="G45" i="252"/>
  <c r="G47" i="252"/>
  <c r="K59" i="235"/>
  <c r="K54" i="235"/>
  <c r="K61" i="235" s="1"/>
  <c r="O38" i="252"/>
  <c r="T16" i="252"/>
  <c r="Q16" i="252"/>
  <c r="F42" i="252"/>
  <c r="F44" i="252"/>
  <c r="O35" i="252"/>
  <c r="W118" i="252"/>
  <c r="D27" i="252" s="1"/>
  <c r="G15" i="252"/>
  <c r="U15" i="252" s="1"/>
  <c r="K15" i="232" s="1"/>
  <c r="G45" i="235"/>
  <c r="G47" i="235" s="1"/>
  <c r="G41" i="235"/>
  <c r="H6" i="232"/>
  <c r="D53" i="235"/>
  <c r="L53" i="252"/>
  <c r="D30" i="239"/>
  <c r="K44" i="252"/>
  <c r="S8" i="235"/>
  <c r="F8" i="235"/>
  <c r="R8" i="235"/>
  <c r="H7" i="232" s="1"/>
  <c r="I45" i="252"/>
  <c r="I47" i="252" s="1"/>
  <c r="I41" i="252"/>
  <c r="I53" i="252"/>
  <c r="I60" i="252"/>
  <c r="X20" i="235"/>
  <c r="E46" i="235"/>
  <c r="O40" i="235"/>
  <c r="N41" i="235"/>
  <c r="V14" i="235"/>
  <c r="L52" i="235" s="1"/>
  <c r="N52" i="235" s="1"/>
  <c r="N59" i="235" s="1"/>
  <c r="E53" i="252"/>
  <c r="E60" i="252"/>
  <c r="F30" i="239"/>
  <c r="X17" i="252"/>
  <c r="E37" i="252"/>
  <c r="T13" i="252" s="1"/>
  <c r="X8" i="235"/>
  <c r="O42" i="252"/>
  <c r="O44" i="252" s="1"/>
  <c r="V16" i="252"/>
  <c r="G16" i="252"/>
  <c r="U16" i="252"/>
  <c r="G52" i="235"/>
  <c r="G59" i="235" s="1"/>
  <c r="S16" i="252"/>
  <c r="F16" i="252"/>
  <c r="R16" i="252" s="1"/>
  <c r="J6" i="232" s="1"/>
  <c r="F20" i="250"/>
  <c r="X18" i="252"/>
  <c r="X18" i="235"/>
  <c r="X16" i="235"/>
  <c r="F53" i="252"/>
  <c r="F60" i="252" s="1"/>
  <c r="AD18" i="261" l="1"/>
  <c r="V18" i="261" s="1"/>
  <c r="M16" i="261"/>
  <c r="P7" i="261"/>
  <c r="P8" i="261"/>
  <c r="P18" i="261"/>
  <c r="Y14" i="255"/>
  <c r="AE25" i="255"/>
  <c r="AB21" i="255"/>
  <c r="F82" i="261"/>
  <c r="AC22" i="261" s="1"/>
  <c r="L15" i="261"/>
  <c r="N15" i="261" s="1"/>
  <c r="Y17" i="255"/>
  <c r="Y22" i="255"/>
  <c r="V30" i="255"/>
  <c r="AE22" i="255"/>
  <c r="V25" i="255"/>
  <c r="AB17" i="255"/>
  <c r="Z5" i="261"/>
  <c r="L21" i="261"/>
  <c r="N21" i="261" s="1"/>
  <c r="F83" i="261"/>
  <c r="AA18" i="261"/>
  <c r="N10" i="261"/>
  <c r="AD10" i="261" s="1"/>
  <c r="Z10" i="261"/>
  <c r="L17" i="261"/>
  <c r="N17" i="261" s="1"/>
  <c r="AD17" i="261" s="1"/>
  <c r="L6" i="261"/>
  <c r="Z6" i="261" s="1"/>
  <c r="X6" i="261"/>
  <c r="N74" i="261"/>
  <c r="AA14" i="261" s="1"/>
  <c r="AE13" i="261"/>
  <c r="AC13" i="261"/>
  <c r="AB13" i="261" s="1"/>
  <c r="AA13" i="261"/>
  <c r="M6" i="261"/>
  <c r="AB6" i="261" s="1"/>
  <c r="N11" i="261"/>
  <c r="D83" i="261"/>
  <c r="AE16" i="261" s="1"/>
  <c r="AD16" i="261" s="1"/>
  <c r="AA16" i="261"/>
  <c r="V29" i="255"/>
  <c r="AB30" i="255"/>
  <c r="AB9" i="255"/>
  <c r="AE9" i="255"/>
  <c r="AB10" i="255"/>
  <c r="AB18" i="255"/>
  <c r="AE21" i="255"/>
  <c r="AB25" i="255"/>
  <c r="AE17" i="255"/>
  <c r="Y21" i="255"/>
  <c r="V26" i="255"/>
  <c r="AE29" i="255"/>
  <c r="Y25" i="255"/>
  <c r="V17" i="255"/>
  <c r="N10" i="257"/>
  <c r="AE26" i="255"/>
  <c r="V13" i="255"/>
  <c r="AE30" i="255"/>
  <c r="AB13" i="255"/>
  <c r="AB29" i="255"/>
  <c r="AB26" i="255"/>
  <c r="Y10" i="255"/>
  <c r="V21" i="255"/>
  <c r="V18" i="255"/>
  <c r="AB14" i="255"/>
  <c r="Y30" i="255"/>
  <c r="G80" i="261"/>
  <c r="F80" i="261"/>
  <c r="P16" i="261"/>
  <c r="P12" i="261"/>
  <c r="F81" i="261"/>
  <c r="P13" i="261"/>
  <c r="G122" i="261"/>
  <c r="P19" i="261"/>
  <c r="K9" i="261"/>
  <c r="P15" i="261"/>
  <c r="P6" i="261"/>
  <c r="M5" i="261"/>
  <c r="J12" i="262"/>
  <c r="K47" i="255"/>
  <c r="AA24" i="255" s="1"/>
  <c r="O114" i="253"/>
  <c r="K11" i="253"/>
  <c r="D44" i="255" s="1"/>
  <c r="U11" i="255" s="1"/>
  <c r="O113" i="253"/>
  <c r="O105" i="253"/>
  <c r="G43" i="253"/>
  <c r="N10" i="253"/>
  <c r="N48" i="255" s="1"/>
  <c r="AD28" i="255" s="1"/>
  <c r="O115" i="253"/>
  <c r="O107" i="253"/>
  <c r="O99" i="253"/>
  <c r="O106" i="253"/>
  <c r="L10" i="253"/>
  <c r="H48" i="255" s="1"/>
  <c r="X28" i="255" s="1"/>
  <c r="C18" i="253"/>
  <c r="O117" i="253"/>
  <c r="O109" i="253"/>
  <c r="D48" i="255"/>
  <c r="U27" i="255" s="1"/>
  <c r="F42" i="253"/>
  <c r="F43" i="253" s="1"/>
  <c r="O112" i="253"/>
  <c r="O104" i="253"/>
  <c r="O116" i="253"/>
  <c r="O108" i="253"/>
  <c r="O100" i="253"/>
  <c r="L7" i="253"/>
  <c r="H43" i="253"/>
  <c r="M18" i="257"/>
  <c r="P23" i="261"/>
  <c r="P22" i="261"/>
  <c r="G83" i="261"/>
  <c r="AE15" i="261" s="1"/>
  <c r="G82" i="261"/>
  <c r="AC15" i="261" s="1"/>
  <c r="L13" i="261"/>
  <c r="N13" i="261" s="1"/>
  <c r="G81" i="261"/>
  <c r="AA15" i="261" s="1"/>
  <c r="E83" i="261"/>
  <c r="D82" i="261"/>
  <c r="AC16" i="261" s="1"/>
  <c r="AB16" i="261" s="1"/>
  <c r="E81" i="261"/>
  <c r="AA23" i="261" s="1"/>
  <c r="L10" i="257"/>
  <c r="K119" i="261"/>
  <c r="V13" i="252"/>
  <c r="G13" i="252"/>
  <c r="U13" i="252" s="1"/>
  <c r="R11" i="219"/>
  <c r="Q32" i="219"/>
  <c r="X16" i="252"/>
  <c r="X15" i="252"/>
  <c r="M52" i="252"/>
  <c r="J59" i="252"/>
  <c r="V11" i="252"/>
  <c r="G11" i="252"/>
  <c r="U11" i="252" s="1"/>
  <c r="K12" i="232" s="1"/>
  <c r="G54" i="235"/>
  <c r="G61" i="235" s="1"/>
  <c r="M53" i="252"/>
  <c r="N53" i="252" s="1"/>
  <c r="N60" i="252" s="1"/>
  <c r="G53" i="252"/>
  <c r="X17" i="235"/>
  <c r="Y8" i="219"/>
  <c r="R20" i="247"/>
  <c r="I52" i="235"/>
  <c r="X11" i="235"/>
  <c r="D60" i="235"/>
  <c r="X15" i="235"/>
  <c r="I8" i="232"/>
  <c r="L53" i="235"/>
  <c r="X23" i="235"/>
  <c r="R23" i="219"/>
  <c r="X8" i="219" s="1"/>
  <c r="D40" i="239"/>
  <c r="F40" i="239" s="1"/>
  <c r="E27" i="252"/>
  <c r="D37" i="252"/>
  <c r="E34" i="252"/>
  <c r="D34" i="252"/>
  <c r="M54" i="235"/>
  <c r="R28" i="247"/>
  <c r="I15" i="232"/>
  <c r="H15" i="232"/>
  <c r="F58" i="252"/>
  <c r="I22" i="235"/>
  <c r="V22" i="235" s="1"/>
  <c r="V13" i="235"/>
  <c r="S24" i="235"/>
  <c r="F41" i="235"/>
  <c r="X10" i="252"/>
  <c r="E34" i="235"/>
  <c r="I10" i="235"/>
  <c r="V10" i="235" s="1"/>
  <c r="H19" i="235"/>
  <c r="S10" i="235"/>
  <c r="R28" i="219"/>
  <c r="U7" i="219"/>
  <c r="D37" i="235"/>
  <c r="E56" i="235"/>
  <c r="O42" i="235"/>
  <c r="R24" i="219"/>
  <c r="U20" i="247"/>
  <c r="Y8" i="247" s="1"/>
  <c r="S24" i="252"/>
  <c r="X24" i="252" s="1"/>
  <c r="V24" i="235"/>
  <c r="M53" i="235" s="1"/>
  <c r="J44" i="235"/>
  <c r="D34" i="235"/>
  <c r="R11" i="235"/>
  <c r="H12" i="232" s="1"/>
  <c r="U16" i="247"/>
  <c r="Y7" i="247" s="1"/>
  <c r="S19" i="252"/>
  <c r="X19" i="252" s="1"/>
  <c r="U12" i="219"/>
  <c r="F17" i="252"/>
  <c r="R17" i="252" s="1"/>
  <c r="J7" i="232" s="1"/>
  <c r="F31" i="250"/>
  <c r="R12" i="247"/>
  <c r="X7" i="247" s="1"/>
  <c r="R19" i="247"/>
  <c r="X8" i="247" s="1"/>
  <c r="F52" i="235"/>
  <c r="L45" i="235"/>
  <c r="B23" i="235"/>
  <c r="H43" i="235"/>
  <c r="M42" i="235"/>
  <c r="M45" i="235" s="1"/>
  <c r="B21" i="252"/>
  <c r="D37" i="250"/>
  <c r="F37" i="250" s="1"/>
  <c r="C55" i="241"/>
  <c r="D52" i="219" s="1"/>
  <c r="J23" i="219" s="1"/>
  <c r="F19" i="252"/>
  <c r="R19" i="252" s="1"/>
  <c r="R2" i="252" s="1"/>
  <c r="K39" i="252"/>
  <c r="K45" i="252" s="1"/>
  <c r="T9" i="252"/>
  <c r="F23" i="239"/>
  <c r="F4" i="239" s="1"/>
  <c r="F25" i="250"/>
  <c r="F5" i="250" s="1"/>
  <c r="F22" i="235"/>
  <c r="R22" i="235" s="1"/>
  <c r="R2" i="235" s="1"/>
  <c r="M6" i="253"/>
  <c r="K6" i="253"/>
  <c r="L6" i="253"/>
  <c r="N12" i="253"/>
  <c r="N9" i="253"/>
  <c r="N46" i="255" s="1"/>
  <c r="AD20" i="255" s="1"/>
  <c r="K9" i="253"/>
  <c r="E46" i="255" s="1"/>
  <c r="U20" i="255" s="1"/>
  <c r="N6" i="253"/>
  <c r="L9" i="253"/>
  <c r="H46" i="255" s="1"/>
  <c r="X20" i="255" s="1"/>
  <c r="N16" i="257"/>
  <c r="M16" i="257"/>
  <c r="O16" i="257"/>
  <c r="L16" i="257"/>
  <c r="M22" i="261"/>
  <c r="L22" i="261"/>
  <c r="B17" i="252"/>
  <c r="B20" i="252"/>
  <c r="D34" i="250"/>
  <c r="F34" i="250" s="1"/>
  <c r="AH9" i="250"/>
  <c r="M6" i="245"/>
  <c r="M18" i="245" s="1"/>
  <c r="K46" i="252"/>
  <c r="K47" i="252" s="1"/>
  <c r="D60" i="252"/>
  <c r="D53" i="252"/>
  <c r="N13" i="257"/>
  <c r="B13" i="252"/>
  <c r="Q14" i="252"/>
  <c r="L39" i="252"/>
  <c r="B19" i="252"/>
  <c r="H59" i="252"/>
  <c r="H58" i="252"/>
  <c r="H61" i="252" s="1"/>
  <c r="V67" i="252"/>
  <c r="N7" i="261"/>
  <c r="AD7" i="261" s="1"/>
  <c r="B9" i="252"/>
  <c r="B21" i="235"/>
  <c r="M14" i="253"/>
  <c r="K44" i="255" s="1"/>
  <c r="AA12" i="255" s="1"/>
  <c r="M15" i="257"/>
  <c r="L15" i="257"/>
  <c r="N19" i="257"/>
  <c r="O19" i="257"/>
  <c r="K12" i="261"/>
  <c r="O12" i="257"/>
  <c r="L12" i="257"/>
  <c r="L19" i="257"/>
  <c r="V9" i="255"/>
  <c r="L14" i="253"/>
  <c r="H44" i="255" s="1"/>
  <c r="X12" i="255" s="1"/>
  <c r="M11" i="253"/>
  <c r="K8" i="253"/>
  <c r="M10" i="257"/>
  <c r="O18" i="257"/>
  <c r="V22" i="255"/>
  <c r="M7" i="253"/>
  <c r="N7" i="253"/>
  <c r="M12" i="253"/>
  <c r="G4" i="260"/>
  <c r="H4" i="260" s="1"/>
  <c r="G98" i="255" s="1"/>
  <c r="L14" i="255" s="1"/>
  <c r="V14" i="255" s="1"/>
  <c r="AE13" i="255"/>
  <c r="Y29" i="255"/>
  <c r="Y13" i="255"/>
  <c r="O15" i="257"/>
  <c r="L18" i="257"/>
  <c r="N14" i="253"/>
  <c r="N44" i="255" s="1"/>
  <c r="AD12" i="255" s="1"/>
  <c r="G22" i="260"/>
  <c r="H22" i="260" s="1"/>
  <c r="S99" i="255" s="1"/>
  <c r="O18" i="255" s="1"/>
  <c r="AE18" i="255" s="1"/>
  <c r="G26" i="260"/>
  <c r="H26" i="260" s="1"/>
  <c r="S98" i="255" s="1"/>
  <c r="O14" i="255" s="1"/>
  <c r="AE14" i="255" s="1"/>
  <c r="G24" i="260"/>
  <c r="H24" i="260" s="1"/>
  <c r="S97" i="255" s="1"/>
  <c r="O10" i="255" s="1"/>
  <c r="AE10" i="255" s="1"/>
  <c r="N20" i="261"/>
  <c r="AD20" i="261" s="1"/>
  <c r="P9" i="261"/>
  <c r="P14" i="261"/>
  <c r="P5" i="261"/>
  <c r="P11" i="261"/>
  <c r="O20" i="257"/>
  <c r="M17" i="257"/>
  <c r="Y9" i="255"/>
  <c r="N119" i="253"/>
  <c r="L5" i="253"/>
  <c r="M20" i="257"/>
  <c r="G6" i="260"/>
  <c r="H6" i="260" s="1"/>
  <c r="G97" i="255" s="1"/>
  <c r="V10" i="255" s="1"/>
  <c r="F37" i="252"/>
  <c r="N8" i="253"/>
  <c r="N17" i="257"/>
  <c r="O17" i="257"/>
  <c r="L20" i="257"/>
  <c r="M10" i="253"/>
  <c r="K48" i="255" s="1"/>
  <c r="AA28" i="255" s="1"/>
  <c r="M119" i="253"/>
  <c r="L8" i="253"/>
  <c r="H47" i="255" s="1"/>
  <c r="X24" i="255" s="1"/>
  <c r="M19" i="257"/>
  <c r="Y18" i="255"/>
  <c r="L11" i="253"/>
  <c r="L12" i="253"/>
  <c r="N11" i="253"/>
  <c r="K12" i="253"/>
  <c r="AD41" i="260"/>
  <c r="AD15" i="260"/>
  <c r="M14" i="261"/>
  <c r="L14" i="261"/>
  <c r="N14" i="261" s="1"/>
  <c r="N15" i="253"/>
  <c r="N43" i="255" s="1"/>
  <c r="AD8" i="255" s="1"/>
  <c r="M14" i="257"/>
  <c r="L24" i="261"/>
  <c r="N24" i="261" s="1"/>
  <c r="M15" i="253"/>
  <c r="K43" i="255" s="1"/>
  <c r="AA8" i="255" s="1"/>
  <c r="D80" i="261"/>
  <c r="K14" i="253"/>
  <c r="L15" i="253"/>
  <c r="H43" i="255" s="1"/>
  <c r="X8" i="255" s="1"/>
  <c r="E82" i="261"/>
  <c r="K15" i="253"/>
  <c r="E43" i="255" s="1"/>
  <c r="U8" i="255" s="1"/>
  <c r="Y23" i="261" l="1"/>
  <c r="AI23" i="255" s="1"/>
  <c r="AK23" i="255"/>
  <c r="Z18" i="261"/>
  <c r="X17" i="261"/>
  <c r="Y18" i="261"/>
  <c r="X18" i="261" s="1"/>
  <c r="AB17" i="261"/>
  <c r="AC18" i="261"/>
  <c r="AB5" i="261"/>
  <c r="N6" i="261"/>
  <c r="AD6" i="261" s="1"/>
  <c r="N5" i="261"/>
  <c r="H8" i="262"/>
  <c r="AC21" i="261"/>
  <c r="Y21" i="261"/>
  <c r="AC14" i="261"/>
  <c r="AE14" i="261"/>
  <c r="G13" i="261"/>
  <c r="S13" i="261" s="1"/>
  <c r="H14" i="262"/>
  <c r="K85" i="261"/>
  <c r="Y16" i="261"/>
  <c r="AE24" i="261"/>
  <c r="AO19" i="255" s="1"/>
  <c r="AE23" i="261"/>
  <c r="AO23" i="255" s="1"/>
  <c r="AC12" i="261"/>
  <c r="AE12" i="261"/>
  <c r="AC11" i="261"/>
  <c r="AE11" i="261"/>
  <c r="AA12" i="261"/>
  <c r="AA11" i="261"/>
  <c r="Z11" i="261" s="1"/>
  <c r="Y11" i="261"/>
  <c r="Y12" i="261"/>
  <c r="X12" i="261" s="1"/>
  <c r="Y14" i="261"/>
  <c r="Z13" i="261"/>
  <c r="AB15" i="261"/>
  <c r="AD15" i="261"/>
  <c r="AA24" i="261"/>
  <c r="AE22" i="261"/>
  <c r="AE21" i="261"/>
  <c r="AC24" i="261"/>
  <c r="AM19" i="255" s="1"/>
  <c r="AC23" i="261"/>
  <c r="AM23" i="255" s="1"/>
  <c r="AA21" i="261"/>
  <c r="AA22" i="261"/>
  <c r="Y24" i="261"/>
  <c r="AD13" i="261"/>
  <c r="AB22" i="261"/>
  <c r="Z14" i="261"/>
  <c r="J8" i="262"/>
  <c r="K8" i="262"/>
  <c r="K6" i="262"/>
  <c r="H6" i="262"/>
  <c r="M9" i="261"/>
  <c r="AB9" i="261" s="1"/>
  <c r="L9" i="261"/>
  <c r="K19" i="261"/>
  <c r="X19" i="261" s="1"/>
  <c r="O119" i="253"/>
  <c r="G48" i="255"/>
  <c r="X27" i="255" s="1"/>
  <c r="F10" i="254"/>
  <c r="J7" i="262"/>
  <c r="J6" i="262"/>
  <c r="K7" i="262"/>
  <c r="M48" i="255"/>
  <c r="AD27" i="255" s="1"/>
  <c r="H10" i="254"/>
  <c r="I19" i="235"/>
  <c r="V19" i="235" s="1"/>
  <c r="J53" i="235" s="1"/>
  <c r="S19" i="235"/>
  <c r="E53" i="235"/>
  <c r="E60" i="235" s="1"/>
  <c r="X23" i="252"/>
  <c r="I59" i="235"/>
  <c r="I54" i="235"/>
  <c r="I61" i="235" s="1"/>
  <c r="AA7" i="255"/>
  <c r="G5" i="254"/>
  <c r="G9" i="252"/>
  <c r="U9" i="252" s="1"/>
  <c r="K8" i="232" s="1"/>
  <c r="V9" i="252"/>
  <c r="G12" i="253"/>
  <c r="G11" i="253"/>
  <c r="G15" i="253"/>
  <c r="G14" i="253"/>
  <c r="J48" i="255"/>
  <c r="AA27" i="255" s="1"/>
  <c r="G10" i="254"/>
  <c r="E47" i="255"/>
  <c r="U24" i="255" s="1"/>
  <c r="E9" i="254"/>
  <c r="L13" i="257"/>
  <c r="K41" i="252"/>
  <c r="G16" i="253"/>
  <c r="G13" i="253"/>
  <c r="F59" i="235"/>
  <c r="F54" i="235"/>
  <c r="F61" i="235" s="1"/>
  <c r="J52" i="235"/>
  <c r="X22" i="235"/>
  <c r="X7" i="219"/>
  <c r="R32" i="219"/>
  <c r="N22" i="261"/>
  <c r="G8" i="254"/>
  <c r="J46" i="255"/>
  <c r="AA19" i="255" s="1"/>
  <c r="M13" i="257"/>
  <c r="M46" i="255"/>
  <c r="AD19" i="255" s="1"/>
  <c r="H8" i="254"/>
  <c r="N42" i="235"/>
  <c r="O34" i="252"/>
  <c r="Q12" i="252"/>
  <c r="D39" i="252"/>
  <c r="I52" i="252"/>
  <c r="X11" i="252"/>
  <c r="L45" i="252"/>
  <c r="N39" i="252"/>
  <c r="S14" i="252"/>
  <c r="F14" i="252"/>
  <c r="R14" i="252" s="1"/>
  <c r="J14" i="232" s="1"/>
  <c r="E44" i="255"/>
  <c r="U12" i="255" s="1"/>
  <c r="E6" i="254"/>
  <c r="O13" i="257"/>
  <c r="D39" i="235"/>
  <c r="Q12" i="235"/>
  <c r="O34" i="235"/>
  <c r="E58" i="235"/>
  <c r="O56" i="235"/>
  <c r="Q13" i="235"/>
  <c r="E39" i="235"/>
  <c r="Q13" i="252"/>
  <c r="E39" i="252"/>
  <c r="N53" i="235"/>
  <c r="N60" i="235" s="1"/>
  <c r="L54" i="235"/>
  <c r="N54" i="235" s="1"/>
  <c r="N61" i="235" s="1"/>
  <c r="J53" i="252"/>
  <c r="X10" i="235"/>
  <c r="M44" i="255"/>
  <c r="AD11" i="255" s="1"/>
  <c r="H6" i="254"/>
  <c r="M12" i="261"/>
  <c r="L12" i="261"/>
  <c r="T12" i="235"/>
  <c r="O37" i="235"/>
  <c r="P38" i="235" s="1"/>
  <c r="Q38" i="235" s="1"/>
  <c r="T12" i="252"/>
  <c r="O37" i="252"/>
  <c r="P38" i="252" s="1"/>
  <c r="Q38" i="252" s="1"/>
  <c r="N47" i="255"/>
  <c r="AD24" i="255" s="1"/>
  <c r="H9" i="254"/>
  <c r="T7" i="252"/>
  <c r="F39" i="252"/>
  <c r="J44" i="255"/>
  <c r="AA11" i="255" s="1"/>
  <c r="G6" i="254"/>
  <c r="M43" i="255"/>
  <c r="H5" i="254"/>
  <c r="D30" i="250"/>
  <c r="Y7" i="219"/>
  <c r="U32" i="219"/>
  <c r="U49" i="252"/>
  <c r="X35" i="252" s="1"/>
  <c r="V49" i="252"/>
  <c r="V68" i="252" s="1"/>
  <c r="AB26" i="252" s="1"/>
  <c r="U48" i="252"/>
  <c r="M54" i="252"/>
  <c r="F9" i="254"/>
  <c r="G47" i="255"/>
  <c r="X23" i="255" s="1"/>
  <c r="D46" i="255"/>
  <c r="U19" i="255" s="1"/>
  <c r="E8" i="254"/>
  <c r="G43" i="255"/>
  <c r="X7" i="255" s="1"/>
  <c r="F5" i="254"/>
  <c r="G44" i="255"/>
  <c r="X11" i="255" s="1"/>
  <c r="F6" i="254"/>
  <c r="O53" i="252"/>
  <c r="O60" i="252" s="1"/>
  <c r="G46" i="255"/>
  <c r="X19" i="255" s="1"/>
  <c r="F8" i="254"/>
  <c r="H44" i="235"/>
  <c r="H46" i="235"/>
  <c r="H47" i="235" s="1"/>
  <c r="O43" i="235"/>
  <c r="X24" i="235"/>
  <c r="G60" i="252"/>
  <c r="G54" i="252"/>
  <c r="G61" i="252" s="1"/>
  <c r="J13" i="262" l="1"/>
  <c r="AI19" i="255"/>
  <c r="X24" i="261"/>
  <c r="AK19" i="255"/>
  <c r="X23" i="261"/>
  <c r="X14" i="261"/>
  <c r="AD23" i="261"/>
  <c r="X16" i="261"/>
  <c r="AB18" i="261"/>
  <c r="U18" i="261" s="1"/>
  <c r="AB14" i="261"/>
  <c r="AD14" i="261"/>
  <c r="Z22" i="261"/>
  <c r="AD24" i="261"/>
  <c r="AB21" i="261"/>
  <c r="AB24" i="261"/>
  <c r="AB23" i="261"/>
  <c r="AD21" i="261"/>
  <c r="AD7" i="255"/>
  <c r="T26" i="261"/>
  <c r="U26" i="261"/>
  <c r="AD5" i="261"/>
  <c r="AA26" i="261"/>
  <c r="Y26" i="261"/>
  <c r="AC26" i="261"/>
  <c r="AD11" i="261"/>
  <c r="AE25" i="261"/>
  <c r="AB11" i="261"/>
  <c r="AC25" i="261"/>
  <c r="AD22" i="261"/>
  <c r="AA25" i="261"/>
  <c r="AB12" i="261"/>
  <c r="AE26" i="261"/>
  <c r="N12" i="261"/>
  <c r="Z12" i="261"/>
  <c r="N9" i="261"/>
  <c r="Z9" i="261"/>
  <c r="K14" i="262"/>
  <c r="H15" i="262"/>
  <c r="M19" i="261"/>
  <c r="L19" i="261"/>
  <c r="K15" i="262"/>
  <c r="G18" i="253"/>
  <c r="O46" i="235"/>
  <c r="O44" i="235"/>
  <c r="E41" i="252"/>
  <c r="E45" i="252"/>
  <c r="E47" i="252" s="1"/>
  <c r="F12" i="235"/>
  <c r="R12" i="235" s="1"/>
  <c r="S12" i="235"/>
  <c r="Q26" i="235"/>
  <c r="M13" i="253"/>
  <c r="L13" i="253"/>
  <c r="K13" i="253"/>
  <c r="N13" i="253"/>
  <c r="X39" i="252"/>
  <c r="Z39" i="252" s="1"/>
  <c r="Z35" i="252"/>
  <c r="D56" i="252"/>
  <c r="V12" i="252"/>
  <c r="G12" i="252"/>
  <c r="U12" i="252" s="1"/>
  <c r="S13" i="252"/>
  <c r="F13" i="252"/>
  <c r="R13" i="252" s="1"/>
  <c r="D41" i="235"/>
  <c r="D45" i="235"/>
  <c r="D47" i="235" s="1"/>
  <c r="I59" i="252"/>
  <c r="I54" i="252"/>
  <c r="I61" i="252" s="1"/>
  <c r="E45" i="255"/>
  <c r="H16" i="255" s="1"/>
  <c r="U16" i="255" s="1"/>
  <c r="N45" i="255"/>
  <c r="H45" i="255"/>
  <c r="K45" i="255"/>
  <c r="F45" i="252"/>
  <c r="F47" i="252" s="1"/>
  <c r="F41" i="252"/>
  <c r="E45" i="235"/>
  <c r="E47" i="235" s="1"/>
  <c r="E41" i="235"/>
  <c r="J60" i="235"/>
  <c r="O53" i="235"/>
  <c r="O60" i="235" s="1"/>
  <c r="V7" i="252"/>
  <c r="G7" i="252"/>
  <c r="U7" i="252" s="1"/>
  <c r="V12" i="235"/>
  <c r="T26" i="235"/>
  <c r="G12" i="235"/>
  <c r="U12" i="235" s="1"/>
  <c r="U1" i="235" s="1"/>
  <c r="S13" i="235"/>
  <c r="F13" i="235"/>
  <c r="R13" i="235" s="1"/>
  <c r="X14" i="252"/>
  <c r="X26" i="252" s="1"/>
  <c r="X27" i="252" s="1"/>
  <c r="L52" i="252"/>
  <c r="X14" i="235"/>
  <c r="D45" i="252"/>
  <c r="D47" i="252" s="1"/>
  <c r="D41" i="252"/>
  <c r="K52" i="252"/>
  <c r="X9" i="235"/>
  <c r="X9" i="252"/>
  <c r="X36" i="252"/>
  <c r="U68" i="252"/>
  <c r="AA26" i="252" s="1"/>
  <c r="P35" i="235"/>
  <c r="Q35" i="235" s="1"/>
  <c r="O39" i="235"/>
  <c r="F30" i="250"/>
  <c r="D40" i="250"/>
  <c r="F40" i="250" s="1"/>
  <c r="J15" i="262"/>
  <c r="N45" i="252"/>
  <c r="N47" i="252" s="1"/>
  <c r="N41" i="252"/>
  <c r="S12" i="252"/>
  <c r="X12" i="252" s="1"/>
  <c r="F12" i="252"/>
  <c r="R12" i="252" s="1"/>
  <c r="R1" i="252" s="1"/>
  <c r="J59" i="235"/>
  <c r="J54" i="235"/>
  <c r="J61" i="235" s="1"/>
  <c r="J60" i="252"/>
  <c r="J54" i="252"/>
  <c r="J61" i="252" s="1"/>
  <c r="P35" i="252"/>
  <c r="Q35" i="252" s="1"/>
  <c r="O39" i="252"/>
  <c r="H7" i="262"/>
  <c r="O58" i="235"/>
  <c r="N44" i="235"/>
  <c r="N45" i="235"/>
  <c r="N47" i="235" s="1"/>
  <c r="X20" i="252"/>
  <c r="X19" i="235"/>
  <c r="K16" i="255" l="1"/>
  <c r="AD16" i="255" s="1"/>
  <c r="J16" i="255"/>
  <c r="AA16" i="255" s="1"/>
  <c r="I16" i="255"/>
  <c r="X16" i="255" s="1"/>
  <c r="N18" i="253"/>
  <c r="D45" i="255"/>
  <c r="H15" i="255" s="1"/>
  <c r="AL19" i="255"/>
  <c r="J23" i="261"/>
  <c r="V23" i="261" s="1"/>
  <c r="AN23" i="255"/>
  <c r="AH23" i="255"/>
  <c r="AL23" i="255"/>
  <c r="AH19" i="255"/>
  <c r="AN19" i="255"/>
  <c r="J24" i="261"/>
  <c r="V24" i="261" s="1"/>
  <c r="X26" i="261"/>
  <c r="S27" i="261"/>
  <c r="S26" i="261"/>
  <c r="AD12" i="261"/>
  <c r="AD9" i="261"/>
  <c r="V26" i="261"/>
  <c r="AB19" i="261"/>
  <c r="AB25" i="261"/>
  <c r="AB31" i="255" s="1"/>
  <c r="Z25" i="261"/>
  <c r="Y31" i="255" s="1"/>
  <c r="AF28" i="261"/>
  <c r="AD25" i="261"/>
  <c r="AB26" i="261"/>
  <c r="AB32" i="255" s="1"/>
  <c r="H13" i="262"/>
  <c r="K13" i="262"/>
  <c r="N19" i="261"/>
  <c r="J14" i="262"/>
  <c r="O41" i="235"/>
  <c r="O45" i="235"/>
  <c r="D52" i="235"/>
  <c r="M45" i="255"/>
  <c r="H7" i="254"/>
  <c r="X12" i="235"/>
  <c r="S26" i="235"/>
  <c r="U1" i="252"/>
  <c r="K6" i="232"/>
  <c r="E7" i="254"/>
  <c r="R26" i="235"/>
  <c r="R1" i="235"/>
  <c r="O45" i="252"/>
  <c r="O47" i="252" s="1"/>
  <c r="O41" i="252"/>
  <c r="E56" i="252"/>
  <c r="Z36" i="252"/>
  <c r="N52" i="252"/>
  <c r="N59" i="252" s="1"/>
  <c r="L54" i="252"/>
  <c r="N54" i="252" s="1"/>
  <c r="N61" i="252" s="1"/>
  <c r="F52" i="252"/>
  <c r="X7" i="235"/>
  <c r="X7" i="252"/>
  <c r="X13" i="252"/>
  <c r="E52" i="252"/>
  <c r="E54" i="252" s="1"/>
  <c r="G45" i="255"/>
  <c r="F7" i="254"/>
  <c r="J45" i="255"/>
  <c r="G7" i="254"/>
  <c r="O47" i="235"/>
  <c r="Y26" i="252"/>
  <c r="Z26" i="252" s="1"/>
  <c r="D52" i="252"/>
  <c r="K54" i="252"/>
  <c r="K61" i="252" s="1"/>
  <c r="K59" i="252"/>
  <c r="X13" i="235"/>
  <c r="E52" i="235"/>
  <c r="D58" i="252"/>
  <c r="D59" i="252"/>
  <c r="O56" i="252"/>
  <c r="K15" i="255" l="1"/>
  <c r="AD15" i="255" s="1"/>
  <c r="J15" i="255"/>
  <c r="AA15" i="255" s="1"/>
  <c r="G54" i="255" s="1"/>
  <c r="G59" i="255" s="1"/>
  <c r="G64" i="255" s="1"/>
  <c r="I15" i="255"/>
  <c r="X15" i="255" s="1"/>
  <c r="F54" i="255" s="1"/>
  <c r="F59" i="255" s="1"/>
  <c r="F64" i="255" s="1"/>
  <c r="U27" i="261"/>
  <c r="V32" i="255"/>
  <c r="X27" i="261"/>
  <c r="AD19" i="261"/>
  <c r="V27" i="261"/>
  <c r="G55" i="255"/>
  <c r="G60" i="255" s="1"/>
  <c r="G65" i="255" s="1"/>
  <c r="E55" i="255"/>
  <c r="E60" i="255" s="1"/>
  <c r="E65" i="255" s="1"/>
  <c r="AD26" i="261"/>
  <c r="AE32" i="255" s="1"/>
  <c r="AB27" i="261"/>
  <c r="AE31" i="255"/>
  <c r="H12" i="254"/>
  <c r="U15" i="255"/>
  <c r="E54" i="255" s="1"/>
  <c r="E59" i="255" s="1"/>
  <c r="E64" i="255" s="1"/>
  <c r="E73" i="255" s="1"/>
  <c r="D97" i="255" s="1"/>
  <c r="L7" i="255" s="1"/>
  <c r="O58" i="252"/>
  <c r="E54" i="235"/>
  <c r="E61" i="235" s="1"/>
  <c r="E59" i="235"/>
  <c r="F59" i="252"/>
  <c r="F54" i="252"/>
  <c r="F61" i="252" s="1"/>
  <c r="AB27" i="252"/>
  <c r="AA27" i="252"/>
  <c r="D54" i="235"/>
  <c r="D59" i="235"/>
  <c r="O52" i="235"/>
  <c r="O59" i="235" s="1"/>
  <c r="O52" i="252"/>
  <c r="O59" i="252" s="1"/>
  <c r="D54" i="252"/>
  <c r="E58" i="252"/>
  <c r="E61" i="252" s="1"/>
  <c r="E59" i="252"/>
  <c r="H54" i="255" l="1"/>
  <c r="H59" i="255" s="1"/>
  <c r="H64" i="255" s="1"/>
  <c r="K32" i="255"/>
  <c r="V7" i="255"/>
  <c r="T7" i="255"/>
  <c r="AD27" i="261"/>
  <c r="H74" i="255"/>
  <c r="Q97" i="255" s="1"/>
  <c r="H73" i="255"/>
  <c r="P97" i="255" s="1"/>
  <c r="O7" i="255" s="1"/>
  <c r="F73" i="255"/>
  <c r="H97" i="255" s="1"/>
  <c r="M7" i="255" s="1"/>
  <c r="F74" i="255"/>
  <c r="I97" i="255" s="1"/>
  <c r="G74" i="255"/>
  <c r="M97" i="255" s="1"/>
  <c r="G73" i="255"/>
  <c r="L97" i="255" s="1"/>
  <c r="N7" i="255" s="1"/>
  <c r="E75" i="255"/>
  <c r="D100" i="255" s="1"/>
  <c r="E76" i="255"/>
  <c r="E100" i="255" s="1"/>
  <c r="G75" i="255"/>
  <c r="L100" i="255" s="1"/>
  <c r="G76" i="255"/>
  <c r="M100" i="255" s="1"/>
  <c r="H55" i="255"/>
  <c r="H60" i="255" s="1"/>
  <c r="H65" i="255" s="1"/>
  <c r="O54" i="235"/>
  <c r="O61" i="235" s="1"/>
  <c r="D61" i="235"/>
  <c r="O54" i="252"/>
  <c r="O61" i="252" s="1"/>
  <c r="D61" i="252"/>
  <c r="X10" i="261"/>
  <c r="H12" i="262"/>
  <c r="X9" i="261"/>
  <c r="Z19" i="261"/>
  <c r="Z20" i="261"/>
  <c r="I12" i="262"/>
  <c r="Z15" i="261"/>
  <c r="I6" i="262"/>
  <c r="I7" i="262"/>
  <c r="Z16" i="261"/>
  <c r="Z17" i="261"/>
  <c r="I8" i="262"/>
  <c r="I13" i="262"/>
  <c r="Z21" i="261"/>
  <c r="Z23" i="261"/>
  <c r="I14" i="262"/>
  <c r="I15" i="262"/>
  <c r="Z24" i="261"/>
  <c r="AJ19" i="255" l="1"/>
  <c r="H24" i="261"/>
  <c r="T24" i="261" s="1"/>
  <c r="AJ23" i="255"/>
  <c r="H23" i="261"/>
  <c r="T23" i="261" s="1"/>
  <c r="F83" i="255"/>
  <c r="F84" i="255" s="1"/>
  <c r="F85" i="255" s="1"/>
  <c r="G89" i="255"/>
  <c r="G90" i="255" s="1"/>
  <c r="H80" i="255"/>
  <c r="H81" i="255" s="1"/>
  <c r="H83" i="255"/>
  <c r="H84" i="255" s="1"/>
  <c r="H85" i="255" s="1"/>
  <c r="F80" i="255"/>
  <c r="F81" i="255" s="1"/>
  <c r="G80" i="255"/>
  <c r="G81" i="255" s="1"/>
  <c r="E86" i="255"/>
  <c r="E89" i="255"/>
  <c r="D101" i="255"/>
  <c r="D102" i="255"/>
  <c r="L99" i="255"/>
  <c r="L98" i="255"/>
  <c r="H75" i="255"/>
  <c r="P100" i="255" s="1"/>
  <c r="H76" i="255"/>
  <c r="Q100" i="255" s="1"/>
  <c r="M98" i="255"/>
  <c r="M99" i="255"/>
  <c r="E102" i="255"/>
  <c r="E101" i="255"/>
  <c r="G83" i="255"/>
  <c r="G84" i="255" s="1"/>
  <c r="G85" i="255" s="1"/>
  <c r="I99" i="255"/>
  <c r="I98" i="255"/>
  <c r="G86" i="255"/>
  <c r="G88" i="255" s="1"/>
  <c r="H99" i="255"/>
  <c r="H98" i="255"/>
  <c r="M102" i="255"/>
  <c r="M101" i="255"/>
  <c r="N24" i="255" s="1"/>
  <c r="AB24" i="255" s="1"/>
  <c r="P99" i="255"/>
  <c r="P98" i="255"/>
  <c r="L102" i="255"/>
  <c r="L101" i="255"/>
  <c r="Q99" i="255"/>
  <c r="Q98" i="255"/>
  <c r="J26" i="261"/>
  <c r="AF27" i="261"/>
  <c r="AF25" i="261"/>
  <c r="AF26" i="261" s="1"/>
  <c r="Z26" i="261"/>
  <c r="K21" i="262"/>
  <c r="T27" i="261" l="1"/>
  <c r="G91" i="255"/>
  <c r="H82" i="255"/>
  <c r="G82" i="255"/>
  <c r="F82" i="255"/>
  <c r="G87" i="255"/>
  <c r="H89" i="255"/>
  <c r="H91" i="255" s="1"/>
  <c r="Q102" i="255"/>
  <c r="Q101" i="255"/>
  <c r="P101" i="255"/>
  <c r="O23" i="255" s="1"/>
  <c r="AE23" i="255" s="1"/>
  <c r="P102" i="255"/>
  <c r="H86" i="255"/>
  <c r="H88" i="255" s="1"/>
  <c r="M12" i="255"/>
  <c r="Y12" i="255" s="1"/>
  <c r="N27" i="255"/>
  <c r="AB27" i="255" s="1"/>
  <c r="N19" i="255"/>
  <c r="AB19" i="255" s="1"/>
  <c r="O12" i="255"/>
  <c r="AE12" i="255" s="1"/>
  <c r="E90" i="255"/>
  <c r="L20" i="255" s="1"/>
  <c r="V20" i="255" s="1"/>
  <c r="E91" i="255"/>
  <c r="L28" i="255" s="1"/>
  <c r="V28" i="255" s="1"/>
  <c r="N23" i="255"/>
  <c r="AB23" i="255" s="1"/>
  <c r="AL24" i="255" s="1"/>
  <c r="AU24" i="255" s="1"/>
  <c r="N12" i="255"/>
  <c r="AB12" i="255" s="1"/>
  <c r="L24" i="255"/>
  <c r="V24" i="255" s="1"/>
  <c r="AH24" i="255" s="1"/>
  <c r="AQ24" i="255" s="1"/>
  <c r="N28" i="255"/>
  <c r="AB28" i="255" s="1"/>
  <c r="N20" i="255"/>
  <c r="AB20" i="255" s="1"/>
  <c r="E88" i="255"/>
  <c r="L27" i="255" s="1"/>
  <c r="V27" i="255" s="1"/>
  <c r="E87" i="255"/>
  <c r="L19" i="255" s="1"/>
  <c r="V19" i="255" s="1"/>
  <c r="Z27" i="261"/>
  <c r="Y32" i="255"/>
  <c r="V34" i="255" l="1"/>
  <c r="AH20" i="255"/>
  <c r="AQ20" i="255" s="1"/>
  <c r="AL20" i="255"/>
  <c r="AU20" i="255" s="1"/>
  <c r="H90" i="255"/>
  <c r="H87" i="255"/>
  <c r="F55" i="255"/>
  <c r="F60" i="255" s="1"/>
  <c r="F65" i="255" s="1"/>
  <c r="M8" i="255"/>
  <c r="Y8" i="255" s="1"/>
  <c r="M11" i="255"/>
  <c r="Y11" i="255" s="1"/>
  <c r="AJ12" i="255" s="1"/>
  <c r="AS12" i="255" s="1"/>
  <c r="AE7" i="255"/>
  <c r="N15" i="255"/>
  <c r="AB15" i="255" s="1"/>
  <c r="O15" i="255"/>
  <c r="AE15" i="255" s="1"/>
  <c r="O20" i="255"/>
  <c r="AE20" i="255" s="1"/>
  <c r="O28" i="255"/>
  <c r="AE28" i="255" s="1"/>
  <c r="AB7" i="255"/>
  <c r="M16" i="255"/>
  <c r="Y16" i="255" s="1"/>
  <c r="AB34" i="255"/>
  <c r="AB36" i="255" s="1"/>
  <c r="O24" i="255"/>
  <c r="AE24" i="255" s="1"/>
  <c r="AN24" i="255" s="1"/>
  <c r="AW24" i="255" s="1"/>
  <c r="N8" i="255"/>
  <c r="AB8" i="255" s="1"/>
  <c r="O11" i="255"/>
  <c r="AE11" i="255" s="1"/>
  <c r="AN12" i="255" s="1"/>
  <c r="AW12" i="255" s="1"/>
  <c r="N16" i="255"/>
  <c r="AB16" i="255" s="1"/>
  <c r="M15" i="255"/>
  <c r="Y15" i="255" s="1"/>
  <c r="O16" i="255"/>
  <c r="AE16" i="255" s="1"/>
  <c r="N11" i="255"/>
  <c r="AB11" i="255" s="1"/>
  <c r="AL12" i="255" s="1"/>
  <c r="AU12" i="255" s="1"/>
  <c r="V36" i="255"/>
  <c r="O8" i="255"/>
  <c r="AE8" i="255" s="1"/>
  <c r="O19" i="255"/>
  <c r="AE19" i="255" s="1"/>
  <c r="AN20" i="255" s="1"/>
  <c r="AW20" i="255" s="1"/>
  <c r="O27" i="255"/>
  <c r="AE27" i="255" s="1"/>
  <c r="Y7" i="255"/>
  <c r="AJ8" i="255" s="1"/>
  <c r="AS8" i="255" s="1"/>
  <c r="AN8" i="255" l="1"/>
  <c r="AW8" i="255" s="1"/>
  <c r="AL8" i="255"/>
  <c r="AU8" i="255" s="1"/>
  <c r="E74" i="255"/>
  <c r="E97" i="255" s="1"/>
  <c r="L8" i="255" s="1"/>
  <c r="F76" i="255"/>
  <c r="I100" i="255" s="1"/>
  <c r="F75" i="255"/>
  <c r="H100" i="255" s="1"/>
  <c r="AE33" i="255"/>
  <c r="AE35" i="255" s="1"/>
  <c r="Y33" i="255"/>
  <c r="Y35" i="255" s="1"/>
  <c r="AB33" i="255"/>
  <c r="AB35" i="255" s="1"/>
  <c r="AE34" i="255"/>
  <c r="AE36" i="255" s="1"/>
  <c r="D99" i="255" l="1"/>
  <c r="L15" i="255" s="1"/>
  <c r="V15" i="255" s="1"/>
  <c r="E83" i="255"/>
  <c r="E84" i="255" s="1"/>
  <c r="E85" i="255" s="1"/>
  <c r="F86" i="255"/>
  <c r="F87" i="255" s="1"/>
  <c r="F89" i="255"/>
  <c r="F91" i="255" s="1"/>
  <c r="E80" i="255"/>
  <c r="E82" i="255" s="1"/>
  <c r="H102" i="255"/>
  <c r="H101" i="255"/>
  <c r="I102" i="255"/>
  <c r="I101" i="255"/>
  <c r="D98" i="255"/>
  <c r="L11" i="255" s="1"/>
  <c r="V11" i="255" s="1"/>
  <c r="E98" i="255"/>
  <c r="L12" i="255" s="1"/>
  <c r="V12" i="255" s="1"/>
  <c r="E99" i="255"/>
  <c r="E81" i="255" l="1"/>
  <c r="AH12" i="255"/>
  <c r="AQ12" i="255" s="1"/>
  <c r="F90" i="255"/>
  <c r="F88" i="255"/>
  <c r="V8" i="255"/>
  <c r="L16" i="255"/>
  <c r="V16" i="255" s="1"/>
  <c r="M19" i="255"/>
  <c r="Y19" i="255" s="1"/>
  <c r="M27" i="255"/>
  <c r="Y27" i="255" s="1"/>
  <c r="M28" i="255"/>
  <c r="Y28" i="255" s="1"/>
  <c r="M20" i="255"/>
  <c r="Y20" i="255" s="1"/>
  <c r="M24" i="255"/>
  <c r="Y24" i="255" s="1"/>
  <c r="M23" i="255"/>
  <c r="Y23" i="255" s="1"/>
  <c r="AJ24" i="255" l="1"/>
  <c r="AS24" i="255" s="1"/>
  <c r="AJ20" i="255"/>
  <c r="AS20" i="255" s="1"/>
  <c r="V33" i="255"/>
  <c r="Y34" i="255"/>
  <c r="Y36" i="255" s="1"/>
  <c r="V35" i="255" l="1"/>
  <c r="AH8" i="255"/>
  <c r="AQ8" i="25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Jakob Lundsager</author>
    <author>Windows User</author>
  </authors>
  <commentList>
    <comment ref="K3" authorId="0" shapeId="0" xr:uid="{8FCEB3AA-EC3C-466D-AFBC-342AD268DD4C}">
      <text>
        <r>
          <rPr>
            <b/>
            <sz val="9"/>
            <color indexed="81"/>
            <rFont val="Tahoma"/>
            <family val="2"/>
          </rPr>
          <t>Maurizio Gargiulo:</t>
        </r>
        <r>
          <rPr>
            <sz val="9"/>
            <color indexed="81"/>
            <rFont val="Tahoma"/>
            <family val="2"/>
          </rPr>
          <t xml:space="preserve">
Could be PJ/m2 ???
Depends if too small or not</t>
        </r>
      </text>
    </comment>
    <comment ref="L3" authorId="0" shapeId="0" xr:uid="{0526F456-072C-4F0D-8B6F-73DD838A8A3A}">
      <text>
        <r>
          <rPr>
            <b/>
            <sz val="9"/>
            <color indexed="81"/>
            <rFont val="Tahoma"/>
            <family val="2"/>
          </rPr>
          <t>Maurizio Gargiulo:</t>
        </r>
        <r>
          <rPr>
            <sz val="9"/>
            <color indexed="81"/>
            <rFont val="Tahoma"/>
            <family val="2"/>
          </rPr>
          <t xml:space="preserve">
Could be PJ/m2 ???
Depends if too small or not</t>
        </r>
      </text>
    </comment>
    <comment ref="M3" authorId="0" shapeId="0" xr:uid="{78C359F4-2ADA-41B9-AA0E-4F6951DF6F97}">
      <text>
        <r>
          <rPr>
            <b/>
            <sz val="9"/>
            <color indexed="81"/>
            <rFont val="Tahoma"/>
            <family val="2"/>
          </rPr>
          <t>Maurizio Gargiulo:</t>
        </r>
        <r>
          <rPr>
            <sz val="9"/>
            <color indexed="81"/>
            <rFont val="Tahoma"/>
            <family val="2"/>
          </rPr>
          <t xml:space="preserve">
Could be PJ/m2 ???
Depends if too small or not</t>
        </r>
      </text>
    </comment>
    <comment ref="N3" authorId="0" shapeId="0" xr:uid="{FA1B15BE-7DF0-41B8-8F4E-66687B86DCBB}">
      <text>
        <r>
          <rPr>
            <b/>
            <sz val="9"/>
            <color indexed="81"/>
            <rFont val="Tahoma"/>
            <family val="2"/>
          </rPr>
          <t>Maurizio Gargiulo:</t>
        </r>
        <r>
          <rPr>
            <sz val="9"/>
            <color indexed="81"/>
            <rFont val="Tahoma"/>
            <family val="2"/>
          </rPr>
          <t xml:space="preserve">
Could be PJ/m2 ???
Depends if too small or not</t>
        </r>
      </text>
    </comment>
    <comment ref="K5" authorId="0" shapeId="0" xr:uid="{F8C575DE-834C-4758-A270-41E74719FD23}">
      <text>
        <r>
          <rPr>
            <b/>
            <sz val="9"/>
            <color indexed="81"/>
            <rFont val="Tahoma"/>
            <family val="2"/>
            <charset val="204"/>
          </rPr>
          <t xml:space="preserve">This is calculated from statistics
</t>
        </r>
      </text>
    </comment>
    <comment ref="L5" authorId="0" shapeId="0" xr:uid="{D48E18F7-B7E8-4081-AE80-11A26FAE15E2}">
      <text>
        <r>
          <rPr>
            <b/>
            <sz val="9"/>
            <color indexed="81"/>
            <rFont val="Tahoma"/>
            <family val="2"/>
            <charset val="204"/>
          </rPr>
          <t xml:space="preserve">This is calculated from statistics
</t>
        </r>
      </text>
    </comment>
    <comment ref="K6" authorId="0" shapeId="0" xr:uid="{7376EB8A-B3C3-4053-B83B-EBA501D03EB0}">
      <text>
        <r>
          <rPr>
            <b/>
            <sz val="9"/>
            <color indexed="81"/>
            <rFont val="Tahoma"/>
            <family val="2"/>
            <charset val="204"/>
          </rPr>
          <t xml:space="preserve">This is calculated from statistics
</t>
        </r>
      </text>
    </comment>
    <comment ref="L6" authorId="0" shapeId="0" xr:uid="{F6E758C4-0EE2-4E9F-993D-76B6822C8FA5}">
      <text>
        <r>
          <rPr>
            <b/>
            <sz val="9"/>
            <color indexed="81"/>
            <rFont val="Tahoma"/>
            <family val="2"/>
            <charset val="204"/>
          </rPr>
          <t xml:space="preserve">This is calculated from statistics
</t>
        </r>
      </text>
    </comment>
    <comment ref="K7" authorId="0" shapeId="0" xr:uid="{B7F64356-0DA2-464E-A85E-AD8560DA2055}">
      <text>
        <r>
          <rPr>
            <b/>
            <sz val="9"/>
            <color indexed="81"/>
            <rFont val="Tahoma"/>
            <family val="2"/>
            <charset val="204"/>
          </rPr>
          <t xml:space="preserve">This is calculated from statistics
</t>
        </r>
      </text>
    </comment>
    <comment ref="L7" authorId="0" shapeId="0" xr:uid="{EB1FB230-5FDC-4AF8-937F-7C2A36E464B0}">
      <text>
        <r>
          <rPr>
            <b/>
            <sz val="9"/>
            <color indexed="81"/>
            <rFont val="Tahoma"/>
            <family val="2"/>
            <charset val="204"/>
          </rPr>
          <t xml:space="preserve">This is calculated from statistics
</t>
        </r>
      </text>
    </comment>
    <comment ref="K8" authorId="0" shapeId="0" xr:uid="{C18D2F49-C745-449D-A4A6-9DFDC0D462DE}">
      <text>
        <r>
          <rPr>
            <b/>
            <sz val="9"/>
            <color indexed="81"/>
            <rFont val="Tahoma"/>
            <family val="2"/>
            <charset val="204"/>
          </rPr>
          <t xml:space="preserve">This is calculated from statistics
</t>
        </r>
      </text>
    </comment>
    <comment ref="L8" authorId="0" shapeId="0" xr:uid="{2CFDB63F-F834-4396-8253-876CBC6AE460}">
      <text>
        <r>
          <rPr>
            <b/>
            <sz val="9"/>
            <color indexed="81"/>
            <rFont val="Tahoma"/>
            <family val="2"/>
            <charset val="204"/>
          </rPr>
          <t xml:space="preserve">This is calculated from statistics
</t>
        </r>
      </text>
    </comment>
    <comment ref="K9" authorId="0" shapeId="0" xr:uid="{358DE98A-9EFC-4C3C-82DD-773EFCE3FF53}">
      <text>
        <r>
          <rPr>
            <b/>
            <sz val="9"/>
            <color indexed="81"/>
            <rFont val="Tahoma"/>
            <family val="2"/>
            <charset val="204"/>
          </rPr>
          <t xml:space="preserve">This is calculated from statistics for renewable energy
</t>
        </r>
      </text>
    </comment>
    <comment ref="L9" authorId="0" shapeId="0" xr:uid="{86FD33C8-33AE-4B27-B930-29D8B4028C83}">
      <text>
        <r>
          <rPr>
            <b/>
            <sz val="9"/>
            <color indexed="81"/>
            <rFont val="Tahoma"/>
            <family val="2"/>
            <charset val="204"/>
          </rPr>
          <t xml:space="preserve">This is calculated from statistics
</t>
        </r>
      </text>
    </comment>
    <comment ref="K11" authorId="0" shapeId="0" xr:uid="{FCDEEF2B-43BB-4015-AAC6-0B7F190AF010}">
      <text>
        <r>
          <rPr>
            <b/>
            <sz val="9"/>
            <color indexed="81"/>
            <rFont val="Tahoma"/>
            <family val="2"/>
            <charset val="204"/>
          </rPr>
          <t xml:space="preserve">This is calculated from statistics
</t>
        </r>
      </text>
    </comment>
    <comment ref="L11" authorId="0" shapeId="0" xr:uid="{AE3DD28D-47F4-402C-BA95-46F7726036D4}">
      <text>
        <r>
          <rPr>
            <b/>
            <sz val="9"/>
            <color indexed="81"/>
            <rFont val="Tahoma"/>
            <family val="2"/>
            <charset val="204"/>
          </rPr>
          <t xml:space="preserve">This is calculated from statistics
</t>
        </r>
      </text>
    </comment>
    <comment ref="K12" authorId="0" shapeId="0" xr:uid="{58E95198-6A27-4214-810F-613E4753883A}">
      <text>
        <r>
          <rPr>
            <b/>
            <sz val="9"/>
            <color indexed="81"/>
            <rFont val="Tahoma"/>
            <family val="2"/>
            <charset val="204"/>
          </rPr>
          <t xml:space="preserve">This is calculated from statistics
</t>
        </r>
      </text>
    </comment>
    <comment ref="K13" authorId="0" shapeId="0" xr:uid="{8C78635C-77EE-41A3-AE91-9882953867C5}">
      <text>
        <r>
          <rPr>
            <b/>
            <sz val="9"/>
            <color indexed="81"/>
            <rFont val="Tahoma"/>
            <family val="2"/>
            <charset val="204"/>
          </rPr>
          <t xml:space="preserve">This is calculated from statistics
</t>
        </r>
      </text>
    </comment>
    <comment ref="L13" authorId="0" shapeId="0" xr:uid="{210A21EF-5DAD-4184-B8EB-9B8CDF04C3A4}">
      <text>
        <r>
          <rPr>
            <b/>
            <sz val="9"/>
            <color indexed="81"/>
            <rFont val="Tahoma"/>
            <family val="2"/>
            <charset val="204"/>
          </rPr>
          <t xml:space="preserve">This is calculated from statistics
</t>
        </r>
      </text>
    </comment>
    <comment ref="K14" authorId="0" shapeId="0" xr:uid="{B708865D-CC38-4C8B-8885-22301D6E1DC7}">
      <text>
        <r>
          <rPr>
            <b/>
            <sz val="9"/>
            <color indexed="81"/>
            <rFont val="Tahoma"/>
            <family val="2"/>
            <charset val="204"/>
          </rPr>
          <t xml:space="preserve">This is calculated from statistics
</t>
        </r>
      </text>
    </comment>
    <comment ref="L14" authorId="0" shapeId="0" xr:uid="{57FDD6AC-B66C-4E2D-A567-0F6FE6D1B3E5}">
      <text>
        <r>
          <rPr>
            <b/>
            <sz val="9"/>
            <color indexed="81"/>
            <rFont val="Tahoma"/>
            <family val="2"/>
            <charset val="204"/>
          </rPr>
          <t xml:space="preserve">This is calculated from statistics
</t>
        </r>
      </text>
    </comment>
    <comment ref="K15" authorId="0" shapeId="0" xr:uid="{A880732B-2E65-470E-A861-CF8D64ABBC47}">
      <text>
        <r>
          <rPr>
            <b/>
            <sz val="9"/>
            <color indexed="81"/>
            <rFont val="Tahoma"/>
            <family val="2"/>
            <charset val="204"/>
          </rPr>
          <t xml:space="preserve">This is calculated from statistics
</t>
        </r>
      </text>
    </comment>
    <comment ref="L15" authorId="0" shapeId="0" xr:uid="{FFC3A269-66CE-493C-B0CB-1EC89C4564D3}">
      <text>
        <r>
          <rPr>
            <b/>
            <sz val="9"/>
            <color indexed="81"/>
            <rFont val="Tahoma"/>
            <family val="2"/>
            <charset val="204"/>
          </rPr>
          <t xml:space="preserve">This is calculated from statistics
</t>
        </r>
      </text>
    </comment>
    <comment ref="K16" authorId="0" shapeId="0" xr:uid="{B63A1D86-4B09-4F72-B559-E94ED8609CDD}">
      <text>
        <r>
          <rPr>
            <b/>
            <sz val="9"/>
            <color indexed="81"/>
            <rFont val="Tahoma"/>
            <family val="2"/>
            <charset val="204"/>
          </rPr>
          <t xml:space="preserve">This is calculated from statistics
</t>
        </r>
      </text>
    </comment>
    <comment ref="L16" authorId="0" shapeId="0" xr:uid="{B43BB895-FD3B-44DD-893B-BF9C20107C74}">
      <text>
        <r>
          <rPr>
            <b/>
            <sz val="9"/>
            <color indexed="81"/>
            <rFont val="Tahoma"/>
            <family val="2"/>
            <charset val="204"/>
          </rPr>
          <t xml:space="preserve">This is calculated from statistics
</t>
        </r>
      </text>
    </comment>
    <comment ref="K17" authorId="0" shapeId="0" xr:uid="{4316447D-EDBE-4167-92DC-1B34462D9268}">
      <text>
        <r>
          <rPr>
            <b/>
            <sz val="9"/>
            <color indexed="81"/>
            <rFont val="Tahoma"/>
            <family val="2"/>
            <charset val="204"/>
          </rPr>
          <t xml:space="preserve">This is calculated from statistics
</t>
        </r>
      </text>
    </comment>
    <comment ref="L17" authorId="0" shapeId="0" xr:uid="{746A18CD-6B3C-4B87-97C6-454F7C90CB0B}">
      <text>
        <r>
          <rPr>
            <b/>
            <sz val="9"/>
            <color indexed="81"/>
            <rFont val="Tahoma"/>
            <family val="2"/>
            <charset val="204"/>
          </rPr>
          <t xml:space="preserve">This is calculated from statistics
</t>
        </r>
      </text>
    </comment>
    <comment ref="K18" authorId="0" shapeId="0" xr:uid="{93C990C3-413B-4397-98ED-24D3F4B7B322}">
      <text>
        <r>
          <rPr>
            <b/>
            <sz val="9"/>
            <color indexed="81"/>
            <rFont val="Tahoma"/>
            <family val="2"/>
            <charset val="204"/>
          </rPr>
          <t xml:space="preserve">This is calculated from statistics
</t>
        </r>
      </text>
    </comment>
    <comment ref="L18" authorId="0" shapeId="0" xr:uid="{D65A3DD2-89E9-4FBB-B37E-456636B6D059}">
      <text>
        <r>
          <rPr>
            <b/>
            <sz val="9"/>
            <color indexed="81"/>
            <rFont val="Tahoma"/>
            <family val="2"/>
            <charset val="204"/>
          </rPr>
          <t xml:space="preserve">This is calculated from statistics
</t>
        </r>
      </text>
    </comment>
    <comment ref="K19" authorId="0" shapeId="0" xr:uid="{99F780CB-B32D-4920-BFBD-A083E73B2F85}">
      <text>
        <r>
          <rPr>
            <b/>
            <sz val="9"/>
            <color indexed="81"/>
            <rFont val="Tahoma"/>
            <family val="2"/>
            <charset val="204"/>
          </rPr>
          <t xml:space="preserve">This is calculated from statistics
</t>
        </r>
      </text>
    </comment>
    <comment ref="L19" authorId="0" shapeId="0" xr:uid="{E587E7F0-A6D2-4CBB-830B-1121695AB8AA}">
      <text>
        <r>
          <rPr>
            <b/>
            <sz val="9"/>
            <color indexed="81"/>
            <rFont val="Tahoma"/>
            <family val="2"/>
            <charset val="204"/>
          </rPr>
          <t xml:space="preserve">This is calculated from statistics
</t>
        </r>
      </text>
    </comment>
    <comment ref="K21" authorId="0" shapeId="0" xr:uid="{8B1FFEE9-A267-4E9C-AEAE-CABAE7371D89}">
      <text>
        <r>
          <rPr>
            <b/>
            <sz val="9"/>
            <color indexed="81"/>
            <rFont val="Tahoma"/>
            <family val="2"/>
            <charset val="204"/>
          </rPr>
          <t xml:space="preserve">This is calculated from statistics
</t>
        </r>
      </text>
    </comment>
    <comment ref="L21" authorId="0" shapeId="0" xr:uid="{5F3DC66B-4686-446B-95BC-920121FBF689}">
      <text>
        <r>
          <rPr>
            <b/>
            <sz val="9"/>
            <color indexed="81"/>
            <rFont val="Tahoma"/>
            <family val="2"/>
            <charset val="204"/>
          </rPr>
          <t xml:space="preserve">This is calculated from statistics
</t>
        </r>
      </text>
    </comment>
    <comment ref="K23" authorId="0" shapeId="0" xr:uid="{B55CC4AA-C0B4-4FEE-96FE-B182518AB726}">
      <text>
        <r>
          <rPr>
            <b/>
            <sz val="9"/>
            <color indexed="81"/>
            <rFont val="Tahoma"/>
            <family val="2"/>
            <charset val="204"/>
          </rPr>
          <t xml:space="preserve">Assumption because the multi-storey are more eff 
</t>
        </r>
      </text>
    </comment>
    <comment ref="L23" authorId="0" shapeId="0" xr:uid="{974CD3CF-C512-4B17-BD90-9B3BFED57E0B}">
      <text>
        <r>
          <rPr>
            <b/>
            <sz val="9"/>
            <color indexed="81"/>
            <rFont val="Tahoma"/>
            <family val="2"/>
            <charset val="204"/>
          </rPr>
          <t xml:space="preserve">This is calculated from statistics
</t>
        </r>
      </text>
    </comment>
    <comment ref="K24" authorId="0" shapeId="0" xr:uid="{A1608918-0B2B-46C8-AF48-33C7229A177C}">
      <text>
        <r>
          <rPr>
            <b/>
            <sz val="9"/>
            <color indexed="81"/>
            <rFont val="Tahoma"/>
            <family val="2"/>
            <charset val="204"/>
          </rPr>
          <t xml:space="preserve">This is calculated from statistics
</t>
        </r>
      </text>
    </comment>
    <comment ref="L24" authorId="0" shapeId="0" xr:uid="{A052A07B-7BB0-4CA7-BBAB-11CD26401D1E}">
      <text>
        <r>
          <rPr>
            <b/>
            <sz val="9"/>
            <color indexed="81"/>
            <rFont val="Tahoma"/>
            <family val="2"/>
            <charset val="204"/>
          </rPr>
          <t xml:space="preserve">This is calculated from statistics
</t>
        </r>
      </text>
    </comment>
    <comment ref="E205" authorId="1" shapeId="0" xr:uid="{D47B00A0-2DF4-4199-B9C3-71534C6B4888}">
      <text>
        <r>
          <rPr>
            <b/>
            <sz val="8"/>
            <color indexed="81"/>
            <rFont val="Tahoma"/>
            <family val="2"/>
          </rPr>
          <t>Jakob Lundsager:</t>
        </r>
        <r>
          <rPr>
            <sz val="8"/>
            <color indexed="81"/>
            <rFont val="Tahoma"/>
            <family val="2"/>
          </rPr>
          <t xml:space="preserve">
Roundup is used because 20 % is anice round figure</t>
        </r>
      </text>
    </comment>
    <comment ref="C214" authorId="2" shapeId="0" xr:uid="{E2CC9907-4B50-4559-9346-2F6BB0D5F485}">
      <text>
        <r>
          <rPr>
            <b/>
            <sz val="9"/>
            <color indexed="81"/>
            <rFont val="Tahoma"/>
            <family val="2"/>
          </rPr>
          <t>Windows User:</t>
        </r>
        <r>
          <rPr>
            <sz val="9"/>
            <color indexed="81"/>
            <rFont val="Tahoma"/>
            <family val="2"/>
          </rPr>
          <t xml:space="preserve">
Including heatpumps in the statitstics
50 % of electic heated Single family are assumed to be heated with heat pumps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MARTINSSON Fredrik, IEA/SPT/ETP/EDT</author>
    <author>Fredrik Martinsson</author>
  </authors>
  <commentList>
    <comment ref="Y5" authorId="0" shapeId="0" xr:uid="{747A0426-444F-4CBE-9BFD-A4FA17A55407}">
      <text>
        <r>
          <rPr>
            <b/>
            <sz val="9"/>
            <color indexed="81"/>
            <rFont val="Tahoma"/>
            <family val="2"/>
          </rPr>
          <t>MARTINSSON Fredrik, IEA/SPT/ETP/EDT:</t>
        </r>
        <r>
          <rPr>
            <sz val="9"/>
            <color indexed="81"/>
            <rFont val="Tahoma"/>
            <family val="2"/>
          </rPr>
          <t xml:space="preserve">
This will be inlcuded in the heating demand since it is not repreented anyware else
</t>
        </r>
      </text>
    </comment>
    <comment ref="Y28" authorId="0" shapeId="0" xr:uid="{BDE867CB-3BC1-4712-BB01-0501AF0BE983}">
      <text>
        <r>
          <rPr>
            <b/>
            <sz val="9"/>
            <color indexed="81"/>
            <rFont val="Tahoma"/>
            <family val="2"/>
          </rPr>
          <t>MARTINSSON Fredrik, IEA/SPT/ETP/EDT:</t>
        </r>
        <r>
          <rPr>
            <sz val="9"/>
            <color indexed="81"/>
            <rFont val="Tahoma"/>
            <family val="2"/>
          </rPr>
          <t xml:space="preserve">
This will be inlcuded in the heating demand since it is not repreented anyware else
</t>
        </r>
      </text>
    </comment>
    <comment ref="E55" authorId="1" shapeId="0" xr:uid="{0F61C5D2-D39D-491E-A245-AD2711182B57}">
      <text>
        <r>
          <rPr>
            <b/>
            <sz val="9"/>
            <color indexed="81"/>
            <rFont val="Tahoma"/>
            <family val="2"/>
          </rPr>
          <t>Fredrik Martinsson:</t>
        </r>
        <r>
          <rPr>
            <sz val="9"/>
            <color indexed="81"/>
            <rFont val="Tahoma"/>
            <family val="2"/>
          </rPr>
          <t xml:space="preserve">
Not needed in Swedish case.
Electric heated or not ( &gt;10 W/m2)  and the ventilation flow rate is more relvant since the EP appyes diffrently dependiing on this.</t>
        </r>
      </text>
    </comment>
    <comment ref="E85" authorId="1" shapeId="0" xr:uid="{6226D43D-6EC8-4F72-B294-47E876568C51}">
      <text>
        <r>
          <rPr>
            <b/>
            <sz val="9"/>
            <color indexed="81"/>
            <rFont val="Tahoma"/>
            <family val="2"/>
          </rPr>
          <t>Fredrik Martinsson:</t>
        </r>
        <r>
          <rPr>
            <sz val="9"/>
            <color indexed="81"/>
            <rFont val="Tahoma"/>
            <family val="2"/>
          </rPr>
          <t xml:space="preserve">
Not needed in Swedish case.
Electric heated or not ( &gt;10 W/m2)  and the ventilation flow rate is more relvant since the EP appyes diffrently dependiing on this.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Fredrik Martinsson</author>
    <author>MARTINSSON Fredrik, IEA/SPT/ETP/EDT</author>
  </authors>
  <commentList>
    <comment ref="F2" authorId="0" shapeId="0" xr:uid="{00000000-0006-0000-0300-000001000000}">
      <text>
        <r>
          <rPr>
            <b/>
            <sz val="9"/>
            <color indexed="81"/>
            <rFont val="Tahoma"/>
            <family val="2"/>
          </rPr>
          <t>Fredrik Martinsson:</t>
        </r>
        <r>
          <rPr>
            <sz val="9"/>
            <color indexed="81"/>
            <rFont val="Tahoma"/>
            <family val="2"/>
          </rPr>
          <t xml:space="preserve">
Tror detta är onödig info för Svensk del eftersom vi inte har ett prestanda krav som har med  storken på byggnaden att göra</t>
        </r>
      </text>
    </comment>
    <comment ref="F3" authorId="0" shapeId="0" xr:uid="{00000000-0006-0000-0300-000002000000}">
      <text>
        <r>
          <rPr>
            <b/>
            <sz val="9"/>
            <color indexed="81"/>
            <rFont val="Tahoma"/>
            <family val="2"/>
          </rPr>
          <t>Fredrik Martinsson:</t>
        </r>
        <r>
          <rPr>
            <sz val="9"/>
            <color indexed="81"/>
            <rFont val="Tahoma"/>
            <family val="2"/>
          </rPr>
          <t xml:space="preserve">
Använd NNE/BBR 22 för olika klimatzoner.
</t>
        </r>
      </text>
    </comment>
    <comment ref="AC4" authorId="1" shapeId="0" xr:uid="{00000000-0006-0000-0300-000003000000}">
      <text>
        <r>
          <rPr>
            <b/>
            <sz val="9"/>
            <color indexed="81"/>
            <rFont val="Tahoma"/>
            <family val="2"/>
          </rPr>
          <t>MARTINSSON Fredrik, IEA/SPT/ETP/EDT:</t>
        </r>
        <r>
          <rPr>
            <sz val="9"/>
            <color indexed="81"/>
            <rFont val="Tahoma"/>
            <family val="2"/>
          </rPr>
          <t xml:space="preserve">
This will be inlcuded in the heating demand since it is not repreented anyware else
</t>
        </r>
      </text>
    </comment>
    <comment ref="F19" authorId="0" shapeId="0" xr:uid="{00000000-0006-0000-0300-000004000000}">
      <text>
        <r>
          <rPr>
            <b/>
            <sz val="9"/>
            <color indexed="81"/>
            <rFont val="Tahoma"/>
            <family val="2"/>
          </rPr>
          <t>Fredrik Martinsson:</t>
        </r>
        <r>
          <rPr>
            <sz val="9"/>
            <color indexed="81"/>
            <rFont val="Tahoma"/>
            <family val="2"/>
          </rPr>
          <t xml:space="preserve">
Not needed in Swedish case.
Electric heated or not ( &gt;10 W/m2)  and the ventilation flow rate is more relvant since the EP appyes diffrently dependiing on this.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Fredrik Martinsson</author>
    <author>MARTINSSON Fredrik, IEA/SPT/ETP/EDT</author>
  </authors>
  <commentList>
    <comment ref="F2" authorId="0" shapeId="0" xr:uid="{00000000-0006-0000-0400-000001000000}">
      <text>
        <r>
          <rPr>
            <b/>
            <sz val="9"/>
            <color indexed="81"/>
            <rFont val="Tahoma"/>
            <family val="2"/>
          </rPr>
          <t>Fredrik Martinsson:</t>
        </r>
        <r>
          <rPr>
            <sz val="9"/>
            <color indexed="81"/>
            <rFont val="Tahoma"/>
            <family val="2"/>
          </rPr>
          <t xml:space="preserve">
Tror detta är onödig info för Svensk del eftersom vi inte har ett prestanda krav som har med  storken på byggnaden att göra</t>
        </r>
      </text>
    </comment>
    <comment ref="AC4" authorId="1" shapeId="0" xr:uid="{00000000-0006-0000-0400-000002000000}">
      <text>
        <r>
          <rPr>
            <b/>
            <sz val="9"/>
            <color indexed="81"/>
            <rFont val="Tahoma"/>
            <family val="2"/>
          </rPr>
          <t>MARTINSSON Fredrik, IEA/SPT/ETP/EDT:</t>
        </r>
        <r>
          <rPr>
            <sz val="9"/>
            <color indexed="81"/>
            <rFont val="Tahoma"/>
            <family val="2"/>
          </rPr>
          <t xml:space="preserve">
This will be inlcuded in the heating demand since it is not repreented anyware else
</t>
        </r>
      </text>
    </comment>
    <comment ref="F19" authorId="0" shapeId="0" xr:uid="{00000000-0006-0000-0400-000003000000}">
      <text>
        <r>
          <rPr>
            <b/>
            <sz val="9"/>
            <color indexed="81"/>
            <rFont val="Tahoma"/>
            <family val="2"/>
          </rPr>
          <t>Fredrik Martinsson:</t>
        </r>
        <r>
          <rPr>
            <sz val="9"/>
            <color indexed="81"/>
            <rFont val="Tahoma"/>
            <family val="2"/>
          </rPr>
          <t xml:space="preserve">
Not needed in Swedish case.
Electric heated or not ( &gt;10 W/m2)  and the ventilation flow rate is more relvant since the EP appyes diffrently dependiing on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Jakob Lundsager</author>
    <author>Windows User</author>
    <author>MARTINSSON Fredrik, IEA/SPT/ETP/EDT</author>
  </authors>
  <commentList>
    <comment ref="H5" authorId="0" shapeId="0" xr:uid="{00000000-0006-0000-0900-000001000000}">
      <text>
        <r>
          <rPr>
            <b/>
            <sz val="9"/>
            <color indexed="81"/>
            <rFont val="Tahoma"/>
            <family val="2"/>
          </rPr>
          <t>Maurizio Gargiulo:</t>
        </r>
        <r>
          <rPr>
            <sz val="9"/>
            <color indexed="81"/>
            <rFont val="Tahoma"/>
            <family val="2"/>
          </rPr>
          <t xml:space="preserve">
Could be PJ/m2 ???
Depends if too small or not</t>
        </r>
      </text>
    </comment>
    <comment ref="I5" authorId="0" shapeId="0" xr:uid="{00000000-0006-0000-0900-000002000000}">
      <text>
        <r>
          <rPr>
            <b/>
            <sz val="9"/>
            <color indexed="81"/>
            <rFont val="Tahoma"/>
            <family val="2"/>
          </rPr>
          <t>Maurizio Gargiulo:</t>
        </r>
        <r>
          <rPr>
            <sz val="9"/>
            <color indexed="81"/>
            <rFont val="Tahoma"/>
            <family val="2"/>
          </rPr>
          <t xml:space="preserve">
Could be PJ/m2 ???
Depends if too small or not</t>
        </r>
      </text>
    </comment>
    <comment ref="H7" authorId="0" shapeId="0" xr:uid="{00000000-0006-0000-0900-000003000000}">
      <text>
        <r>
          <rPr>
            <b/>
            <sz val="9"/>
            <color indexed="81"/>
            <rFont val="Tahoma"/>
            <family val="2"/>
            <charset val="204"/>
          </rPr>
          <t xml:space="preserve">This is calculated from statistics
</t>
        </r>
      </text>
    </comment>
    <comment ref="I7" authorId="0" shapeId="0" xr:uid="{00000000-0006-0000-0900-000004000000}">
      <text>
        <r>
          <rPr>
            <b/>
            <sz val="9"/>
            <color indexed="81"/>
            <rFont val="Tahoma"/>
            <family val="2"/>
            <charset val="204"/>
          </rPr>
          <t xml:space="preserve">This is calculated from statistics
</t>
        </r>
      </text>
    </comment>
    <comment ref="H8" authorId="0" shapeId="0" xr:uid="{00000000-0006-0000-0900-000005000000}">
      <text>
        <r>
          <rPr>
            <b/>
            <sz val="9"/>
            <color indexed="81"/>
            <rFont val="Tahoma"/>
            <family val="2"/>
            <charset val="204"/>
          </rPr>
          <t xml:space="preserve">This is calculated from statistics
</t>
        </r>
      </text>
    </comment>
    <comment ref="I8" authorId="0" shapeId="0" xr:uid="{00000000-0006-0000-0900-000006000000}">
      <text>
        <r>
          <rPr>
            <b/>
            <sz val="9"/>
            <color indexed="81"/>
            <rFont val="Tahoma"/>
            <family val="2"/>
            <charset val="204"/>
          </rPr>
          <t xml:space="preserve">This is calculated from statistics
</t>
        </r>
      </text>
    </comment>
    <comment ref="H9" authorId="0" shapeId="0" xr:uid="{00000000-0006-0000-0900-000007000000}">
      <text>
        <r>
          <rPr>
            <b/>
            <sz val="9"/>
            <color indexed="81"/>
            <rFont val="Tahoma"/>
            <family val="2"/>
            <charset val="204"/>
          </rPr>
          <t xml:space="preserve">This is calculated from statistics
</t>
        </r>
      </text>
    </comment>
    <comment ref="I9" authorId="0" shapeId="0" xr:uid="{00000000-0006-0000-0900-000008000000}">
      <text>
        <r>
          <rPr>
            <b/>
            <sz val="9"/>
            <color indexed="81"/>
            <rFont val="Tahoma"/>
            <family val="2"/>
            <charset val="204"/>
          </rPr>
          <t xml:space="preserve">This is calculated from statistics
</t>
        </r>
      </text>
    </comment>
    <comment ref="H10" authorId="0" shapeId="0" xr:uid="{00000000-0006-0000-0900-000009000000}">
      <text>
        <r>
          <rPr>
            <b/>
            <sz val="9"/>
            <color indexed="81"/>
            <rFont val="Tahoma"/>
            <family val="2"/>
            <charset val="204"/>
          </rPr>
          <t xml:space="preserve">This is calculated from statistics for renewable energy
</t>
        </r>
      </text>
    </comment>
    <comment ref="I10" authorId="0" shapeId="0" xr:uid="{00000000-0006-0000-0900-00000A000000}">
      <text>
        <r>
          <rPr>
            <b/>
            <sz val="9"/>
            <color indexed="81"/>
            <rFont val="Tahoma"/>
            <family val="2"/>
            <charset val="204"/>
          </rPr>
          <t xml:space="preserve">This is calculated from statistics
</t>
        </r>
      </text>
    </comment>
    <comment ref="H12" authorId="0" shapeId="0" xr:uid="{00000000-0006-0000-0900-00000B000000}">
      <text>
        <r>
          <rPr>
            <b/>
            <sz val="9"/>
            <color indexed="81"/>
            <rFont val="Tahoma"/>
            <family val="2"/>
            <charset val="204"/>
          </rPr>
          <t xml:space="preserve">This is calculated from statistics
</t>
        </r>
      </text>
    </comment>
    <comment ref="I12" authorId="0" shapeId="0" xr:uid="{00000000-0006-0000-0900-00000C000000}">
      <text>
        <r>
          <rPr>
            <b/>
            <sz val="9"/>
            <color indexed="81"/>
            <rFont val="Tahoma"/>
            <family val="2"/>
            <charset val="204"/>
          </rPr>
          <t xml:space="preserve">This is calculated from statistics
</t>
        </r>
      </text>
    </comment>
    <comment ref="H13" authorId="0" shapeId="0" xr:uid="{00000000-0006-0000-0900-00000D000000}">
      <text>
        <r>
          <rPr>
            <b/>
            <sz val="9"/>
            <color indexed="81"/>
            <rFont val="Tahoma"/>
            <family val="2"/>
            <charset val="204"/>
          </rPr>
          <t xml:space="preserve">This is calculated from statistics
</t>
        </r>
      </text>
    </comment>
    <comment ref="H14" authorId="0" shapeId="0" xr:uid="{00000000-0006-0000-0900-00000E000000}">
      <text>
        <r>
          <rPr>
            <b/>
            <sz val="9"/>
            <color indexed="81"/>
            <rFont val="Tahoma"/>
            <family val="2"/>
            <charset val="204"/>
          </rPr>
          <t xml:space="preserve">This is calculated from statistics
</t>
        </r>
      </text>
    </comment>
    <comment ref="I14" authorId="0" shapeId="0" xr:uid="{00000000-0006-0000-0900-00000F000000}">
      <text>
        <r>
          <rPr>
            <b/>
            <sz val="9"/>
            <color indexed="81"/>
            <rFont val="Tahoma"/>
            <family val="2"/>
            <charset val="204"/>
          </rPr>
          <t xml:space="preserve">This is calculated from statistics
</t>
        </r>
      </text>
    </comment>
    <comment ref="H15" authorId="0" shapeId="0" xr:uid="{00000000-0006-0000-0900-000010000000}">
      <text>
        <r>
          <rPr>
            <b/>
            <sz val="9"/>
            <color indexed="81"/>
            <rFont val="Tahoma"/>
            <family val="2"/>
            <charset val="204"/>
          </rPr>
          <t xml:space="preserve">This is calculated from statistics
</t>
        </r>
      </text>
    </comment>
    <comment ref="I15" authorId="0" shapeId="0" xr:uid="{00000000-0006-0000-0900-000011000000}">
      <text>
        <r>
          <rPr>
            <b/>
            <sz val="9"/>
            <color indexed="81"/>
            <rFont val="Tahoma"/>
            <family val="2"/>
            <charset val="204"/>
          </rPr>
          <t xml:space="preserve">This is calculated from statistics
</t>
        </r>
      </text>
    </comment>
    <comment ref="H16" authorId="0" shapeId="0" xr:uid="{00000000-0006-0000-0900-000012000000}">
      <text>
        <r>
          <rPr>
            <b/>
            <sz val="9"/>
            <color indexed="81"/>
            <rFont val="Tahoma"/>
            <family val="2"/>
            <charset val="204"/>
          </rPr>
          <t xml:space="preserve">This is calculated from statistics
</t>
        </r>
      </text>
    </comment>
    <comment ref="I16" authorId="0" shapeId="0" xr:uid="{00000000-0006-0000-0900-000013000000}">
      <text>
        <r>
          <rPr>
            <b/>
            <sz val="9"/>
            <color indexed="81"/>
            <rFont val="Tahoma"/>
            <family val="2"/>
            <charset val="204"/>
          </rPr>
          <t xml:space="preserve">This is calculated from statistics
</t>
        </r>
      </text>
    </comment>
    <comment ref="H17" authorId="0" shapeId="0" xr:uid="{00000000-0006-0000-0900-000014000000}">
      <text>
        <r>
          <rPr>
            <b/>
            <sz val="9"/>
            <color indexed="81"/>
            <rFont val="Tahoma"/>
            <family val="2"/>
            <charset val="204"/>
          </rPr>
          <t xml:space="preserve">This is calculated from statistics
</t>
        </r>
      </text>
    </comment>
    <comment ref="I17" authorId="0" shapeId="0" xr:uid="{00000000-0006-0000-0900-000015000000}">
      <text>
        <r>
          <rPr>
            <b/>
            <sz val="9"/>
            <color indexed="81"/>
            <rFont val="Tahoma"/>
            <family val="2"/>
            <charset val="204"/>
          </rPr>
          <t xml:space="preserve">This is calculated from statistics
</t>
        </r>
      </text>
    </comment>
    <comment ref="H18" authorId="0" shapeId="0" xr:uid="{00000000-0006-0000-0900-000016000000}">
      <text>
        <r>
          <rPr>
            <b/>
            <sz val="9"/>
            <color indexed="81"/>
            <rFont val="Tahoma"/>
            <family val="2"/>
            <charset val="204"/>
          </rPr>
          <t xml:space="preserve">This is calculated from statistics
</t>
        </r>
      </text>
    </comment>
    <comment ref="I18" authorId="0" shapeId="0" xr:uid="{00000000-0006-0000-0900-000017000000}">
      <text>
        <r>
          <rPr>
            <b/>
            <sz val="9"/>
            <color indexed="81"/>
            <rFont val="Tahoma"/>
            <family val="2"/>
            <charset val="204"/>
          </rPr>
          <t xml:space="preserve">This is calculated from statistics
</t>
        </r>
      </text>
    </comment>
    <comment ref="H19" authorId="0" shapeId="0" xr:uid="{00000000-0006-0000-0900-000018000000}">
      <text>
        <r>
          <rPr>
            <b/>
            <sz val="9"/>
            <color indexed="81"/>
            <rFont val="Tahoma"/>
            <family val="2"/>
            <charset val="204"/>
          </rPr>
          <t xml:space="preserve">This is calculated from statistics
</t>
        </r>
      </text>
    </comment>
    <comment ref="I19" authorId="0" shapeId="0" xr:uid="{00000000-0006-0000-0900-000019000000}">
      <text>
        <r>
          <rPr>
            <b/>
            <sz val="9"/>
            <color indexed="81"/>
            <rFont val="Tahoma"/>
            <family val="2"/>
            <charset val="204"/>
          </rPr>
          <t xml:space="preserve">This is calculated from statistics
</t>
        </r>
      </text>
    </comment>
    <comment ref="H21" authorId="0" shapeId="0" xr:uid="{00000000-0006-0000-0900-00001A000000}">
      <text>
        <r>
          <rPr>
            <b/>
            <sz val="9"/>
            <color indexed="81"/>
            <rFont val="Tahoma"/>
            <family val="2"/>
            <charset val="204"/>
          </rPr>
          <t xml:space="preserve">This is calculated from statistics
</t>
        </r>
      </text>
    </comment>
    <comment ref="I21" authorId="0" shapeId="0" xr:uid="{00000000-0006-0000-0900-00001B000000}">
      <text>
        <r>
          <rPr>
            <b/>
            <sz val="9"/>
            <color indexed="81"/>
            <rFont val="Tahoma"/>
            <family val="2"/>
            <charset val="204"/>
          </rPr>
          <t xml:space="preserve">This is calculated from statistics
</t>
        </r>
      </text>
    </comment>
    <comment ref="H23" authorId="0" shapeId="0" xr:uid="{00000000-0006-0000-0900-00001C000000}">
      <text>
        <r>
          <rPr>
            <b/>
            <sz val="9"/>
            <color indexed="81"/>
            <rFont val="Tahoma"/>
            <family val="2"/>
            <charset val="204"/>
          </rPr>
          <t xml:space="preserve">Assumption because the multi-storey are more eff 
</t>
        </r>
      </text>
    </comment>
    <comment ref="I23" authorId="0" shapeId="0" xr:uid="{00000000-0006-0000-0900-00001D000000}">
      <text>
        <r>
          <rPr>
            <b/>
            <sz val="9"/>
            <color indexed="81"/>
            <rFont val="Tahoma"/>
            <family val="2"/>
            <charset val="204"/>
          </rPr>
          <t xml:space="preserve">This is calculated from statistics
</t>
        </r>
      </text>
    </comment>
    <comment ref="H24" authorId="0" shapeId="0" xr:uid="{00000000-0006-0000-0900-00001E000000}">
      <text>
        <r>
          <rPr>
            <b/>
            <sz val="9"/>
            <color indexed="81"/>
            <rFont val="Tahoma"/>
            <family val="2"/>
            <charset val="204"/>
          </rPr>
          <t xml:space="preserve">This is calculated from statistics
</t>
        </r>
      </text>
    </comment>
    <comment ref="I24" authorId="0" shapeId="0" xr:uid="{00000000-0006-0000-0900-00001F000000}">
      <text>
        <r>
          <rPr>
            <b/>
            <sz val="9"/>
            <color indexed="81"/>
            <rFont val="Tahoma"/>
            <family val="2"/>
            <charset val="204"/>
          </rPr>
          <t xml:space="preserve">This is calculated from statistics
</t>
        </r>
      </text>
    </comment>
    <comment ref="G30" authorId="1" shapeId="0" xr:uid="{00000000-0006-0000-0900-000020000000}">
      <text>
        <r>
          <rPr>
            <b/>
            <sz val="8"/>
            <color indexed="81"/>
            <rFont val="Tahoma"/>
            <family val="2"/>
          </rPr>
          <t>Jakob Lundsager:</t>
        </r>
        <r>
          <rPr>
            <sz val="8"/>
            <color indexed="81"/>
            <rFont val="Tahoma"/>
            <family val="2"/>
          </rPr>
          <t xml:space="preserve">
Roundup is used because 20 % is anice round figure</t>
        </r>
      </text>
    </comment>
    <comment ref="W51" authorId="2" shapeId="0" xr:uid="{00000000-0006-0000-0900-000021000000}">
      <text>
        <r>
          <rPr>
            <b/>
            <sz val="9"/>
            <color indexed="81"/>
            <rFont val="Tahoma"/>
            <family val="2"/>
          </rPr>
          <t>Windows User:</t>
        </r>
        <r>
          <rPr>
            <sz val="9"/>
            <color indexed="81"/>
            <rFont val="Tahoma"/>
            <family val="2"/>
          </rPr>
          <t xml:space="preserve">
Including heatpumps in the statitstics
50 % of electic heated Single family are assumed to be heated with heat pumps</t>
        </r>
      </text>
    </comment>
    <comment ref="X115" authorId="3" shapeId="0" xr:uid="{00000000-0006-0000-0900-000022000000}">
      <text>
        <r>
          <rPr>
            <b/>
            <sz val="9"/>
            <color indexed="81"/>
            <rFont val="Tahoma"/>
            <family val="2"/>
          </rPr>
          <t>MARTINSSON Fredrik, IEA/SPT/ETP/EDT:</t>
        </r>
        <r>
          <rPr>
            <sz val="9"/>
            <color indexed="81"/>
            <rFont val="Tahoma"/>
            <family val="2"/>
          </rPr>
          <t xml:space="preserve">
Right now other are included ion this category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Windows User</author>
    <author>Jakob Lundsager</author>
    <author>Fredrik Martinsson</author>
    <author>MARTINSSON Fredrik, IEA/SPT/ETP/EDT</author>
  </authors>
  <commentList>
    <comment ref="H5" authorId="0" shapeId="0" xr:uid="{00000000-0006-0000-0A00-000001000000}">
      <text>
        <r>
          <rPr>
            <b/>
            <sz val="9"/>
            <color indexed="81"/>
            <rFont val="Tahoma"/>
            <family val="2"/>
          </rPr>
          <t>Maurizio Gargiulo:</t>
        </r>
        <r>
          <rPr>
            <sz val="9"/>
            <color indexed="81"/>
            <rFont val="Tahoma"/>
            <family val="2"/>
          </rPr>
          <t xml:space="preserve">
Could be PJ/m2 ???
Depends if too small or not</t>
        </r>
      </text>
    </comment>
    <comment ref="I5" authorId="0" shapeId="0" xr:uid="{00000000-0006-0000-0A00-000002000000}">
      <text>
        <r>
          <rPr>
            <b/>
            <sz val="9"/>
            <color indexed="81"/>
            <rFont val="Tahoma"/>
            <family val="2"/>
          </rPr>
          <t>Maurizio Gargiulo:</t>
        </r>
        <r>
          <rPr>
            <sz val="9"/>
            <color indexed="81"/>
            <rFont val="Tahoma"/>
            <family val="2"/>
          </rPr>
          <t xml:space="preserve">
Could be PJ/m2 ???
Depends if too small or not</t>
        </r>
      </text>
    </comment>
    <comment ref="H7" authorId="0" shapeId="0" xr:uid="{00000000-0006-0000-0A00-000003000000}">
      <text>
        <r>
          <rPr>
            <b/>
            <sz val="9"/>
            <color indexed="81"/>
            <rFont val="Tahoma"/>
            <family val="2"/>
            <charset val="204"/>
          </rPr>
          <t xml:space="preserve">This is calculated from statistics
</t>
        </r>
      </text>
    </comment>
    <comment ref="I7" authorId="0" shapeId="0" xr:uid="{00000000-0006-0000-0A00-000004000000}">
      <text>
        <r>
          <rPr>
            <b/>
            <sz val="9"/>
            <color indexed="81"/>
            <rFont val="Tahoma"/>
            <family val="2"/>
            <charset val="204"/>
          </rPr>
          <t xml:space="preserve">This is calculated from statistics
</t>
        </r>
      </text>
    </comment>
    <comment ref="H8" authorId="0" shapeId="0" xr:uid="{00000000-0006-0000-0A00-000005000000}">
      <text>
        <r>
          <rPr>
            <b/>
            <sz val="9"/>
            <color indexed="81"/>
            <rFont val="Tahoma"/>
            <family val="2"/>
            <charset val="204"/>
          </rPr>
          <t xml:space="preserve">This is calculated from statistics
</t>
        </r>
      </text>
    </comment>
    <comment ref="I8" authorId="0" shapeId="0" xr:uid="{00000000-0006-0000-0A00-000006000000}">
      <text>
        <r>
          <rPr>
            <b/>
            <sz val="9"/>
            <color indexed="81"/>
            <rFont val="Tahoma"/>
            <family val="2"/>
            <charset val="204"/>
          </rPr>
          <t xml:space="preserve">This is calculated from statistics
</t>
        </r>
      </text>
    </comment>
    <comment ref="H9" authorId="0" shapeId="0" xr:uid="{00000000-0006-0000-0A00-000007000000}">
      <text>
        <r>
          <rPr>
            <b/>
            <sz val="9"/>
            <color indexed="81"/>
            <rFont val="Tahoma"/>
            <family val="2"/>
            <charset val="204"/>
          </rPr>
          <t xml:space="preserve">This is calculated from statistics
</t>
        </r>
      </text>
    </comment>
    <comment ref="I9" authorId="0" shapeId="0" xr:uid="{00000000-0006-0000-0A00-000008000000}">
      <text>
        <r>
          <rPr>
            <b/>
            <sz val="9"/>
            <color indexed="81"/>
            <rFont val="Tahoma"/>
            <family val="2"/>
            <charset val="204"/>
          </rPr>
          <t xml:space="preserve">This is calculated from statistics
</t>
        </r>
      </text>
    </comment>
    <comment ref="H10" authorId="0" shapeId="0" xr:uid="{00000000-0006-0000-0A00-000009000000}">
      <text>
        <r>
          <rPr>
            <b/>
            <sz val="9"/>
            <color indexed="81"/>
            <rFont val="Tahoma"/>
            <family val="2"/>
            <charset val="204"/>
          </rPr>
          <t xml:space="preserve">This is calculated from statistics for renewable energy
</t>
        </r>
      </text>
    </comment>
    <comment ref="I10" authorId="0" shapeId="0" xr:uid="{00000000-0006-0000-0A00-00000A000000}">
      <text>
        <r>
          <rPr>
            <b/>
            <sz val="9"/>
            <color indexed="81"/>
            <rFont val="Tahoma"/>
            <family val="2"/>
            <charset val="204"/>
          </rPr>
          <t xml:space="preserve">This is calculated from statistics
</t>
        </r>
      </text>
    </comment>
    <comment ref="H12" authorId="0" shapeId="0" xr:uid="{00000000-0006-0000-0A00-00000B000000}">
      <text>
        <r>
          <rPr>
            <b/>
            <sz val="9"/>
            <color indexed="81"/>
            <rFont val="Tahoma"/>
            <family val="2"/>
            <charset val="204"/>
          </rPr>
          <t xml:space="preserve">This is calculated from statistics
</t>
        </r>
      </text>
    </comment>
    <comment ref="I12" authorId="0" shapeId="0" xr:uid="{00000000-0006-0000-0A00-00000C000000}">
      <text>
        <r>
          <rPr>
            <b/>
            <sz val="9"/>
            <color indexed="81"/>
            <rFont val="Tahoma"/>
            <family val="2"/>
            <charset val="204"/>
          </rPr>
          <t xml:space="preserve">This is calculated from statistics
</t>
        </r>
      </text>
    </comment>
    <comment ref="F13" authorId="1" shapeId="0" xr:uid="{00000000-0006-0000-0A00-00000D000000}">
      <text>
        <r>
          <rPr>
            <b/>
            <sz val="9"/>
            <color indexed="81"/>
            <rFont val="Tahoma"/>
            <family val="2"/>
          </rPr>
          <t>Windows User
heat capacity not el</t>
        </r>
      </text>
    </comment>
    <comment ref="H13" authorId="0" shapeId="0" xr:uid="{00000000-0006-0000-0A00-00000E000000}">
      <text>
        <r>
          <rPr>
            <b/>
            <sz val="9"/>
            <color indexed="81"/>
            <rFont val="Tahoma"/>
            <family val="2"/>
            <charset val="204"/>
          </rPr>
          <t xml:space="preserve">This is calculated from statistics
</t>
        </r>
      </text>
    </comment>
    <comment ref="H14" authorId="0" shapeId="0" xr:uid="{00000000-0006-0000-0A00-00000F000000}">
      <text>
        <r>
          <rPr>
            <b/>
            <sz val="9"/>
            <color indexed="81"/>
            <rFont val="Tahoma"/>
            <family val="2"/>
            <charset val="204"/>
          </rPr>
          <t xml:space="preserve">This is calculated from statistics
</t>
        </r>
      </text>
    </comment>
    <comment ref="I14" authorId="0" shapeId="0" xr:uid="{00000000-0006-0000-0A00-000010000000}">
      <text>
        <r>
          <rPr>
            <b/>
            <sz val="9"/>
            <color indexed="81"/>
            <rFont val="Tahoma"/>
            <family val="2"/>
            <charset val="204"/>
          </rPr>
          <t xml:space="preserve">This is calculated from statistics
</t>
        </r>
      </text>
    </comment>
    <comment ref="H15" authorId="0" shapeId="0" xr:uid="{00000000-0006-0000-0A00-000011000000}">
      <text>
        <r>
          <rPr>
            <b/>
            <sz val="9"/>
            <color indexed="81"/>
            <rFont val="Tahoma"/>
            <family val="2"/>
            <charset val="204"/>
          </rPr>
          <t xml:space="preserve">This is calculated from statistics
</t>
        </r>
      </text>
    </comment>
    <comment ref="I15" authorId="0" shapeId="0" xr:uid="{00000000-0006-0000-0A00-000012000000}">
      <text>
        <r>
          <rPr>
            <b/>
            <sz val="9"/>
            <color indexed="81"/>
            <rFont val="Tahoma"/>
            <family val="2"/>
            <charset val="204"/>
          </rPr>
          <t xml:space="preserve">This is calculated from statistics
</t>
        </r>
      </text>
    </comment>
    <comment ref="H16" authorId="0" shapeId="0" xr:uid="{00000000-0006-0000-0A00-000013000000}">
      <text>
        <r>
          <rPr>
            <b/>
            <sz val="9"/>
            <color indexed="81"/>
            <rFont val="Tahoma"/>
            <family val="2"/>
            <charset val="204"/>
          </rPr>
          <t xml:space="preserve">This is calculated from statistics
</t>
        </r>
      </text>
    </comment>
    <comment ref="I16" authorId="0" shapeId="0" xr:uid="{00000000-0006-0000-0A00-000014000000}">
      <text>
        <r>
          <rPr>
            <b/>
            <sz val="9"/>
            <color indexed="81"/>
            <rFont val="Tahoma"/>
            <family val="2"/>
            <charset val="204"/>
          </rPr>
          <t xml:space="preserve">This is calculated from statistics
</t>
        </r>
      </text>
    </comment>
    <comment ref="H17" authorId="0" shapeId="0" xr:uid="{00000000-0006-0000-0A00-000015000000}">
      <text>
        <r>
          <rPr>
            <b/>
            <sz val="9"/>
            <color indexed="81"/>
            <rFont val="Tahoma"/>
            <family val="2"/>
            <charset val="204"/>
          </rPr>
          <t xml:space="preserve">This is calculated from statistics
</t>
        </r>
      </text>
    </comment>
    <comment ref="I17" authorId="0" shapeId="0" xr:uid="{00000000-0006-0000-0A00-000016000000}">
      <text>
        <r>
          <rPr>
            <b/>
            <sz val="9"/>
            <color indexed="81"/>
            <rFont val="Tahoma"/>
            <family val="2"/>
            <charset val="204"/>
          </rPr>
          <t xml:space="preserve">This is calculated from statistics
</t>
        </r>
      </text>
    </comment>
    <comment ref="H18" authorId="0" shapeId="0" xr:uid="{00000000-0006-0000-0A00-000017000000}">
      <text>
        <r>
          <rPr>
            <b/>
            <sz val="9"/>
            <color indexed="81"/>
            <rFont val="Tahoma"/>
            <family val="2"/>
            <charset val="204"/>
          </rPr>
          <t xml:space="preserve">This is calculated from statistics
</t>
        </r>
      </text>
    </comment>
    <comment ref="I18" authorId="0" shapeId="0" xr:uid="{00000000-0006-0000-0A00-000018000000}">
      <text>
        <r>
          <rPr>
            <b/>
            <sz val="9"/>
            <color indexed="81"/>
            <rFont val="Tahoma"/>
            <family val="2"/>
            <charset val="204"/>
          </rPr>
          <t xml:space="preserve">This is calculated from statistics
</t>
        </r>
      </text>
    </comment>
    <comment ref="H19" authorId="0" shapeId="0" xr:uid="{00000000-0006-0000-0A00-000019000000}">
      <text>
        <r>
          <rPr>
            <b/>
            <sz val="9"/>
            <color indexed="81"/>
            <rFont val="Tahoma"/>
            <family val="2"/>
            <charset val="204"/>
          </rPr>
          <t xml:space="preserve">This is calculated from statistics
</t>
        </r>
      </text>
    </comment>
    <comment ref="I19" authorId="0" shapeId="0" xr:uid="{00000000-0006-0000-0A00-00001A000000}">
      <text>
        <r>
          <rPr>
            <b/>
            <sz val="9"/>
            <color indexed="81"/>
            <rFont val="Tahoma"/>
            <family val="2"/>
            <charset val="204"/>
          </rPr>
          <t xml:space="preserve">This is calculated from statistics
</t>
        </r>
      </text>
    </comment>
    <comment ref="H21" authorId="0" shapeId="0" xr:uid="{00000000-0006-0000-0A00-00001B000000}">
      <text>
        <r>
          <rPr>
            <b/>
            <sz val="9"/>
            <color indexed="81"/>
            <rFont val="Tahoma"/>
            <family val="2"/>
            <charset val="204"/>
          </rPr>
          <t xml:space="preserve">This is calculated from statistics
</t>
        </r>
      </text>
    </comment>
    <comment ref="I21" authorId="0" shapeId="0" xr:uid="{00000000-0006-0000-0A00-00001C000000}">
      <text>
        <r>
          <rPr>
            <b/>
            <sz val="9"/>
            <color indexed="81"/>
            <rFont val="Tahoma"/>
            <family val="2"/>
            <charset val="204"/>
          </rPr>
          <t xml:space="preserve">This is calculated from statistics
</t>
        </r>
      </text>
    </comment>
    <comment ref="H23" authorId="0" shapeId="0" xr:uid="{00000000-0006-0000-0A00-00001D000000}">
      <text>
        <r>
          <rPr>
            <b/>
            <sz val="9"/>
            <color indexed="81"/>
            <rFont val="Tahoma"/>
            <family val="2"/>
            <charset val="204"/>
          </rPr>
          <t xml:space="preserve">Assumption because the multi-storey are more eff 
</t>
        </r>
      </text>
    </comment>
    <comment ref="I23" authorId="0" shapeId="0" xr:uid="{00000000-0006-0000-0A00-00001E000000}">
      <text>
        <r>
          <rPr>
            <b/>
            <sz val="9"/>
            <color indexed="81"/>
            <rFont val="Tahoma"/>
            <family val="2"/>
            <charset val="204"/>
          </rPr>
          <t xml:space="preserve">This is calculated from statistics
</t>
        </r>
      </text>
    </comment>
    <comment ref="H24" authorId="0" shapeId="0" xr:uid="{00000000-0006-0000-0A00-00001F000000}">
      <text>
        <r>
          <rPr>
            <b/>
            <sz val="9"/>
            <color indexed="81"/>
            <rFont val="Tahoma"/>
            <family val="2"/>
            <charset val="204"/>
          </rPr>
          <t xml:space="preserve">This is calculated from statistics
</t>
        </r>
      </text>
    </comment>
    <comment ref="I24" authorId="0" shapeId="0" xr:uid="{00000000-0006-0000-0A00-000020000000}">
      <text>
        <r>
          <rPr>
            <b/>
            <sz val="9"/>
            <color indexed="81"/>
            <rFont val="Tahoma"/>
            <family val="2"/>
            <charset val="204"/>
          </rPr>
          <t xml:space="preserve">This is calculated from statistics
</t>
        </r>
      </text>
    </comment>
    <comment ref="G30" authorId="2" shapeId="0" xr:uid="{00000000-0006-0000-0A00-000021000000}">
      <text>
        <r>
          <rPr>
            <b/>
            <sz val="8"/>
            <color indexed="81"/>
            <rFont val="Tahoma"/>
            <family val="2"/>
          </rPr>
          <t>Jakob Lundsager:</t>
        </r>
        <r>
          <rPr>
            <sz val="8"/>
            <color indexed="81"/>
            <rFont val="Tahoma"/>
            <family val="2"/>
          </rPr>
          <t xml:space="preserve">
Roundup is used because 20 % is anice round figure</t>
        </r>
      </text>
    </comment>
    <comment ref="U31" authorId="3" shapeId="0" xr:uid="{00000000-0006-0000-0A00-000022000000}">
      <text>
        <r>
          <rPr>
            <b/>
            <sz val="9"/>
            <color indexed="81"/>
            <rFont val="Tahoma"/>
            <family val="2"/>
          </rPr>
          <t>Fredrik Martinsson:</t>
        </r>
        <r>
          <rPr>
            <sz val="9"/>
            <color indexed="81"/>
            <rFont val="Tahoma"/>
            <family val="2"/>
          </rPr>
          <t xml:space="preserve">
2010 was extremly cold. I suggest to use another year to check the balance since the net heat demand used in the calculation is for a normal year with approx 15-20 % lower efficiency</t>
        </r>
      </text>
    </comment>
    <comment ref="W51" authorId="1" shapeId="0" xr:uid="{00000000-0006-0000-0A00-000023000000}">
      <text>
        <r>
          <rPr>
            <b/>
            <sz val="9"/>
            <color indexed="81"/>
            <rFont val="Tahoma"/>
            <family val="2"/>
          </rPr>
          <t>Windows User:</t>
        </r>
        <r>
          <rPr>
            <sz val="9"/>
            <color indexed="81"/>
            <rFont val="Tahoma"/>
            <family val="2"/>
          </rPr>
          <t xml:space="preserve">
Including heatpumps.
50 % of electic heated Single family are assumed to be heated with heat pumps</t>
        </r>
      </text>
    </comment>
    <comment ref="X115" authorId="4" shapeId="0" xr:uid="{00000000-0006-0000-0A00-000024000000}">
      <text>
        <r>
          <rPr>
            <b/>
            <sz val="9"/>
            <color indexed="81"/>
            <rFont val="Tahoma"/>
            <family val="2"/>
          </rPr>
          <t>MARTINSSON Fredrik, IEA/SPT/ETP/EDT:</t>
        </r>
        <r>
          <rPr>
            <sz val="9"/>
            <color indexed="81"/>
            <rFont val="Tahoma"/>
            <family val="2"/>
          </rPr>
          <t xml:space="preserve">
Right now other are included ion this category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E4" authorId="0" shapeId="0" xr:uid="{00000000-0006-0000-0D00-000001000000}">
      <text>
        <r>
          <rPr>
            <b/>
            <sz val="9"/>
            <color indexed="81"/>
            <rFont val="Tahoma"/>
            <family val="2"/>
          </rPr>
          <t xml:space="preserve">Total DKE demand
</t>
        </r>
      </text>
    </comment>
    <comment ref="F4" authorId="0" shapeId="0" xr:uid="{00000000-0006-0000-0D00-000002000000}">
      <text>
        <r>
          <rPr>
            <b/>
            <sz val="9"/>
            <color indexed="81"/>
            <rFont val="Tahoma"/>
            <family val="2"/>
          </rPr>
          <t xml:space="preserve">Total DKE demand
</t>
        </r>
      </text>
    </comment>
    <comment ref="G4" authorId="0" shapeId="0" xr:uid="{00000000-0006-0000-0D00-000003000000}">
      <text>
        <r>
          <rPr>
            <b/>
            <sz val="9"/>
            <color indexed="81"/>
            <rFont val="Tahoma"/>
            <family val="2"/>
          </rPr>
          <t xml:space="preserve">Total DKE demand
</t>
        </r>
      </text>
    </comment>
    <comment ref="H4" authorId="0" shapeId="0" xr:uid="{00000000-0006-0000-0D00-000004000000}">
      <text>
        <r>
          <rPr>
            <b/>
            <sz val="9"/>
            <color indexed="81"/>
            <rFont val="Tahoma"/>
            <family val="2"/>
          </rPr>
          <t xml:space="preserve">Total DKE demand
</t>
        </r>
      </text>
    </comment>
  </commentList>
</comments>
</file>

<file path=xl/sharedStrings.xml><?xml version="1.0" encoding="utf-8"?>
<sst xmlns="http://schemas.openxmlformats.org/spreadsheetml/2006/main" count="4464" uniqueCount="917">
  <si>
    <t>CAPUNIT</t>
  </si>
  <si>
    <t>Region</t>
  </si>
  <si>
    <t>TechName</t>
  </si>
  <si>
    <t>TechDesc</t>
  </si>
  <si>
    <t>CommName</t>
  </si>
  <si>
    <t>CommDesc</t>
  </si>
  <si>
    <t>CSet</t>
  </si>
  <si>
    <t>Unit</t>
  </si>
  <si>
    <t>~FI_T</t>
  </si>
  <si>
    <t>~FI_Comm</t>
  </si>
  <si>
    <t>LimType</t>
  </si>
  <si>
    <t>CTSLvl</t>
  </si>
  <si>
    <t>PeakTS</t>
  </si>
  <si>
    <t>Ctype</t>
  </si>
  <si>
    <t>Comm-IN</t>
  </si>
  <si>
    <t>Comm-OUT</t>
  </si>
  <si>
    <t>EFF</t>
  </si>
  <si>
    <t>DEM</t>
  </si>
  <si>
    <t>~FI_Process</t>
  </si>
  <si>
    <t>Sets</t>
  </si>
  <si>
    <t>Tact</t>
  </si>
  <si>
    <t>Tcap</t>
  </si>
  <si>
    <t>Tslvl</t>
  </si>
  <si>
    <t>PrimaryCG</t>
  </si>
  <si>
    <t>Vintage</t>
  </si>
  <si>
    <t>DMD</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</si>
  <si>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</si>
  <si>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</si>
  <si>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</si>
  <si>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</si>
  <si>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</si>
  <si>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</si>
  <si>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</si>
  <si>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</si>
  <si>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</si>
  <si>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</si>
  <si>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</si>
  <si>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</si>
  <si>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</si>
  <si>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</si>
  <si>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</si>
  <si>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</si>
  <si>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</si>
  <si>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</si>
  <si>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PJ</t>
  </si>
  <si>
    <t>*Fuel Tech</t>
  </si>
  <si>
    <t>RESNGA</t>
  </si>
  <si>
    <t>RESSOL</t>
  </si>
  <si>
    <t>Mm2</t>
  </si>
  <si>
    <t>NRG</t>
  </si>
  <si>
    <t>Fraction of the total demand profile by commodity demand</t>
  </si>
  <si>
    <t>Cons [PJ]</t>
  </si>
  <si>
    <t>Decentralised Detached Buildings</t>
  </si>
  <si>
    <t>Centralised Detached Buildings</t>
  </si>
  <si>
    <t>Indivdual Detached Buildings</t>
  </si>
  <si>
    <t>Decentralised Multi S. Buildings</t>
  </si>
  <si>
    <t>Individual Multi S. Buildings</t>
  </si>
  <si>
    <t>Centralised Multi S. Buildings</t>
  </si>
  <si>
    <t>New</t>
  </si>
  <si>
    <t>RHDDB</t>
  </si>
  <si>
    <t>RHCDB</t>
  </si>
  <si>
    <t>RHIDB</t>
  </si>
  <si>
    <t>RHDMB</t>
  </si>
  <si>
    <t>RHCMB</t>
  </si>
  <si>
    <t>RHIMB</t>
  </si>
  <si>
    <t>RHBDDb72</t>
  </si>
  <si>
    <t>RHBDDa72</t>
  </si>
  <si>
    <t>RHBDDNEW</t>
  </si>
  <si>
    <t>RHBCDb72</t>
  </si>
  <si>
    <t>RHBCDa72</t>
  </si>
  <si>
    <t>RHBCDNEW</t>
  </si>
  <si>
    <t>RHBIDb72</t>
  </si>
  <si>
    <t>RHBIDa72</t>
  </si>
  <si>
    <t>RHBIDNEW</t>
  </si>
  <si>
    <t>RHBDMb72</t>
  </si>
  <si>
    <t>RHBDMa72</t>
  </si>
  <si>
    <t>RHBDMNEW</t>
  </si>
  <si>
    <t>RHBCMb72</t>
  </si>
  <si>
    <t>RHBCMa72</t>
  </si>
  <si>
    <t>RHBCMNEW</t>
  </si>
  <si>
    <t>RHBIMb72</t>
  </si>
  <si>
    <t>RHBIMa72</t>
  </si>
  <si>
    <t>RHBIMNEW</t>
  </si>
  <si>
    <t>PRE</t>
  </si>
  <si>
    <t>MW</t>
  </si>
  <si>
    <t>Residential heating technology detached building - natural gas - existing 1</t>
  </si>
  <si>
    <t>Residential heating technology detached building - oil - existing 1</t>
  </si>
  <si>
    <t>Residential heating technology detached building - wood - existing 1</t>
  </si>
  <si>
    <t>Residential heating technology detached building - straw - existing 1</t>
  </si>
  <si>
    <t>Pja</t>
  </si>
  <si>
    <t>START</t>
  </si>
  <si>
    <t>ACT [Mm2]</t>
  </si>
  <si>
    <t>RESHDB</t>
  </si>
  <si>
    <t>RESHMB</t>
  </si>
  <si>
    <t>Residential heating technology multistorey building - natural gas - existing 1</t>
  </si>
  <si>
    <t>Residential heating technology multistorey building - oil - existing 1</t>
  </si>
  <si>
    <t>Residential heating technology multistorey building - wood - existing 1</t>
  </si>
  <si>
    <t>Residential heating technology multistorey building - straw - existing 1</t>
  </si>
  <si>
    <t>RESHCE</t>
  </si>
  <si>
    <t>RESHDE</t>
  </si>
  <si>
    <t>RESHCD</t>
  </si>
  <si>
    <t>RESHCM</t>
  </si>
  <si>
    <t>RESHDD</t>
  </si>
  <si>
    <t>RESHDM</t>
  </si>
  <si>
    <t>Residential heating technology detached building - heat centralised- existing 1</t>
  </si>
  <si>
    <t>Residential heating technology detached building - heat decentralised - existing 1</t>
  </si>
  <si>
    <t>Residential heating technology multistorey building - heat centralised - existing 1</t>
  </si>
  <si>
    <t>Residential heating technology multistorey building - heat decentralised - existing 1</t>
  </si>
  <si>
    <t>PJ/PJ</t>
  </si>
  <si>
    <t>ACT [PJ]</t>
  </si>
  <si>
    <t>ConsBuild</t>
  </si>
  <si>
    <t>OutputBoiler</t>
  </si>
  <si>
    <t>Energy Service Demand [Mm2]</t>
  </si>
  <si>
    <t>Energy Demand [PJ]</t>
  </si>
  <si>
    <t>Building type</t>
  </si>
  <si>
    <t>Age</t>
  </si>
  <si>
    <t>E total</t>
  </si>
  <si>
    <t>Not registred</t>
  </si>
  <si>
    <t>Electricity</t>
  </si>
  <si>
    <t>Natural gas</t>
  </si>
  <si>
    <t>Energy Unit Demand [PJ/Mm2]</t>
  </si>
  <si>
    <t>SUM</t>
  </si>
  <si>
    <t>Single-family Houses</t>
  </si>
  <si>
    <t>Multi-family Houses</t>
  </si>
  <si>
    <t>Oil</t>
  </si>
  <si>
    <t>Natural Gas</t>
  </si>
  <si>
    <t>Coal and Coke</t>
  </si>
  <si>
    <t xml:space="preserve">Renewable Energy </t>
  </si>
  <si>
    <t>District Heating</t>
  </si>
  <si>
    <t>Gas Works Gas</t>
  </si>
  <si>
    <t xml:space="preserve">Oil </t>
  </si>
  <si>
    <t>LPG</t>
  </si>
  <si>
    <t>Motor Gasoline</t>
  </si>
  <si>
    <t>Other Kerosene</t>
  </si>
  <si>
    <t>Gas-/Diesel Oil</t>
  </si>
  <si>
    <t>Fuel Oil</t>
  </si>
  <si>
    <t>Petroleum Coke</t>
  </si>
  <si>
    <t>Other Hard Coal (Coal)</t>
  </si>
  <si>
    <t>Coke</t>
  </si>
  <si>
    <t>Brown Coal Briquettes</t>
  </si>
  <si>
    <t>Solar</t>
  </si>
  <si>
    <t>Straw</t>
  </si>
  <si>
    <t>Wood Chips</t>
  </si>
  <si>
    <t>Wood Pellets</t>
  </si>
  <si>
    <t>Heat Pumps</t>
  </si>
  <si>
    <t>Fuel</t>
  </si>
  <si>
    <t>Detached buildings, heat consumption on fuels</t>
  </si>
  <si>
    <t>Coal</t>
  </si>
  <si>
    <t>Wood</t>
  </si>
  <si>
    <t>Multi storey buildings, heat consumption on fuels</t>
  </si>
  <si>
    <t>RHTDBNGAE1</t>
  </si>
  <si>
    <t>RHTDBOILE1</t>
  </si>
  <si>
    <t>RHTDBWOOE1</t>
  </si>
  <si>
    <t>RHTDBSTWE1</t>
  </si>
  <si>
    <t>RHTDBHCEE1</t>
  </si>
  <si>
    <t>RHTDBHDEE1</t>
  </si>
  <si>
    <t>RHTDBSOLE1</t>
  </si>
  <si>
    <t>RHTDBELCE1</t>
  </si>
  <si>
    <t>RHTMBNGAE1</t>
  </si>
  <si>
    <t>RHTMBOILE1</t>
  </si>
  <si>
    <t>RHTMBWOOE1</t>
  </si>
  <si>
    <t>RHTMBSTWE1</t>
  </si>
  <si>
    <t>RHTMBHCEE1</t>
  </si>
  <si>
    <t>RHTMBHDEE1</t>
  </si>
  <si>
    <t>RHTMBSOLE1</t>
  </si>
  <si>
    <t>RHTMBELCE1</t>
  </si>
  <si>
    <t>FT-RESNGA</t>
  </si>
  <si>
    <t>FT-RESOIL</t>
  </si>
  <si>
    <t>FT-RESWOO</t>
  </si>
  <si>
    <t>FT-RESSTW</t>
  </si>
  <si>
    <t>FT-RESSOL</t>
  </si>
  <si>
    <t>FT-RESELC</t>
  </si>
  <si>
    <t>FT-RESSHCE</t>
  </si>
  <si>
    <t>FT-RESSHDD</t>
  </si>
  <si>
    <t>DH Central</t>
  </si>
  <si>
    <t>DH decentral</t>
  </si>
  <si>
    <t>DHtotal</t>
  </si>
  <si>
    <t>Total</t>
  </si>
  <si>
    <t>TIMES-DK Fuel Use</t>
  </si>
  <si>
    <t>From DTU Energy Atlas</t>
  </si>
  <si>
    <t>Total demand</t>
  </si>
  <si>
    <t>Detached buildings, fuel delivered</t>
  </si>
  <si>
    <t>Multi storey buildings ,fuel delivered</t>
  </si>
  <si>
    <t>Central</t>
  </si>
  <si>
    <t>Decentral</t>
  </si>
  <si>
    <t>Residential centralised heat from heat exch. for detached buildings</t>
  </si>
  <si>
    <t>Residential centralised heat from heat exch.  for multistorey buildings</t>
  </si>
  <si>
    <t>Residential decentralised heat from heat exch.  for detached buildings</t>
  </si>
  <si>
    <t>Residential decentralised heat from heat exch.  for multistorey buildings</t>
  </si>
  <si>
    <t>Residential heat from boilers for detached buildings</t>
  </si>
  <si>
    <t>Residential heat from boilers for multistorey buildings</t>
  </si>
  <si>
    <t>RESHXCD</t>
  </si>
  <si>
    <t>RESHXCM</t>
  </si>
  <si>
    <t>RESHXDD</t>
  </si>
  <si>
    <t>RESHXDM</t>
  </si>
  <si>
    <t>RESHBDB</t>
  </si>
  <si>
    <t>RESHBMB</t>
  </si>
  <si>
    <t>LIFE</t>
  </si>
  <si>
    <t>Year</t>
  </si>
  <si>
    <t>ELCC</t>
  </si>
  <si>
    <t>RESSTR</t>
  </si>
  <si>
    <t>RESDSL</t>
  </si>
  <si>
    <t>Name</t>
  </si>
  <si>
    <t>WEST</t>
  </si>
  <si>
    <t>Mm2/PJ</t>
  </si>
  <si>
    <t>DAYNITE</t>
  </si>
  <si>
    <t>ELC</t>
  </si>
  <si>
    <t>Relaxation factor for calibration</t>
  </si>
  <si>
    <t>Residential heating technology detached building - solar - existing 1</t>
  </si>
  <si>
    <t>Residential heating technology multistorey building - solar - existing 1</t>
  </si>
  <si>
    <t>CAP2ACT</t>
  </si>
  <si>
    <t>AFA</t>
  </si>
  <si>
    <t>FX</t>
  </si>
  <si>
    <t>Detached</t>
  </si>
  <si>
    <t>EAST</t>
  </si>
  <si>
    <t>Individual</t>
  </si>
  <si>
    <t>Multistorey</t>
  </si>
  <si>
    <t>Energy demand before 2020 (kWh/m2)</t>
  </si>
  <si>
    <t>Energy demand before 2020 (PJ/Mm2)</t>
  </si>
  <si>
    <t>Energy demand after 2020 (kWh/m2)</t>
  </si>
  <si>
    <t>Energy demand after 2020 (PJ/Mm2)</t>
  </si>
  <si>
    <t>&lt;2020</t>
  </si>
  <si>
    <t>&gt;2020</t>
  </si>
  <si>
    <t>Residential heating Buildings new Decentralised Detached Buldings</t>
  </si>
  <si>
    <t>Residential heating Buildings new Centralised Detached Buldings</t>
  </si>
  <si>
    <t>Residential heating Buildings new Individual Detached Buldings</t>
  </si>
  <si>
    <t>Residential heating Buildings new Decentralised multistorey Buldings</t>
  </si>
  <si>
    <t>Residential heating Buildings new Centralised multistorey Buldings</t>
  </si>
  <si>
    <t>Residential heating Buildings new Individual multistorey Buldings</t>
  </si>
  <si>
    <t>YEAR</t>
  </si>
  <si>
    <t>yes</t>
  </si>
  <si>
    <t>AF~FX</t>
  </si>
  <si>
    <t>ENV</t>
  </si>
  <si>
    <t>RESCO2</t>
  </si>
  <si>
    <t>kt</t>
  </si>
  <si>
    <t>CO2 Residential</t>
  </si>
  <si>
    <t>* Values associate with commodities</t>
  </si>
  <si>
    <t>Commodity Emissions</t>
  </si>
  <si>
    <t>kg/GJ = kt/PJ</t>
  </si>
  <si>
    <t>Diesel</t>
  </si>
  <si>
    <t>Nat. Gas</t>
  </si>
  <si>
    <t>~COMEMI</t>
  </si>
  <si>
    <t>*Units</t>
  </si>
  <si>
    <t>kg/GJ</t>
  </si>
  <si>
    <t>Nat. Gas RES</t>
  </si>
  <si>
    <t>Diesel RES</t>
  </si>
  <si>
    <t>Straw RES</t>
  </si>
  <si>
    <t>Solar RES</t>
  </si>
  <si>
    <t>Wood Pellets RES</t>
  </si>
  <si>
    <t>RESWPE</t>
  </si>
  <si>
    <t>Centralised District Heat RES</t>
  </si>
  <si>
    <t>Decentralised District Heat RES</t>
  </si>
  <si>
    <t>RESSNG</t>
  </si>
  <si>
    <t>Bio Synt. Nat. Gas RES</t>
  </si>
  <si>
    <t>RESDSB</t>
  </si>
  <si>
    <t>BioDiesel RES</t>
  </si>
  <si>
    <t>HETCP</t>
  </si>
  <si>
    <t>Heat Central from pipeline</t>
  </si>
  <si>
    <t>HETDP</t>
  </si>
  <si>
    <t>Heat Decentral from pipeline</t>
  </si>
  <si>
    <t>Date</t>
  </si>
  <si>
    <t>Sheet Name</t>
  </si>
  <si>
    <t xml:space="preserve">Cell no </t>
  </si>
  <si>
    <t>Explanation</t>
  </si>
  <si>
    <t>Mauri</t>
  </si>
  <si>
    <t>Commodities</t>
  </si>
  <si>
    <t>row 41/42</t>
  </si>
  <si>
    <t>New heat commodities in input to the fuel technologies. This is due to the DH expansion update</t>
  </si>
  <si>
    <t>Changed the life time, this is only heat exchanger</t>
  </si>
  <si>
    <t>Boilers</t>
  </si>
  <si>
    <t>L13,L14,L21,L22</t>
  </si>
  <si>
    <t>Maurizio Gargiulo</t>
  </si>
  <si>
    <t>Introduced RESSNG and RESDSB as input</t>
  </si>
  <si>
    <t>*Description</t>
  </si>
  <si>
    <t>Row Labels</t>
  </si>
  <si>
    <t>MFb</t>
  </si>
  <si>
    <t>SFb</t>
  </si>
  <si>
    <t>Grand Total</t>
  </si>
  <si>
    <t>Sum of FREQUENCY</t>
  </si>
  <si>
    <t>Sum of Area 2010 (m2)</t>
  </si>
  <si>
    <t>Electric heating</t>
  </si>
  <si>
    <t>Biofuels</t>
  </si>
  <si>
    <t>DH total</t>
  </si>
  <si>
    <t>Detached buildings, Statistics</t>
  </si>
  <si>
    <t>Multistorey buildings, Statistics</t>
  </si>
  <si>
    <t>Detached + Multistorey, heat consumption on fuels</t>
  </si>
  <si>
    <t>Detached + Multistorey, Statistics</t>
  </si>
  <si>
    <t>Residential heating technology detached building - direct electricity - existing 1</t>
  </si>
  <si>
    <t>Residential heating technology detached building - heat pump - existing 2</t>
  </si>
  <si>
    <t>Residential heating technology multistorey building - heat pump - existing 2</t>
  </si>
  <si>
    <t>Heat pumps</t>
  </si>
  <si>
    <t>Constrution period</t>
  </si>
  <si>
    <t>Average area (m2)</t>
  </si>
  <si>
    <t xml:space="preserve">Type of building </t>
  </si>
  <si>
    <t xml:space="preserve">Position </t>
  </si>
  <si>
    <t>Biomass</t>
  </si>
  <si>
    <t>Decentral DH</t>
  </si>
  <si>
    <t>Central DH</t>
  </si>
  <si>
    <t>TOTAL calculated</t>
  </si>
  <si>
    <t>Construction period</t>
  </si>
  <si>
    <t>Heat Demand [PJ]</t>
  </si>
  <si>
    <t>Heat Unit Demand [PJ/Mm2]</t>
  </si>
  <si>
    <t>Liquid fuels</t>
  </si>
  <si>
    <t>Oil, kerosene, LPG,etc.</t>
  </si>
  <si>
    <t>Solid fuels</t>
  </si>
  <si>
    <t>Coal, coke</t>
  </si>
  <si>
    <t>City gas</t>
  </si>
  <si>
    <t>Decentralised Detached build.</t>
  </si>
  <si>
    <t>Centralised Detached build.</t>
  </si>
  <si>
    <t>Indivdual Detached build.</t>
  </si>
  <si>
    <t>Decentralised Multistorey build.</t>
  </si>
  <si>
    <t>Centralised Multistorey build.</t>
  </si>
  <si>
    <t>Individual Multistorey build.</t>
  </si>
  <si>
    <t>Decentralised Multi S. build.</t>
  </si>
  <si>
    <t>Centralised Multi S. build.</t>
  </si>
  <si>
    <t>Individual Multi S. build.</t>
  </si>
  <si>
    <t>\I: Explanation</t>
  </si>
  <si>
    <t>Central district heat after losses in transmission and distribution, before heat exchangers</t>
  </si>
  <si>
    <t>Decentral district heat after losses in transmission and distribution, before heat exchangers</t>
  </si>
  <si>
    <t>Central district heat for detached buidlings after losses in heat exchangers</t>
  </si>
  <si>
    <t>Decentral district heat for detached buidlings after losses in heat exchangers</t>
  </si>
  <si>
    <t>Decentral district heat for multistorey buidlings after losses in heat exchangers</t>
  </si>
  <si>
    <t xml:space="preserve">Net heat (heat savings are modelled as heat generation technology); FX is short for fixed - their operation is not optimized, they always deliver same amount of heat per time-slice </t>
  </si>
  <si>
    <t>Bio synthetic natural gas in residential sector (input to boilers)</t>
  </si>
  <si>
    <t>Biodiesel in residential sector (input to boilers)</t>
  </si>
  <si>
    <t>Residential heat from individual heating technologies (boilers, heat pumps, direct heating; not heat savings or district heating)</t>
  </si>
  <si>
    <t>Demand for heated residential area; Commodity set DEM = demand</t>
  </si>
  <si>
    <t>Central district heat for multistorey buidlings after losses in heat exchangers</t>
  </si>
  <si>
    <t>Natural gas in residential sector (input to boilers) Commodity set NRG = energy</t>
  </si>
  <si>
    <t>Diesel in residential sector (input to boilers) Commodity set NRG = energy</t>
  </si>
  <si>
    <t>Wood pellets in residential sector (input to boilers) Commodity set NRG = energy</t>
  </si>
  <si>
    <t>Straw in residential sector (input to boilers) Commodity set NRG = energy</t>
  </si>
  <si>
    <t>Solar energy in residential sector (input to residential solar heating; ELCSOL is input to large-scale solar heating and PVs) Commodity set NRG = energy</t>
  </si>
  <si>
    <t>CO2 emissions from residential sector. See "Emis" sheet for emission coefficients. Commodity set NRV = environment</t>
  </si>
  <si>
    <t>Vintage tracking means that different generations (Before 2020 and After 2020) of new buildings are tracked separately</t>
  </si>
  <si>
    <t>PRE = Energy Processes</t>
  </si>
  <si>
    <t>DMD = Demand Processes</t>
  </si>
  <si>
    <t>* Technology description</t>
  </si>
  <si>
    <t>Energy Service Demand in the Base Year [Mm2]</t>
  </si>
  <si>
    <t>Residential central district heat after losses in transmission and distribution, before heat exchangers</t>
  </si>
  <si>
    <t>Residential decentral district heat after losses in transmission and distribution, before heat exchangers</t>
  </si>
  <si>
    <t>This is only a scatch to explain how are the processes and commoditieslinked in case of district heating.</t>
  </si>
  <si>
    <t>For detailed representation, go to VEDA FE--&gt;Advanced Functions and go to Process Master and Commodity.</t>
  </si>
  <si>
    <t>RES sheet contains detailed graphical representation, but not heat savings.</t>
  </si>
  <si>
    <t>Total Residential</t>
  </si>
  <si>
    <t>Source: Danish Energy Statistics</t>
  </si>
  <si>
    <t>Single-family buildings</t>
  </si>
  <si>
    <t>Multi-family buildings</t>
  </si>
  <si>
    <t>Consumption [PJ]</t>
  </si>
  <si>
    <t>DH Central + DH Decentral</t>
  </si>
  <si>
    <t>Danish Energy Statistics for 2010</t>
  </si>
  <si>
    <t>Detached buildings, final energy consumption</t>
  </si>
  <si>
    <t>Multi storey buildings, final energy consumption</t>
  </si>
  <si>
    <t>Residential buildings total, final energy consumption</t>
  </si>
  <si>
    <t>Multistorey buildings, heat consumption on fuels</t>
  </si>
  <si>
    <t>Heat Demand from Heating model (PJ/year)</t>
  </si>
  <si>
    <t>Relative difference</t>
  </si>
  <si>
    <t>Comparison of final energy consumption with Danish Energy Statistics</t>
  </si>
  <si>
    <t>Residential buildings total</t>
  </si>
  <si>
    <t>Relative difference to Danish Energy Statistics, Detached buildings</t>
  </si>
  <si>
    <t>Relative difference to Danish Energy Statistics, Multistorey buildings</t>
  </si>
  <si>
    <t>Relative difference to Danish Energy Statistics, Residential buildings total</t>
  </si>
  <si>
    <t>Full load hours</t>
  </si>
  <si>
    <t>Availability factor - AFA</t>
  </si>
  <si>
    <t>Availability factor - rounded</t>
  </si>
  <si>
    <t>Final energy consumption (TJ)</t>
  </si>
  <si>
    <t>Net space heating consumption (TJ)</t>
  </si>
  <si>
    <t>RESELCH</t>
  </si>
  <si>
    <t>Heating Electricity RES</t>
  </si>
  <si>
    <t>Electricity in residential sector (input to heat pumps, direct heating) Commodity set NRG = energy</t>
  </si>
  <si>
    <t>Solar split</t>
  </si>
  <si>
    <t>Residential heating technology multistorey building - direct electricity - existing 1</t>
  </si>
  <si>
    <t>SE1 Sweden</t>
  </si>
  <si>
    <t>SE2 Sweden</t>
  </si>
  <si>
    <t>SE3 Sweden</t>
  </si>
  <si>
    <t>SE4 Sweden</t>
  </si>
  <si>
    <t>Converted to 4 Swedish regions</t>
  </si>
  <si>
    <t>Martin Hagberg</t>
  </si>
  <si>
    <t>SE1</t>
  </si>
  <si>
    <t>SE2</t>
  </si>
  <si>
    <t>SE3</t>
  </si>
  <si>
    <t>SE4</t>
  </si>
  <si>
    <t>STOCK~SE1</t>
  </si>
  <si>
    <t>STOCK~SE2</t>
  </si>
  <si>
    <t>EFF~SE1</t>
  </si>
  <si>
    <t>EFF~SE2</t>
  </si>
  <si>
    <t>STOCK~SE3</t>
  </si>
  <si>
    <t>STOCK~SE4</t>
  </si>
  <si>
    <t>EFF~SE3</t>
  </si>
  <si>
    <t>EFF~SE4</t>
  </si>
  <si>
    <t>SE1 Sweden (SE1)</t>
  </si>
  <si>
    <t>SE2 Sweden (SE2)</t>
  </si>
  <si>
    <t>SE3 Sweden (SE3)</t>
  </si>
  <si>
    <t>SE4 Sweden (SE4)</t>
  </si>
  <si>
    <t>DEMAND~SE1</t>
  </si>
  <si>
    <t>DEMAND~SE2</t>
  </si>
  <si>
    <t>DEMAND~SE3</t>
  </si>
  <si>
    <t>DEMAND~SE4</t>
  </si>
  <si>
    <t>PASTI~2009~SE1</t>
  </si>
  <si>
    <t>PASTI~2009~SE2</t>
  </si>
  <si>
    <t>PASTI~2009~SE3</t>
  </si>
  <si>
    <t>PASTI~2009~SE4</t>
  </si>
  <si>
    <t>&gt;81</t>
  </si>
  <si>
    <t>Sweden Residential</t>
  </si>
  <si>
    <t>Residential buildings</t>
  </si>
  <si>
    <t>Comment</t>
  </si>
  <si>
    <t>MFD</t>
  </si>
  <si>
    <t>2010-2015</t>
  </si>
  <si>
    <t>BBR 21</t>
  </si>
  <si>
    <t>2015-2020</t>
  </si>
  <si>
    <t>Conversion to net heat demand</t>
  </si>
  <si>
    <t>Energy for hot water</t>
  </si>
  <si>
    <t>Energy for builing electricty</t>
  </si>
  <si>
    <t>Non el</t>
  </si>
  <si>
    <t>El</t>
  </si>
  <si>
    <t>Weighted average</t>
  </si>
  <si>
    <t>ZON 1</t>
  </si>
  <si>
    <t>ZON 2</t>
  </si>
  <si>
    <t>ZON 3</t>
  </si>
  <si>
    <t>ZON 4</t>
  </si>
  <si>
    <t>Started from 2015</t>
  </si>
  <si>
    <t>SFD</t>
  </si>
  <si>
    <t>Useful heat per BOA</t>
  </si>
  <si>
    <t>Building code BBR 21</t>
  </si>
  <si>
    <t>Building code BBR 22,  from 1 July 2015</t>
  </si>
  <si>
    <t>Number of dwellings</t>
  </si>
  <si>
    <t>Electrictyprice area</t>
  </si>
  <si>
    <t>Single family pre 1981</t>
  </si>
  <si>
    <t>Single family after 1981</t>
  </si>
  <si>
    <t>Multifamily pre 1981</t>
  </si>
  <si>
    <t>Multifamily after 1981</t>
  </si>
  <si>
    <t>Centralized</t>
  </si>
  <si>
    <t>Decentrilized</t>
  </si>
  <si>
    <t>Atemp Mm2</t>
  </si>
  <si>
    <t>Building NNE,  from 1 July 2015</t>
  </si>
  <si>
    <t>&lt;81</t>
  </si>
  <si>
    <t>PJ net heat demand</t>
  </si>
  <si>
    <t>MWh net heat demand - fuel oil</t>
  </si>
  <si>
    <t>MWh net heat demand - Biomass</t>
  </si>
  <si>
    <t>PJ net heat demand - fuel oil</t>
  </si>
  <si>
    <t>PJ net heat demand - Biomass</t>
  </si>
  <si>
    <t>MWh net heat demand -district heating</t>
  </si>
  <si>
    <t>MWh net heat demand - electricty</t>
  </si>
  <si>
    <t>el</t>
  </si>
  <si>
    <t>PJ net heat demand - district heating</t>
  </si>
  <si>
    <t>PJ net heat demand - electricty</t>
  </si>
  <si>
    <t>Elprice 1</t>
  </si>
  <si>
    <t>Elprice 3</t>
  </si>
  <si>
    <t>Elprice 4</t>
  </si>
  <si>
    <t>Elprice 2</t>
  </si>
  <si>
    <t>RHBDDb81</t>
  </si>
  <si>
    <t>Residential heating Buildings built before 81 Decentralised Detached Buldings</t>
  </si>
  <si>
    <t>RHBDDa81</t>
  </si>
  <si>
    <t>Residential heating Buildings built after 81 Decentralised Detached Buldings</t>
  </si>
  <si>
    <t>RHBCDb81</t>
  </si>
  <si>
    <t>Residential heating Buildings built before 81 Centralised Detached Buldings</t>
  </si>
  <si>
    <t>RHBCDa81</t>
  </si>
  <si>
    <t>Residential heating Buildings built after 81 Centralised Detached Buldings</t>
  </si>
  <si>
    <t>RHBIDb81</t>
  </si>
  <si>
    <t>Residential heating Buildings built before 81 Individual Detached Buldings</t>
  </si>
  <si>
    <t>RHBIDa81</t>
  </si>
  <si>
    <t>Residential heating Buildings built after 81  Individual Detached Buldings</t>
  </si>
  <si>
    <t>RHBDMb81</t>
  </si>
  <si>
    <t>Residential heating Buildings built before 81 Decentralised multistorey Buldings</t>
  </si>
  <si>
    <t>RHBDMa81</t>
  </si>
  <si>
    <t>Residential heating Buildings built after 81 Decentralised multistorey Buldings</t>
  </si>
  <si>
    <t>RHBCMb81</t>
  </si>
  <si>
    <t>Residential heating Buildings built before 81 Centralised multistorey Buldings</t>
  </si>
  <si>
    <t>RHBCMa81</t>
  </si>
  <si>
    <t>Residential heating Buildings built after 81 Centralised multistorey Buldings</t>
  </si>
  <si>
    <t>RHBIMb81</t>
  </si>
  <si>
    <t>Residential heating Buildings built before 81 Individual multistorey Buldings</t>
  </si>
  <si>
    <t>RHBIMa81</t>
  </si>
  <si>
    <t>Residential heating Buildings built after 81  Individual multistorey Buldings</t>
  </si>
  <si>
    <t>Efficiencies assumed in HEFTIG model used by Swedish Energy Agency</t>
  </si>
  <si>
    <t>Share of electric with heat pump (Multi dwellings)</t>
  </si>
  <si>
    <t>Energislag</t>
  </si>
  <si>
    <t>TWh</t>
  </si>
  <si>
    <t>TOTALT</t>
  </si>
  <si>
    <t>Fjärrvärme</t>
  </si>
  <si>
    <t>Olja</t>
  </si>
  <si>
    <t>Naturgas/stadsgas</t>
  </si>
  <si>
    <t>Närvärme</t>
  </si>
  <si>
    <t>–</t>
  </si>
  <si>
    <t>Biobränsle</t>
  </si>
  <si>
    <t>därav</t>
  </si>
  <si>
    <t xml:space="preserve"> </t>
  </si>
  <si>
    <t>Pellets</t>
  </si>
  <si>
    <t>Ved/flis/spån</t>
  </si>
  <si>
    <t>..</t>
  </si>
  <si>
    <t>Flis/spån</t>
  </si>
  <si>
    <t>Ved</t>
  </si>
  <si>
    <t>Övrigt</t>
  </si>
  <si>
    <t>Flerbostadshus</t>
  </si>
  <si>
    <r>
      <t>El</t>
    </r>
    <r>
      <rPr>
        <vertAlign val="superscript"/>
        <sz val="8"/>
        <rFont val="Arial"/>
        <family val="2"/>
      </rPr>
      <t>1</t>
    </r>
  </si>
  <si>
    <t>Solat heating</t>
  </si>
  <si>
    <t>Tabell 2.10 Solfångare på småhus år 2008-2013</t>
  </si>
  <si>
    <t>Antal hus, 1000-tal</t>
  </si>
  <si>
    <r>
      <t>Solfångararea per hus, m</t>
    </r>
    <r>
      <rPr>
        <vertAlign val="superscript"/>
        <sz val="8"/>
        <rFont val="Arial"/>
        <family val="2"/>
      </rPr>
      <t>2</t>
    </r>
  </si>
  <si>
    <t>-</t>
  </si>
  <si>
    <t>kWh/year</t>
  </si>
  <si>
    <t>Share of floor area = net heat demand</t>
  </si>
  <si>
    <t>Share of final energy</t>
  </si>
  <si>
    <t>District heating</t>
  </si>
  <si>
    <t>Electricty</t>
  </si>
  <si>
    <t>Electric heat pumps</t>
  </si>
  <si>
    <t>Uppvärmningssätt - Småhus</t>
  </si>
  <si>
    <t>Totalt</t>
  </si>
  <si>
    <t>Share of electric hetaed with heat pump ( Single familiy dwellings heated floor area)</t>
  </si>
  <si>
    <t>SourceSwedish Energy Agency</t>
  </si>
  <si>
    <t>Residential Heat Saving Detached Building Decentral before 1981</t>
  </si>
  <si>
    <t>Residential Heat Saving Detached Building Decentral after 1981</t>
  </si>
  <si>
    <t>Residential Heat Saving Detached Building Central before 1981</t>
  </si>
  <si>
    <t>Residential Heat Saving Detached Building Central after 1981</t>
  </si>
  <si>
    <t>Residential Heat Saving Detached Building Individual before 1981</t>
  </si>
  <si>
    <t>Residential Heat Saving Detached Building Individual after 1981</t>
  </si>
  <si>
    <t>Residential Heat Saving multi storey Building Decentral before 1981</t>
  </si>
  <si>
    <t>Residential Heat Saving multi storey Building Decentral after 1981</t>
  </si>
  <si>
    <t>Residential Heat Saving multi storey Building Central before 1981</t>
  </si>
  <si>
    <t>Residential Heat Saving multi storey Building Central after 1981</t>
  </si>
  <si>
    <t>Residential Heat Saving multi storey Building Individual before 1981</t>
  </si>
  <si>
    <t>Residential Heat Saving multi storey Building Individual after 1981</t>
  </si>
  <si>
    <t>RESHSDBDa81</t>
  </si>
  <si>
    <t>RESHSMBDb81</t>
  </si>
  <si>
    <t>RESHSMBDa81</t>
  </si>
  <si>
    <t>RESHSMBCb81</t>
  </si>
  <si>
    <t>RESHSMBCa81</t>
  </si>
  <si>
    <t>SE total</t>
  </si>
  <si>
    <t>Share of total electric heated with heat pump ( Single familiy dwellings heated floor area)</t>
  </si>
  <si>
    <t>flerb</t>
  </si>
  <si>
    <t>småhus</t>
  </si>
  <si>
    <t>Calculated</t>
  </si>
  <si>
    <t>Stat</t>
  </si>
  <si>
    <t>Diff</t>
  </si>
  <si>
    <t>Heat pump share Single family</t>
  </si>
  <si>
    <t>Air to air heat pumps</t>
  </si>
  <si>
    <t>Exaust air and air to water heat pumps</t>
  </si>
  <si>
    <t>Ground source heat pumps</t>
  </si>
  <si>
    <t>Combinations of heat pumps</t>
  </si>
  <si>
    <t>Swedish Energy Agency</t>
  </si>
  <si>
    <t>Stock average</t>
  </si>
  <si>
    <t>COP - estimated</t>
  </si>
  <si>
    <t>Fredrik Martinsson</t>
  </si>
  <si>
    <t>2016-06-xx</t>
  </si>
  <si>
    <t>Adjusted to SE data</t>
  </si>
  <si>
    <t>RES_Fuel</t>
  </si>
  <si>
    <t>Corrected error in link</t>
  </si>
  <si>
    <t>Adjusted full load hours to avoid dummy import</t>
  </si>
  <si>
    <t>Table Name: _Check Dummy Imports</t>
  </si>
  <si>
    <t xml:space="preserve">Active Unit: </t>
  </si>
  <si>
    <t>Commodity\Period</t>
  </si>
  <si>
    <t>Detached buildings</t>
  </si>
  <si>
    <t>Multistorey buildings</t>
  </si>
  <si>
    <t>RESFIW</t>
  </si>
  <si>
    <t>RESHBDBE</t>
  </si>
  <si>
    <t>RESHBMBE</t>
  </si>
  <si>
    <t>RESHBDBN</t>
  </si>
  <si>
    <t>RESHBMBN</t>
  </si>
  <si>
    <t>Firewoods RES</t>
  </si>
  <si>
    <t>Firewoods in residential sector (input to wood stoves) Commodity set NRG = energy</t>
  </si>
  <si>
    <t>Residential heat from boilers for existing detached buildings</t>
  </si>
  <si>
    <t>Residential heat from boilers for existing multistorey buildings</t>
  </si>
  <si>
    <t>Residential heat from boilers for new detached buildings</t>
  </si>
  <si>
    <t>Residential heat from boilers for new multistorey buildings</t>
  </si>
  <si>
    <t>Residential heating technology detached building - Firewoods - existing 1</t>
  </si>
  <si>
    <t>RESHBDB,RESHXDD,RESHSDBDb81,RESHBDBE</t>
  </si>
  <si>
    <t>RESHBDB,RESHXDD,RESHSDBDa81,RESHBDBE</t>
  </si>
  <si>
    <t>RESHBDB,RESHXDD,RESHBDBN</t>
  </si>
  <si>
    <t>RESHBDB,RESHXCD,RESHSDBCb81,RESHBDBE</t>
  </si>
  <si>
    <t>RESHBDB,RESHXCD,RESHSDBCa81,RESHBDBE</t>
  </si>
  <si>
    <t>RESHBDB,RESHXCD,RESHBDBN</t>
  </si>
  <si>
    <t>RESHBDB,RESHSDBIb81,RESHBDBE</t>
  </si>
  <si>
    <t>RESHBDB,RESHSDBIa81,RESHBDBE</t>
  </si>
  <si>
    <t>RESHBDB,RESHBDBN</t>
  </si>
  <si>
    <t>RESHBMB,RESHXDM,RESHSMBDb81,RESHBMBE</t>
  </si>
  <si>
    <t>RESHBMB,RESHXDM,RESHSMBDa81,RESHBMBE</t>
  </si>
  <si>
    <t>RESHBMB,RESHXDM,RESHBMBN</t>
  </si>
  <si>
    <t>RESHBMB,RESHXCM,RESHSMBCb81,RESHBMBE</t>
  </si>
  <si>
    <t>RESHBMB,RESHXCM,RESHSMBCa81,RESHBMBE</t>
  </si>
  <si>
    <t>RESHBMB,RESHXCM,RESHBMBN</t>
  </si>
  <si>
    <t>RESHBMB,RESHSMBIb81,RESHBMBE</t>
  </si>
  <si>
    <t>RESHBMB,RESHSMBIa81,RESHBMBE</t>
  </si>
  <si>
    <t>RESHBMB,RESHBMBN</t>
  </si>
  <si>
    <t>Commodities, Buildings</t>
  </si>
  <si>
    <t>Updated with new commodities in line with lates TIMES_DK version (RESHBDBE, RESHBMBE, RESHBDBN, RESHBMBN )</t>
  </si>
  <si>
    <t>G19,G20</t>
  </si>
  <si>
    <t>Added DAYNITE for RESHCE, RESHDE</t>
  </si>
  <si>
    <t>RESH2</t>
  </si>
  <si>
    <t>Hydrogen RES</t>
  </si>
  <si>
    <t>Hydrogen in residential sector</t>
  </si>
  <si>
    <t>H2</t>
  </si>
  <si>
    <t>Whole Sweden</t>
  </si>
  <si>
    <t>Zone I</t>
  </si>
  <si>
    <t>Zone II</t>
  </si>
  <si>
    <t>Zone III</t>
  </si>
  <si>
    <t>Zone IV</t>
  </si>
  <si>
    <t>STEP 1</t>
  </si>
  <si>
    <t>STEP 2</t>
  </si>
  <si>
    <t>RHBCMb70</t>
  </si>
  <si>
    <t>STEP 3</t>
  </si>
  <si>
    <t>RHBDMb70</t>
  </si>
  <si>
    <t>RHBIMb70</t>
  </si>
  <si>
    <t>RHBCMa70</t>
  </si>
  <si>
    <t>RHBDMa70</t>
  </si>
  <si>
    <t>RHBIMa70</t>
  </si>
  <si>
    <t>RHBCDb70</t>
  </si>
  <si>
    <t>RHBDDb70</t>
  </si>
  <si>
    <t>RHBIDb70</t>
  </si>
  <si>
    <t>RHBCDa70</t>
  </si>
  <si>
    <t>RHBDDa70</t>
  </si>
  <si>
    <t>RHBIDa70</t>
  </si>
  <si>
    <t>Total heated floor area, Mm2</t>
  </si>
  <si>
    <t xml:space="preserve">TABULA </t>
  </si>
  <si>
    <t>iNSPiRE</t>
  </si>
  <si>
    <t>Prev. version TIMES</t>
  </si>
  <si>
    <t>division by building type and constr. period</t>
  </si>
  <si>
    <t>Atemp</t>
  </si>
  <si>
    <t>MFDs</t>
  </si>
  <si>
    <t>&lt;1940</t>
  </si>
  <si>
    <t>1941-1960</t>
  </si>
  <si>
    <t>1961-1970</t>
  </si>
  <si>
    <t>1971-1980</t>
  </si>
  <si>
    <t>1981-1990</t>
  </si>
  <si>
    <t>1991-2000</t>
  </si>
  <si>
    <t>&gt;2000</t>
  </si>
  <si>
    <t>SFDs</t>
  </si>
  <si>
    <t>&lt;1960</t>
  </si>
  <si>
    <t>1960-1975</t>
  </si>
  <si>
    <t>1976-1985</t>
  </si>
  <si>
    <t>1986-1995</t>
  </si>
  <si>
    <t>1996-2005</t>
  </si>
  <si>
    <t>TABULA+BETSI</t>
  </si>
  <si>
    <t>https://ec.europa.eu/energy/intelligent/projects/sites/iee-projects/files/projects/documents/res-h_policy_introduction_and_development_of_swedish_dh_systms_en.pdf</t>
  </si>
  <si>
    <t>+</t>
  </si>
  <si>
    <t>https://ens.dk/sites/ens.dk/files/contents/material/file/dh_danish_experiences.pdf</t>
  </si>
  <si>
    <t>Central vs. Decentral DH systems depending on the amount of delivered energy (links to the right)</t>
  </si>
  <si>
    <t>in Sweden:</t>
  </si>
  <si>
    <t xml:space="preserve">centralized </t>
  </si>
  <si>
    <t>more than 400 GWh/yr</t>
  </si>
  <si>
    <t xml:space="preserve">decentralized </t>
  </si>
  <si>
    <t>less than 400 GWh/yr</t>
  </si>
  <si>
    <t>County (län)</t>
  </si>
  <si>
    <t>population, 2019</t>
  </si>
  <si>
    <t>Norrbottens län</t>
  </si>
  <si>
    <t>Västerbottens län</t>
  </si>
  <si>
    <t>Jämtlands län</t>
  </si>
  <si>
    <t>Västernorrlands län</t>
  </si>
  <si>
    <t>Gävleborgs län</t>
  </si>
  <si>
    <t>Dalarnas län</t>
  </si>
  <si>
    <t>Värmlands län</t>
  </si>
  <si>
    <t>Stockholms län</t>
  </si>
  <si>
    <t>Uppsala län</t>
  </si>
  <si>
    <t>Västmanlands län</t>
  </si>
  <si>
    <t>Södermanlands län</t>
  </si>
  <si>
    <t>Örebro län</t>
  </si>
  <si>
    <t>Östergötlands län</t>
  </si>
  <si>
    <t>Västra Götalands län</t>
  </si>
  <si>
    <t>Jönköpings län</t>
  </si>
  <si>
    <t>Kronobergs län</t>
  </si>
  <si>
    <t>Gotlands län</t>
  </si>
  <si>
    <t>Hallands län</t>
  </si>
  <si>
    <t>Skåne län</t>
  </si>
  <si>
    <t>Blekinge län</t>
  </si>
  <si>
    <t>Kalmar län</t>
  </si>
  <si>
    <t>Residential heating Buildings built before 70 Decentralised Detached Buldings</t>
  </si>
  <si>
    <t>Residential heating Buildings built after 70 Decentralised Detached Buldings</t>
  </si>
  <si>
    <t>Residential heating Buildings built before 70 Centralised Detached Buldings</t>
  </si>
  <si>
    <t>Residential heating Buildings built after 70 Centralised Detached Buldings</t>
  </si>
  <si>
    <t>Residential heating Buildings built before 70 Individual Detached Buldings</t>
  </si>
  <si>
    <t>Residential heating Buildings built after 70  Individual Detached Buldings</t>
  </si>
  <si>
    <t>Residential heating Buildings built before 70 Decentralised multistorey Buldings</t>
  </si>
  <si>
    <t>Residential heating Buildings built after 70 Decentralised multistorey Buldings</t>
  </si>
  <si>
    <t>Residential heating Buildings built before 70 Centralised multistorey Buldings</t>
  </si>
  <si>
    <t>Residential heating Buildings built after 70 Centralised multistorey Buldings</t>
  </si>
  <si>
    <t>Residential heating Buildings built before 70 Individual multistorey Buldings</t>
  </si>
  <si>
    <t>Residential heating Buildings built after 70  Individual multistorey Buldings</t>
  </si>
  <si>
    <t>&lt;70</t>
  </si>
  <si>
    <t>&gt;70</t>
  </si>
  <si>
    <t>average</t>
  </si>
  <si>
    <t>Byggår</t>
  </si>
  <si>
    <t>–1940</t>
  </si>
  <si>
    <t>1941–1960</t>
  </si>
  <si>
    <t>1961–1970</t>
  </si>
  <si>
    <t>1971–1980</t>
  </si>
  <si>
    <t>1981–1990</t>
  </si>
  <si>
    <t>1991–2000</t>
  </si>
  <si>
    <t>Samtliga</t>
  </si>
  <si>
    <t>Elvärme</t>
  </si>
  <si>
    <t>RHBMb70</t>
  </si>
  <si>
    <t>RHBMa70</t>
  </si>
  <si>
    <t>RHBDb70</t>
  </si>
  <si>
    <t>RHBDa70</t>
  </si>
  <si>
    <t>Uppgift saknas</t>
  </si>
  <si>
    <t xml:space="preserve">Uppsala län   </t>
  </si>
  <si>
    <t xml:space="preserve">Kronobergs län                  </t>
  </si>
  <si>
    <t>Uppvärmningssätt</t>
  </si>
  <si>
    <t>SAMTLIGA</t>
  </si>
  <si>
    <t>Ägarkategori</t>
  </si>
  <si>
    <t>Stat, Landsting, Kommun</t>
  </si>
  <si>
    <t>Privata</t>
  </si>
  <si>
    <t>Bostadsrättsföreningar</t>
  </si>
  <si>
    <t>Därav: HSB o Riksbyggen</t>
  </si>
  <si>
    <t>Allmännyttiga</t>
  </si>
  <si>
    <t>Storleksklass¹</t>
  </si>
  <si>
    <t>Temperaturzon</t>
  </si>
  <si>
    <t>Temperaturzon 1</t>
  </si>
  <si>
    <t>Temperaturzon 2</t>
  </si>
  <si>
    <t>Temperaturzon 3</t>
  </si>
  <si>
    <t>Temperaturzon 4</t>
  </si>
  <si>
    <t>Anm. Den redovisade skattningen ± tillhörande felmarginal utgör ett 95% konfidensintervall under antagande att undersökningsvariabeln är normalfördelad.</t>
  </si>
  <si>
    <r>
      <t xml:space="preserve">Average energy use in </t>
    </r>
    <r>
      <rPr>
        <b/>
        <sz val="11"/>
        <color rgb="FFC00000"/>
        <rFont val="Times New Roman"/>
        <family val="1"/>
      </rPr>
      <t>multi-dwelling buildings in 2010</t>
    </r>
    <r>
      <rPr>
        <sz val="11"/>
        <rFont val="Times New Roman"/>
        <family val="1"/>
      </rPr>
      <t xml:space="preserve">, by year of completion, type of ownership, dimensions, temperature zone and type of heating system </t>
    </r>
    <r>
      <rPr>
        <b/>
        <sz val="11"/>
        <color rgb="FFC00000"/>
        <rFont val="Times New Roman"/>
        <family val="1"/>
      </rPr>
      <t>[kWh per m</t>
    </r>
    <r>
      <rPr>
        <b/>
        <vertAlign val="superscript"/>
        <sz val="11"/>
        <color rgb="FFC00000"/>
        <rFont val="Times New Roman"/>
        <family val="1"/>
      </rPr>
      <t>2</t>
    </r>
    <r>
      <rPr>
        <b/>
        <sz val="11"/>
        <color rgb="FFC00000"/>
        <rFont val="Times New Roman"/>
        <family val="1"/>
      </rPr>
      <t>]</t>
    </r>
  </si>
  <si>
    <r>
      <t>Oljeeldning 
(kWh/m</t>
    </r>
    <r>
      <rPr>
        <b/>
        <vertAlign val="superscript"/>
        <sz val="9"/>
        <rFont val="Arial"/>
        <family val="2"/>
      </rPr>
      <t>2</t>
    </r>
    <r>
      <rPr>
        <b/>
        <sz val="9"/>
        <rFont val="Arial"/>
        <family val="2"/>
      </rPr>
      <t>)</t>
    </r>
  </si>
  <si>
    <r>
      <t>Fjärrvärme 
(kWh/m</t>
    </r>
    <r>
      <rPr>
        <b/>
        <vertAlign val="superscript"/>
        <sz val="9"/>
        <rFont val="Arial"/>
        <family val="2"/>
      </rPr>
      <t>2</t>
    </r>
    <r>
      <rPr>
        <b/>
        <sz val="9"/>
        <rFont val="Arial"/>
        <family val="2"/>
      </rPr>
      <t>)</t>
    </r>
  </si>
  <si>
    <r>
      <t>Elvärme
(kWh/m</t>
    </r>
    <r>
      <rPr>
        <b/>
        <vertAlign val="superscript"/>
        <sz val="9"/>
        <rFont val="Arial"/>
        <family val="2"/>
      </rPr>
      <t>2</t>
    </r>
    <r>
      <rPr>
        <b/>
        <sz val="9"/>
        <rFont val="Arial"/>
        <family val="2"/>
      </rPr>
      <t>)</t>
    </r>
  </si>
  <si>
    <r>
      <t>Naturgas/stadsgas
(kWh/m</t>
    </r>
    <r>
      <rPr>
        <b/>
        <vertAlign val="superscript"/>
        <sz val="9"/>
        <rFont val="Arial"/>
        <family val="2"/>
      </rPr>
      <t>2</t>
    </r>
    <r>
      <rPr>
        <b/>
        <sz val="9"/>
        <rFont val="Arial"/>
        <family val="2"/>
      </rPr>
      <t>)</t>
    </r>
  </si>
  <si>
    <r>
      <t>Övriga uppvärmningssätt (kWh/m</t>
    </r>
    <r>
      <rPr>
        <b/>
        <vertAlign val="superscript"/>
        <sz val="9"/>
        <rFont val="Arial"/>
        <family val="2"/>
      </rPr>
      <t>2</t>
    </r>
    <r>
      <rPr>
        <b/>
        <sz val="9"/>
        <rFont val="Arial"/>
        <family val="2"/>
      </rPr>
      <t>)</t>
    </r>
  </si>
  <si>
    <r>
      <t>Samtliga
(kWh/m</t>
    </r>
    <r>
      <rPr>
        <b/>
        <vertAlign val="superscript"/>
        <sz val="9"/>
        <rFont val="Arial"/>
        <family val="2"/>
      </rPr>
      <t>2</t>
    </r>
    <r>
      <rPr>
        <b/>
        <sz val="9"/>
        <rFont val="Arial"/>
        <family val="2"/>
      </rPr>
      <t>)</t>
    </r>
  </si>
  <si>
    <r>
      <t>1</t>
    </r>
    <r>
      <rPr>
        <sz val="9"/>
        <rFont val="Times New Roman"/>
        <family val="1"/>
      </rPr>
      <t xml:space="preserve"> Storleksklass avser byggnaden.</t>
    </r>
  </si>
  <si>
    <t>MWh/hus</t>
  </si>
  <si>
    <r>
      <t>kWh/m</t>
    </r>
    <r>
      <rPr>
        <b/>
        <vertAlign val="superscript"/>
        <sz val="8"/>
        <rFont val="Arial"/>
        <family val="2"/>
      </rPr>
      <t>2</t>
    </r>
  </si>
  <si>
    <t>2001-</t>
  </si>
  <si>
    <t>Anm. Den redovisade skattningen ± tillhörande felmarginal utgör ett 95% konfidensintervall under antagandet att undersökningsvariabeln är normalfördelad</t>
  </si>
  <si>
    <t>Figur 8 Genomsnittlig energianvändning per kvadratmeter (för uppvärmning och varmvatten, exkl. hushållsel) i småhus under 2010, fördelat efter län</t>
  </si>
  <si>
    <t>Anm. Hushållsel ingår för för de småhus som helt eller delvis värms upp med el</t>
  </si>
  <si>
    <t>Län</t>
  </si>
  <si>
    <r>
      <t>kWh/m</t>
    </r>
    <r>
      <rPr>
        <b/>
        <vertAlign val="superscript"/>
        <sz val="8"/>
        <color theme="1"/>
        <rFont val="Arial"/>
        <family val="2"/>
      </rPr>
      <t>2</t>
    </r>
  </si>
  <si>
    <t>Riket</t>
  </si>
  <si>
    <r>
      <t xml:space="preserve">Average use of energy for heating and hot water in </t>
    </r>
    <r>
      <rPr>
        <b/>
        <sz val="11"/>
        <color rgb="FFC00000"/>
        <rFont val="Times New Roman"/>
        <family val="1"/>
      </rPr>
      <t>one- and two-dwelling buildings in 2010</t>
    </r>
    <r>
      <rPr>
        <sz val="11"/>
        <rFont val="Times New Roman"/>
        <family val="1"/>
      </rPr>
      <t xml:space="preserve">, by year of completion, MWh/house and </t>
    </r>
    <r>
      <rPr>
        <b/>
        <sz val="11"/>
        <color rgb="FFC00000"/>
        <rFont val="Times New Roman"/>
        <family val="1"/>
      </rPr>
      <t>kWh/m</t>
    </r>
    <r>
      <rPr>
        <b/>
        <vertAlign val="superscript"/>
        <sz val="11"/>
        <color rgb="FFC00000"/>
        <rFont val="Times New Roman"/>
        <family val="1"/>
      </rPr>
      <t>2</t>
    </r>
  </si>
  <si>
    <t>conversion factor GWh/Pj</t>
  </si>
  <si>
    <t>Uppvärmingssätt</t>
  </si>
  <si>
    <t>Oljeeldning</t>
  </si>
  <si>
    <t>Naturgas/ stadsgas</t>
  </si>
  <si>
    <t>Övriga upp-värmningssätt</t>
  </si>
  <si>
    <t>Andel i procent</t>
  </si>
  <si>
    <t>STEPs 2-3</t>
  </si>
  <si>
    <t>division by climate zone and by ind., cent., decent.</t>
  </si>
  <si>
    <r>
      <rPr>
        <b/>
        <sz val="12"/>
        <color rgb="FFC00000"/>
        <rFont val="Times New Roman"/>
        <family val="1"/>
      </rPr>
      <t>Total heated area in multi-dwelling buildings in 2010</t>
    </r>
    <r>
      <rPr>
        <sz val="12"/>
        <rFont val="Times New Roman"/>
        <family val="1"/>
      </rPr>
      <t xml:space="preserve">, by year of completion, type of ownership, dimensions, temperature zone and by type of heating system </t>
    </r>
    <r>
      <rPr>
        <b/>
        <sz val="12"/>
        <color rgb="FFC00000"/>
        <rFont val="Times New Roman"/>
        <family val="1"/>
      </rPr>
      <t>[millions of m</t>
    </r>
    <r>
      <rPr>
        <b/>
        <vertAlign val="superscript"/>
        <sz val="12"/>
        <color rgb="FFC00000"/>
        <rFont val="Times New Roman"/>
        <family val="1"/>
      </rPr>
      <t>2</t>
    </r>
    <r>
      <rPr>
        <b/>
        <sz val="12"/>
        <color rgb="FFC00000"/>
        <rFont val="Times New Roman"/>
        <family val="1"/>
      </rPr>
      <t>]</t>
    </r>
  </si>
  <si>
    <t>500-1000</t>
  </si>
  <si>
    <t>1000-2000</t>
  </si>
  <si>
    <t>2000-3000</t>
  </si>
  <si>
    <t>Fjärr- värme</t>
  </si>
  <si>
    <t>Natur-/ stads- gas</t>
  </si>
  <si>
    <t xml:space="preserve"> När- värme</t>
  </si>
  <si>
    <t>Bio- bränsle</t>
  </si>
  <si>
    <t>Total, GWh</t>
  </si>
  <si>
    <r>
      <t>kWh/m</t>
    </r>
    <r>
      <rPr>
        <b/>
        <vertAlign val="superscript"/>
        <sz val="10"/>
        <color theme="1"/>
        <rFont val="Arial"/>
        <family val="2"/>
      </rPr>
      <t>2</t>
    </r>
  </si>
  <si>
    <t>Energy consumption, GWh</t>
  </si>
  <si>
    <t>Calculated Atemp, Mm2</t>
  </si>
  <si>
    <t>Genomsnittlig energianvändning per kvadratmeter (för uppvärmning och varmvatten, exkl. hushållsel) i småhus under 2010, fördelat efter län      +       Total energianvändning för uppvärmning i småhus samt andel per energislag, per län, år 2010. GWh</t>
  </si>
  <si>
    <t xml:space="preserve"> Atemp supplied by DH</t>
  </si>
  <si>
    <t>Atemp supplied by non-DH</t>
  </si>
  <si>
    <t>calculated in this file</t>
  </si>
  <si>
    <t>GWh</t>
  </si>
  <si>
    <t>Check how to fix energy damand requirements for El-based heating houses - should be smaller!!!</t>
  </si>
  <si>
    <t>kWh/m2</t>
  </si>
  <si>
    <t>Använt uppvärmningssätt</t>
  </si>
  <si>
    <t>Energimängd</t>
  </si>
  <si>
    <t>Olja 
GWh</t>
  </si>
  <si>
    <t>Fjärrvärme 
GWh</t>
  </si>
  <si>
    <t>El
(inkl. hushållsel)
GWh</t>
  </si>
  <si>
    <t>El
(exkl. hushållsel)
GWh</t>
  </si>
  <si>
    <t>Naturgas/stadsgas 
GWh</t>
  </si>
  <si>
    <t>Närvärme (annan panncentral) 
GWh</t>
  </si>
  <si>
    <t>Biobränsle 
GWh</t>
  </si>
  <si>
    <t>Enbart elvärme (d)</t>
  </si>
  <si>
    <t>Enbart elvärme (v)</t>
  </si>
  <si>
    <t>Enbart olja</t>
  </si>
  <si>
    <t>Olja och el</t>
  </si>
  <si>
    <t>Biobränsle och el</t>
  </si>
  <si>
    <t>Enbart biobränsle</t>
  </si>
  <si>
    <t>Berg/jord/sjövp och el</t>
  </si>
  <si>
    <t>Berg/jord/sjövp och bio</t>
  </si>
  <si>
    <t>Berg/jord/sjövpump</t>
  </si>
  <si>
    <t>Övriga uppvärmningssätt</t>
  </si>
  <si>
    <t>with el.</t>
  </si>
  <si>
    <t>without el.</t>
  </si>
  <si>
    <t>conv. Factor</t>
  </si>
  <si>
    <t>gas</t>
  </si>
  <si>
    <t>oil</t>
  </si>
  <si>
    <t>straw</t>
  </si>
  <si>
    <t>solar</t>
  </si>
  <si>
    <t>direct el.</t>
  </si>
  <si>
    <t>HPs</t>
  </si>
  <si>
    <t>DH centr.</t>
  </si>
  <si>
    <t>DH decentr.</t>
  </si>
  <si>
    <t>GWh to PJ</t>
  </si>
  <si>
    <t>El inkl. husshålls</t>
  </si>
  <si>
    <t>see: Service_Demand_DR sheet for more info on this assumption</t>
  </si>
  <si>
    <t>SFDs (detached)</t>
  </si>
  <si>
    <t xml:space="preserve">El. </t>
  </si>
  <si>
    <t>assumptions on the allocation of electricity use</t>
  </si>
  <si>
    <t>El. vs HPs electricity use split</t>
  </si>
  <si>
    <t>el.</t>
  </si>
  <si>
    <t>MFDs (multifamily)</t>
  </si>
  <si>
    <t>Eldningsolja
GWh</t>
  </si>
  <si>
    <t>Fjärrvärme
GWh</t>
  </si>
  <si>
    <t>El
GWh</t>
  </si>
  <si>
    <t>Naturgas/
stadsgas
GWh</t>
  </si>
  <si>
    <t>Ved
GWh</t>
  </si>
  <si>
    <t>Flis
GWh</t>
  </si>
  <si>
    <t>Pellets
GWh</t>
  </si>
  <si>
    <t>Övriga
GWh</t>
  </si>
  <si>
    <t>Enbart oljeeldning</t>
  </si>
  <si>
    <t>Enbart fjärrvärme</t>
  </si>
  <si>
    <t>Enbart elvärme</t>
  </si>
  <si>
    <t>direktverkande el (d)</t>
  </si>
  <si>
    <t>vattenburen el (v)</t>
  </si>
  <si>
    <t>Olja + elvärme (d)</t>
  </si>
  <si>
    <t>Olja + elvärme (v)</t>
  </si>
  <si>
    <t>Olja + berg/jord/sjövärmepump</t>
  </si>
  <si>
    <t>Fjärrvärme + berg/jord/sjövärmepump</t>
  </si>
  <si>
    <t>Övriga kombinationer med berg/jord/sjövärmepump</t>
  </si>
  <si>
    <t>Enbart naturgas/stadsgas</t>
  </si>
  <si>
    <t>Olja + fjärrvärme</t>
  </si>
  <si>
    <t>Ved +ved i kombination med el</t>
  </si>
  <si>
    <t>Flis + flis i kombination med el</t>
  </si>
  <si>
    <t>Pellets + pellets i kombination med el</t>
  </si>
  <si>
    <t>Övriga kombinationer med el</t>
  </si>
  <si>
    <t>Total energy use in multi-dwelling buildings in 2010, by type of heating system and use of fuels [GWh]</t>
  </si>
  <si>
    <t>Total use of energy for heating and hot water in one- and two-dwelling buildings in 2010 by type of heating system used and use of fuels, Gwh</t>
  </si>
  <si>
    <t>These calculations match statistics available in Energistatistik. But the split in the Energistatistik is between aggregated counties, not by climate zones.</t>
  </si>
  <si>
    <t>Calculated heat consumption split by climate zones and heat supply technology, GWh      -----    calibrated to include "Other" heat supply technologies</t>
  </si>
  <si>
    <t>Sum</t>
  </si>
  <si>
    <t xml:space="preserve">These assumptions (below) are kept from the previous version of the file </t>
  </si>
  <si>
    <t>Tabell 2.4 Antal småhus med någon typ av värmepump år 2007-2010</t>
  </si>
  <si>
    <t>Typ av värmepump</t>
  </si>
  <si>
    <t>Antal hus, 1 000-tal</t>
  </si>
  <si>
    <t>Samtliga typer av värmepumpar</t>
  </si>
  <si>
    <t>Luft-luft/luft-vatten/frånluftvärmepumpar</t>
  </si>
  <si>
    <t>luft-luftvärmepumpar</t>
  </si>
  <si>
    <t>luft-vatten/frånluftvärmepumpar</t>
  </si>
  <si>
    <t>Berg/jord/sjövärmepumpar</t>
  </si>
  <si>
    <t>Kombinationer av värmepumpar</t>
  </si>
  <si>
    <t>https://www.sciencedirect.com/science/article/pii/S0360544217313956?casa_token=fKtzFmd3E4gAAAAA:VBh-iAxg-aeuohJHn0tp_Bhnl6sSsGCz29fcQJbjNkcS4v60GdqiZvatSMNONE2WcaAmb0_FabU</t>
  </si>
  <si>
    <t>Alternatively, this source claims that efficiencies of the DH heat exchangers are 0.9</t>
  </si>
  <si>
    <t>The assumptions/numbers on this page are kept from the previous version of the file. Numbers are checked with building regulations one more time.</t>
  </si>
  <si>
    <t>&lt; 70</t>
  </si>
  <si>
    <t>Dmytro Romanchenko</t>
  </si>
  <si>
    <t>RESHSDBDb70</t>
  </si>
  <si>
    <t>RESHSDBDa70</t>
  </si>
  <si>
    <t>RESHSDBCb70</t>
  </si>
  <si>
    <t>RESHSDBCa70</t>
  </si>
  <si>
    <t>RESHSDBIb70</t>
  </si>
  <si>
    <t>RESHSDBIa70</t>
  </si>
  <si>
    <t>RESHSMBDb70</t>
  </si>
  <si>
    <t>RESHSMBDa70</t>
  </si>
  <si>
    <t>RESHSMBCb70</t>
  </si>
  <si>
    <t>RESHSMBCa70</t>
  </si>
  <si>
    <t>RESHSMBIb70</t>
  </si>
  <si>
    <t>RESHSMBIa70</t>
  </si>
  <si>
    <t>RESHBDB,RESHXDD,RESHSDBDb70,RESHBDBE</t>
  </si>
  <si>
    <t>RESHBDB,RESHXDD,RESHSDBDa70,RESHBDBE</t>
  </si>
  <si>
    <t>RESHBDB,RESHXCD,RESHSDBCb70,RESHBDBE</t>
  </si>
  <si>
    <t>RESHBDB,RESHXCD,RESHSDBCa70,RESHBDBE</t>
  </si>
  <si>
    <t>RESHBDB,RESHSDBIb70,RESHBDBE</t>
  </si>
  <si>
    <t>RESHBDB,RESHSDBIa70,RESHBDBE</t>
  </si>
  <si>
    <t>RESHBMB,RESHXDM,RESHSMBDb70,RESHBMBE</t>
  </si>
  <si>
    <t>RESHBMB,RESHXDM,RESHSMBDa70,RESHBMBE</t>
  </si>
  <si>
    <t>RESHBMB,RESHXCM,RESHSMBCb70,RESHBMBE</t>
  </si>
  <si>
    <t>RESHBMB,RESHXCM,RESHSMBCa70,RESHBMBE</t>
  </si>
  <si>
    <t>RESHBMB,RESHSMBIb70,RESHBMBE</t>
  </si>
  <si>
    <t>RESHBMB,RESHSMBIa70,RESHBMBE</t>
  </si>
  <si>
    <r>
      <rPr>
        <vertAlign val="superscript"/>
        <sz val="8"/>
        <rFont val="Times New Roman"/>
        <family val="1"/>
      </rPr>
      <t>1</t>
    </r>
    <r>
      <rPr>
        <sz val="8"/>
        <rFont val="Times New Roman"/>
        <family val="1"/>
      </rPr>
      <t xml:space="preserve"> </t>
    </r>
    <r>
      <rPr>
        <b/>
        <sz val="8"/>
        <color rgb="FFC00000"/>
        <rFont val="Times New Roman"/>
        <family val="1"/>
      </rPr>
      <t>Hushållsel ingår inte.</t>
    </r>
    <r>
      <rPr>
        <sz val="8"/>
        <rFont val="Times New Roman"/>
        <family val="1"/>
      </rPr>
      <t xml:space="preserve"> Den schabloniserade beräkningen av hushållsel är beskriven i kvalitetsdeklarationen.</t>
    </r>
  </si>
  <si>
    <r>
      <t xml:space="preserve">Anm. </t>
    </r>
    <r>
      <rPr>
        <b/>
        <sz val="8"/>
        <color rgb="FFC00000"/>
        <rFont val="Times New Roman"/>
        <family val="1"/>
      </rPr>
      <t>Hushållsel ingår</t>
    </r>
    <r>
      <rPr>
        <sz val="8"/>
        <rFont val="Times New Roman"/>
        <family val="1"/>
      </rPr>
      <t xml:space="preserve"> för för de småhus som helt eller delvis värms upp med el</t>
    </r>
  </si>
  <si>
    <t>Uppvärmningssätt finns av två typer: Energibärare, som lagrar eller transporterar energi (till exempel elektricitet och fjärrvärme), och energikällor, som liksom ordet antyder är själva källan till energin (till exempel lagrade bränslen som natur-gas och olja eller flödande som vattenkraft, vindkraft och solenergi).</t>
  </si>
  <si>
    <t xml:space="preserve">Observera att upptagen värmeenergi från värmepumpar inte inkluderas i uppgif-terna i denna rapport. Det som redovisas för värmepumpar är enbart den energi (i form av el) som krävs för att driva pumpen. </t>
  </si>
  <si>
    <t>in the previous version of the file, there were "0" in these cells (cells with electricity for heating). Why?</t>
  </si>
  <si>
    <t>Values from other sources. Included for comparison</t>
  </si>
  <si>
    <t>Energistatistic, 2010</t>
  </si>
  <si>
    <t>Printscreens of the used statistics are available below!</t>
  </si>
  <si>
    <t>Printscreens</t>
  </si>
  <si>
    <t xml:space="preserve">calibration </t>
  </si>
  <si>
    <t>Multi S</t>
  </si>
  <si>
    <t>fuel (gen) side</t>
  </si>
  <si>
    <t>from Boilers_DR</t>
  </si>
  <si>
    <t>detached</t>
  </si>
  <si>
    <t>Mm2/Pj</t>
  </si>
  <si>
    <t>Pj/Mm2</t>
  </si>
  <si>
    <t>Step 1</t>
  </si>
  <si>
    <t>Step 2</t>
  </si>
  <si>
    <t>Step 3</t>
  </si>
  <si>
    <t>Further division based on the year of construction and type of buildings, i.e., individual, centralized, decentralized, is perfomed based on the info in the Unit_Demand_DR sheet</t>
  </si>
  <si>
    <t>Step 4</t>
  </si>
  <si>
    <t>Calculation of the specific energy consumption values based on the "demand side" data (heated are in Mm2) and on the "supply side" data (energy consumption in buildings in PJ)</t>
  </si>
  <si>
    <t>From statistics: used as indications for the shares</t>
  </si>
  <si>
    <t>calibration</t>
  </si>
  <si>
    <t>calculated here</t>
  </si>
  <si>
    <t>Calculations on this page are NOT used in the new version of the file! ONLY statistics are used for the calculations in the Buildings_DR sheet!</t>
  </si>
  <si>
    <t>Statistics for further division between individual, centralized and decentralized buildings exist for MFDs (no statistics for SFDs) but it is not straightforward and might cause more confusion than benefit. Thus, not applied here.</t>
  </si>
  <si>
    <t>Service_Demand_DR</t>
  </si>
  <si>
    <t>Unit_Demand_DR</t>
  </si>
  <si>
    <t>Substituted older (green-taged) sheets with new ones (orange-taged). Details below:</t>
  </si>
  <si>
    <t>RES_Fuel_DR</t>
  </si>
  <si>
    <t>Dem_DR</t>
  </si>
  <si>
    <t xml:space="preserve">Updated the links to other sheets </t>
  </si>
  <si>
    <t>Buildings_DR</t>
  </si>
  <si>
    <t>Boilers_DR</t>
  </si>
  <si>
    <r>
      <t xml:space="preserve">Updated the calculations in the sheet! </t>
    </r>
    <r>
      <rPr>
        <b/>
        <sz val="10"/>
        <rFont val="Arial"/>
        <family val="2"/>
      </rPr>
      <t>STOCK (Mm2)</t>
    </r>
    <r>
      <rPr>
        <sz val="10"/>
        <rFont val="Arial"/>
        <family val="2"/>
      </rPr>
      <t xml:space="preserve"> comes from Service_Demand_DR sheet; </t>
    </r>
    <r>
      <rPr>
        <b/>
        <sz val="10"/>
        <rFont val="Arial"/>
        <family val="2"/>
      </rPr>
      <t>EFF (Mm2/PJ)</t>
    </r>
    <r>
      <rPr>
        <sz val="10"/>
        <rFont val="Arial"/>
        <family val="2"/>
      </rPr>
      <t xml:space="preserve"> is calculated within the sheet</t>
    </r>
  </si>
  <si>
    <t>Updated the links to other sheets</t>
  </si>
  <si>
    <r>
      <t xml:space="preserve">Divided the building stock by </t>
    </r>
    <r>
      <rPr>
        <b/>
        <sz val="10"/>
        <rFont val="Arial"/>
        <family val="2"/>
      </rPr>
      <t xml:space="preserve">construction year, location and building type </t>
    </r>
    <r>
      <rPr>
        <sz val="10"/>
        <rFont val="Arial"/>
        <family val="2"/>
      </rPr>
      <t>according to official swedish statistics - Swedish Energy Agency</t>
    </r>
  </si>
  <si>
    <r>
      <t xml:space="preserve">Divided the building stock by </t>
    </r>
    <r>
      <rPr>
        <b/>
        <sz val="10"/>
        <rFont val="Arial"/>
        <family val="2"/>
      </rPr>
      <t>specific energy consumption</t>
    </r>
    <r>
      <rPr>
        <sz val="10"/>
        <rFont val="Arial"/>
        <family val="2"/>
      </rPr>
      <t xml:space="preserve"> according to official swedish statistics - Swedish Energy Agency (used in Buildings_DR sheet)</t>
    </r>
  </si>
  <si>
    <r>
      <t xml:space="preserve">Divided the energy consumption in the building stock by the </t>
    </r>
    <r>
      <rPr>
        <b/>
        <sz val="10"/>
        <rFont val="Arial"/>
        <family val="2"/>
      </rPr>
      <t>fuel/energy type</t>
    </r>
    <r>
      <rPr>
        <sz val="10"/>
        <rFont val="Arial"/>
        <family val="2"/>
      </rPr>
      <t xml:space="preserve"> according to official swedish statistics - Swedish Energy Agency</t>
    </r>
  </si>
  <si>
    <t>Legend</t>
  </si>
  <si>
    <t>Provided some details on the overarching approach used in this file</t>
  </si>
  <si>
    <t>Residential heating technology detached building - Fire wood - existing 1</t>
  </si>
  <si>
    <t>Residential heating technology detached building - Wood pellets - existing 1</t>
  </si>
  <si>
    <t>Residential heating technology multistorey building - Wood pellets - existing 1</t>
  </si>
  <si>
    <t>Residential heating technology multistorey building - Fire wood - existing 1</t>
  </si>
  <si>
    <t>wood (firewood)</t>
  </si>
  <si>
    <t>wood (Wood pellets)</t>
  </si>
  <si>
    <t>CURR</t>
  </si>
  <si>
    <t>MSEK12</t>
  </si>
  <si>
    <t>Calibration factor</t>
  </si>
  <si>
    <t>Calculated heat consumption split by SE regions and heat supply technology, GWh</t>
  </si>
  <si>
    <t>Calibration Multi non DH</t>
  </si>
  <si>
    <t>Calibration Multi non DH SE3</t>
  </si>
  <si>
    <t>Calibration Multi non DH SE1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</si>
</sst>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0_-;\-* #,##0_-;_-* &quot;-&quot;_-;_-@_-"/>
    <numFmt numFmtId="43" formatCode="_-* #,##0.00_-;\-* #,##0.00_-;_-* &quot;-&quot;??_-;_-@_-"/>
    <numFmt numFmtId="164" formatCode="_(* #,##0.00_);_(* \(#,##0.00\);_(* &quot;-&quot;??_);_(@_)"/>
    <numFmt numFmtId="165" formatCode="_-* #,##0.00\ _k_r_-;\-* #,##0.00\ _k_r_-;_-* &quot;-&quot;??\ _k_r_-;_-@_-"/>
    <numFmt numFmtId="166" formatCode="_-&quot;€&quot;\ * #,##0.00_-;\-&quot;€&quot;\ * #,##0.00_-;_-&quot;€&quot;\ * &quot;-&quot;??_-;_-@_-"/>
    <numFmt numFmtId="167" formatCode="0.0000000"/>
    <numFmt numFmtId="168" formatCode="#,##0;\-\ #,##0;_-\ &quot;- &quot;"/>
    <numFmt numFmtId="169" formatCode="_-[$€-2]\ * #,##0.00_-;\-[$€-2]\ * #,##0.00_-;_-[$€-2]\ * &quot;-&quot;??_-"/>
    <numFmt numFmtId="170" formatCode="_-* #,##0_-;\-* #,##0_-;_-* &quot;-&quot;??_-;_-@_-"/>
    <numFmt numFmtId="171" formatCode="_-* #,##0.0000_-;\-* #,##0.0000_-;_-* &quot;-&quot;??_-;_-@_-"/>
    <numFmt numFmtId="172" formatCode="_-* #,##0.0_-;\-* #,##0.0_-;_-* &quot;-&quot;??_-;_-@_-"/>
    <numFmt numFmtId="173" formatCode="0.000"/>
    <numFmt numFmtId="174" formatCode="###\ ###\ ##0;###\ ###\ ##0;&quot;-&quot;"/>
    <numFmt numFmtId="175" formatCode="#\ ###\ ##0;\-#\ ###\ ##0;\-"/>
    <numFmt numFmtId="176" formatCode="#\ ##0;\-#\ ###0;\-"/>
    <numFmt numFmtId="177" formatCode="###\ ###\ ##0;[Red]###\ ###\ ##0;&quot;-&quot;"/>
    <numFmt numFmtId="178" formatCode="_(* #,##0.0_);_(* \(#,##0.0\);_(* &quot;-&quot;??_);_(@_)"/>
    <numFmt numFmtId="179" formatCode="_(* #,##0.0000_);_(* \(#,##0.0000\);_(* &quot;-&quot;??_);_(@_)"/>
    <numFmt numFmtId="180" formatCode="_([$€]* #,##0.00_);_([$€]* \(#,##0.00\);_([$€]* &quot;-&quot;??_);_(@_)"/>
    <numFmt numFmtId="181" formatCode="0.0;\-0.0;0"/>
    <numFmt numFmtId="182" formatCode="\Te\x\t"/>
    <numFmt numFmtId="183" formatCode="###.\ ###\ ##0;###.\ ###\ ##0;&quot;-&quot;"/>
    <numFmt numFmtId="184" formatCode="_(* #,##0_);_(* \(#,##0\);_(* &quot;-&quot;??_);_(@_)"/>
    <numFmt numFmtId="185" formatCode="0.0"/>
    <numFmt numFmtId="186" formatCode="0.0000"/>
    <numFmt numFmtId="187" formatCode="_(* #,##0.000_);_(* \(#,##0.000\);_(* &quot;-&quot;??_);_(@_)"/>
    <numFmt numFmtId="188" formatCode="\±\ #,##0"/>
    <numFmt numFmtId="189" formatCode="0.0%"/>
    <numFmt numFmtId="190" formatCode="_-* #,##0.0\ _k_r_-;\-* #,##0.0\ _k_r_-;_-* &quot;-&quot;?\ _k_r_-;_-@_-"/>
    <numFmt numFmtId="191" formatCode="#.#;\-#.#;\-"/>
    <numFmt numFmtId="192" formatCode="\±\ #,##0.0"/>
    <numFmt numFmtId="193" formatCode="\±\ #,##0.0;;\±\ #,##0"/>
    <numFmt numFmtId="194" formatCode="_-* #,##0\ _k_r_-;\-* #,##0\ _k_r_-;_-* &quot;-&quot;??\ _k_r_-;_-@_-"/>
  </numFmts>
  <fonts count="16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9"/>
      <name val="Arial"/>
      <family val="2"/>
    </font>
    <font>
      <b/>
      <sz val="10"/>
      <name val="Arial"/>
      <family val="2"/>
    </font>
    <font>
      <b/>
      <sz val="9"/>
      <color indexed="81"/>
      <name val="Tahoma"/>
      <family val="2"/>
      <charset val="204"/>
    </font>
    <font>
      <b/>
      <sz val="10"/>
      <name val="Times New Roman"/>
      <family val="1"/>
    </font>
    <font>
      <b/>
      <sz val="11"/>
      <name val="Times New Roman"/>
      <family val="1"/>
    </font>
    <font>
      <sz val="11"/>
      <name val="Times New Roman"/>
      <family val="1"/>
    </font>
    <font>
      <sz val="10"/>
      <name val="Arial"/>
      <family val="2"/>
      <charset val="204"/>
    </font>
    <font>
      <b/>
      <sz val="10"/>
      <color indexed="8"/>
      <name val="Helvetica"/>
      <family val="2"/>
    </font>
    <font>
      <b/>
      <sz val="10"/>
      <name val="Helvetica"/>
      <family val="2"/>
    </font>
    <font>
      <sz val="10"/>
      <color indexed="8"/>
      <name val="Helvetica"/>
      <family val="2"/>
    </font>
    <font>
      <sz val="10"/>
      <name val="Helvetica"/>
      <family val="2"/>
    </font>
    <font>
      <b/>
      <sz val="8"/>
      <color indexed="81"/>
      <name val="Tahoma"/>
      <family val="2"/>
    </font>
    <font>
      <sz val="8"/>
      <color indexed="81"/>
      <name val="Tahoma"/>
      <family val="2"/>
    </font>
    <font>
      <sz val="10"/>
      <name val="Courier"/>
      <family val="3"/>
    </font>
    <font>
      <sz val="9"/>
      <color indexed="8"/>
      <name val="Times New Roman"/>
      <family val="1"/>
    </font>
    <font>
      <sz val="9"/>
      <name val="Times New Roman"/>
      <family val="1"/>
    </font>
    <font>
      <b/>
      <sz val="9"/>
      <name val="Times New Roman"/>
      <family val="1"/>
    </font>
    <font>
      <sz val="10"/>
      <color indexed="8"/>
      <name val="Arial"/>
      <family val="2"/>
    </font>
    <font>
      <sz val="10"/>
      <name val="Arial"/>
      <family val="2"/>
    </font>
    <font>
      <sz val="10"/>
      <color indexed="9"/>
      <name val="Calibri"/>
      <family val="2"/>
    </font>
    <font>
      <sz val="10"/>
      <name val="Helv"/>
    </font>
    <font>
      <sz val="11"/>
      <color indexed="8"/>
      <name val="Calibri"/>
      <family val="2"/>
    </font>
    <font>
      <b/>
      <sz val="11"/>
      <color indexed="56"/>
      <name val="Calibri"/>
      <family val="2"/>
    </font>
    <font>
      <sz val="10"/>
      <color indexed="8"/>
      <name val="Calibri"/>
      <family val="2"/>
    </font>
    <font>
      <sz val="11"/>
      <color indexed="10"/>
      <name val="Calibri"/>
      <family val="2"/>
    </font>
    <font>
      <sz val="11"/>
      <color indexed="8"/>
      <name val="Times New Roman"/>
      <family val="1"/>
    </font>
    <font>
      <b/>
      <sz val="11"/>
      <color indexed="8"/>
      <name val="Times New Roman"/>
      <family val="1"/>
    </font>
    <font>
      <sz val="11"/>
      <color indexed="10"/>
      <name val="Times New Roman"/>
      <family val="1"/>
    </font>
    <font>
      <b/>
      <sz val="10"/>
      <color indexed="10"/>
      <name val="Arial"/>
      <family val="2"/>
    </font>
    <font>
      <sz val="10"/>
      <color indexed="10"/>
      <name val="Arial"/>
      <family val="2"/>
    </font>
    <font>
      <b/>
      <sz val="16"/>
      <color indexed="10"/>
      <name val="Arial"/>
      <family val="2"/>
    </font>
    <font>
      <sz val="12"/>
      <color indexed="10"/>
      <name val="Times New Roman"/>
      <family val="1"/>
    </font>
    <font>
      <sz val="11"/>
      <name val="Helvetica"/>
      <family val="2"/>
    </font>
    <font>
      <sz val="11"/>
      <name val="Arial"/>
      <family val="2"/>
    </font>
    <font>
      <b/>
      <sz val="11"/>
      <color indexed="17"/>
      <name val="Calibri"/>
      <family val="2"/>
    </font>
    <font>
      <b/>
      <sz val="11"/>
      <name val="Calibri"/>
      <family val="2"/>
    </font>
    <font>
      <b/>
      <sz val="11"/>
      <color indexed="62"/>
      <name val="Calibri"/>
      <family val="2"/>
    </font>
    <font>
      <sz val="10"/>
      <name val="Arial"/>
      <family val="2"/>
    </font>
    <font>
      <sz val="11"/>
      <name val="Calibri"/>
      <family val="2"/>
    </font>
    <font>
      <sz val="11"/>
      <color theme="1"/>
      <name val="Calibri"/>
      <family val="2"/>
      <scheme val="minor"/>
    </font>
    <font>
      <sz val="10"/>
      <color rgb="FF9C0006"/>
      <name val="Calibri"/>
      <family val="2"/>
    </font>
    <font>
      <u/>
      <sz val="11"/>
      <color theme="10"/>
      <name val="Calibri"/>
      <family val="2"/>
      <scheme val="minor"/>
    </font>
    <font>
      <sz val="11"/>
      <color theme="1"/>
      <name val="Calibri"/>
      <family val="2"/>
    </font>
    <font>
      <sz val="10"/>
      <color theme="1"/>
      <name val="Calibri"/>
      <family val="2"/>
    </font>
    <font>
      <sz val="10"/>
      <name val="Times New Roman"/>
      <family val="1"/>
    </font>
    <font>
      <sz val="12"/>
      <name val="Times New Roman"/>
      <family val="1"/>
    </font>
    <font>
      <b/>
      <sz val="12"/>
      <name val="Times New Roman"/>
      <family val="1"/>
    </font>
    <font>
      <b/>
      <sz val="11"/>
      <color theme="1"/>
      <name val="Times New Roman"/>
      <family val="1"/>
    </font>
    <font>
      <sz val="11"/>
      <color theme="1"/>
      <name val="Times New Roman"/>
      <family val="1"/>
    </font>
    <font>
      <sz val="11"/>
      <color theme="0" tint="-0.499984740745262"/>
      <name val="Times New Roman"/>
      <family val="1"/>
    </font>
    <font>
      <b/>
      <sz val="20"/>
      <color theme="3"/>
      <name val="Times New Roman"/>
      <family val="1"/>
    </font>
    <font>
      <sz val="12"/>
      <name val="Arial"/>
      <family val="2"/>
    </font>
    <font>
      <b/>
      <sz val="11"/>
      <color rgb="FF000000"/>
      <name val="Calibri"/>
      <family val="2"/>
    </font>
    <font>
      <b/>
      <sz val="12"/>
      <color rgb="FFFF0000"/>
      <name val="Arial"/>
      <family val="2"/>
    </font>
    <font>
      <b/>
      <sz val="11"/>
      <name val="Arial"/>
      <family val="2"/>
    </font>
    <font>
      <b/>
      <sz val="11"/>
      <color theme="1"/>
      <name val="Calibri"/>
      <family val="2"/>
      <scheme val="minor"/>
    </font>
    <font>
      <sz val="11"/>
      <color rgb="FFFF0000"/>
      <name val="Calibri"/>
      <family val="2"/>
    </font>
    <font>
      <b/>
      <sz val="16"/>
      <color rgb="FFFF0000"/>
      <name val="Calibri"/>
      <family val="2"/>
    </font>
    <font>
      <b/>
      <sz val="18"/>
      <color rgb="FFFF0000"/>
      <name val="Calibri"/>
      <family val="2"/>
    </font>
    <font>
      <sz val="10"/>
      <color rgb="FFFF0000"/>
      <name val="Arial"/>
      <family val="2"/>
    </font>
    <font>
      <b/>
      <sz val="8"/>
      <name val="Arial"/>
      <family val="2"/>
    </font>
    <font>
      <vertAlign val="superscript"/>
      <sz val="8"/>
      <name val="Arial"/>
      <family val="2"/>
    </font>
    <font>
      <sz val="7"/>
      <name val="Arial"/>
      <family val="2"/>
    </font>
    <font>
      <sz val="11"/>
      <color rgb="FFFF0000"/>
      <name val="Calibri"/>
      <family val="2"/>
      <scheme val="minor"/>
    </font>
    <font>
      <b/>
      <sz val="10"/>
      <name val="Helvetica"/>
    </font>
    <font>
      <u/>
      <sz val="10"/>
      <color theme="10"/>
      <name val="Arial"/>
      <family val="2"/>
    </font>
    <font>
      <b/>
      <sz val="11"/>
      <color rgb="FFC00000"/>
      <name val="Arial"/>
      <family val="2"/>
    </font>
    <font>
      <i/>
      <sz val="9"/>
      <name val="Arial"/>
      <family val="2"/>
    </font>
    <font>
      <b/>
      <sz val="12"/>
      <name val="Arial"/>
      <family val="2"/>
    </font>
    <font>
      <b/>
      <sz val="11"/>
      <color theme="1" tint="4.9989318521683403E-2"/>
      <name val="Arial"/>
      <family val="2"/>
    </font>
    <font>
      <i/>
      <sz val="9"/>
      <color theme="6" tint="-0.249977111117893"/>
      <name val="Arial"/>
      <family val="2"/>
    </font>
    <font>
      <b/>
      <sz val="11"/>
      <color theme="4" tint="-0.249977111117893"/>
      <name val="Arial"/>
      <family val="2"/>
    </font>
    <font>
      <b/>
      <i/>
      <sz val="10"/>
      <name val="Arial"/>
      <family val="2"/>
    </font>
    <font>
      <i/>
      <sz val="10"/>
      <name val="Arial"/>
      <family val="2"/>
    </font>
    <font>
      <sz val="14"/>
      <name val="Arial"/>
      <family val="2"/>
    </font>
    <font>
      <b/>
      <sz val="16"/>
      <color rgb="FFC00000"/>
      <name val="Arial"/>
      <family val="2"/>
    </font>
    <font>
      <sz val="16"/>
      <color rgb="FFC00000"/>
      <name val="Arial"/>
      <family val="2"/>
    </font>
    <font>
      <sz val="10"/>
      <color rgb="FFC00000"/>
      <name val="Arial"/>
      <family val="2"/>
    </font>
    <font>
      <b/>
      <sz val="10"/>
      <color rgb="FFC00000"/>
      <name val="Arial"/>
      <family val="2"/>
    </font>
    <font>
      <b/>
      <sz val="12"/>
      <color rgb="FFC00000"/>
      <name val="Arial"/>
      <family val="2"/>
    </font>
    <font>
      <b/>
      <i/>
      <sz val="8"/>
      <color theme="9" tint="-0.499984740745262"/>
      <name val="Arial"/>
      <family val="2"/>
    </font>
    <font>
      <b/>
      <i/>
      <sz val="10"/>
      <color theme="9" tint="-0.499984740745262"/>
      <name val="Arial"/>
      <family val="2"/>
    </font>
    <font>
      <sz val="8"/>
      <name val="Times New Roman"/>
      <family val="1"/>
    </font>
    <font>
      <b/>
      <sz val="10"/>
      <color theme="5" tint="-0.249977111117893"/>
      <name val="Arial"/>
      <family val="2"/>
    </font>
    <font>
      <b/>
      <vertAlign val="superscript"/>
      <sz val="8"/>
      <name val="Arial"/>
      <family val="2"/>
    </font>
    <font>
      <b/>
      <sz val="7"/>
      <name val="Arial"/>
      <family val="2"/>
    </font>
    <font>
      <b/>
      <sz val="7"/>
      <color indexed="8"/>
      <name val="Arial"/>
      <family val="2"/>
    </font>
    <font>
      <vertAlign val="superscript"/>
      <sz val="8"/>
      <name val="Times New Roman"/>
      <family val="1"/>
    </font>
    <font>
      <b/>
      <sz val="11"/>
      <color rgb="FFC00000"/>
      <name val="Times New Roman"/>
      <family val="1"/>
    </font>
    <font>
      <b/>
      <vertAlign val="superscript"/>
      <sz val="11"/>
      <color rgb="FFC00000"/>
      <name val="Times New Roman"/>
      <family val="1"/>
    </font>
    <font>
      <b/>
      <sz val="9"/>
      <name val="Arial"/>
      <family val="2"/>
    </font>
    <font>
      <b/>
      <vertAlign val="superscript"/>
      <sz val="9"/>
      <name val="Arial"/>
      <family val="2"/>
    </font>
    <font>
      <b/>
      <sz val="9"/>
      <color indexed="8"/>
      <name val="Arial"/>
      <family val="2"/>
    </font>
    <font>
      <vertAlign val="superscript"/>
      <sz val="9"/>
      <name val="Times New Roman"/>
      <family val="1"/>
    </font>
    <font>
      <sz val="8"/>
      <color theme="1"/>
      <name val="Arial"/>
      <family val="2"/>
    </font>
    <font>
      <b/>
      <sz val="8"/>
      <color theme="1"/>
      <name val="Arial"/>
      <family val="2"/>
    </font>
    <font>
      <b/>
      <vertAlign val="superscript"/>
      <sz val="8"/>
      <color theme="1"/>
      <name val="Arial"/>
      <family val="2"/>
    </font>
    <font>
      <b/>
      <i/>
      <sz val="8"/>
      <color theme="1"/>
      <name val="Arial"/>
      <family val="2"/>
    </font>
    <font>
      <sz val="9"/>
      <color rgb="FF0070C0"/>
      <name val="Arial"/>
      <family val="2"/>
    </font>
    <font>
      <b/>
      <sz val="9"/>
      <color rgb="FF0070C0"/>
      <name val="Arial"/>
      <family val="2"/>
    </font>
    <font>
      <b/>
      <sz val="12"/>
      <color rgb="FFC00000"/>
      <name val="Times New Roman"/>
      <family val="1"/>
    </font>
    <font>
      <b/>
      <vertAlign val="superscript"/>
      <sz val="12"/>
      <color rgb="FFC00000"/>
      <name val="Times New Roman"/>
      <family val="1"/>
    </font>
    <font>
      <sz val="8"/>
      <color theme="1"/>
      <name val="Calibri"/>
      <family val="2"/>
      <scheme val="minor"/>
    </font>
    <font>
      <sz val="9"/>
      <color theme="1"/>
      <name val="Arial"/>
      <family val="2"/>
    </font>
    <font>
      <b/>
      <sz val="9"/>
      <color theme="1"/>
      <name val="Arial"/>
      <family val="2"/>
    </font>
    <font>
      <b/>
      <sz val="10"/>
      <color theme="1"/>
      <name val="Arial"/>
      <family val="2"/>
    </font>
    <font>
      <b/>
      <vertAlign val="superscript"/>
      <sz val="10"/>
      <color theme="1"/>
      <name val="Arial"/>
      <family val="2"/>
    </font>
    <font>
      <b/>
      <sz val="14"/>
      <color theme="1" tint="4.9989318521683403E-2"/>
      <name val="Arial"/>
      <family val="2"/>
    </font>
    <font>
      <u/>
      <sz val="7"/>
      <name val="Arial"/>
      <family val="2"/>
    </font>
    <font>
      <b/>
      <sz val="12"/>
      <color theme="0" tint="-4.9989318521683403E-2"/>
      <name val="Arial"/>
      <family val="2"/>
    </font>
    <font>
      <b/>
      <sz val="14"/>
      <color theme="1"/>
      <name val="Calibri"/>
      <family val="2"/>
      <scheme val="minor"/>
    </font>
    <font>
      <b/>
      <sz val="14"/>
      <color rgb="FFC00000"/>
      <name val="Arial"/>
      <family val="2"/>
    </font>
    <font>
      <b/>
      <sz val="8"/>
      <color rgb="FFC00000"/>
      <name val="Times New Roman"/>
      <family val="1"/>
    </font>
    <font>
      <sz val="11"/>
      <color theme="5" tint="-0.249977111117893"/>
      <name val="Calibri"/>
      <family val="2"/>
    </font>
    <font>
      <sz val="10"/>
      <color theme="4" tint="-0.249977111117893"/>
      <name val="Arial"/>
      <family val="2"/>
    </font>
    <font>
      <b/>
      <sz val="11"/>
      <color rgb="FFFF0000"/>
      <name val="Arial"/>
      <family val="2"/>
    </font>
    <font>
      <b/>
      <sz val="14"/>
      <name val="Arial"/>
      <family val="2"/>
    </font>
    <font>
      <sz val="10"/>
      <color theme="1" tint="4.9989318521683403E-2"/>
      <name val="Arial"/>
      <family val="2"/>
    </font>
    <font>
      <b/>
      <sz val="10"/>
      <color rgb="FFFF0000"/>
      <name val="Arial"/>
      <family val="2"/>
    </font>
    <font>
      <b/>
      <sz val="10"/>
      <color theme="3" tint="0.39997558519241921"/>
      <name val="Arial"/>
      <family val="2"/>
    </font>
    <font>
      <b/>
      <sz val="10"/>
      <color theme="4"/>
      <name val="Arial"/>
      <family val="2"/>
    </font>
    <font>
      <sz val="10"/>
      <color theme="9" tint="-0.249977111117893"/>
      <name val="Arial"/>
      <family val="2"/>
    </font>
    <font>
      <b/>
      <sz val="10"/>
      <color theme="9" tint="-0.249977111117893"/>
      <name val="Arial"/>
      <family val="2"/>
    </font>
    <font>
      <b/>
      <sz val="11"/>
      <color rgb="FF0070C0"/>
      <name val="Arial"/>
      <family val="2"/>
    </font>
    <font>
      <b/>
      <sz val="10"/>
      <color theme="9" tint="-0.499984740745262"/>
      <name val="Arial"/>
      <family val="2"/>
    </font>
    <font>
      <b/>
      <sz val="10"/>
      <color rgb="FF0070C0"/>
      <name val="Arial"/>
      <family val="2"/>
    </font>
    <font>
      <b/>
      <sz val="11"/>
      <color rgb="FFC00000"/>
      <name val="Calibri"/>
      <family val="2"/>
      <scheme val="minor"/>
    </font>
    <font>
      <b/>
      <sz val="11"/>
      <color theme="6" tint="-0.499984740745262"/>
      <name val="Calibri"/>
      <family val="2"/>
      <scheme val="minor"/>
    </font>
    <font>
      <b/>
      <sz val="18"/>
      <name val="Arial"/>
      <family val="2"/>
    </font>
    <font>
      <b/>
      <i/>
      <sz val="9"/>
      <name val="Arial"/>
      <family val="2"/>
    </font>
    <font>
      <sz val="12"/>
      <color indexed="8"/>
      <name val="Calibri"/>
      <family val="2"/>
      <scheme val="minor"/>
    </font>
    <font>
      <sz val="12"/>
      <name val="Calibri"/>
      <family val="2"/>
      <scheme val="minor"/>
    </font>
    <font>
      <sz val="12"/>
      <color theme="1"/>
      <name val="Calibri"/>
      <family val="2"/>
      <scheme val="minor"/>
    </font>
  </fonts>
  <fills count="7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2"/>
        <bgColor indexed="64"/>
      </patternFill>
    </fill>
    <fill>
      <patternFill patternType="solid">
        <fgColor indexed="43"/>
        <bgColor indexed="64"/>
      </patternFill>
    </fill>
    <fill>
      <patternFill patternType="solid">
        <fgColor indexed="29"/>
        <bgColor indexed="64"/>
      </patternFill>
    </fill>
    <fill>
      <patternFill patternType="solid">
        <fgColor indexed="51"/>
        <bgColor indexed="64"/>
      </patternFill>
    </fill>
    <fill>
      <patternFill patternType="solid">
        <fgColor indexed="31"/>
        <bgColor indexed="64"/>
      </patternFill>
    </fill>
    <fill>
      <patternFill patternType="solid">
        <fgColor indexed="13"/>
        <bgColor indexed="64"/>
      </patternFill>
    </fill>
    <fill>
      <patternFill patternType="solid">
        <fgColor indexed="50"/>
        <bgColor indexed="64"/>
      </patternFill>
    </fill>
    <fill>
      <patternFill patternType="solid">
        <fgColor indexed="36"/>
        <bgColor indexed="64"/>
      </patternFill>
    </fill>
    <fill>
      <patternFill patternType="solid">
        <fgColor indexed="40"/>
        <bgColor indexed="64"/>
      </patternFill>
    </fill>
    <fill>
      <patternFill patternType="solid">
        <fgColor indexed="23"/>
        <bgColor indexed="64"/>
      </patternFill>
    </fill>
    <fill>
      <patternFill patternType="solid">
        <fgColor indexed="22"/>
        <bgColor indexed="0"/>
      </patternFill>
    </fill>
    <fill>
      <patternFill patternType="solid">
        <fgColor indexed="12"/>
        <bgColor indexed="64"/>
      </patternFill>
    </fill>
    <fill>
      <patternFill patternType="solid">
        <fgColor indexed="49"/>
        <bgColor indexed="64"/>
      </patternFill>
    </fill>
    <fill>
      <patternFill patternType="solid">
        <fgColor indexed="11"/>
        <bgColor indexed="64"/>
      </patternFill>
    </fill>
    <fill>
      <patternFill patternType="solid">
        <fgColor indexed="40"/>
        <bgColor indexed="8"/>
      </patternFill>
    </fill>
    <fill>
      <patternFill patternType="solid">
        <fgColor indexed="30"/>
        <bgColor indexed="8"/>
      </patternFill>
    </fill>
    <fill>
      <patternFill patternType="solid">
        <fgColor indexed="17"/>
        <bgColor indexed="8"/>
      </patternFill>
    </fill>
    <fill>
      <patternFill patternType="solid">
        <fgColor indexed="50"/>
        <bgColor indexed="8"/>
      </patternFill>
    </fill>
    <fill>
      <patternFill patternType="solid">
        <fgColor indexed="13"/>
        <bgColor indexed="8"/>
      </patternFill>
    </fill>
    <fill>
      <patternFill patternType="solid">
        <fgColor indexed="51"/>
        <bgColor indexed="8"/>
      </patternFill>
    </fill>
    <fill>
      <patternFill patternType="solid">
        <fgColor indexed="36"/>
        <bgColor indexed="8"/>
      </patternFill>
    </fill>
    <fill>
      <patternFill patternType="solid">
        <fgColor indexed="30"/>
        <bgColor indexed="64"/>
      </patternFill>
    </fill>
    <fill>
      <patternFill patternType="solid">
        <fgColor indexed="17"/>
        <bgColor indexed="64"/>
      </patternFill>
    </fill>
    <fill>
      <patternFill patternType="solid">
        <fgColor indexed="44"/>
        <bgColor indexed="64"/>
      </patternFill>
    </fill>
    <fill>
      <patternFill patternType="solid">
        <fgColor rgb="FFFFC7CE"/>
      </patternFill>
    </fill>
    <fill>
      <patternFill patternType="solid">
        <fgColor theme="8" tint="0.79998168889431442"/>
        <bgColor indexed="64"/>
      </patternFill>
    </fill>
    <fill>
      <patternFill patternType="solid">
        <fgColor rgb="FFFFFFCC"/>
        <bgColor indexed="8"/>
      </patternFill>
    </fill>
    <fill>
      <patternFill patternType="solid">
        <fgColor rgb="FFFFFFCC"/>
        <bgColor indexed="64"/>
      </patternFill>
    </fill>
    <fill>
      <patternFill patternType="solid">
        <fgColor theme="1" tint="0.49998474074526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mediumGray">
        <bgColor theme="0"/>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rgb="FF92D050"/>
        <bgColor indexed="64"/>
      </patternFill>
    </fill>
    <fill>
      <patternFill patternType="solid">
        <fgColor indexed="9"/>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4" tint="0.59999389629810485"/>
        <bgColor indexed="64"/>
      </patternFill>
    </fill>
  </fills>
  <borders count="21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10"/>
      </left>
      <right style="medium">
        <color indexed="10"/>
      </right>
      <top style="medium">
        <color indexed="10"/>
      </top>
      <bottom style="medium">
        <color indexed="10"/>
      </bottom>
      <diagonal/>
    </border>
    <border>
      <left style="medium">
        <color indexed="64"/>
      </left>
      <right/>
      <top style="thick">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ck">
        <color indexed="64"/>
      </bottom>
      <diagonal/>
    </border>
    <border>
      <left style="medium">
        <color indexed="56"/>
      </left>
      <right style="medium">
        <color indexed="56"/>
      </right>
      <top style="medium">
        <color indexed="56"/>
      </top>
      <bottom style="medium">
        <color indexed="56"/>
      </bottom>
      <diagonal/>
    </border>
    <border>
      <left style="medium">
        <color indexed="10"/>
      </left>
      <right/>
      <top style="medium">
        <color indexed="10"/>
      </top>
      <bottom style="medium">
        <color indexed="10"/>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ck">
        <color indexed="64"/>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56"/>
      </left>
      <right/>
      <top style="medium">
        <color indexed="56"/>
      </top>
      <bottom style="medium">
        <color indexed="56"/>
      </bottom>
      <diagonal/>
    </border>
    <border>
      <left/>
      <right style="medium">
        <color indexed="56"/>
      </right>
      <top style="medium">
        <color indexed="56"/>
      </top>
      <bottom style="medium">
        <color indexed="56"/>
      </bottom>
      <diagonal/>
    </border>
    <border>
      <left style="medium">
        <color indexed="64"/>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right style="thick">
        <color theme="3"/>
      </right>
      <top/>
      <bottom/>
      <diagonal/>
    </border>
    <border>
      <left style="thick">
        <color theme="3"/>
      </left>
      <right/>
      <top/>
      <bottom/>
      <diagonal/>
    </border>
    <border>
      <left style="medium">
        <color indexed="64"/>
      </left>
      <right style="thick">
        <color theme="3"/>
      </right>
      <top style="medium">
        <color indexed="64"/>
      </top>
      <bottom style="thin">
        <color indexed="64"/>
      </bottom>
      <diagonal/>
    </border>
    <border>
      <left style="thick">
        <color theme="3"/>
      </left>
      <right/>
      <top style="medium">
        <color indexed="64"/>
      </top>
      <bottom/>
      <diagonal/>
    </border>
    <border>
      <left style="medium">
        <color indexed="64"/>
      </left>
      <right style="thick">
        <color theme="3"/>
      </right>
      <top style="thin">
        <color indexed="64"/>
      </top>
      <bottom style="thin">
        <color indexed="64"/>
      </bottom>
      <diagonal/>
    </border>
    <border>
      <left style="medium">
        <color indexed="64"/>
      </left>
      <right style="thick">
        <color theme="3"/>
      </right>
      <top style="thin">
        <color indexed="64"/>
      </top>
      <bottom style="medium">
        <color indexed="64"/>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style="thick">
        <color auto="1"/>
      </top>
      <bottom style="thin">
        <color auto="1"/>
      </bottom>
      <diagonal/>
    </border>
    <border>
      <left style="thin">
        <color auto="1"/>
      </left>
      <right/>
      <top/>
      <bottom style="thick">
        <color auto="1"/>
      </bottom>
      <diagonal/>
    </border>
    <border>
      <left style="medium">
        <color indexed="56"/>
      </left>
      <right/>
      <top/>
      <bottom style="medium">
        <color indexed="56"/>
      </bottom>
      <diagonal/>
    </border>
    <border>
      <left/>
      <right style="medium">
        <color indexed="56"/>
      </right>
      <top/>
      <bottom style="medium">
        <color indexed="56"/>
      </bottom>
      <diagonal/>
    </border>
    <border>
      <left style="medium">
        <color indexed="56"/>
      </left>
      <right style="medium">
        <color indexed="56"/>
      </right>
      <top/>
      <bottom style="medium">
        <color indexed="56"/>
      </bottom>
      <diagonal/>
    </border>
    <border>
      <left style="medium">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n">
        <color indexed="64"/>
      </left>
      <right style="thick">
        <color indexed="64"/>
      </right>
      <top style="medium">
        <color indexed="64"/>
      </top>
      <bottom style="thin">
        <color indexed="64"/>
      </bottom>
      <diagonal/>
    </border>
    <border>
      <left style="thick">
        <color indexed="64"/>
      </left>
      <right/>
      <top style="thick">
        <color indexed="64"/>
      </top>
      <bottom/>
      <diagonal/>
    </border>
    <border>
      <left style="thick">
        <color indexed="64"/>
      </left>
      <right/>
      <top style="medium">
        <color indexed="64"/>
      </top>
      <bottom style="thin">
        <color indexed="64"/>
      </bottom>
      <diagonal/>
    </border>
    <border>
      <left style="thick">
        <color indexed="64"/>
      </left>
      <right/>
      <top style="thin">
        <color indexed="64"/>
      </top>
      <bottom style="thick">
        <color indexed="64"/>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style="thin">
        <color auto="1"/>
      </top>
      <bottom style="thin">
        <color auto="1"/>
      </bottom>
      <diagonal/>
    </border>
    <border>
      <left style="thick">
        <color auto="1"/>
      </left>
      <right style="medium">
        <color auto="1"/>
      </right>
      <top style="thin">
        <color auto="1"/>
      </top>
      <bottom style="thin">
        <color auto="1"/>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medium">
        <color indexed="64"/>
      </bottom>
      <diagonal/>
    </border>
    <border>
      <left style="thin">
        <color auto="1"/>
      </left>
      <right/>
      <top style="thick">
        <color indexed="64"/>
      </top>
      <bottom style="medium">
        <color indexed="64"/>
      </bottom>
      <diagonal/>
    </border>
    <border>
      <left/>
      <right/>
      <top style="thick">
        <color indexed="64"/>
      </top>
      <bottom style="medium">
        <color indexed="64"/>
      </bottom>
      <diagonal/>
    </border>
    <border>
      <left/>
      <right style="thick">
        <color auto="1"/>
      </right>
      <top style="thick">
        <color indexed="64"/>
      </top>
      <bottom style="medium">
        <color indexed="64"/>
      </bottom>
      <diagonal/>
    </border>
    <border>
      <left style="thick">
        <color indexed="64"/>
      </left>
      <right style="thin">
        <color indexed="64"/>
      </right>
      <top style="medium">
        <color indexed="64"/>
      </top>
      <bottom/>
      <diagonal/>
    </border>
    <border>
      <left style="thin">
        <color indexed="64"/>
      </left>
      <right/>
      <top style="medium">
        <color indexed="64"/>
      </top>
      <bottom/>
      <diagonal/>
    </border>
    <border>
      <left style="thick">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style="medium">
        <color indexed="64"/>
      </left>
      <right/>
      <top style="thick">
        <color indexed="64"/>
      </top>
      <bottom/>
      <diagonal/>
    </border>
    <border>
      <left style="medium">
        <color indexed="64"/>
      </left>
      <right/>
      <top/>
      <bottom style="thick">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style="thick">
        <color indexed="64"/>
      </right>
      <top style="thin">
        <color indexed="64"/>
      </top>
      <bottom/>
      <diagonal/>
    </border>
    <border>
      <left style="thick">
        <color indexed="64"/>
      </left>
      <right style="medium">
        <color indexed="64"/>
      </right>
      <top style="thick">
        <color indexed="64"/>
      </top>
      <bottom/>
      <diagonal/>
    </border>
    <border>
      <left style="medium">
        <color indexed="64"/>
      </left>
      <right style="medium">
        <color indexed="64"/>
      </right>
      <top style="thick">
        <color indexed="64"/>
      </top>
      <bottom/>
      <diagonal/>
    </border>
    <border>
      <left style="thick">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auto="1"/>
      </left>
      <right/>
      <top/>
      <bottom style="thick">
        <color auto="1"/>
      </bottom>
      <diagonal/>
    </border>
    <border>
      <left style="thick">
        <color theme="4"/>
      </left>
      <right/>
      <top style="thick">
        <color theme="4"/>
      </top>
      <bottom/>
      <diagonal/>
    </border>
    <border>
      <left/>
      <right style="thick">
        <color theme="4"/>
      </right>
      <top style="thick">
        <color theme="4"/>
      </top>
      <bottom/>
      <diagonal/>
    </border>
    <border>
      <left style="thick">
        <color theme="4"/>
      </left>
      <right/>
      <top/>
      <bottom style="thick">
        <color theme="4"/>
      </bottom>
      <diagonal/>
    </border>
    <border>
      <left/>
      <right style="thick">
        <color theme="4"/>
      </right>
      <top/>
      <bottom style="thick">
        <color theme="4"/>
      </bottom>
      <diagonal/>
    </border>
    <border>
      <left/>
      <right/>
      <top style="medium">
        <color auto="1"/>
      </top>
      <bottom/>
      <diagonal/>
    </border>
    <border>
      <left/>
      <right/>
      <top style="thin">
        <color indexed="64"/>
      </top>
      <bottom/>
      <diagonal/>
    </border>
    <border>
      <left/>
      <right/>
      <top/>
      <bottom style="medium">
        <color auto="1"/>
      </bottom>
      <diagonal/>
    </border>
    <border>
      <left style="thin">
        <color indexed="64"/>
      </left>
      <right/>
      <top style="thick">
        <color auto="1"/>
      </top>
      <bottom/>
      <diagonal/>
    </border>
    <border>
      <left/>
      <right style="thin">
        <color indexed="64"/>
      </right>
      <top style="thick">
        <color indexed="64"/>
      </top>
      <bottom/>
      <diagonal/>
    </border>
    <border>
      <left/>
      <right style="thick">
        <color auto="1"/>
      </right>
      <top style="medium">
        <color auto="1"/>
      </top>
      <bottom style="medium">
        <color auto="1"/>
      </bottom>
      <diagonal/>
    </border>
    <border>
      <left/>
      <right/>
      <top style="medium">
        <color auto="1"/>
      </top>
      <bottom style="medium">
        <color auto="1"/>
      </bottom>
      <diagonal/>
    </border>
    <border>
      <left style="thin">
        <color indexed="64"/>
      </left>
      <right/>
      <top style="medium">
        <color auto="1"/>
      </top>
      <bottom style="medium">
        <color auto="1"/>
      </bottom>
      <diagonal/>
    </border>
    <border>
      <left style="medium">
        <color indexed="64"/>
      </left>
      <right/>
      <top style="medium">
        <color auto="1"/>
      </top>
      <bottom style="medium">
        <color auto="1"/>
      </bottom>
      <diagonal/>
    </border>
    <border>
      <left/>
      <right style="thin">
        <color indexed="64"/>
      </right>
      <top style="medium">
        <color auto="1"/>
      </top>
      <bottom style="medium">
        <color auto="1"/>
      </bottom>
      <diagonal/>
    </border>
    <border>
      <left/>
      <right style="thin">
        <color indexed="64"/>
      </right>
      <top/>
      <bottom style="thick">
        <color indexed="64"/>
      </bottom>
      <diagonal/>
    </border>
    <border>
      <left style="thick">
        <color indexed="64"/>
      </left>
      <right style="medium">
        <color indexed="64"/>
      </right>
      <top style="medium">
        <color auto="1"/>
      </top>
      <bottom style="medium">
        <color auto="1"/>
      </bottom>
      <diagonal/>
    </border>
    <border>
      <left style="thick">
        <color indexed="64"/>
      </left>
      <right style="medium">
        <color indexed="64"/>
      </right>
      <top/>
      <bottom/>
      <diagonal/>
    </border>
    <border>
      <left style="thick">
        <color indexed="64"/>
      </left>
      <right style="medium">
        <color indexed="64"/>
      </right>
      <top/>
      <bottom style="thick">
        <color auto="1"/>
      </bottom>
      <diagonal/>
    </border>
    <border>
      <left/>
      <right style="thin">
        <color indexed="64"/>
      </right>
      <top style="thick">
        <color indexed="64"/>
      </top>
      <bottom style="medium">
        <color auto="1"/>
      </bottom>
      <diagonal/>
    </border>
    <border>
      <left/>
      <right style="thin">
        <color auto="1"/>
      </right>
      <top style="medium">
        <color auto="1"/>
      </top>
      <bottom/>
      <diagonal/>
    </border>
    <border>
      <left style="medium">
        <color auto="1"/>
      </left>
      <right/>
      <top style="medium">
        <color auto="1"/>
      </top>
      <bottom/>
      <diagonal/>
    </border>
    <border>
      <left style="thin">
        <color auto="1"/>
      </left>
      <right/>
      <top style="medium">
        <color auto="1"/>
      </top>
      <bottom/>
      <diagonal/>
    </border>
    <border>
      <left/>
      <right/>
      <top style="thin">
        <color auto="1"/>
      </top>
      <bottom style="thin">
        <color auto="1"/>
      </bottom>
      <diagonal/>
    </border>
    <border>
      <left style="thin">
        <color indexed="64"/>
      </left>
      <right/>
      <top/>
      <bottom style="thin">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right/>
      <top/>
      <bottom style="thin">
        <color auto="1"/>
      </bottom>
      <diagonal/>
    </border>
    <border>
      <left/>
      <right style="thick">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ck">
        <color indexed="64"/>
      </bottom>
      <diagonal/>
    </border>
    <border>
      <left style="thick">
        <color indexed="64"/>
      </left>
      <right style="thin">
        <color indexed="64"/>
      </right>
      <top style="thick">
        <color indexed="64"/>
      </top>
      <bottom/>
      <diagonal/>
    </border>
    <border>
      <left style="thick">
        <color indexed="64"/>
      </left>
      <right style="thin">
        <color indexed="64"/>
      </right>
      <top/>
      <bottom style="thin">
        <color auto="1"/>
      </bottom>
      <diagonal/>
    </border>
    <border>
      <left style="thick">
        <color indexed="64"/>
      </left>
      <right style="thick">
        <color indexed="64"/>
      </right>
      <top/>
      <bottom style="thick">
        <color indexed="64"/>
      </bottom>
      <diagonal/>
    </border>
    <border>
      <left style="thin">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medium">
        <color indexed="64"/>
      </bottom>
      <diagonal/>
    </border>
    <border>
      <left/>
      <right style="thick">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style="thin">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auto="1"/>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n">
        <color indexed="64"/>
      </left>
      <right/>
      <top style="medium">
        <color auto="1"/>
      </top>
      <bottom style="thin">
        <color auto="1"/>
      </bottom>
      <diagonal/>
    </border>
    <border>
      <left/>
      <right style="thin">
        <color indexed="64"/>
      </right>
      <top style="medium">
        <color auto="1"/>
      </top>
      <bottom style="thin">
        <color auto="1"/>
      </bottom>
      <diagonal/>
    </border>
    <border>
      <left style="thin">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thick">
        <color indexed="64"/>
      </top>
      <bottom style="medium">
        <color auto="1"/>
      </bottom>
      <diagonal/>
    </border>
  </borders>
  <cellStyleXfs count="1819">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6" fillId="0" borderId="0" applyNumberFormat="0" applyFont="0" applyFill="0" applyBorder="0" applyProtection="0">
      <alignment horizontal="left" vertical="center" indent="5"/>
    </xf>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4" fontId="45" fillId="20" borderId="1">
      <alignment horizontal="right" vertical="center"/>
    </xf>
    <xf numFmtId="4" fontId="45" fillId="20" borderId="1">
      <alignment horizontal="right" vertical="center"/>
    </xf>
    <xf numFmtId="0" fontId="71" fillId="50" borderId="0" applyNumberFormat="0" applyBorder="0" applyAlignment="0" applyProtection="0"/>
    <xf numFmtId="0" fontId="10" fillId="21" borderId="2" applyNumberFormat="0" applyAlignment="0" applyProtection="0"/>
    <xf numFmtId="0" fontId="10" fillId="21" borderId="2" applyNumberFormat="0" applyAlignment="0" applyProtection="0"/>
    <xf numFmtId="0" fontId="10" fillId="21" borderId="2" applyNumberFormat="0" applyAlignment="0" applyProtection="0"/>
    <xf numFmtId="0" fontId="10" fillId="21" borderId="2" applyNumberFormat="0" applyAlignment="0" applyProtection="0"/>
    <xf numFmtId="0" fontId="10" fillId="21" borderId="2" applyNumberFormat="0" applyAlignment="0" applyProtection="0"/>
    <xf numFmtId="0" fontId="10" fillId="21" borderId="2" applyNumberFormat="0" applyAlignment="0" applyProtection="0"/>
    <xf numFmtId="0" fontId="10" fillId="21" borderId="2" applyNumberFormat="0" applyAlignment="0" applyProtection="0"/>
    <xf numFmtId="0" fontId="11" fillId="0" borderId="3" applyNumberFormat="0" applyFill="0" applyAlignment="0" applyProtection="0"/>
    <xf numFmtId="0" fontId="12" fillId="22" borderId="4" applyNumberFormat="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164" fontId="5"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49" fillId="0" borderId="0" applyFont="0" applyFill="0" applyBorder="0" applyAlignment="0" applyProtection="0"/>
    <xf numFmtId="164" fontId="37" fillId="0" borderId="0" applyFont="0" applyFill="0" applyBorder="0" applyAlignment="0" applyProtection="0"/>
    <xf numFmtId="164" fontId="6" fillId="0" borderId="0" applyFont="0" applyFill="0" applyBorder="0" applyAlignment="0" applyProtection="0"/>
    <xf numFmtId="164" fontId="37"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5" fontId="6" fillId="0" borderId="0" applyFont="0" applyFill="0" applyBorder="0" applyAlignment="0" applyProtection="0"/>
    <xf numFmtId="0" fontId="51" fillId="0" borderId="0"/>
    <xf numFmtId="0" fontId="46" fillId="0" borderId="5">
      <alignment horizontal="left" vertical="center" wrapText="1" indent="2"/>
    </xf>
    <xf numFmtId="0" fontId="46" fillId="0" borderId="5">
      <alignment horizontal="left" vertical="center" wrapText="1" indent="2"/>
    </xf>
    <xf numFmtId="0" fontId="46" fillId="0" borderId="5">
      <alignment horizontal="left" vertical="center" wrapText="1" indent="2"/>
    </xf>
    <xf numFmtId="0" fontId="46" fillId="0" borderId="5">
      <alignment horizontal="left" vertical="center" wrapText="1" indent="2"/>
    </xf>
    <xf numFmtId="0" fontId="46" fillId="0" borderId="5">
      <alignment horizontal="left" vertical="center" wrapText="1" indent="2"/>
    </xf>
    <xf numFmtId="0" fontId="46" fillId="0" borderId="5">
      <alignment horizontal="left" vertical="center" wrapText="1" indent="2"/>
    </xf>
    <xf numFmtId="169" fontId="5"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80" fontId="6" fillId="0" borderId="0" applyFont="0" applyFill="0" applyBorder="0" applyAlignment="0" applyProtection="0"/>
    <xf numFmtId="169" fontId="6" fillId="0" borderId="0" applyFont="0" applyFill="0" applyBorder="0" applyAlignment="0" applyProtection="0"/>
    <xf numFmtId="169" fontId="49" fillId="0" borderId="0" applyFont="0" applyFill="0" applyBorder="0" applyAlignment="0" applyProtection="0"/>
    <xf numFmtId="169" fontId="37" fillId="0" borderId="0" applyFont="0" applyFill="0" applyBorder="0" applyAlignment="0" applyProtection="0"/>
    <xf numFmtId="169" fontId="6" fillId="0" borderId="0" applyFont="0" applyFill="0" applyBorder="0" applyAlignment="0" applyProtection="0"/>
    <xf numFmtId="0" fontId="6" fillId="0" borderId="0" applyFont="0" applyFill="0" applyBorder="0" applyAlignment="0" applyProtection="0"/>
    <xf numFmtId="169" fontId="6"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9"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66" fontId="6" fillId="0" borderId="0" applyFont="0" applyFill="0" applyBorder="0" applyAlignment="0" applyProtection="0"/>
    <xf numFmtId="166" fontId="49" fillId="0" borderId="0" applyFont="0" applyFill="0" applyBorder="0" applyAlignment="0" applyProtection="0"/>
    <xf numFmtId="166" fontId="37"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37" fillId="0" borderId="0" applyFont="0" applyFill="0" applyBorder="0" applyAlignment="0" applyProtection="0"/>
    <xf numFmtId="0" fontId="51" fillId="0" borderId="0"/>
    <xf numFmtId="0" fontId="72" fillId="0" borderId="0" applyNumberFormat="0" applyFill="0" applyBorder="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4" fontId="46" fillId="0" borderId="0" applyBorder="0">
      <alignment horizontal="right" vertical="center"/>
    </xf>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164"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0" fontId="15" fillId="23" borderId="0" applyNumberFormat="0" applyBorder="0" applyAlignment="0" applyProtection="0"/>
    <xf numFmtId="0" fontId="6" fillId="0" borderId="0"/>
    <xf numFmtId="0" fontId="6" fillId="0" borderId="0"/>
    <xf numFmtId="0" fontId="51" fillId="0" borderId="0"/>
    <xf numFmtId="0" fontId="70" fillId="0" borderId="0"/>
    <xf numFmtId="0" fontId="6" fillId="0" borderId="0"/>
    <xf numFmtId="0" fontId="70" fillId="0" borderId="0"/>
    <xf numFmtId="0" fontId="70" fillId="0" borderId="0"/>
    <xf numFmtId="0" fontId="70" fillId="0" borderId="0"/>
    <xf numFmtId="0" fontId="73" fillId="0" borderId="0"/>
    <xf numFmtId="0" fontId="74" fillId="0" borderId="0"/>
    <xf numFmtId="0" fontId="70" fillId="0" borderId="0"/>
    <xf numFmtId="0" fontId="74" fillId="0" borderId="0"/>
    <xf numFmtId="0" fontId="37" fillId="0" borderId="0"/>
    <xf numFmtId="0" fontId="6" fillId="0" borderId="0"/>
    <xf numFmtId="4" fontId="46" fillId="0" borderId="1" applyFill="0" applyBorder="0" applyProtection="0">
      <alignment horizontal="right" vertical="center"/>
    </xf>
    <xf numFmtId="4" fontId="46" fillId="0" borderId="1" applyFill="0" applyBorder="0" applyProtection="0">
      <alignment horizontal="right" vertical="center"/>
    </xf>
    <xf numFmtId="0" fontId="47" fillId="0" borderId="0" applyNumberFormat="0" applyFill="0" applyBorder="0" applyProtection="0">
      <alignment horizontal="left" vertical="center"/>
    </xf>
    <xf numFmtId="0" fontId="6" fillId="24" borderId="0" applyNumberFormat="0" applyFont="0" applyBorder="0" applyAlignment="0" applyProtection="0"/>
    <xf numFmtId="0" fontId="48" fillId="0" borderId="0"/>
    <xf numFmtId="0" fontId="48"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14" fillId="0" borderId="0"/>
    <xf numFmtId="0" fontId="6" fillId="0" borderId="0"/>
    <xf numFmtId="0" fontId="6" fillId="0" borderId="0"/>
    <xf numFmtId="0" fontId="8" fillId="0" borderId="0"/>
    <xf numFmtId="0" fontId="8" fillId="0" borderId="0"/>
    <xf numFmtId="0" fontId="6" fillId="0" borderId="0"/>
    <xf numFmtId="0" fontId="6"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14" fillId="0" borderId="0"/>
    <xf numFmtId="0" fontId="44" fillId="0" borderId="0"/>
    <xf numFmtId="0" fontId="5"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49" fillId="25" borderId="9" applyNumberFormat="0" applyFont="0" applyAlignment="0" applyProtection="0"/>
    <xf numFmtId="0" fontId="37" fillId="25" borderId="9" applyNumberFormat="0" applyFont="0" applyAlignment="0" applyProtection="0"/>
    <xf numFmtId="0" fontId="37" fillId="25" borderId="9" applyNumberFormat="0" applyFont="0" applyAlignment="0" applyProtection="0"/>
    <xf numFmtId="0" fontId="37" fillId="25" borderId="9" applyNumberFormat="0" applyFont="0" applyAlignment="0" applyProtection="0"/>
    <xf numFmtId="0" fontId="37" fillId="25" borderId="9" applyNumberFormat="0" applyFont="0" applyAlignment="0" applyProtection="0"/>
    <xf numFmtId="0" fontId="37" fillId="25" borderId="9" applyNumberFormat="0" applyFont="0" applyAlignment="0" applyProtection="0"/>
    <xf numFmtId="0" fontId="37"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37" fillId="25" borderId="9" applyNumberFormat="0" applyFont="0" applyAlignment="0" applyProtection="0"/>
    <xf numFmtId="0" fontId="37" fillId="25" borderId="9" applyNumberFormat="0" applyFont="0" applyAlignment="0" applyProtection="0"/>
    <xf numFmtId="0" fontId="37" fillId="25" borderId="9" applyNumberFormat="0" applyFont="0" applyAlignment="0" applyProtection="0"/>
    <xf numFmtId="0" fontId="37" fillId="25" borderId="9" applyNumberFormat="0" applyFont="0" applyAlignment="0" applyProtection="0"/>
    <xf numFmtId="0" fontId="37" fillId="25" borderId="9" applyNumberFormat="0" applyFont="0" applyAlignment="0" applyProtection="0"/>
    <xf numFmtId="0" fontId="37"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168" fontId="5"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168" fontId="5" fillId="0" borderId="0" applyFont="0" applyFill="0" applyBorder="0" applyAlignment="0" applyProtection="0"/>
    <xf numFmtId="168" fontId="6" fillId="0" borderId="0" applyFont="0" applyFill="0" applyBorder="0" applyAlignment="0" applyProtection="0"/>
    <xf numFmtId="168" fontId="49" fillId="0" borderId="0" applyFont="0" applyFill="0" applyBorder="0" applyAlignment="0" applyProtection="0"/>
    <xf numFmtId="168" fontId="3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37" fillId="0" borderId="0" applyFont="0" applyFill="0" applyBorder="0" applyAlignment="0" applyProtection="0"/>
    <xf numFmtId="0" fontId="16" fillId="21" borderId="10" applyNumberFormat="0" applyAlignment="0" applyProtection="0"/>
    <xf numFmtId="0" fontId="16" fillId="21" borderId="10" applyNumberFormat="0" applyAlignment="0" applyProtection="0"/>
    <xf numFmtId="0" fontId="16" fillId="21" borderId="10" applyNumberFormat="0" applyAlignment="0" applyProtection="0"/>
    <xf numFmtId="0" fontId="16" fillId="21" borderId="10" applyNumberFormat="0" applyAlignment="0" applyProtection="0"/>
    <xf numFmtId="0" fontId="16" fillId="21" borderId="10" applyNumberFormat="0" applyAlignment="0" applyProtection="0"/>
    <xf numFmtId="0" fontId="16" fillId="21" borderId="10" applyNumberFormat="0" applyAlignment="0" applyProtection="0"/>
    <xf numFmtId="0" fontId="16" fillId="21" borderId="10" applyNumberFormat="0" applyAlignment="0" applyProtection="0"/>
    <xf numFmtId="0" fontId="16" fillId="21" borderId="10" applyNumberFormat="0" applyAlignment="0" applyProtection="0"/>
    <xf numFmtId="0" fontId="16" fillId="21" borderId="10" applyNumberFormat="0" applyAlignment="0" applyProtection="0"/>
    <xf numFmtId="0" fontId="16" fillId="21" borderId="10" applyNumberFormat="0" applyAlignment="0" applyProtection="0"/>
    <xf numFmtId="0" fontId="16" fillId="21" borderId="10" applyNumberFormat="0" applyAlignment="0" applyProtection="0"/>
    <xf numFmtId="0" fontId="16" fillId="21" borderId="10" applyNumberFormat="0" applyAlignment="0" applyProtection="0"/>
    <xf numFmtId="0" fontId="51" fillId="0" borderId="0"/>
    <xf numFmtId="9" fontId="5"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2"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49"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0" fontId="6" fillId="0" borderId="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6" applyNumberFormat="0" applyFill="0" applyAlignment="0" applyProtection="0"/>
    <xf numFmtId="0" fontId="21" fillId="0" borderId="7" applyNumberFormat="0" applyFill="0" applyAlignment="0" applyProtection="0"/>
    <xf numFmtId="0" fontId="22" fillId="0" borderId="8" applyNumberFormat="0" applyFill="0" applyAlignment="0" applyProtection="0"/>
    <xf numFmtId="0" fontId="22" fillId="0" borderId="8" applyNumberFormat="0" applyFill="0" applyAlignment="0" applyProtection="0"/>
    <xf numFmtId="0" fontId="22" fillId="0" borderId="0" applyNumberFormat="0" applyFill="0" applyBorder="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4" fillId="3" borderId="0" applyNumberFormat="0" applyBorder="0" applyAlignment="0" applyProtection="0"/>
    <xf numFmtId="0" fontId="25" fillId="4" borderId="0" applyNumberFormat="0" applyBorder="0" applyAlignment="0" applyProtection="0"/>
    <xf numFmtId="4" fontId="46" fillId="0" borderId="0"/>
    <xf numFmtId="0" fontId="96" fillId="0" borderId="0" applyNumberFormat="0" applyFill="0" applyBorder="0" applyAlignment="0" applyProtection="0"/>
  </cellStyleXfs>
  <cellXfs count="1709">
    <xf numFmtId="0" fontId="0" fillId="0" borderId="0" xfId="0"/>
    <xf numFmtId="0" fontId="0" fillId="0" borderId="0" xfId="0" applyBorder="1"/>
    <xf numFmtId="0" fontId="7" fillId="0" borderId="0" xfId="0" applyFo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left"/>
    </xf>
    <xf numFmtId="0" fontId="7" fillId="0" borderId="0" xfId="0" applyFont="1" applyAlignment="1">
      <alignment horizontal="left"/>
    </xf>
    <xf numFmtId="0" fontId="0" fillId="0" borderId="0" xfId="0" applyBorder="1" applyAlignment="1">
      <alignment horizontal="left"/>
    </xf>
    <xf numFmtId="2" fontId="7" fillId="0" borderId="0" xfId="0" applyNumberFormat="1" applyFont="1" applyAlignment="1">
      <alignment horizontal="left"/>
    </xf>
    <xf numFmtId="0" fontId="7" fillId="0" borderId="0" xfId="0" applyFont="1" applyBorder="1" applyAlignment="1">
      <alignment horizontal="left"/>
    </xf>
    <xf numFmtId="0" fontId="0" fillId="0" borderId="0" xfId="0" applyFill="1"/>
    <xf numFmtId="0" fontId="6" fillId="0" borderId="0" xfId="0" applyFont="1" applyFill="1" applyBorder="1"/>
    <xf numFmtId="0" fontId="0" fillId="0" borderId="0" xfId="0" applyFill="1" applyBorder="1" applyAlignment="1">
      <alignment horizontal="left" wrapText="1"/>
    </xf>
    <xf numFmtId="0" fontId="0" fillId="0" borderId="0" xfId="0" applyFont="1"/>
    <xf numFmtId="2" fontId="0" fillId="0" borderId="0" xfId="0" applyNumberFormat="1"/>
    <xf numFmtId="0" fontId="0" fillId="0" borderId="0" xfId="0" applyAlignment="1">
      <alignment wrapText="1"/>
    </xf>
    <xf numFmtId="0" fontId="6" fillId="0" borderId="0" xfId="0" applyFont="1"/>
    <xf numFmtId="0" fontId="28" fillId="26" borderId="12" xfId="0" applyFont="1" applyFill="1" applyBorder="1" applyAlignment="1">
      <alignment horizontal="left" vertical="top" wrapText="1"/>
    </xf>
    <xf numFmtId="0" fontId="27" fillId="27" borderId="13" xfId="0" applyFont="1" applyFill="1" applyBorder="1" applyAlignment="1">
      <alignment horizontal="left" vertical="center" wrapText="1"/>
    </xf>
    <xf numFmtId="0" fontId="27" fillId="0" borderId="0" xfId="0" applyFont="1" applyFill="1"/>
    <xf numFmtId="0" fontId="0" fillId="28" borderId="0" xfId="0" applyFill="1"/>
    <xf numFmtId="0" fontId="27" fillId="27" borderId="14" xfId="0" applyFont="1" applyFill="1" applyBorder="1" applyAlignment="1">
      <alignment horizontal="left" vertical="center" wrapText="1"/>
    </xf>
    <xf numFmtId="0" fontId="27" fillId="27" borderId="13" xfId="0" applyFont="1" applyFill="1" applyBorder="1" applyAlignment="1">
      <alignment horizontal="center" vertical="center" wrapText="1"/>
    </xf>
    <xf numFmtId="0" fontId="28" fillId="29" borderId="12" xfId="0" applyFont="1" applyFill="1" applyBorder="1" applyAlignment="1">
      <alignment horizontal="left" vertical="center" wrapText="1"/>
    </xf>
    <xf numFmtId="0" fontId="28" fillId="29" borderId="12" xfId="0" applyFont="1" applyFill="1" applyBorder="1" applyAlignment="1">
      <alignment horizontal="right" vertical="center" wrapText="1"/>
    </xf>
    <xf numFmtId="0" fontId="28" fillId="29" borderId="15" xfId="0" applyFont="1" applyFill="1" applyBorder="1" applyAlignment="1">
      <alignment horizontal="right" vertical="center" wrapText="1"/>
    </xf>
    <xf numFmtId="0" fontId="28" fillId="29" borderId="12" xfId="0" applyFont="1" applyFill="1" applyBorder="1" applyAlignment="1">
      <alignment horizontal="center" vertical="center" wrapText="1"/>
    </xf>
    <xf numFmtId="0" fontId="0" fillId="0" borderId="16" xfId="0" applyBorder="1"/>
    <xf numFmtId="0" fontId="0" fillId="0" borderId="17" xfId="0" applyBorder="1"/>
    <xf numFmtId="0" fontId="6" fillId="0" borderId="17" xfId="0" applyFont="1" applyBorder="1"/>
    <xf numFmtId="2" fontId="0" fillId="29" borderId="0" xfId="0" applyNumberFormat="1" applyFill="1"/>
    <xf numFmtId="0" fontId="0" fillId="0" borderId="0" xfId="0" applyAlignment="1">
      <alignment horizontal="right"/>
    </xf>
    <xf numFmtId="0" fontId="27" fillId="27" borderId="18" xfId="0" applyFont="1" applyFill="1" applyBorder="1" applyAlignment="1">
      <alignment horizontal="left" vertical="center" wrapText="1"/>
    </xf>
    <xf numFmtId="2" fontId="0" fillId="0" borderId="0" xfId="0" applyNumberFormat="1" applyAlignment="1">
      <alignment horizontal="center"/>
    </xf>
    <xf numFmtId="170" fontId="0" fillId="0" borderId="0" xfId="0" applyNumberFormat="1" applyAlignment="1">
      <alignment horizontal="left"/>
    </xf>
    <xf numFmtId="43" fontId="0" fillId="0" borderId="0" xfId="0" applyNumberFormat="1"/>
    <xf numFmtId="0" fontId="0" fillId="0" borderId="17" xfId="0" applyFill="1" applyBorder="1"/>
    <xf numFmtId="0" fontId="0" fillId="0" borderId="17" xfId="0" applyBorder="1" applyAlignment="1">
      <alignment horizontal="left"/>
    </xf>
    <xf numFmtId="0" fontId="27" fillId="29" borderId="13" xfId="0" applyFont="1" applyFill="1" applyBorder="1" applyAlignment="1">
      <alignment horizontal="left" vertical="center" wrapText="1"/>
    </xf>
    <xf numFmtId="0" fontId="27" fillId="30" borderId="13" xfId="0" applyFont="1" applyFill="1" applyBorder="1" applyAlignment="1">
      <alignment horizontal="left" vertical="center" wrapText="1"/>
    </xf>
    <xf numFmtId="2" fontId="0" fillId="0" borderId="17" xfId="0" applyNumberFormat="1" applyBorder="1" applyAlignment="1">
      <alignment horizontal="center"/>
    </xf>
    <xf numFmtId="0" fontId="6" fillId="0" borderId="0" xfId="0" applyFont="1" applyBorder="1"/>
    <xf numFmtId="0" fontId="0" fillId="0" borderId="13" xfId="0" applyBorder="1"/>
    <xf numFmtId="173" fontId="56" fillId="0" borderId="33" xfId="0" applyNumberFormat="1" applyFont="1" applyBorder="1"/>
    <xf numFmtId="49" fontId="31" fillId="0" borderId="0" xfId="0" applyNumberFormat="1" applyFont="1" applyFill="1" applyBorder="1" applyAlignment="1">
      <alignment horizontal="center" vertical="center" wrapText="1"/>
    </xf>
    <xf numFmtId="173" fontId="0" fillId="0" borderId="0" xfId="0" applyNumberFormat="1" applyBorder="1" applyAlignment="1">
      <alignment horizontal="left"/>
    </xf>
    <xf numFmtId="2" fontId="0" fillId="0" borderId="0" xfId="0" applyNumberFormat="1" applyBorder="1" applyAlignment="1">
      <alignment horizontal="left"/>
    </xf>
    <xf numFmtId="2" fontId="0" fillId="0" borderId="17" xfId="0" applyNumberFormat="1" applyBorder="1"/>
    <xf numFmtId="0" fontId="0" fillId="0" borderId="32" xfId="0" applyBorder="1"/>
    <xf numFmtId="0" fontId="0" fillId="0" borderId="20" xfId="0" applyBorder="1"/>
    <xf numFmtId="0" fontId="0" fillId="0" borderId="16" xfId="0" applyFill="1" applyBorder="1"/>
    <xf numFmtId="0" fontId="0" fillId="0" borderId="19" xfId="0" applyBorder="1"/>
    <xf numFmtId="0" fontId="25" fillId="0" borderId="35" xfId="1816" applyFill="1" applyBorder="1"/>
    <xf numFmtId="0" fontId="25" fillId="0" borderId="21" xfId="1816" applyFill="1" applyBorder="1"/>
    <xf numFmtId="0" fontId="0" fillId="0" borderId="0" xfId="0" applyFill="1" applyBorder="1" applyAlignment="1">
      <alignment horizontal="left"/>
    </xf>
    <xf numFmtId="0" fontId="0" fillId="0" borderId="35" xfId="0" applyFill="1" applyBorder="1"/>
    <xf numFmtId="0" fontId="0" fillId="0" borderId="21" xfId="0" applyFill="1" applyBorder="1"/>
    <xf numFmtId="0" fontId="0" fillId="0" borderId="20" xfId="0" applyFill="1" applyBorder="1"/>
    <xf numFmtId="0" fontId="0" fillId="0" borderId="17" xfId="0" applyFill="1" applyBorder="1" applyAlignment="1">
      <alignment horizontal="left"/>
    </xf>
    <xf numFmtId="0" fontId="0" fillId="0" borderId="36" xfId="0" applyBorder="1"/>
    <xf numFmtId="0" fontId="0" fillId="0" borderId="35" xfId="0" applyBorder="1"/>
    <xf numFmtId="43" fontId="0" fillId="0" borderId="0" xfId="0" applyNumberFormat="1" applyBorder="1" applyAlignment="1">
      <alignment horizontal="center"/>
    </xf>
    <xf numFmtId="164" fontId="0" fillId="0" borderId="0" xfId="0" applyNumberFormat="1"/>
    <xf numFmtId="0" fontId="0" fillId="30" borderId="32" xfId="0" applyFill="1" applyBorder="1"/>
    <xf numFmtId="0" fontId="0" fillId="35" borderId="32" xfId="0" applyFill="1" applyBorder="1"/>
    <xf numFmtId="0" fontId="0" fillId="32" borderId="32" xfId="0" applyFill="1" applyBorder="1"/>
    <xf numFmtId="0" fontId="0" fillId="31" borderId="32" xfId="0" applyFill="1" applyBorder="1"/>
    <xf numFmtId="0" fontId="0" fillId="29" borderId="32" xfId="0" applyFill="1" applyBorder="1"/>
    <xf numFmtId="0" fontId="0" fillId="28" borderId="32" xfId="0" applyFill="1" applyBorder="1"/>
    <xf numFmtId="0" fontId="0" fillId="33" borderId="32" xfId="0" applyFill="1" applyBorder="1"/>
    <xf numFmtId="164" fontId="37" fillId="0" borderId="17" xfId="38" applyFont="1" applyFill="1" applyBorder="1" applyAlignment="1">
      <alignment horizontal="left"/>
    </xf>
    <xf numFmtId="0" fontId="32" fillId="0" borderId="0" xfId="0" applyFont="1" applyBorder="1"/>
    <xf numFmtId="0" fontId="0" fillId="0" borderId="0" xfId="0" applyNumberFormat="1"/>
    <xf numFmtId="0" fontId="6" fillId="0" borderId="0" xfId="0" applyFont="1" applyFill="1"/>
    <xf numFmtId="43" fontId="0" fillId="0" borderId="0" xfId="0" applyNumberFormat="1" applyAlignment="1">
      <alignment horizontal="center"/>
    </xf>
    <xf numFmtId="164" fontId="56" fillId="0" borderId="39" xfId="39" applyFont="1" applyBorder="1"/>
    <xf numFmtId="164" fontId="56" fillId="0" borderId="40" xfId="39" applyFont="1" applyBorder="1"/>
    <xf numFmtId="164" fontId="35" fillId="0" borderId="29" xfId="39" applyFont="1" applyFill="1" applyBorder="1" applyAlignment="1">
      <alignment vertical="center" wrapText="1"/>
    </xf>
    <xf numFmtId="164" fontId="35" fillId="0" borderId="30" xfId="39" applyFont="1" applyFill="1" applyBorder="1" applyAlignment="1">
      <alignment vertical="center" wrapText="1"/>
    </xf>
    <xf numFmtId="164" fontId="57" fillId="0" borderId="30" xfId="39" applyFont="1" applyBorder="1"/>
    <xf numFmtId="164" fontId="57" fillId="0" borderId="34" xfId="39" applyFont="1" applyBorder="1"/>
    <xf numFmtId="164" fontId="57" fillId="0" borderId="31" xfId="39" applyFont="1" applyBorder="1"/>
    <xf numFmtId="164" fontId="36" fillId="0" borderId="41" xfId="39" applyFont="1" applyBorder="1" applyAlignment="1">
      <alignment vertical="center" wrapText="1"/>
    </xf>
    <xf numFmtId="164" fontId="35" fillId="0" borderId="42" xfId="39" applyFont="1" applyFill="1" applyBorder="1" applyAlignment="1">
      <alignment horizontal="center" vertical="center" wrapText="1"/>
    </xf>
    <xf numFmtId="164" fontId="56" fillId="0" borderId="43" xfId="39" applyFont="1" applyBorder="1"/>
    <xf numFmtId="164" fontId="36" fillId="0" borderId="27" xfId="39" applyFont="1" applyBorder="1" applyAlignment="1">
      <alignment vertical="center" wrapText="1"/>
    </xf>
    <xf numFmtId="164" fontId="35" fillId="0" borderId="38" xfId="39" applyFont="1" applyFill="1" applyBorder="1" applyAlignment="1">
      <alignment horizontal="center" vertical="center" wrapText="1"/>
    </xf>
    <xf numFmtId="0" fontId="0" fillId="0" borderId="13" xfId="0" applyBorder="1" applyAlignment="1">
      <alignment horizontal="left"/>
    </xf>
    <xf numFmtId="164" fontId="37" fillId="29" borderId="0" xfId="39" applyFont="1" applyFill="1"/>
    <xf numFmtId="178" fontId="0" fillId="0" borderId="0" xfId="0" applyNumberFormat="1"/>
    <xf numFmtId="170" fontId="0" fillId="0" borderId="17" xfId="0" applyNumberFormat="1" applyBorder="1" applyAlignment="1">
      <alignment horizontal="left"/>
    </xf>
    <xf numFmtId="164" fontId="0" fillId="0" borderId="0" xfId="0" applyNumberFormat="1" applyBorder="1" applyAlignment="1">
      <alignment horizontal="center"/>
    </xf>
    <xf numFmtId="43" fontId="0" fillId="0" borderId="0" xfId="0" applyNumberFormat="1" applyFill="1"/>
    <xf numFmtId="179" fontId="0" fillId="0" borderId="0" xfId="0" applyNumberFormat="1"/>
    <xf numFmtId="0" fontId="59" fillId="0" borderId="0" xfId="0" applyFont="1" applyAlignment="1">
      <alignment horizontal="left"/>
    </xf>
    <xf numFmtId="172" fontId="0" fillId="0" borderId="0" xfId="0" applyNumberFormat="1"/>
    <xf numFmtId="2" fontId="60" fillId="0" borderId="0" xfId="0" applyNumberFormat="1" applyFont="1" applyAlignment="1">
      <alignment horizontal="center"/>
    </xf>
    <xf numFmtId="43" fontId="0" fillId="0" borderId="0" xfId="0" applyNumberFormat="1" applyBorder="1" applyAlignment="1">
      <alignment horizontal="left"/>
    </xf>
    <xf numFmtId="0" fontId="59" fillId="0" borderId="0" xfId="0" applyFont="1"/>
    <xf numFmtId="0" fontId="60" fillId="0" borderId="0" xfId="0" applyFont="1"/>
    <xf numFmtId="172" fontId="0" fillId="0" borderId="17" xfId="0" applyNumberFormat="1" applyBorder="1"/>
    <xf numFmtId="0" fontId="8" fillId="36" borderId="22" xfId="883" applyFont="1" applyFill="1" applyBorder="1" applyAlignment="1">
      <alignment horizontal="center"/>
    </xf>
    <xf numFmtId="0" fontId="8" fillId="36" borderId="23" xfId="883" applyFont="1" applyFill="1" applyBorder="1" applyAlignment="1">
      <alignment horizontal="center"/>
    </xf>
    <xf numFmtId="0" fontId="8" fillId="0" borderId="25" xfId="883" applyFont="1" applyFill="1" applyBorder="1" applyAlignment="1">
      <alignment wrapText="1"/>
    </xf>
    <xf numFmtId="0" fontId="8" fillId="0" borderId="37" xfId="883" applyFont="1" applyFill="1" applyBorder="1" applyAlignment="1">
      <alignment wrapText="1"/>
    </xf>
    <xf numFmtId="0" fontId="8" fillId="0" borderId="27" xfId="883" applyFont="1" applyFill="1" applyBorder="1" applyAlignment="1">
      <alignment wrapText="1"/>
    </xf>
    <xf numFmtId="0" fontId="8" fillId="0" borderId="38" xfId="883" applyFont="1" applyFill="1" applyBorder="1" applyAlignment="1">
      <alignment wrapText="1"/>
    </xf>
    <xf numFmtId="173" fontId="60" fillId="0" borderId="26" xfId="0" applyNumberFormat="1" applyFont="1" applyBorder="1"/>
    <xf numFmtId="173" fontId="60" fillId="0" borderId="28" xfId="0" applyNumberFormat="1" applyFont="1" applyBorder="1"/>
    <xf numFmtId="0" fontId="23" fillId="36" borderId="23" xfId="883" applyFont="1" applyFill="1" applyBorder="1" applyAlignment="1">
      <alignment horizontal="center"/>
    </xf>
    <xf numFmtId="0" fontId="23" fillId="36" borderId="24" xfId="883" applyFont="1" applyFill="1" applyBorder="1" applyAlignment="1">
      <alignment horizontal="center"/>
    </xf>
    <xf numFmtId="0" fontId="56" fillId="0" borderId="0" xfId="0" applyFont="1" applyBorder="1" applyAlignment="1">
      <alignment horizontal="center"/>
    </xf>
    <xf numFmtId="0" fontId="35" fillId="0" borderId="0" xfId="0" applyFont="1" applyBorder="1" applyAlignment="1">
      <alignment vertical="center" wrapText="1"/>
    </xf>
    <xf numFmtId="164" fontId="36" fillId="0" borderId="0" xfId="39" applyFont="1" applyBorder="1" applyAlignment="1">
      <alignment horizontal="center" vertical="center" wrapText="1"/>
    </xf>
    <xf numFmtId="164" fontId="56" fillId="0" borderId="0" xfId="39" applyFont="1" applyBorder="1" applyAlignment="1">
      <alignment horizontal="center"/>
    </xf>
    <xf numFmtId="164" fontId="35" fillId="0" borderId="0" xfId="39" applyFont="1" applyBorder="1" applyAlignment="1">
      <alignment vertical="center" wrapText="1"/>
    </xf>
    <xf numFmtId="0" fontId="8" fillId="0" borderId="0" xfId="884" applyFont="1" applyFill="1" applyBorder="1" applyAlignment="1">
      <alignment wrapText="1"/>
    </xf>
    <xf numFmtId="0" fontId="0" fillId="0" borderId="44" xfId="0" applyBorder="1"/>
    <xf numFmtId="0" fontId="0" fillId="0" borderId="44" xfId="0" applyBorder="1" applyAlignment="1">
      <alignment horizontal="left"/>
    </xf>
    <xf numFmtId="164" fontId="37" fillId="0" borderId="44" xfId="38" applyFont="1" applyFill="1" applyBorder="1" applyAlignment="1">
      <alignment horizontal="left"/>
    </xf>
    <xf numFmtId="164" fontId="37" fillId="0" borderId="44" xfId="38" applyFont="1" applyFill="1" applyBorder="1" applyAlignment="1">
      <alignment horizontal="center"/>
    </xf>
    <xf numFmtId="2" fontId="0" fillId="0" borderId="44" xfId="0" applyNumberFormat="1" applyBorder="1" applyAlignment="1">
      <alignment horizontal="center"/>
    </xf>
    <xf numFmtId="164" fontId="37" fillId="0" borderId="13" xfId="38" applyFont="1" applyFill="1" applyBorder="1" applyAlignment="1">
      <alignment horizontal="left"/>
    </xf>
    <xf numFmtId="164" fontId="37" fillId="0" borderId="13" xfId="38" applyFont="1" applyFill="1" applyBorder="1" applyAlignment="1">
      <alignment horizontal="center"/>
    </xf>
    <xf numFmtId="2" fontId="0" fillId="0" borderId="13" xfId="0" applyNumberFormat="1" applyBorder="1" applyAlignment="1">
      <alignment horizontal="center"/>
    </xf>
    <xf numFmtId="2" fontId="0" fillId="0" borderId="17" xfId="0" applyNumberFormat="1" applyBorder="1" applyAlignment="1">
      <alignment horizontal="right"/>
    </xf>
    <xf numFmtId="2" fontId="0" fillId="0" borderId="0" xfId="0" applyNumberFormat="1" applyBorder="1" applyAlignment="1">
      <alignment horizontal="center"/>
    </xf>
    <xf numFmtId="164" fontId="37" fillId="0" borderId="0" xfId="38" applyFont="1" applyFill="1" applyBorder="1" applyAlignment="1">
      <alignment horizontal="center"/>
    </xf>
    <xf numFmtId="164" fontId="37" fillId="0" borderId="0" xfId="38" applyFont="1" applyFill="1" applyBorder="1" applyAlignment="1">
      <alignment horizontal="left"/>
    </xf>
    <xf numFmtId="2" fontId="0" fillId="0" borderId="0" xfId="0" applyNumberFormat="1" applyBorder="1" applyAlignment="1">
      <alignment horizontal="right"/>
    </xf>
    <xf numFmtId="164" fontId="37" fillId="0" borderId="17" xfId="38" applyFont="1" applyFill="1" applyBorder="1" applyAlignment="1">
      <alignment horizontal="center"/>
    </xf>
    <xf numFmtId="0" fontId="56" fillId="0" borderId="0" xfId="0" applyFont="1" applyFill="1" applyAlignment="1">
      <alignment horizontal="center"/>
    </xf>
    <xf numFmtId="164" fontId="37" fillId="0" borderId="0" xfId="39" applyFont="1" applyFill="1" applyBorder="1" applyAlignment="1">
      <alignment horizontal="center"/>
    </xf>
    <xf numFmtId="164" fontId="0" fillId="0" borderId="0" xfId="0" applyNumberFormat="1" applyFill="1"/>
    <xf numFmtId="9" fontId="37" fillId="0" borderId="0" xfId="1350" applyFont="1" applyFill="1" applyBorder="1" applyAlignment="1">
      <alignment horizontal="right"/>
    </xf>
    <xf numFmtId="0" fontId="74" fillId="0" borderId="0" xfId="876"/>
    <xf numFmtId="0" fontId="54" fillId="0" borderId="0" xfId="876" applyFont="1"/>
    <xf numFmtId="0" fontId="50" fillId="37" borderId="0" xfId="876" applyFont="1" applyFill="1"/>
    <xf numFmtId="0" fontId="74" fillId="28" borderId="0" xfId="876" applyFill="1"/>
    <xf numFmtId="0" fontId="54" fillId="0" borderId="0" xfId="876" applyFont="1" applyFill="1"/>
    <xf numFmtId="0" fontId="54" fillId="0" borderId="0" xfId="876" applyFont="1" applyAlignment="1">
      <alignment horizontal="right"/>
    </xf>
    <xf numFmtId="0" fontId="50" fillId="0" borderId="0" xfId="876" applyFont="1" applyFill="1"/>
    <xf numFmtId="0" fontId="27" fillId="27" borderId="18" xfId="876" applyFont="1" applyFill="1" applyBorder="1" applyAlignment="1">
      <alignment horizontal="left" vertical="center" wrapText="1"/>
    </xf>
    <xf numFmtId="1" fontId="27" fillId="38" borderId="18" xfId="876" applyNumberFormat="1" applyFont="1" applyFill="1" applyBorder="1" applyAlignment="1">
      <alignment horizontal="right"/>
    </xf>
    <xf numFmtId="0" fontId="27" fillId="26" borderId="45" xfId="876" applyFont="1" applyFill="1" applyBorder="1" applyAlignment="1">
      <alignment horizontal="left" wrapText="1"/>
    </xf>
    <xf numFmtId="0" fontId="27" fillId="26" borderId="45" xfId="876" applyFont="1" applyFill="1" applyBorder="1" applyAlignment="1">
      <alignment horizontal="right" wrapText="1"/>
    </xf>
    <xf numFmtId="0" fontId="27" fillId="39" borderId="0" xfId="876" applyFont="1" applyFill="1"/>
    <xf numFmtId="181" fontId="27" fillId="39" borderId="0" xfId="876" applyNumberFormat="1" applyFont="1" applyFill="1"/>
    <xf numFmtId="182" fontId="7" fillId="0" borderId="0" xfId="0" applyNumberFormat="1" applyFont="1"/>
    <xf numFmtId="182" fontId="0" fillId="0" borderId="0" xfId="0" applyNumberFormat="1"/>
    <xf numFmtId="182" fontId="27" fillId="27" borderId="13" xfId="0" applyNumberFormat="1" applyFont="1" applyFill="1" applyBorder="1" applyAlignment="1">
      <alignment horizontal="left" vertical="center" wrapText="1"/>
    </xf>
    <xf numFmtId="182" fontId="28" fillId="26" borderId="12" xfId="0" quotePrefix="1" applyNumberFormat="1" applyFont="1" applyFill="1" applyBorder="1" applyAlignment="1">
      <alignment horizontal="left" vertical="top" wrapText="1"/>
    </xf>
    <xf numFmtId="182" fontId="6" fillId="0" borderId="0" xfId="0" applyNumberFormat="1" applyFont="1" applyFill="1" applyBorder="1" applyAlignment="1">
      <alignment horizontal="left"/>
    </xf>
    <xf numFmtId="182" fontId="0" fillId="0" borderId="0" xfId="38" applyNumberFormat="1" applyFont="1"/>
    <xf numFmtId="182" fontId="6" fillId="0" borderId="0" xfId="0" applyNumberFormat="1" applyFont="1" applyFill="1" applyBorder="1"/>
    <xf numFmtId="182" fontId="0" fillId="0" borderId="0" xfId="0" applyNumberFormat="1" applyFill="1"/>
    <xf numFmtId="182" fontId="0" fillId="0" borderId="17" xfId="0" applyNumberFormat="1" applyBorder="1"/>
    <xf numFmtId="182" fontId="6" fillId="0" borderId="17" xfId="0" applyNumberFormat="1" applyFont="1" applyFill="1" applyBorder="1"/>
    <xf numFmtId="182" fontId="0" fillId="0" borderId="17" xfId="0" applyNumberFormat="1" applyFill="1" applyBorder="1"/>
    <xf numFmtId="182" fontId="6" fillId="0" borderId="0" xfId="0" applyNumberFormat="1" applyFont="1"/>
    <xf numFmtId="182" fontId="37" fillId="0" borderId="0" xfId="0" applyNumberFormat="1" applyFont="1" applyBorder="1"/>
    <xf numFmtId="182" fontId="37" fillId="0" borderId="17" xfId="0" applyNumberFormat="1" applyFont="1" applyBorder="1"/>
    <xf numFmtId="182" fontId="6" fillId="0" borderId="0" xfId="0" applyNumberFormat="1" applyFont="1" applyBorder="1"/>
    <xf numFmtId="182" fontId="0" fillId="0" borderId="0" xfId="0" applyNumberFormat="1" applyBorder="1"/>
    <xf numFmtId="182" fontId="0" fillId="0" borderId="0" xfId="0" applyNumberFormat="1" applyFill="1" applyBorder="1"/>
    <xf numFmtId="182" fontId="37" fillId="0" borderId="0" xfId="0" applyNumberFormat="1" applyFont="1"/>
    <xf numFmtId="182" fontId="0" fillId="0" borderId="0" xfId="0" applyNumberFormat="1" applyFont="1" applyFill="1" applyBorder="1"/>
    <xf numFmtId="182" fontId="0" fillId="0" borderId="0" xfId="0" applyNumberFormat="1" applyFill="1" applyBorder="1" applyAlignment="1">
      <alignment wrapText="1"/>
    </xf>
    <xf numFmtId="182" fontId="6" fillId="0" borderId="0" xfId="38" applyNumberFormat="1" applyFont="1"/>
    <xf numFmtId="182" fontId="0" fillId="0" borderId="0" xfId="0" applyNumberFormat="1" applyAlignment="1">
      <alignment horizontal="left"/>
    </xf>
    <xf numFmtId="182" fontId="6" fillId="0" borderId="0" xfId="38" applyNumberFormat="1" applyFont="1" applyBorder="1"/>
    <xf numFmtId="182" fontId="0" fillId="0" borderId="0" xfId="0" applyNumberFormat="1" applyBorder="1" applyAlignment="1">
      <alignment horizontal="left"/>
    </xf>
    <xf numFmtId="182" fontId="6" fillId="0" borderId="17" xfId="38" applyNumberFormat="1" applyFont="1" applyBorder="1"/>
    <xf numFmtId="182" fontId="0" fillId="0" borderId="17" xfId="0" applyNumberFormat="1" applyBorder="1" applyAlignment="1">
      <alignment horizontal="left"/>
    </xf>
    <xf numFmtId="182" fontId="6" fillId="0" borderId="0" xfId="0" applyNumberFormat="1" applyFont="1" applyFill="1"/>
    <xf numFmtId="182" fontId="6" fillId="0" borderId="0" xfId="38" applyNumberFormat="1" applyFont="1" applyFill="1"/>
    <xf numFmtId="182" fontId="6" fillId="0" borderId="0" xfId="38" applyNumberFormat="1" applyFont="1" applyFill="1" applyBorder="1"/>
    <xf numFmtId="182" fontId="6" fillId="0" borderId="17" xfId="38" applyNumberFormat="1" applyFont="1" applyFill="1" applyBorder="1"/>
    <xf numFmtId="182" fontId="0" fillId="0" borderId="0" xfId="0" applyNumberFormat="1" applyFont="1" applyFill="1"/>
    <xf numFmtId="182" fontId="0" fillId="0" borderId="17" xfId="0" applyNumberFormat="1" applyFont="1" applyFill="1" applyBorder="1"/>
    <xf numFmtId="0" fontId="32" fillId="0" borderId="0" xfId="877" applyFont="1"/>
    <xf numFmtId="182" fontId="32" fillId="0" borderId="0" xfId="877" applyNumberFormat="1" applyFont="1" applyFill="1" applyBorder="1"/>
    <xf numFmtId="0" fontId="37" fillId="0" borderId="0" xfId="877"/>
    <xf numFmtId="14" fontId="37" fillId="0" borderId="0" xfId="877" applyNumberFormat="1" applyFont="1" applyAlignment="1">
      <alignment horizontal="left"/>
    </xf>
    <xf numFmtId="182" fontId="37" fillId="0" borderId="0" xfId="877" applyNumberFormat="1" applyFont="1" applyFill="1" applyBorder="1" applyAlignment="1">
      <alignment horizontal="left"/>
    </xf>
    <xf numFmtId="0" fontId="37" fillId="0" borderId="0" xfId="877" applyFont="1" applyAlignment="1">
      <alignment horizontal="left"/>
    </xf>
    <xf numFmtId="182" fontId="37" fillId="0" borderId="0" xfId="877" applyNumberFormat="1" applyFill="1" applyBorder="1" applyAlignment="1">
      <alignment horizontal="left"/>
    </xf>
    <xf numFmtId="0" fontId="6" fillId="0" borderId="0" xfId="877" applyFont="1" applyFill="1" applyBorder="1" applyAlignment="1">
      <alignment horizontal="left"/>
    </xf>
    <xf numFmtId="14" fontId="37" fillId="0" borderId="0" xfId="877" applyNumberFormat="1" applyFill="1" applyAlignment="1">
      <alignment horizontal="left"/>
    </xf>
    <xf numFmtId="0" fontId="6" fillId="0" borderId="0" xfId="877" applyFont="1"/>
    <xf numFmtId="0" fontId="6" fillId="0" borderId="0" xfId="877" applyFont="1" applyAlignment="1">
      <alignment horizontal="left"/>
    </xf>
    <xf numFmtId="182" fontId="6" fillId="0" borderId="0" xfId="877" applyNumberFormat="1" applyFont="1" applyFill="1" applyBorder="1" applyAlignment="1">
      <alignment horizontal="left"/>
    </xf>
    <xf numFmtId="14" fontId="6" fillId="0" borderId="0" xfId="877" applyNumberFormat="1" applyFont="1" applyAlignment="1">
      <alignment horizontal="left"/>
    </xf>
    <xf numFmtId="0" fontId="27" fillId="30" borderId="18" xfId="0" applyFont="1" applyFill="1" applyBorder="1" applyAlignment="1">
      <alignment horizontal="left" vertical="center" wrapText="1"/>
    </xf>
    <xf numFmtId="167" fontId="0" fillId="30" borderId="0" xfId="0" applyNumberFormat="1" applyFill="1" applyAlignment="1">
      <alignment horizontal="left"/>
    </xf>
    <xf numFmtId="174" fontId="38" fillId="0" borderId="0" xfId="865" applyNumberFormat="1" applyFont="1" applyFill="1" applyBorder="1"/>
    <xf numFmtId="2" fontId="41" fillId="0" borderId="0" xfId="865" applyNumberFormat="1" applyFont="1"/>
    <xf numFmtId="174" fontId="38" fillId="0" borderId="0" xfId="865" applyNumberFormat="1" applyFont="1" applyFill="1"/>
    <xf numFmtId="174" fontId="40" fillId="0" borderId="0" xfId="865" applyNumberFormat="1" applyFont="1" applyFill="1"/>
    <xf numFmtId="175" fontId="39" fillId="0" borderId="0" xfId="865" applyNumberFormat="1" applyFont="1" applyFill="1" applyBorder="1"/>
    <xf numFmtId="175" fontId="41" fillId="0" borderId="0" xfId="865" applyNumberFormat="1" applyFont="1" applyFill="1"/>
    <xf numFmtId="0" fontId="70" fillId="0" borderId="0" xfId="868" applyNumberFormat="1"/>
    <xf numFmtId="0" fontId="6" fillId="0" borderId="0" xfId="868" applyFont="1" applyFill="1" applyBorder="1"/>
    <xf numFmtId="174" fontId="63" fillId="0" borderId="46" xfId="868" quotePrefix="1" applyNumberFormat="1" applyFont="1" applyFill="1" applyBorder="1"/>
    <xf numFmtId="176" fontId="64" fillId="40" borderId="42" xfId="868" applyNumberFormat="1" applyFont="1" applyFill="1" applyBorder="1"/>
    <xf numFmtId="174" fontId="63" fillId="0" borderId="5" xfId="868" quotePrefix="1" applyNumberFormat="1" applyFont="1" applyFill="1" applyBorder="1"/>
    <xf numFmtId="176" fontId="64" fillId="41" borderId="37" xfId="868" applyNumberFormat="1" applyFont="1" applyFill="1" applyBorder="1"/>
    <xf numFmtId="176" fontId="64" fillId="42" borderId="37" xfId="868" applyNumberFormat="1" applyFont="1" applyFill="1" applyBorder="1"/>
    <xf numFmtId="176" fontId="64" fillId="43" borderId="37" xfId="868" applyNumberFormat="1" applyFont="1" applyFill="1" applyBorder="1"/>
    <xf numFmtId="176" fontId="64" fillId="44" borderId="37" xfId="868" applyNumberFormat="1" applyFont="1" applyFill="1" applyBorder="1"/>
    <xf numFmtId="176" fontId="64" fillId="45" borderId="37" xfId="868" applyNumberFormat="1" applyFont="1" applyFill="1" applyBorder="1"/>
    <xf numFmtId="174" fontId="63" fillId="0" borderId="47" xfId="868" quotePrefix="1" applyNumberFormat="1" applyFont="1" applyFill="1" applyBorder="1"/>
    <xf numFmtId="176" fontId="64" fillId="46" borderId="48" xfId="868" applyNumberFormat="1" applyFont="1" applyFill="1" applyBorder="1"/>
    <xf numFmtId="176" fontId="41" fillId="34" borderId="44" xfId="868" applyNumberFormat="1" applyFont="1" applyFill="1" applyBorder="1"/>
    <xf numFmtId="174" fontId="63" fillId="0" borderId="0" xfId="868" quotePrefix="1" applyNumberFormat="1" applyFont="1" applyFill="1" applyBorder="1"/>
    <xf numFmtId="0" fontId="0" fillId="0" borderId="57" xfId="0" applyBorder="1"/>
    <xf numFmtId="0" fontId="0" fillId="0" borderId="58" xfId="0" applyBorder="1"/>
    <xf numFmtId="0" fontId="70" fillId="0" borderId="0" xfId="868" applyBorder="1"/>
    <xf numFmtId="174" fontId="38" fillId="26" borderId="0" xfId="868" applyNumberFormat="1" applyFont="1" applyFill="1" applyBorder="1"/>
    <xf numFmtId="174" fontId="38" fillId="26" borderId="60" xfId="868" applyNumberFormat="1" applyFont="1" applyFill="1" applyBorder="1"/>
    <xf numFmtId="174" fontId="38" fillId="26" borderId="61" xfId="868" applyNumberFormat="1" applyFont="1" applyFill="1" applyBorder="1"/>
    <xf numFmtId="176" fontId="64" fillId="40" borderId="62" xfId="868" applyNumberFormat="1" applyFont="1" applyFill="1" applyBorder="1"/>
    <xf numFmtId="174" fontId="40" fillId="0" borderId="63" xfId="868" applyNumberFormat="1" applyFont="1" applyFill="1" applyBorder="1"/>
    <xf numFmtId="176" fontId="64" fillId="41" borderId="64" xfId="868" applyNumberFormat="1" applyFont="1" applyFill="1" applyBorder="1"/>
    <xf numFmtId="174" fontId="40" fillId="0" borderId="61" xfId="868" applyNumberFormat="1" applyFont="1" applyFill="1" applyBorder="1"/>
    <xf numFmtId="176" fontId="41" fillId="0" borderId="0" xfId="868" applyNumberFormat="1" applyFont="1" applyFill="1" applyBorder="1"/>
    <xf numFmtId="176" fontId="64" fillId="42" borderId="64" xfId="868" applyNumberFormat="1" applyFont="1" applyFill="1" applyBorder="1"/>
    <xf numFmtId="176" fontId="41" fillId="34" borderId="0" xfId="868" applyNumberFormat="1" applyFont="1" applyFill="1" applyBorder="1"/>
    <xf numFmtId="176" fontId="64" fillId="43" borderId="64" xfId="868" applyNumberFormat="1" applyFont="1" applyFill="1" applyBorder="1"/>
    <xf numFmtId="176" fontId="64" fillId="44" borderId="64" xfId="868" applyNumberFormat="1" applyFont="1" applyFill="1" applyBorder="1"/>
    <xf numFmtId="176" fontId="64" fillId="45" borderId="64" xfId="868" applyNumberFormat="1" applyFont="1" applyFill="1" applyBorder="1"/>
    <xf numFmtId="176" fontId="64" fillId="46" borderId="65" xfId="868" applyNumberFormat="1" applyFont="1" applyFill="1" applyBorder="1"/>
    <xf numFmtId="176" fontId="41" fillId="47" borderId="0" xfId="868" applyNumberFormat="1" applyFont="1" applyFill="1" applyBorder="1"/>
    <xf numFmtId="176" fontId="70" fillId="0" borderId="0" xfId="868" applyNumberFormat="1" applyBorder="1"/>
    <xf numFmtId="176" fontId="0" fillId="0" borderId="60" xfId="0" applyNumberFormat="1" applyBorder="1"/>
    <xf numFmtId="174" fontId="38" fillId="0" borderId="0" xfId="868" applyNumberFormat="1" applyFont="1" applyFill="1" applyBorder="1" applyAlignment="1"/>
    <xf numFmtId="0" fontId="0" fillId="0" borderId="60" xfId="0" applyBorder="1"/>
    <xf numFmtId="174" fontId="40" fillId="0" borderId="0" xfId="868" applyNumberFormat="1" applyFont="1" applyFill="1" applyBorder="1"/>
    <xf numFmtId="176" fontId="41" fillId="48" borderId="0" xfId="868" applyNumberFormat="1" applyFont="1" applyFill="1" applyBorder="1"/>
    <xf numFmtId="176" fontId="41" fillId="32" borderId="0" xfId="868" applyNumberFormat="1" applyFont="1" applyFill="1" applyBorder="1"/>
    <xf numFmtId="43" fontId="70" fillId="0" borderId="0" xfId="868" applyNumberFormat="1" applyBorder="1"/>
    <xf numFmtId="176" fontId="41" fillId="31" borderId="0" xfId="868" applyNumberFormat="1" applyFont="1" applyFill="1" applyBorder="1"/>
    <xf numFmtId="174" fontId="40" fillId="0" borderId="0" xfId="865" applyNumberFormat="1" applyFont="1" applyFill="1" applyBorder="1"/>
    <xf numFmtId="175" fontId="41" fillId="0" borderId="0" xfId="865" applyNumberFormat="1" applyFont="1" applyFill="1" applyBorder="1"/>
    <xf numFmtId="176" fontId="41" fillId="29" borderId="0" xfId="868" applyNumberFormat="1" applyFont="1" applyFill="1" applyBorder="1"/>
    <xf numFmtId="176" fontId="41" fillId="33" borderId="0" xfId="868" applyNumberFormat="1" applyFont="1" applyFill="1" applyBorder="1"/>
    <xf numFmtId="2" fontId="41" fillId="0" borderId="0" xfId="865" applyNumberFormat="1" applyFont="1" applyBorder="1"/>
    <xf numFmtId="177" fontId="41" fillId="0" borderId="0" xfId="865" applyNumberFormat="1" applyFont="1" applyBorder="1"/>
    <xf numFmtId="0" fontId="70" fillId="0" borderId="0" xfId="868" applyFill="1" applyBorder="1"/>
    <xf numFmtId="174" fontId="62" fillId="0" borderId="0" xfId="868" applyNumberFormat="1" applyFont="1" applyFill="1" applyBorder="1"/>
    <xf numFmtId="174" fontId="39" fillId="0" borderId="0" xfId="865" applyNumberFormat="1" applyFont="1" applyFill="1" applyBorder="1"/>
    <xf numFmtId="174" fontId="40" fillId="0" borderId="66" xfId="868" applyNumberFormat="1" applyFont="1" applyFill="1" applyBorder="1"/>
    <xf numFmtId="176" fontId="41" fillId="33" borderId="67" xfId="868" applyNumberFormat="1" applyFont="1" applyFill="1" applyBorder="1"/>
    <xf numFmtId="0" fontId="70" fillId="0" borderId="67" xfId="868" applyBorder="1"/>
    <xf numFmtId="2" fontId="41" fillId="0" borderId="67" xfId="865" applyNumberFormat="1" applyFont="1" applyBorder="1"/>
    <xf numFmtId="175" fontId="41" fillId="0" borderId="67" xfId="865" applyNumberFormat="1" applyFont="1" applyFill="1" applyBorder="1"/>
    <xf numFmtId="0" fontId="0" fillId="0" borderId="68" xfId="0" applyBorder="1"/>
    <xf numFmtId="2" fontId="0" fillId="0" borderId="0" xfId="0" applyNumberFormat="1" applyAlignment="1">
      <alignment horizontal="left"/>
    </xf>
    <xf numFmtId="173" fontId="70" fillId="0" borderId="0" xfId="868" applyNumberFormat="1" applyBorder="1"/>
    <xf numFmtId="170" fontId="0" fillId="0" borderId="0" xfId="0" applyNumberFormat="1" applyFill="1" applyBorder="1" applyAlignment="1">
      <alignment horizontal="left"/>
    </xf>
    <xf numFmtId="0" fontId="0" fillId="0" borderId="0" xfId="0" applyFill="1" applyBorder="1" applyAlignment="1">
      <alignment horizontal="center"/>
    </xf>
    <xf numFmtId="164" fontId="69" fillId="0" borderId="2" xfId="38" applyNumberFormat="1" applyFont="1" applyFill="1" applyBorder="1" applyAlignment="1">
      <alignment horizontal="center"/>
    </xf>
    <xf numFmtId="164" fontId="69" fillId="0" borderId="50" xfId="38" applyNumberFormat="1" applyFont="1" applyFill="1" applyBorder="1" applyAlignment="1">
      <alignment horizontal="center"/>
    </xf>
    <xf numFmtId="164" fontId="69" fillId="0" borderId="51" xfId="38" applyNumberFormat="1" applyFont="1" applyFill="1" applyBorder="1" applyAlignment="1">
      <alignment horizontal="center"/>
    </xf>
    <xf numFmtId="174" fontId="63" fillId="0" borderId="56" xfId="868" applyNumberFormat="1" applyFont="1" applyFill="1" applyBorder="1"/>
    <xf numFmtId="176" fontId="64" fillId="52" borderId="64" xfId="868" applyNumberFormat="1" applyFont="1" applyFill="1" applyBorder="1"/>
    <xf numFmtId="176" fontId="41" fillId="53" borderId="0" xfId="868" applyNumberFormat="1" applyFont="1" applyFill="1" applyBorder="1"/>
    <xf numFmtId="0" fontId="70" fillId="0" borderId="0" xfId="868" applyNumberFormat="1" applyBorder="1"/>
    <xf numFmtId="2" fontId="53" fillId="0" borderId="73" xfId="868" applyNumberFormat="1" applyFont="1" applyBorder="1" applyAlignment="1"/>
    <xf numFmtId="0" fontId="65" fillId="0" borderId="72" xfId="868" applyFont="1" applyBorder="1" applyAlignment="1">
      <alignment horizontal="left" indent="1"/>
    </xf>
    <xf numFmtId="2" fontId="65" fillId="0" borderId="73" xfId="868" applyNumberFormat="1" applyFont="1" applyBorder="1" applyAlignment="1"/>
    <xf numFmtId="0" fontId="55" fillId="0" borderId="72" xfId="868" applyFont="1" applyBorder="1" applyAlignment="1">
      <alignment horizontal="left" indent="2"/>
    </xf>
    <xf numFmtId="2" fontId="55" fillId="0" borderId="73" xfId="868" applyNumberFormat="1" applyFont="1" applyBorder="1" applyAlignment="1"/>
    <xf numFmtId="0" fontId="66" fillId="0" borderId="74" xfId="868" applyFont="1" applyBorder="1" applyAlignment="1">
      <alignment horizontal="left"/>
    </xf>
    <xf numFmtId="0" fontId="70" fillId="0" borderId="75" xfId="868" applyNumberFormat="1" applyBorder="1"/>
    <xf numFmtId="2" fontId="66" fillId="0" borderId="76" xfId="868" applyNumberFormat="1" applyFont="1" applyBorder="1" applyAlignment="1"/>
    <xf numFmtId="0" fontId="70" fillId="0" borderId="77" xfId="868" pivotButton="1" applyBorder="1"/>
    <xf numFmtId="0" fontId="67" fillId="0" borderId="78" xfId="868" applyFont="1" applyBorder="1"/>
    <xf numFmtId="0" fontId="67" fillId="0" borderId="80" xfId="868" applyFont="1" applyBorder="1"/>
    <xf numFmtId="0" fontId="13" fillId="0" borderId="0" xfId="868" applyFont="1" applyFill="1" applyBorder="1"/>
    <xf numFmtId="164" fontId="56" fillId="0" borderId="84" xfId="39" applyFont="1" applyBorder="1"/>
    <xf numFmtId="2" fontId="0" fillId="0" borderId="0" xfId="0" applyNumberFormat="1" applyFill="1"/>
    <xf numFmtId="164" fontId="36" fillId="0" borderId="86" xfId="39" applyFont="1" applyBorder="1" applyAlignment="1">
      <alignment horizontal="center" vertical="center" wrapText="1"/>
    </xf>
    <xf numFmtId="0" fontId="35" fillId="0" borderId="87" xfId="0" applyFont="1" applyBorder="1" applyAlignment="1">
      <alignment vertical="center" wrapText="1"/>
    </xf>
    <xf numFmtId="0" fontId="35" fillId="0" borderId="88" xfId="0" applyFont="1" applyBorder="1" applyAlignment="1">
      <alignment vertical="center" wrapText="1"/>
    </xf>
    <xf numFmtId="164" fontId="36" fillId="0" borderId="89" xfId="39" applyFont="1" applyBorder="1" applyAlignment="1">
      <alignment horizontal="center" vertical="center" wrapText="1"/>
    </xf>
    <xf numFmtId="0" fontId="34" fillId="0" borderId="90" xfId="0" applyFont="1" applyBorder="1" applyAlignment="1">
      <alignment vertical="center" wrapText="1"/>
    </xf>
    <xf numFmtId="0" fontId="36" fillId="0" borderId="91" xfId="0" applyFont="1" applyBorder="1" applyAlignment="1">
      <alignment vertical="center" wrapText="1"/>
    </xf>
    <xf numFmtId="0" fontId="36" fillId="0" borderId="92" xfId="0" applyFont="1" applyBorder="1" applyAlignment="1">
      <alignment vertical="center" wrapText="1"/>
    </xf>
    <xf numFmtId="0" fontId="35" fillId="0" borderId="93" xfId="0" applyFont="1" applyBorder="1" applyAlignment="1">
      <alignment vertical="center" wrapText="1"/>
    </xf>
    <xf numFmtId="164" fontId="0" fillId="0" borderId="0" xfId="39" applyFont="1" applyBorder="1"/>
    <xf numFmtId="9" fontId="0" fillId="0" borderId="0" xfId="1350" applyFont="1" applyBorder="1"/>
    <xf numFmtId="9" fontId="0" fillId="0" borderId="0" xfId="0" applyNumberFormat="1" applyBorder="1"/>
    <xf numFmtId="43" fontId="0" fillId="0" borderId="0" xfId="0" applyNumberFormat="1" applyBorder="1"/>
    <xf numFmtId="2" fontId="0" fillId="0" borderId="0" xfId="1348" applyNumberFormat="1" applyFont="1" applyBorder="1"/>
    <xf numFmtId="164" fontId="0" fillId="0" borderId="0" xfId="39" applyFont="1" applyFill="1" applyBorder="1"/>
    <xf numFmtId="43" fontId="0" fillId="0" borderId="0" xfId="0" applyNumberFormat="1" applyFill="1" applyBorder="1"/>
    <xf numFmtId="0" fontId="8" fillId="0" borderId="0" xfId="884" applyFont="1" applyFill="1" applyBorder="1" applyAlignment="1">
      <alignment horizontal="right" wrapText="1"/>
    </xf>
    <xf numFmtId="0" fontId="8" fillId="0" borderId="0" xfId="884" applyFont="1" applyFill="1" applyBorder="1" applyAlignment="1">
      <alignment horizontal="center"/>
    </xf>
    <xf numFmtId="0" fontId="5" fillId="0" borderId="0" xfId="0" applyFont="1"/>
    <xf numFmtId="0" fontId="28" fillId="0" borderId="0" xfId="0" applyFont="1" applyFill="1" applyBorder="1" applyAlignment="1">
      <alignment horizontal="center" vertical="center" wrapText="1"/>
    </xf>
    <xf numFmtId="1" fontId="0" fillId="0" borderId="0" xfId="0" applyNumberFormat="1" applyBorder="1"/>
    <xf numFmtId="0" fontId="76" fillId="0" borderId="102" xfId="0" applyFont="1" applyBorder="1" applyAlignment="1">
      <alignment horizontal="center"/>
    </xf>
    <xf numFmtId="0" fontId="77" fillId="0" borderId="103" xfId="0" applyFont="1" applyBorder="1" applyAlignment="1">
      <alignment horizontal="center" vertical="center" wrapText="1"/>
    </xf>
    <xf numFmtId="0" fontId="76" fillId="0" borderId="16" xfId="0" applyFont="1" applyBorder="1" applyAlignment="1">
      <alignment horizontal="left" vertical="center" wrapText="1"/>
    </xf>
    <xf numFmtId="0" fontId="76" fillId="0" borderId="0" xfId="0" applyFont="1" applyBorder="1" applyAlignment="1">
      <alignment horizontal="center" vertical="center" wrapText="1"/>
    </xf>
    <xf numFmtId="0" fontId="76" fillId="0" borderId="99" xfId="0" applyFont="1" applyBorder="1" applyAlignment="1">
      <alignment horizontal="left" vertical="center" wrapText="1"/>
    </xf>
    <xf numFmtId="0" fontId="76" fillId="0" borderId="107" xfId="0" applyFont="1" applyBorder="1" applyAlignment="1">
      <alignment horizontal="left" vertical="center" wrapText="1"/>
    </xf>
    <xf numFmtId="0" fontId="76" fillId="0" borderId="109" xfId="0" applyFont="1" applyBorder="1" applyAlignment="1">
      <alignment horizontal="left" vertical="center" wrapText="1"/>
    </xf>
    <xf numFmtId="0" fontId="76" fillId="0" borderId="56" xfId="0" applyFont="1" applyBorder="1" applyAlignment="1">
      <alignment horizontal="center" vertical="center" wrapText="1"/>
    </xf>
    <xf numFmtId="0" fontId="76" fillId="0" borderId="114" xfId="0" applyFont="1" applyBorder="1" applyAlignment="1">
      <alignment horizontal="center" vertical="center" wrapText="1"/>
    </xf>
    <xf numFmtId="2" fontId="79" fillId="0" borderId="46" xfId="868" applyNumberFormat="1" applyFont="1" applyBorder="1"/>
    <xf numFmtId="2" fontId="79" fillId="0" borderId="42" xfId="868" applyNumberFormat="1" applyFont="1" applyBorder="1"/>
    <xf numFmtId="164" fontId="75" fillId="0" borderId="38" xfId="39" applyFont="1" applyBorder="1" applyAlignment="1">
      <alignment vertical="center"/>
    </xf>
    <xf numFmtId="2" fontId="79" fillId="0" borderId="85" xfId="868" applyNumberFormat="1" applyFont="1" applyBorder="1"/>
    <xf numFmtId="2" fontId="79" fillId="0" borderId="38" xfId="868" applyNumberFormat="1" applyFont="1" applyBorder="1"/>
    <xf numFmtId="0" fontId="36" fillId="0" borderId="96" xfId="0" applyFont="1" applyBorder="1" applyAlignment="1">
      <alignment vertical="center" wrapText="1"/>
    </xf>
    <xf numFmtId="164" fontId="36" fillId="0" borderId="115" xfId="39" applyFont="1" applyBorder="1" applyAlignment="1">
      <alignment horizontal="center" vertical="center" wrapText="1"/>
    </xf>
    <xf numFmtId="0" fontId="36" fillId="0" borderId="117" xfId="0" applyFont="1" applyBorder="1" applyAlignment="1">
      <alignment vertical="center" wrapText="1"/>
    </xf>
    <xf numFmtId="164" fontId="36" fillId="0" borderId="118" xfId="39" applyFont="1" applyBorder="1" applyAlignment="1">
      <alignment horizontal="center" vertical="center" wrapText="1"/>
    </xf>
    <xf numFmtId="0" fontId="35" fillId="0" borderId="121" xfId="0" applyFont="1" applyBorder="1" applyAlignment="1">
      <alignment vertical="center" wrapText="1"/>
    </xf>
    <xf numFmtId="164" fontId="35" fillId="0" borderId="122" xfId="39" applyFont="1" applyBorder="1" applyAlignment="1">
      <alignment vertical="center" wrapText="1"/>
    </xf>
    <xf numFmtId="164" fontId="35" fillId="0" borderId="112" xfId="39" applyFont="1" applyBorder="1" applyAlignment="1">
      <alignment vertical="center" wrapText="1"/>
    </xf>
    <xf numFmtId="164" fontId="35" fillId="0" borderId="88" xfId="39" applyFont="1" applyBorder="1" applyAlignment="1">
      <alignment vertical="center" wrapText="1"/>
    </xf>
    <xf numFmtId="0" fontId="36" fillId="0" borderId="41" xfId="0" applyFont="1" applyBorder="1" applyAlignment="1">
      <alignment vertical="center" wrapText="1"/>
    </xf>
    <xf numFmtId="164" fontId="36" fillId="0" borderId="42" xfId="39" applyFont="1" applyBorder="1" applyAlignment="1">
      <alignment horizontal="center" vertical="center" wrapText="1"/>
    </xf>
    <xf numFmtId="0" fontId="36" fillId="0" borderId="27" xfId="0" applyFont="1" applyFill="1" applyBorder="1" applyAlignment="1">
      <alignment vertical="center" wrapText="1"/>
    </xf>
    <xf numFmtId="164" fontId="36" fillId="0" borderId="38" xfId="39" applyFont="1" applyFill="1" applyBorder="1" applyAlignment="1">
      <alignment horizontal="center" vertical="center" wrapText="1"/>
    </xf>
    <xf numFmtId="0" fontId="56" fillId="0" borderId="90" xfId="0" applyFont="1" applyBorder="1"/>
    <xf numFmtId="0" fontId="56" fillId="0" borderId="49" xfId="0" applyFont="1" applyBorder="1"/>
    <xf numFmtId="0" fontId="56" fillId="0" borderId="111" xfId="0" applyFont="1" applyBorder="1"/>
    <xf numFmtId="0" fontId="56" fillId="0" borderId="72" xfId="0" applyFont="1" applyBorder="1"/>
    <xf numFmtId="0" fontId="56" fillId="0" borderId="0" xfId="0" applyFont="1" applyBorder="1"/>
    <xf numFmtId="0" fontId="56" fillId="0" borderId="73" xfId="0" applyFont="1" applyBorder="1"/>
    <xf numFmtId="164" fontId="56" fillId="0" borderId="0" xfId="0" applyNumberFormat="1" applyFont="1" applyBorder="1"/>
    <xf numFmtId="164" fontId="56" fillId="0" borderId="0" xfId="39" applyFont="1" applyBorder="1"/>
    <xf numFmtId="0" fontId="36" fillId="0" borderId="123" xfId="0" applyFont="1" applyBorder="1" applyAlignment="1">
      <alignment vertical="center" wrapText="1"/>
    </xf>
    <xf numFmtId="164" fontId="36" fillId="0" borderId="95" xfId="39" applyFont="1" applyBorder="1" applyAlignment="1">
      <alignment horizontal="center" vertical="center" wrapText="1"/>
    </xf>
    <xf numFmtId="0" fontId="80" fillId="0" borderId="0" xfId="0" applyFont="1" applyBorder="1"/>
    <xf numFmtId="0" fontId="80" fillId="0" borderId="0" xfId="0" applyFont="1" applyFill="1" applyBorder="1"/>
    <xf numFmtId="0" fontId="58" fillId="0" borderId="0" xfId="0" applyFont="1" applyBorder="1"/>
    <xf numFmtId="173" fontId="56" fillId="0" borderId="0" xfId="0" applyNumberFormat="1" applyFont="1" applyBorder="1"/>
    <xf numFmtId="164" fontId="36" fillId="0" borderId="96" xfId="39" applyFont="1" applyBorder="1" applyAlignment="1">
      <alignment vertical="center" wrapText="1"/>
    </xf>
    <xf numFmtId="164" fontId="35" fillId="0" borderId="115" xfId="39" applyFont="1" applyFill="1" applyBorder="1" applyAlignment="1">
      <alignment horizontal="center" vertical="center" wrapText="1"/>
    </xf>
    <xf numFmtId="164" fontId="56" fillId="0" borderId="125" xfId="39" applyFont="1" applyBorder="1"/>
    <xf numFmtId="0" fontId="0" fillId="0" borderId="72" xfId="0" applyFont="1" applyBorder="1"/>
    <xf numFmtId="0" fontId="0" fillId="0" borderId="0" xfId="0" applyFont="1" applyBorder="1"/>
    <xf numFmtId="0" fontId="0" fillId="0" borderId="73" xfId="0" applyFont="1" applyBorder="1"/>
    <xf numFmtId="0" fontId="0" fillId="0" borderId="126" xfId="0" applyFont="1" applyBorder="1"/>
    <xf numFmtId="0" fontId="0" fillId="0" borderId="100" xfId="0" applyFont="1" applyBorder="1"/>
    <xf numFmtId="164" fontId="78" fillId="0" borderId="100" xfId="39" applyFont="1" applyBorder="1"/>
    <xf numFmtId="0" fontId="0" fillId="0" borderId="101" xfId="0" applyFont="1" applyBorder="1"/>
    <xf numFmtId="0" fontId="0" fillId="0" borderId="90" xfId="0" applyBorder="1"/>
    <xf numFmtId="0" fontId="0" fillId="0" borderId="49" xfId="0" applyBorder="1"/>
    <xf numFmtId="0" fontId="0" fillId="0" borderId="111" xfId="0" applyBorder="1"/>
    <xf numFmtId="0" fontId="0" fillId="0" borderId="73" xfId="0" applyBorder="1"/>
    <xf numFmtId="164" fontId="75" fillId="0" borderId="115" xfId="39" applyFont="1" applyBorder="1" applyAlignment="1">
      <alignment vertical="center"/>
    </xf>
    <xf numFmtId="2" fontId="79" fillId="0" borderId="116" xfId="868" applyNumberFormat="1" applyFont="1" applyBorder="1"/>
    <xf numFmtId="2" fontId="79" fillId="0" borderId="115" xfId="868" applyNumberFormat="1" applyFont="1" applyBorder="1"/>
    <xf numFmtId="0" fontId="56" fillId="0" borderId="126" xfId="0" applyFont="1" applyBorder="1"/>
    <xf numFmtId="0" fontId="56" fillId="0" borderId="100" xfId="0" applyFont="1" applyBorder="1"/>
    <xf numFmtId="0" fontId="0" fillId="0" borderId="101" xfId="0" applyBorder="1"/>
    <xf numFmtId="164" fontId="36" fillId="0" borderId="0" xfId="39" applyNumberFormat="1" applyFont="1" applyBorder="1" applyAlignment="1">
      <alignment vertical="center" wrapText="1"/>
    </xf>
    <xf numFmtId="164" fontId="36" fillId="0" borderId="0" xfId="0" applyNumberFormat="1" applyFont="1" applyBorder="1" applyAlignment="1">
      <alignment vertical="center" wrapText="1"/>
    </xf>
    <xf numFmtId="164" fontId="36" fillId="0" borderId="0" xfId="0" applyNumberFormat="1" applyFont="1" applyFill="1" applyBorder="1" applyAlignment="1">
      <alignment vertical="center" wrapText="1"/>
    </xf>
    <xf numFmtId="164" fontId="36" fillId="0" borderId="115" xfId="39" applyNumberFormat="1" applyFont="1" applyBorder="1" applyAlignment="1">
      <alignment vertical="center"/>
    </xf>
    <xf numFmtId="164" fontId="36" fillId="0" borderId="38" xfId="39" applyNumberFormat="1" applyFont="1" applyBorder="1" applyAlignment="1">
      <alignment vertical="center"/>
    </xf>
    <xf numFmtId="0" fontId="5" fillId="27" borderId="0" xfId="0" applyFont="1" applyFill="1" applyBorder="1"/>
    <xf numFmtId="0" fontId="5" fillId="0" borderId="0" xfId="0" applyFont="1" applyFill="1"/>
    <xf numFmtId="0" fontId="5" fillId="0" borderId="0" xfId="0" applyFont="1" applyFill="1" applyBorder="1"/>
    <xf numFmtId="182" fontId="0" fillId="0" borderId="131" xfId="0" applyNumberFormat="1" applyBorder="1"/>
    <xf numFmtId="182" fontId="6" fillId="0" borderId="131" xfId="0" applyNumberFormat="1" applyFont="1" applyFill="1" applyBorder="1"/>
    <xf numFmtId="182" fontId="0" fillId="0" borderId="132" xfId="0" applyNumberFormat="1" applyBorder="1"/>
    <xf numFmtId="182" fontId="6" fillId="0" borderId="132" xfId="0" applyNumberFormat="1" applyFont="1" applyBorder="1"/>
    <xf numFmtId="182" fontId="6" fillId="0" borderId="132" xfId="0" applyNumberFormat="1" applyFont="1" applyFill="1" applyBorder="1"/>
    <xf numFmtId="182" fontId="0" fillId="0" borderId="133" xfId="0" applyNumberFormat="1" applyBorder="1"/>
    <xf numFmtId="182" fontId="6" fillId="0" borderId="133" xfId="0" applyNumberFormat="1" applyFont="1" applyFill="1" applyBorder="1"/>
    <xf numFmtId="182" fontId="37" fillId="0" borderId="133" xfId="0" applyNumberFormat="1" applyFont="1" applyBorder="1"/>
    <xf numFmtId="0" fontId="5" fillId="0" borderId="133" xfId="0" applyFont="1" applyFill="1" applyBorder="1"/>
    <xf numFmtId="182" fontId="37" fillId="0" borderId="131" xfId="0" applyNumberFormat="1" applyFont="1" applyBorder="1"/>
    <xf numFmtId="0" fontId="5" fillId="0" borderId="131" xfId="0" applyFont="1" applyFill="1" applyBorder="1"/>
    <xf numFmtId="182" fontId="0" fillId="0" borderId="133" xfId="0" applyNumberFormat="1" applyFill="1" applyBorder="1"/>
    <xf numFmtId="0" fontId="0" fillId="0" borderId="133" xfId="0" applyFill="1" applyBorder="1"/>
    <xf numFmtId="0" fontId="5" fillId="0" borderId="17" xfId="0" applyFont="1" applyFill="1" applyBorder="1"/>
    <xf numFmtId="182" fontId="0" fillId="0" borderId="0" xfId="38" applyNumberFormat="1" applyFont="1" applyBorder="1"/>
    <xf numFmtId="0" fontId="0" fillId="0" borderId="132" xfId="0" applyFill="1" applyBorder="1"/>
    <xf numFmtId="182" fontId="28" fillId="26" borderId="132" xfId="0" applyNumberFormat="1" applyFont="1" applyFill="1" applyBorder="1" applyAlignment="1">
      <alignment horizontal="left" vertical="top" wrapText="1"/>
    </xf>
    <xf numFmtId="182" fontId="28" fillId="26" borderId="132" xfId="0" quotePrefix="1" applyNumberFormat="1" applyFont="1" applyFill="1" applyBorder="1" applyAlignment="1">
      <alignment horizontal="left" vertical="top" wrapText="1"/>
    </xf>
    <xf numFmtId="182" fontId="6" fillId="0" borderId="131" xfId="0" applyNumberFormat="1" applyFont="1" applyFill="1" applyBorder="1" applyAlignment="1">
      <alignment horizontal="left"/>
    </xf>
    <xf numFmtId="182" fontId="0" fillId="0" borderId="131" xfId="38" applyNumberFormat="1" applyFont="1" applyBorder="1"/>
    <xf numFmtId="182" fontId="0" fillId="0" borderId="131" xfId="0" applyNumberFormat="1" applyFill="1" applyBorder="1"/>
    <xf numFmtId="0" fontId="0" fillId="0" borderId="131" xfId="0" applyFill="1" applyBorder="1"/>
    <xf numFmtId="0" fontId="32" fillId="0" borderId="0" xfId="0" applyFont="1"/>
    <xf numFmtId="182" fontId="5" fillId="0" borderId="0" xfId="0" applyNumberFormat="1" applyFont="1" applyFill="1" applyBorder="1"/>
    <xf numFmtId="0" fontId="27" fillId="27" borderId="0" xfId="0" applyFont="1" applyFill="1" applyBorder="1" applyAlignment="1">
      <alignment horizontal="left" vertical="center" wrapText="1"/>
    </xf>
    <xf numFmtId="0" fontId="28" fillId="26" borderId="0" xfId="0" applyFont="1" applyFill="1" applyBorder="1" applyAlignment="1">
      <alignment horizontal="left" vertical="top" wrapText="1"/>
    </xf>
    <xf numFmtId="164" fontId="37" fillId="0" borderId="0" xfId="39" applyFont="1" applyFill="1" applyBorder="1" applyAlignment="1">
      <alignment horizontal="left"/>
    </xf>
    <xf numFmtId="164" fontId="37" fillId="0" borderId="73" xfId="39" applyFont="1" applyFill="1" applyBorder="1" applyAlignment="1">
      <alignment horizontal="center"/>
    </xf>
    <xf numFmtId="0" fontId="0" fillId="0" borderId="121" xfId="0" applyFill="1" applyBorder="1" applyAlignment="1">
      <alignment horizontal="left"/>
    </xf>
    <xf numFmtId="0" fontId="5" fillId="0" borderId="143" xfId="0" applyFont="1" applyFill="1" applyBorder="1" applyAlignment="1">
      <alignment horizontal="left"/>
    </xf>
    <xf numFmtId="0" fontId="5" fillId="0" borderId="144" xfId="0" applyFont="1" applyFill="1" applyBorder="1" applyAlignment="1">
      <alignment horizontal="left"/>
    </xf>
    <xf numFmtId="0" fontId="5" fillId="51" borderId="142" xfId="0" applyFont="1" applyFill="1" applyBorder="1"/>
    <xf numFmtId="0" fontId="0" fillId="51" borderId="139" xfId="0" applyFill="1" applyBorder="1" applyAlignment="1">
      <alignment horizontal="right"/>
    </xf>
    <xf numFmtId="0" fontId="0" fillId="51" borderId="137" xfId="0" applyFill="1" applyBorder="1" applyAlignment="1">
      <alignment horizontal="center"/>
    </xf>
    <xf numFmtId="0" fontId="0" fillId="51" borderId="140" xfId="0" applyFill="1" applyBorder="1" applyAlignment="1">
      <alignment horizontal="center"/>
    </xf>
    <xf numFmtId="0" fontId="0" fillId="51" borderId="138" xfId="0" applyFill="1" applyBorder="1" applyAlignment="1">
      <alignment horizontal="center"/>
    </xf>
    <xf numFmtId="0" fontId="0" fillId="51" borderId="136" xfId="0" applyFill="1" applyBorder="1" applyAlignment="1">
      <alignment horizontal="center"/>
    </xf>
    <xf numFmtId="0" fontId="34" fillId="0" borderId="90" xfId="0" applyFont="1" applyBorder="1" applyAlignment="1">
      <alignment horizontal="center" vertical="center" wrapText="1"/>
    </xf>
    <xf numFmtId="0" fontId="5" fillId="0" borderId="0" xfId="0" applyFont="1" applyFill="1" applyBorder="1" applyAlignment="1">
      <alignment horizontal="left"/>
    </xf>
    <xf numFmtId="0" fontId="0" fillId="51" borderId="137" xfId="0" applyFill="1" applyBorder="1" applyAlignment="1">
      <alignment horizontal="right"/>
    </xf>
    <xf numFmtId="170" fontId="0" fillId="0" borderId="56" xfId="0" applyNumberFormat="1" applyBorder="1"/>
    <xf numFmtId="2" fontId="0" fillId="0" borderId="0" xfId="0" applyNumberFormat="1" applyBorder="1"/>
    <xf numFmtId="164" fontId="0" fillId="0" borderId="0" xfId="38" applyFont="1" applyBorder="1"/>
    <xf numFmtId="170" fontId="0" fillId="0" borderId="119" xfId="0" applyNumberFormat="1" applyBorder="1"/>
    <xf numFmtId="0" fontId="6" fillId="0" borderId="119" xfId="0" applyFont="1" applyBorder="1"/>
    <xf numFmtId="0" fontId="6" fillId="0" borderId="149" xfId="0" applyFont="1" applyBorder="1"/>
    <xf numFmtId="0" fontId="0" fillId="54" borderId="151" xfId="0" applyFill="1" applyBorder="1"/>
    <xf numFmtId="0" fontId="0" fillId="54" borderId="152" xfId="0" applyFill="1" applyBorder="1"/>
    <xf numFmtId="0" fontId="0" fillId="54" borderId="153" xfId="0" applyFill="1" applyBorder="1"/>
    <xf numFmtId="0" fontId="6" fillId="0" borderId="154" xfId="0" applyFont="1" applyBorder="1"/>
    <xf numFmtId="2" fontId="0" fillId="0" borderId="16" xfId="0" applyNumberFormat="1" applyBorder="1"/>
    <xf numFmtId="2" fontId="0" fillId="0" borderId="109" xfId="0" applyNumberFormat="1" applyBorder="1"/>
    <xf numFmtId="0" fontId="6" fillId="0" borderId="156" xfId="0" applyFont="1" applyBorder="1"/>
    <xf numFmtId="164" fontId="0" fillId="0" borderId="156" xfId="38" applyFont="1" applyBorder="1"/>
    <xf numFmtId="164" fontId="0" fillId="0" borderId="157" xfId="38" applyFont="1" applyBorder="1"/>
    <xf numFmtId="0" fontId="83" fillId="0" borderId="0" xfId="0" applyFont="1"/>
    <xf numFmtId="0" fontId="61" fillId="0" borderId="0" xfId="0" applyFont="1" applyFill="1"/>
    <xf numFmtId="1" fontId="61" fillId="0" borderId="0" xfId="0" applyNumberFormat="1" applyFont="1" applyFill="1"/>
    <xf numFmtId="0" fontId="84" fillId="0" borderId="0" xfId="0" applyFont="1"/>
    <xf numFmtId="174" fontId="63" fillId="0" borderId="72" xfId="868" quotePrefix="1" applyNumberFormat="1" applyFont="1" applyFill="1" applyBorder="1"/>
    <xf numFmtId="173" fontId="70" fillId="0" borderId="73" xfId="868" applyNumberFormat="1" applyBorder="1"/>
    <xf numFmtId="0" fontId="0" fillId="0" borderId="72" xfId="0" applyBorder="1"/>
    <xf numFmtId="174" fontId="63" fillId="0" borderId="126" xfId="868" quotePrefix="1" applyNumberFormat="1" applyFont="1" applyFill="1" applyBorder="1"/>
    <xf numFmtId="173" fontId="70" fillId="0" borderId="101" xfId="868" applyNumberFormat="1" applyBorder="1"/>
    <xf numFmtId="173" fontId="70" fillId="0" borderId="160" xfId="868" applyNumberFormat="1" applyBorder="1"/>
    <xf numFmtId="173" fontId="70" fillId="0" borderId="152" xfId="868" applyNumberFormat="1" applyBorder="1"/>
    <xf numFmtId="173" fontId="70" fillId="0" borderId="152" xfId="868" applyNumberFormat="1" applyFill="1" applyBorder="1"/>
    <xf numFmtId="173" fontId="70" fillId="0" borderId="161" xfId="868" applyNumberFormat="1" applyBorder="1"/>
    <xf numFmtId="0" fontId="0" fillId="0" borderId="162" xfId="0" applyBorder="1"/>
    <xf numFmtId="174" fontId="63" fillId="0" borderId="163" xfId="868" quotePrefix="1" applyNumberFormat="1" applyFont="1" applyFill="1" applyBorder="1"/>
    <xf numFmtId="0" fontId="5" fillId="0" borderId="0" xfId="0" applyFont="1" applyBorder="1"/>
    <xf numFmtId="0" fontId="6" fillId="0" borderId="133" xfId="0" applyFont="1" applyBorder="1"/>
    <xf numFmtId="0" fontId="6" fillId="0" borderId="109" xfId="0" applyFont="1" applyBorder="1"/>
    <xf numFmtId="0" fontId="5" fillId="0" borderId="133" xfId="0" applyFont="1" applyBorder="1"/>
    <xf numFmtId="0" fontId="0" fillId="0" borderId="0" xfId="0" applyFont="1" applyFill="1" applyBorder="1"/>
    <xf numFmtId="43" fontId="0" fillId="0" borderId="0" xfId="0" applyNumberFormat="1" applyFill="1" applyBorder="1" applyAlignment="1">
      <alignment horizontal="left"/>
    </xf>
    <xf numFmtId="43" fontId="0" fillId="0" borderId="0" xfId="0" applyNumberFormat="1" applyFill="1" applyBorder="1" applyAlignment="1">
      <alignment horizontal="center"/>
    </xf>
    <xf numFmtId="0" fontId="0" fillId="0" borderId="49" xfId="0" applyFont="1" applyFill="1" applyBorder="1"/>
    <xf numFmtId="2" fontId="0" fillId="0" borderId="49" xfId="0" applyNumberFormat="1" applyFont="1" applyFill="1" applyBorder="1" applyAlignment="1">
      <alignment horizontal="center"/>
    </xf>
    <xf numFmtId="2" fontId="0" fillId="0" borderId="0" xfId="0" applyNumberFormat="1" applyFont="1" applyFill="1" applyBorder="1" applyAlignment="1">
      <alignment horizontal="center"/>
    </xf>
    <xf numFmtId="9" fontId="68" fillId="0" borderId="70" xfId="1348" applyFont="1" applyBorder="1" applyAlignment="1">
      <alignment horizontal="center"/>
    </xf>
    <xf numFmtId="9" fontId="68" fillId="0" borderId="71" xfId="1348" applyFont="1" applyBorder="1" applyAlignment="1">
      <alignment horizontal="center"/>
    </xf>
    <xf numFmtId="2" fontId="6" fillId="0" borderId="0" xfId="0" applyNumberFormat="1" applyFont="1" applyFill="1" applyBorder="1" applyAlignment="1">
      <alignment horizontal="center"/>
    </xf>
    <xf numFmtId="10" fontId="68" fillId="0" borderId="71" xfId="1348" applyNumberFormat="1" applyFont="1" applyBorder="1" applyAlignment="1">
      <alignment horizontal="center"/>
    </xf>
    <xf numFmtId="0" fontId="0" fillId="0" borderId="167" xfId="0" applyFill="1" applyBorder="1"/>
    <xf numFmtId="0" fontId="5" fillId="0" borderId="167" xfId="0" applyFont="1" applyFill="1" applyBorder="1"/>
    <xf numFmtId="0" fontId="5" fillId="0" borderId="164" xfId="0" applyFont="1" applyFill="1" applyBorder="1"/>
    <xf numFmtId="0" fontId="56" fillId="0" borderId="169" xfId="0" applyFont="1" applyFill="1" applyBorder="1" applyAlignment="1">
      <alignment horizontal="center"/>
    </xf>
    <xf numFmtId="0" fontId="56" fillId="0" borderId="170" xfId="0" applyFont="1" applyFill="1" applyBorder="1" applyAlignment="1">
      <alignment horizontal="center"/>
    </xf>
    <xf numFmtId="0" fontId="56" fillId="0" borderId="171" xfId="0" applyFont="1" applyFill="1" applyBorder="1" applyAlignment="1">
      <alignment horizontal="center"/>
    </xf>
    <xf numFmtId="0" fontId="5" fillId="0" borderId="69" xfId="0" applyFont="1" applyBorder="1"/>
    <xf numFmtId="183" fontId="40" fillId="0" borderId="0" xfId="865" applyNumberFormat="1" applyFont="1" applyFill="1" applyBorder="1"/>
    <xf numFmtId="0" fontId="6" fillId="0" borderId="0" xfId="0" applyFont="1" applyFill="1" applyBorder="1" applyAlignment="1">
      <alignment horizontal="left"/>
    </xf>
    <xf numFmtId="0" fontId="56" fillId="0" borderId="0" xfId="0" applyFont="1" applyFill="1" applyBorder="1" applyAlignment="1">
      <alignment horizontal="center"/>
    </xf>
    <xf numFmtId="0" fontId="6" fillId="0" borderId="0" xfId="0" applyFont="1" applyFill="1" applyBorder="1" applyAlignment="1"/>
    <xf numFmtId="0" fontId="6" fillId="0" borderId="0" xfId="0" applyFont="1" applyFill="1" applyBorder="1" applyAlignment="1">
      <alignment horizontal="center"/>
    </xf>
    <xf numFmtId="164" fontId="37" fillId="0" borderId="0" xfId="39" applyFont="1" applyFill="1" applyBorder="1"/>
    <xf numFmtId="0" fontId="32" fillId="0" borderId="0" xfId="0" applyFont="1" applyFill="1" applyBorder="1" applyAlignment="1">
      <alignment horizontal="center"/>
    </xf>
    <xf numFmtId="164" fontId="32" fillId="0" borderId="0" xfId="0" applyNumberFormat="1" applyFont="1" applyFill="1" applyBorder="1" applyAlignment="1">
      <alignment horizontal="center"/>
    </xf>
    <xf numFmtId="164" fontId="0" fillId="0" borderId="0" xfId="0" applyNumberFormat="1" applyFill="1" applyBorder="1"/>
    <xf numFmtId="0" fontId="32" fillId="0" borderId="0" xfId="0" applyFont="1" applyFill="1" applyBorder="1" applyAlignment="1"/>
    <xf numFmtId="164" fontId="32" fillId="0" borderId="0" xfId="39" applyFont="1" applyFill="1" applyBorder="1" applyAlignment="1">
      <alignment horizontal="center"/>
    </xf>
    <xf numFmtId="2" fontId="0" fillId="0" borderId="0" xfId="0" applyNumberFormat="1" applyFont="1" applyFill="1" applyBorder="1" applyAlignment="1" applyProtection="1">
      <alignment horizontal="center"/>
      <protection locked="0"/>
    </xf>
    <xf numFmtId="0" fontId="6" fillId="0" borderId="72" xfId="0" applyFont="1" applyFill="1" applyBorder="1"/>
    <xf numFmtId="43" fontId="0" fillId="0" borderId="73" xfId="0" applyNumberFormat="1" applyFill="1" applyBorder="1"/>
    <xf numFmtId="0" fontId="56" fillId="0" borderId="104" xfId="0" applyFont="1" applyFill="1" applyBorder="1" applyAlignment="1">
      <alignment horizontal="center"/>
    </xf>
    <xf numFmtId="0" fontId="56" fillId="0" borderId="105" xfId="0" applyFont="1" applyFill="1" applyBorder="1" applyAlignment="1">
      <alignment horizontal="center"/>
    </xf>
    <xf numFmtId="0" fontId="5" fillId="0" borderId="72" xfId="0" applyFont="1" applyFill="1" applyBorder="1"/>
    <xf numFmtId="0" fontId="5" fillId="0" borderId="175" xfId="0" applyFont="1" applyBorder="1"/>
    <xf numFmtId="43" fontId="32" fillId="0" borderId="12" xfId="0" applyNumberFormat="1" applyFont="1" applyBorder="1"/>
    <xf numFmtId="43" fontId="0" fillId="0" borderId="12" xfId="0" applyNumberFormat="1" applyBorder="1"/>
    <xf numFmtId="43" fontId="0" fillId="0" borderId="176" xfId="0" applyNumberFormat="1" applyBorder="1"/>
    <xf numFmtId="0" fontId="32" fillId="0" borderId="102" xfId="0" applyFont="1" applyFill="1" applyBorder="1"/>
    <xf numFmtId="43" fontId="32" fillId="0" borderId="0" xfId="0" applyNumberFormat="1" applyFont="1" applyBorder="1"/>
    <xf numFmtId="171" fontId="32" fillId="0" borderId="0" xfId="0" applyNumberFormat="1" applyFont="1" applyBorder="1"/>
    <xf numFmtId="164" fontId="32" fillId="0" borderId="73" xfId="0" applyNumberFormat="1" applyFont="1" applyBorder="1"/>
    <xf numFmtId="9" fontId="37" fillId="0" borderId="70" xfId="1350" applyFont="1" applyFill="1" applyBorder="1" applyAlignment="1">
      <alignment horizontal="right"/>
    </xf>
    <xf numFmtId="9" fontId="37" fillId="0" borderId="71" xfId="1350" applyFont="1" applyFill="1" applyBorder="1" applyAlignment="1">
      <alignment horizontal="right"/>
    </xf>
    <xf numFmtId="0" fontId="0" fillId="0" borderId="70" xfId="0" applyFill="1" applyBorder="1" applyAlignment="1">
      <alignment horizontal="right"/>
    </xf>
    <xf numFmtId="0" fontId="0" fillId="0" borderId="70" xfId="0" applyFill="1" applyBorder="1"/>
    <xf numFmtId="0" fontId="0" fillId="0" borderId="0" xfId="0" applyFill="1" applyAlignment="1">
      <alignment horizontal="left"/>
    </xf>
    <xf numFmtId="164" fontId="5" fillId="0" borderId="0" xfId="0" applyNumberFormat="1" applyFont="1" applyBorder="1" applyAlignment="1">
      <alignment horizontal="left"/>
    </xf>
    <xf numFmtId="173" fontId="0" fillId="0" borderId="0" xfId="0" applyNumberFormat="1"/>
    <xf numFmtId="2" fontId="0" fillId="0" borderId="0" xfId="38" applyNumberFormat="1" applyFont="1" applyBorder="1"/>
    <xf numFmtId="2" fontId="37" fillId="0" borderId="161" xfId="39" applyNumberFormat="1" applyFont="1" applyFill="1" applyBorder="1" applyAlignment="1">
      <alignment horizontal="center"/>
    </xf>
    <xf numFmtId="2" fontId="0" fillId="0" borderId="150" xfId="0" applyNumberFormat="1" applyBorder="1"/>
    <xf numFmtId="2" fontId="0" fillId="0" borderId="158" xfId="0" applyNumberFormat="1" applyBorder="1"/>
    <xf numFmtId="2" fontId="0" fillId="0" borderId="158" xfId="38" applyNumberFormat="1" applyFont="1" applyBorder="1"/>
    <xf numFmtId="2" fontId="37" fillId="0" borderId="152" xfId="39" applyNumberFormat="1" applyFont="1" applyFill="1" applyBorder="1" applyAlignment="1">
      <alignment horizontal="center"/>
    </xf>
    <xf numFmtId="2" fontId="37" fillId="0" borderId="165" xfId="39" applyNumberFormat="1" applyFont="1" applyFill="1" applyBorder="1" applyAlignment="1">
      <alignment horizontal="center"/>
    </xf>
    <xf numFmtId="2" fontId="0" fillId="0" borderId="91" xfId="0" applyNumberFormat="1" applyFill="1" applyBorder="1" applyAlignment="1">
      <alignment horizontal="center"/>
    </xf>
    <xf numFmtId="2" fontId="0" fillId="0" borderId="173" xfId="0" applyNumberFormat="1" applyFill="1" applyBorder="1" applyAlignment="1">
      <alignment horizontal="center"/>
    </xf>
    <xf numFmtId="2" fontId="0" fillId="0" borderId="174" xfId="0" applyNumberFormat="1" applyFill="1" applyBorder="1" applyAlignment="1">
      <alignment horizontal="center"/>
    </xf>
    <xf numFmtId="2" fontId="37" fillId="0" borderId="166" xfId="39" applyNumberFormat="1" applyFont="1" applyFill="1" applyBorder="1" applyAlignment="1">
      <alignment horizontal="center"/>
    </xf>
    <xf numFmtId="2" fontId="0" fillId="0" borderId="0" xfId="38" applyNumberFormat="1" applyFont="1"/>
    <xf numFmtId="2" fontId="0" fillId="0" borderId="17" xfId="38" applyNumberFormat="1" applyFont="1" applyBorder="1"/>
    <xf numFmtId="170" fontId="0" fillId="0" borderId="0" xfId="0" applyNumberFormat="1" applyFill="1" applyAlignment="1">
      <alignment horizontal="left"/>
    </xf>
    <xf numFmtId="182" fontId="5" fillId="0" borderId="0" xfId="0" applyNumberFormat="1" applyFont="1" applyBorder="1"/>
    <xf numFmtId="0" fontId="56" fillId="51" borderId="104" xfId="0" applyFont="1" applyFill="1" applyBorder="1" applyAlignment="1">
      <alignment horizontal="center"/>
    </xf>
    <xf numFmtId="2" fontId="0" fillId="51" borderId="0" xfId="0" applyNumberFormat="1" applyFill="1" applyBorder="1" applyAlignment="1">
      <alignment horizontal="left"/>
    </xf>
    <xf numFmtId="43" fontId="32" fillId="51" borderId="12" xfId="0" applyNumberFormat="1" applyFont="1" applyFill="1" applyBorder="1"/>
    <xf numFmtId="164" fontId="37" fillId="51" borderId="0" xfId="39" applyFont="1" applyFill="1" applyBorder="1" applyAlignment="1">
      <alignment horizontal="left"/>
    </xf>
    <xf numFmtId="43" fontId="32" fillId="51" borderId="0" xfId="0" applyNumberFormat="1" applyFont="1" applyFill="1" applyBorder="1"/>
    <xf numFmtId="9" fontId="37" fillId="51" borderId="70" xfId="1350" applyFont="1" applyFill="1" applyBorder="1" applyAlignment="1">
      <alignment horizontal="right"/>
    </xf>
    <xf numFmtId="2" fontId="0" fillId="51" borderId="49" xfId="0" applyNumberFormat="1" applyFont="1" applyFill="1" applyBorder="1" applyAlignment="1">
      <alignment horizontal="center"/>
    </xf>
    <xf numFmtId="2" fontId="0" fillId="51" borderId="0" xfId="0" applyNumberFormat="1" applyFont="1" applyFill="1" applyBorder="1" applyAlignment="1">
      <alignment horizontal="center"/>
    </xf>
    <xf numFmtId="9" fontId="68" fillId="51" borderId="70" xfId="1348" applyFont="1" applyFill="1" applyBorder="1" applyAlignment="1">
      <alignment horizontal="center"/>
    </xf>
    <xf numFmtId="2" fontId="6" fillId="51" borderId="0" xfId="0" applyNumberFormat="1" applyFont="1" applyFill="1" applyBorder="1" applyAlignment="1">
      <alignment horizontal="center"/>
    </xf>
    <xf numFmtId="2" fontId="37" fillId="51" borderId="152" xfId="39" applyNumberFormat="1" applyFont="1" applyFill="1" applyBorder="1" applyAlignment="1">
      <alignment horizontal="center"/>
    </xf>
    <xf numFmtId="2" fontId="0" fillId="51" borderId="173" xfId="0" applyNumberFormat="1" applyFill="1" applyBorder="1" applyAlignment="1">
      <alignment horizontal="center"/>
    </xf>
    <xf numFmtId="2" fontId="37" fillId="51" borderId="161" xfId="39" applyNumberFormat="1" applyFont="1" applyFill="1" applyBorder="1" applyAlignment="1">
      <alignment horizontal="center"/>
    </xf>
    <xf numFmtId="173" fontId="38" fillId="26" borderId="158" xfId="868" applyNumberFormat="1" applyFont="1" applyFill="1" applyBorder="1"/>
    <xf numFmtId="173" fontId="38" fillId="26" borderId="159" xfId="868" applyNumberFormat="1" applyFont="1" applyFill="1" applyBorder="1"/>
    <xf numFmtId="173" fontId="0" fillId="0" borderId="16" xfId="0" applyNumberFormat="1" applyBorder="1"/>
    <xf numFmtId="173" fontId="0" fillId="0" borderId="0" xfId="0" applyNumberFormat="1" applyBorder="1"/>
    <xf numFmtId="170" fontId="0" fillId="51" borderId="0" xfId="0" applyNumberFormat="1" applyFill="1" applyAlignment="1">
      <alignment horizontal="left"/>
    </xf>
    <xf numFmtId="173" fontId="0" fillId="51" borderId="0" xfId="38" applyNumberFormat="1" applyFont="1" applyFill="1"/>
    <xf numFmtId="173" fontId="0" fillId="51" borderId="0" xfId="0" applyNumberFormat="1" applyFill="1"/>
    <xf numFmtId="173" fontId="0" fillId="51" borderId="16" xfId="0" applyNumberFormat="1" applyFill="1" applyBorder="1"/>
    <xf numFmtId="173" fontId="0" fillId="51" borderId="0" xfId="0" applyNumberFormat="1" applyFill="1" applyBorder="1"/>
    <xf numFmtId="173" fontId="0" fillId="51" borderId="0" xfId="38" applyNumberFormat="1" applyFont="1" applyFill="1" applyBorder="1"/>
    <xf numFmtId="9" fontId="41" fillId="0" borderId="0" xfId="1348" applyFont="1" applyFill="1" applyBorder="1"/>
    <xf numFmtId="2" fontId="75" fillId="0" borderId="0" xfId="0" applyNumberFormat="1" applyFont="1" applyBorder="1" applyAlignment="1">
      <alignment horizontal="center"/>
    </xf>
    <xf numFmtId="0" fontId="75" fillId="0" borderId="0" xfId="0" applyFont="1"/>
    <xf numFmtId="0" fontId="75" fillId="0" borderId="0" xfId="0" applyFont="1" applyBorder="1" applyAlignment="1">
      <alignment horizontal="center"/>
    </xf>
    <xf numFmtId="9" fontId="75" fillId="55" borderId="0" xfId="1348" applyFont="1" applyFill="1"/>
    <xf numFmtId="9" fontId="75" fillId="0" borderId="0" xfId="0" applyNumberFormat="1" applyFont="1"/>
    <xf numFmtId="182" fontId="5" fillId="0" borderId="0" xfId="38" applyNumberFormat="1" applyFont="1" applyFill="1" applyBorder="1"/>
    <xf numFmtId="14" fontId="5" fillId="0" borderId="0" xfId="877" applyNumberFormat="1" applyFont="1"/>
    <xf numFmtId="182" fontId="5" fillId="0" borderId="0" xfId="877" applyNumberFormat="1" applyFont="1" applyFill="1" applyBorder="1"/>
    <xf numFmtId="0" fontId="70" fillId="0" borderId="77" xfId="868" applyBorder="1"/>
    <xf numFmtId="164" fontId="36" fillId="56" borderId="46" xfId="39" applyNumberFormat="1" applyFont="1" applyFill="1" applyBorder="1" applyAlignment="1">
      <alignment vertical="center" wrapText="1"/>
    </xf>
    <xf numFmtId="164" fontId="36" fillId="56" borderId="89" xfId="39" applyNumberFormat="1" applyFont="1" applyFill="1" applyBorder="1" applyAlignment="1">
      <alignment vertical="center" wrapText="1"/>
    </xf>
    <xf numFmtId="164" fontId="36" fillId="56" borderId="116" xfId="39" applyNumberFormat="1" applyFont="1" applyFill="1" applyBorder="1" applyAlignment="1">
      <alignment vertical="center" wrapText="1"/>
    </xf>
    <xf numFmtId="164" fontId="36" fillId="56" borderId="95" xfId="39" applyNumberFormat="1" applyFont="1" applyFill="1" applyBorder="1" applyAlignment="1">
      <alignment vertical="center" wrapText="1"/>
    </xf>
    <xf numFmtId="164" fontId="36" fillId="56" borderId="119" xfId="0" applyNumberFormat="1" applyFont="1" applyFill="1" applyBorder="1" applyAlignment="1">
      <alignment vertical="center" wrapText="1"/>
    </xf>
    <xf numFmtId="164" fontId="36" fillId="56" borderId="120" xfId="0" applyNumberFormat="1" applyFont="1" applyFill="1" applyBorder="1" applyAlignment="1">
      <alignment vertical="center" wrapText="1"/>
    </xf>
    <xf numFmtId="164" fontId="36" fillId="56" borderId="85" xfId="0" applyNumberFormat="1" applyFont="1" applyFill="1" applyBorder="1" applyAlignment="1">
      <alignment vertical="center" wrapText="1"/>
    </xf>
    <xf numFmtId="164" fontId="36" fillId="56" borderId="86" xfId="0" applyNumberFormat="1" applyFont="1" applyFill="1" applyBorder="1" applyAlignment="1">
      <alignment vertical="center" wrapText="1"/>
    </xf>
    <xf numFmtId="0" fontId="8" fillId="55" borderId="25" xfId="883" applyFont="1" applyFill="1" applyBorder="1" applyAlignment="1">
      <alignment wrapText="1"/>
    </xf>
    <xf numFmtId="0" fontId="8" fillId="55" borderId="27" xfId="883" applyFont="1" applyFill="1" applyBorder="1" applyAlignment="1">
      <alignment wrapText="1"/>
    </xf>
    <xf numFmtId="0" fontId="22" fillId="55" borderId="72" xfId="868" applyFont="1" applyFill="1" applyBorder="1" applyAlignment="1">
      <alignment horizontal="left"/>
    </xf>
    <xf numFmtId="2" fontId="37" fillId="57" borderId="97" xfId="39" applyNumberFormat="1" applyFont="1" applyFill="1" applyBorder="1" applyAlignment="1">
      <alignment horizontal="center"/>
    </xf>
    <xf numFmtId="2" fontId="37" fillId="57" borderId="152" xfId="39" applyNumberFormat="1" applyFont="1" applyFill="1" applyBorder="1" applyAlignment="1">
      <alignment horizontal="center"/>
    </xf>
    <xf numFmtId="2" fontId="37" fillId="57" borderId="98" xfId="39" applyNumberFormat="1" applyFont="1" applyFill="1" applyBorder="1" applyAlignment="1">
      <alignment horizontal="center"/>
    </xf>
    <xf numFmtId="2" fontId="37" fillId="57" borderId="161" xfId="39" applyNumberFormat="1" applyFont="1" applyFill="1" applyBorder="1" applyAlignment="1">
      <alignment horizontal="center"/>
    </xf>
    <xf numFmtId="0" fontId="5" fillId="55" borderId="147" xfId="0" applyFont="1" applyFill="1" applyBorder="1"/>
    <xf numFmtId="0" fontId="5" fillId="55" borderId="148" xfId="0" applyFont="1" applyFill="1" applyBorder="1"/>
    <xf numFmtId="0" fontId="5" fillId="55" borderId="131" xfId="0" applyFont="1" applyFill="1" applyBorder="1"/>
    <xf numFmtId="0" fontId="5" fillId="55" borderId="155" xfId="0" applyFont="1" applyFill="1" applyBorder="1"/>
    <xf numFmtId="164" fontId="37" fillId="56" borderId="56" xfId="39" applyFont="1" applyFill="1" applyBorder="1" applyAlignment="1">
      <alignment horizontal="left"/>
    </xf>
    <xf numFmtId="164" fontId="37" fillId="56" borderId="0" xfId="39" applyFont="1" applyFill="1" applyBorder="1" applyAlignment="1">
      <alignment horizontal="left"/>
    </xf>
    <xf numFmtId="164" fontId="37" fillId="56" borderId="146" xfId="39" applyFont="1" applyFill="1" applyBorder="1" applyAlignment="1">
      <alignment horizontal="center"/>
    </xf>
    <xf numFmtId="164" fontId="37" fillId="56" borderId="0" xfId="39" applyFont="1" applyFill="1" applyBorder="1" applyAlignment="1">
      <alignment horizontal="center"/>
    </xf>
    <xf numFmtId="164" fontId="37" fillId="56" borderId="73" xfId="39" applyFont="1" applyFill="1" applyBorder="1" applyAlignment="1">
      <alignment horizontal="center"/>
    </xf>
    <xf numFmtId="164" fontId="37" fillId="56" borderId="19" xfId="39" applyFont="1" applyFill="1" applyBorder="1" applyAlignment="1">
      <alignment horizontal="center"/>
    </xf>
    <xf numFmtId="164" fontId="37" fillId="56" borderId="113" xfId="39" applyFont="1" applyFill="1" applyBorder="1" applyAlignment="1">
      <alignment horizontal="left"/>
    </xf>
    <xf numFmtId="164" fontId="37" fillId="56" borderId="100" xfId="39" applyFont="1" applyFill="1" applyBorder="1" applyAlignment="1">
      <alignment horizontal="left"/>
    </xf>
    <xf numFmtId="164" fontId="37" fillId="56" borderId="141" xfId="39" applyFont="1" applyFill="1" applyBorder="1" applyAlignment="1">
      <alignment horizontal="center"/>
    </xf>
    <xf numFmtId="164" fontId="37" fillId="56" borderId="100" xfId="39" applyFont="1" applyFill="1" applyBorder="1" applyAlignment="1">
      <alignment horizontal="center"/>
    </xf>
    <xf numFmtId="164" fontId="37" fillId="56" borderId="101" xfId="39" applyFont="1" applyFill="1" applyBorder="1" applyAlignment="1">
      <alignment horizontal="center"/>
    </xf>
    <xf numFmtId="0" fontId="0" fillId="56" borderId="0" xfId="0" applyFill="1" applyBorder="1" applyAlignment="1">
      <alignment horizontal="left"/>
    </xf>
    <xf numFmtId="164" fontId="37" fillId="56" borderId="16" xfId="39" applyFont="1" applyFill="1" applyBorder="1" applyAlignment="1">
      <alignment horizontal="center"/>
    </xf>
    <xf numFmtId="0" fontId="0" fillId="56" borderId="100" xfId="0" applyFill="1" applyBorder="1" applyAlignment="1">
      <alignment horizontal="left"/>
    </xf>
    <xf numFmtId="164" fontId="37" fillId="56" borderId="99" xfId="39" applyFont="1" applyFill="1" applyBorder="1" applyAlignment="1">
      <alignment horizontal="center"/>
    </xf>
    <xf numFmtId="0" fontId="85" fillId="55" borderId="168" xfId="0" applyFont="1" applyFill="1" applyBorder="1"/>
    <xf numFmtId="0" fontId="85" fillId="55" borderId="172" xfId="0" applyFont="1" applyFill="1" applyBorder="1"/>
    <xf numFmtId="2" fontId="8" fillId="58" borderId="37" xfId="883" applyNumberFormat="1" applyFont="1" applyFill="1" applyBorder="1" applyAlignment="1">
      <alignment horizontal="right" wrapText="1"/>
    </xf>
    <xf numFmtId="2" fontId="8" fillId="58" borderId="38" xfId="883" applyNumberFormat="1" applyFont="1" applyFill="1" applyBorder="1" applyAlignment="1">
      <alignment wrapText="1"/>
    </xf>
    <xf numFmtId="0" fontId="8" fillId="0" borderId="115" xfId="883" applyFont="1" applyFill="1" applyBorder="1" applyAlignment="1">
      <alignment wrapText="1"/>
    </xf>
    <xf numFmtId="2" fontId="8" fillId="58" borderId="115" xfId="883" applyNumberFormat="1" applyFont="1" applyFill="1" applyBorder="1" applyAlignment="1">
      <alignment horizontal="right" wrapText="1"/>
    </xf>
    <xf numFmtId="0" fontId="8" fillId="0" borderId="178" xfId="883" applyFont="1" applyFill="1" applyBorder="1" applyAlignment="1">
      <alignment wrapText="1"/>
    </xf>
    <xf numFmtId="2" fontId="8" fillId="58" borderId="178" xfId="883" applyNumberFormat="1" applyFont="1" applyFill="1" applyBorder="1" applyAlignment="1">
      <alignment horizontal="right" wrapText="1"/>
    </xf>
    <xf numFmtId="173" fontId="60" fillId="0" borderId="179" xfId="0" applyNumberFormat="1" applyFont="1" applyBorder="1"/>
    <xf numFmtId="173" fontId="60" fillId="0" borderId="125" xfId="0" applyNumberFormat="1" applyFont="1" applyBorder="1"/>
    <xf numFmtId="0" fontId="8" fillId="0" borderId="48" xfId="883" applyFont="1" applyFill="1" applyBorder="1" applyAlignment="1">
      <alignment wrapText="1"/>
    </xf>
    <xf numFmtId="2" fontId="8" fillId="58" borderId="48" xfId="883" applyNumberFormat="1" applyFont="1" applyFill="1" applyBorder="1" applyAlignment="1">
      <alignment horizontal="right" wrapText="1"/>
    </xf>
    <xf numFmtId="173" fontId="60" fillId="0" borderId="177" xfId="0" applyNumberFormat="1" applyFont="1" applyBorder="1"/>
    <xf numFmtId="0" fontId="87" fillId="36" borderId="23" xfId="883" applyFont="1" applyFill="1" applyBorder="1" applyAlignment="1">
      <alignment horizontal="center"/>
    </xf>
    <xf numFmtId="0" fontId="0" fillId="59" borderId="0" xfId="0" applyFill="1"/>
    <xf numFmtId="0" fontId="0" fillId="60" borderId="0" xfId="0" applyFill="1"/>
    <xf numFmtId="0" fontId="86" fillId="59" borderId="0" xfId="0" applyFont="1" applyFill="1"/>
    <xf numFmtId="0" fontId="86" fillId="60" borderId="0" xfId="0" applyFont="1" applyFill="1"/>
    <xf numFmtId="0" fontId="0" fillId="59" borderId="0" xfId="0" applyFill="1" applyBorder="1" applyAlignment="1">
      <alignment horizontal="center" wrapText="1"/>
    </xf>
    <xf numFmtId="0" fontId="86" fillId="59" borderId="110" xfId="0" applyFont="1" applyFill="1" applyBorder="1" applyAlignment="1">
      <alignment horizontal="center" wrapText="1"/>
    </xf>
    <xf numFmtId="0" fontId="86" fillId="59" borderId="182" xfId="0" applyFont="1" applyFill="1" applyBorder="1"/>
    <xf numFmtId="0" fontId="0" fillId="59" borderId="110" xfId="0" applyFill="1" applyBorder="1"/>
    <xf numFmtId="0" fontId="0" fillId="60" borderId="0" xfId="0" applyFill="1" applyBorder="1"/>
    <xf numFmtId="0" fontId="0" fillId="61" borderId="110" xfId="0" applyFill="1" applyBorder="1" applyAlignment="1">
      <alignment horizontal="center"/>
    </xf>
    <xf numFmtId="0" fontId="0" fillId="59" borderId="0" xfId="0" applyFill="1" applyBorder="1"/>
    <xf numFmtId="9" fontId="0" fillId="61" borderId="0" xfId="0" applyNumberFormat="1" applyFill="1" applyBorder="1"/>
    <xf numFmtId="0" fontId="0" fillId="61" borderId="0" xfId="0" applyFill="1" applyBorder="1"/>
    <xf numFmtId="0" fontId="83" fillId="0" borderId="0" xfId="0" applyFont="1" applyFill="1" applyProtection="1"/>
    <xf numFmtId="0" fontId="0" fillId="0" borderId="0" xfId="0" applyFill="1" applyProtection="1"/>
    <xf numFmtId="0" fontId="83" fillId="62" borderId="110" xfId="0" applyFont="1" applyFill="1" applyBorder="1" applyAlignment="1" applyProtection="1">
      <alignment wrapText="1"/>
    </xf>
    <xf numFmtId="0" fontId="83" fillId="62" borderId="110" xfId="0" applyFont="1" applyFill="1" applyBorder="1" applyProtection="1"/>
    <xf numFmtId="0" fontId="0" fillId="62" borderId="110" xfId="0" applyFill="1" applyBorder="1" applyProtection="1"/>
    <xf numFmtId="0" fontId="83" fillId="63" borderId="110" xfId="0" applyFont="1" applyFill="1" applyBorder="1" applyAlignment="1" applyProtection="1">
      <alignment wrapText="1"/>
    </xf>
    <xf numFmtId="0" fontId="83" fillId="63" borderId="110" xfId="0" applyFont="1" applyFill="1" applyBorder="1" applyProtection="1"/>
    <xf numFmtId="0" fontId="0" fillId="63" borderId="110" xfId="0" applyFill="1" applyBorder="1" applyProtection="1"/>
    <xf numFmtId="0" fontId="83" fillId="64" borderId="110" xfId="0" applyFont="1" applyFill="1" applyBorder="1" applyAlignment="1" applyProtection="1">
      <alignment wrapText="1"/>
    </xf>
    <xf numFmtId="0" fontId="83" fillId="64" borderId="110" xfId="0" applyFont="1" applyFill="1" applyBorder="1" applyProtection="1"/>
    <xf numFmtId="0" fontId="0" fillId="64" borderId="110" xfId="0" applyFill="1" applyBorder="1" applyProtection="1"/>
    <xf numFmtId="0" fontId="83" fillId="65" borderId="110" xfId="0" applyFont="1" applyFill="1" applyBorder="1" applyAlignment="1" applyProtection="1">
      <alignment wrapText="1"/>
    </xf>
    <xf numFmtId="0" fontId="83" fillId="65" borderId="110" xfId="0" applyFont="1" applyFill="1" applyBorder="1" applyProtection="1"/>
    <xf numFmtId="0" fontId="0" fillId="65" borderId="110" xfId="0" applyFill="1" applyBorder="1" applyProtection="1"/>
    <xf numFmtId="1" fontId="0" fillId="62" borderId="110" xfId="0" applyNumberFormat="1" applyFill="1" applyBorder="1" applyProtection="1"/>
    <xf numFmtId="1" fontId="0" fillId="63" borderId="110" xfId="0" applyNumberFormat="1" applyFill="1" applyBorder="1" applyProtection="1"/>
    <xf numFmtId="1" fontId="0" fillId="64" borderId="110" xfId="0" applyNumberFormat="1" applyFill="1" applyBorder="1" applyProtection="1"/>
    <xf numFmtId="1" fontId="0" fillId="65" borderId="110" xfId="0" applyNumberFormat="1" applyFill="1" applyBorder="1" applyProtection="1"/>
    <xf numFmtId="2" fontId="0" fillId="62" borderId="110" xfId="0" applyNumberFormat="1" applyFill="1" applyBorder="1" applyProtection="1"/>
    <xf numFmtId="2" fontId="0" fillId="63" borderId="110" xfId="0" applyNumberFormat="1" applyFill="1" applyBorder="1" applyProtection="1"/>
    <xf numFmtId="2" fontId="0" fillId="64" borderId="110" xfId="0" applyNumberFormat="1" applyFill="1" applyBorder="1" applyProtection="1"/>
    <xf numFmtId="2" fontId="0" fillId="65" borderId="110" xfId="0" applyNumberFormat="1" applyFill="1" applyBorder="1" applyProtection="1"/>
    <xf numFmtId="0" fontId="67" fillId="58" borderId="79" xfId="868" applyFont="1" applyFill="1" applyBorder="1"/>
    <xf numFmtId="184" fontId="70" fillId="0" borderId="16" xfId="38" applyNumberFormat="1" applyFont="1" applyBorder="1"/>
    <xf numFmtId="184" fontId="70" fillId="0" borderId="81" xfId="868" applyNumberFormat="1" applyBorder="1"/>
    <xf numFmtId="1" fontId="8" fillId="58" borderId="115" xfId="883" applyNumberFormat="1" applyFont="1" applyFill="1" applyBorder="1" applyAlignment="1">
      <alignment wrapText="1"/>
    </xf>
    <xf numFmtId="1" fontId="8" fillId="0" borderId="115" xfId="883" applyNumberFormat="1" applyFont="1" applyFill="1" applyBorder="1" applyAlignment="1">
      <alignment wrapText="1"/>
    </xf>
    <xf numFmtId="173" fontId="5" fillId="0" borderId="115" xfId="0" applyNumberFormat="1" applyFont="1" applyBorder="1"/>
    <xf numFmtId="173" fontId="5" fillId="0" borderId="48" xfId="0" applyNumberFormat="1" applyFont="1" applyBorder="1"/>
    <xf numFmtId="173" fontId="5" fillId="0" borderId="178" xfId="0" applyNumberFormat="1" applyFont="1" applyBorder="1"/>
    <xf numFmtId="173" fontId="5" fillId="0" borderId="37" xfId="0" applyNumberFormat="1" applyFont="1" applyBorder="1"/>
    <xf numFmtId="173" fontId="5" fillId="0" borderId="38" xfId="0" applyNumberFormat="1" applyFont="1" applyBorder="1"/>
    <xf numFmtId="0" fontId="0" fillId="57" borderId="110" xfId="0" applyFill="1" applyBorder="1"/>
    <xf numFmtId="1" fontId="0" fillId="59" borderId="110" xfId="0" applyNumberFormat="1" applyFill="1" applyBorder="1"/>
    <xf numFmtId="1" fontId="0" fillId="0" borderId="115" xfId="0" applyNumberFormat="1" applyBorder="1"/>
    <xf numFmtId="1" fontId="0" fillId="58" borderId="115" xfId="0" applyNumberFormat="1" applyFill="1" applyBorder="1"/>
    <xf numFmtId="2" fontId="70" fillId="66" borderId="94" xfId="868" applyNumberFormat="1" applyFill="1" applyBorder="1"/>
    <xf numFmtId="2" fontId="69" fillId="58" borderId="37" xfId="883" applyNumberFormat="1" applyFont="1" applyFill="1" applyBorder="1" applyAlignment="1">
      <alignment horizontal="right" wrapText="1"/>
    </xf>
    <xf numFmtId="0" fontId="8" fillId="55" borderId="117" xfId="883" applyFont="1" applyFill="1" applyBorder="1" applyAlignment="1">
      <alignment wrapText="1"/>
    </xf>
    <xf numFmtId="0" fontId="8" fillId="0" borderId="118" xfId="883" applyFont="1" applyFill="1" applyBorder="1" applyAlignment="1">
      <alignment wrapText="1"/>
    </xf>
    <xf numFmtId="2" fontId="69" fillId="58" borderId="118" xfId="883" applyNumberFormat="1" applyFont="1" applyFill="1" applyBorder="1" applyAlignment="1">
      <alignment horizontal="right" wrapText="1"/>
    </xf>
    <xf numFmtId="1" fontId="8" fillId="58" borderId="118" xfId="883" applyNumberFormat="1" applyFont="1" applyFill="1" applyBorder="1" applyAlignment="1">
      <alignment wrapText="1"/>
    </xf>
    <xf numFmtId="173" fontId="5" fillId="0" borderId="118" xfId="0" applyNumberFormat="1" applyFont="1" applyBorder="1"/>
    <xf numFmtId="1" fontId="0" fillId="58" borderId="118" xfId="0" applyNumberFormat="1" applyFill="1" applyBorder="1"/>
    <xf numFmtId="173" fontId="60" fillId="0" borderId="184" xfId="0" applyNumberFormat="1" applyFont="1" applyBorder="1"/>
    <xf numFmtId="0" fontId="8" fillId="55" borderId="42" xfId="883" applyFont="1" applyFill="1" applyBorder="1" applyAlignment="1">
      <alignment wrapText="1"/>
    </xf>
    <xf numFmtId="0" fontId="8" fillId="0" borderId="42" xfId="883" applyFont="1" applyFill="1" applyBorder="1" applyAlignment="1">
      <alignment wrapText="1"/>
    </xf>
    <xf numFmtId="2" fontId="69" fillId="58" borderId="42" xfId="883" applyNumberFormat="1" applyFont="1" applyFill="1" applyBorder="1" applyAlignment="1">
      <alignment horizontal="right" wrapText="1"/>
    </xf>
    <xf numFmtId="1" fontId="8" fillId="0" borderId="42" xfId="883" applyNumberFormat="1" applyFont="1" applyFill="1" applyBorder="1" applyAlignment="1">
      <alignment wrapText="1"/>
    </xf>
    <xf numFmtId="173" fontId="5" fillId="0" borderId="42" xfId="0" applyNumberFormat="1" applyFont="1" applyBorder="1"/>
    <xf numFmtId="1" fontId="0" fillId="0" borderId="42" xfId="0" applyNumberFormat="1" applyBorder="1"/>
    <xf numFmtId="173" fontId="60" fillId="0" borderId="42" xfId="0" applyNumberFormat="1" applyFont="1" applyBorder="1"/>
    <xf numFmtId="0" fontId="8" fillId="55" borderId="115" xfId="883" applyFont="1" applyFill="1" applyBorder="1" applyAlignment="1">
      <alignment wrapText="1"/>
    </xf>
    <xf numFmtId="2" fontId="69" fillId="58" borderId="115" xfId="883" applyNumberFormat="1" applyFont="1" applyFill="1" applyBorder="1" applyAlignment="1">
      <alignment horizontal="right" wrapText="1"/>
    </xf>
    <xf numFmtId="173" fontId="60" fillId="0" borderId="115" xfId="0" applyNumberFormat="1" applyFont="1" applyBorder="1"/>
    <xf numFmtId="0" fontId="8" fillId="55" borderId="48" xfId="883" applyFont="1" applyFill="1" applyBorder="1" applyAlignment="1">
      <alignment wrapText="1"/>
    </xf>
    <xf numFmtId="2" fontId="69" fillId="58" borderId="48" xfId="883" applyNumberFormat="1" applyFont="1" applyFill="1" applyBorder="1" applyAlignment="1">
      <alignment wrapText="1"/>
    </xf>
    <xf numFmtId="1" fontId="8" fillId="58" borderId="48" xfId="883" applyNumberFormat="1" applyFont="1" applyFill="1" applyBorder="1" applyAlignment="1">
      <alignment wrapText="1"/>
    </xf>
    <xf numFmtId="1" fontId="0" fillId="0" borderId="48" xfId="0" applyNumberFormat="1" applyBorder="1"/>
    <xf numFmtId="173" fontId="60" fillId="0" borderId="48" xfId="0" applyNumberFormat="1" applyFont="1" applyBorder="1"/>
    <xf numFmtId="173" fontId="0" fillId="62" borderId="110" xfId="0" applyNumberFormat="1" applyFill="1" applyBorder="1" applyProtection="1"/>
    <xf numFmtId="2" fontId="1" fillId="0" borderId="94" xfId="868" applyNumberFormat="1" applyFont="1" applyFill="1" applyBorder="1"/>
    <xf numFmtId="2" fontId="70" fillId="0" borderId="124" xfId="868" applyNumberFormat="1" applyFill="1" applyBorder="1"/>
    <xf numFmtId="164" fontId="36" fillId="0" borderId="42" xfId="39" applyNumberFormat="1" applyFont="1" applyBorder="1" applyAlignment="1">
      <alignment horizontal="center" vertical="center" wrapText="1"/>
    </xf>
    <xf numFmtId="164" fontId="36" fillId="0" borderId="115" xfId="39" applyNumberFormat="1" applyFont="1" applyBorder="1" applyAlignment="1">
      <alignment horizontal="center" vertical="center" wrapText="1"/>
    </xf>
    <xf numFmtId="164" fontId="36" fillId="0" borderId="42" xfId="39" applyFont="1" applyFill="1" applyBorder="1" applyAlignment="1">
      <alignment horizontal="center" vertical="center" wrapText="1"/>
    </xf>
    <xf numFmtId="164" fontId="36" fillId="0" borderId="115" xfId="39" applyFont="1" applyFill="1" applyBorder="1" applyAlignment="1">
      <alignment horizontal="center" vertical="center" wrapText="1"/>
    </xf>
    <xf numFmtId="164" fontId="36" fillId="0" borderId="118" xfId="39" applyFont="1" applyFill="1" applyBorder="1" applyAlignment="1">
      <alignment horizontal="center" vertical="center" wrapText="1"/>
    </xf>
    <xf numFmtId="185" fontId="70" fillId="66" borderId="94" xfId="868" applyNumberFormat="1" applyFill="1" applyBorder="1"/>
    <xf numFmtId="0" fontId="32" fillId="0" borderId="0" xfId="0" applyFont="1" applyAlignment="1">
      <alignment horizontal="left"/>
    </xf>
    <xf numFmtId="0" fontId="83" fillId="62" borderId="154" xfId="0" applyFont="1" applyFill="1" applyBorder="1" applyAlignment="1" applyProtection="1"/>
    <xf numFmtId="0" fontId="83" fillId="62" borderId="149" xfId="0" applyFont="1" applyFill="1" applyBorder="1" applyAlignment="1" applyProtection="1"/>
    <xf numFmtId="0" fontId="83" fillId="62" borderId="183" xfId="0" applyFont="1" applyFill="1" applyBorder="1" applyAlignment="1" applyProtection="1"/>
    <xf numFmtId="0" fontId="83" fillId="63" borderId="154" xfId="0" applyFont="1" applyFill="1" applyBorder="1" applyAlignment="1" applyProtection="1"/>
    <xf numFmtId="0" fontId="83" fillId="63" borderId="149" xfId="0" applyFont="1" applyFill="1" applyBorder="1" applyAlignment="1" applyProtection="1"/>
    <xf numFmtId="0" fontId="83" fillId="63" borderId="183" xfId="0" applyFont="1" applyFill="1" applyBorder="1" applyAlignment="1" applyProtection="1"/>
    <xf numFmtId="0" fontId="83" fillId="64" borderId="154" xfId="0" applyFont="1" applyFill="1" applyBorder="1" applyAlignment="1" applyProtection="1"/>
    <xf numFmtId="0" fontId="83" fillId="64" borderId="149" xfId="0" applyFont="1" applyFill="1" applyBorder="1" applyAlignment="1" applyProtection="1"/>
    <xf numFmtId="0" fontId="83" fillId="64" borderId="183" xfId="0" applyFont="1" applyFill="1" applyBorder="1" applyAlignment="1" applyProtection="1"/>
    <xf numFmtId="0" fontId="83" fillId="65" borderId="154" xfId="0" applyFont="1" applyFill="1" applyBorder="1" applyAlignment="1" applyProtection="1"/>
    <xf numFmtId="0" fontId="83" fillId="65" borderId="149" xfId="0" applyFont="1" applyFill="1" applyBorder="1" applyAlignment="1" applyProtection="1"/>
    <xf numFmtId="0" fontId="83" fillId="65" borderId="183" xfId="0" applyFont="1" applyFill="1" applyBorder="1" applyAlignment="1" applyProtection="1"/>
    <xf numFmtId="0" fontId="88" fillId="0" borderId="0" xfId="0" applyFont="1" applyFill="1" applyProtection="1"/>
    <xf numFmtId="185" fontId="0" fillId="63" borderId="110" xfId="0" applyNumberFormat="1" applyFill="1" applyBorder="1" applyProtection="1"/>
    <xf numFmtId="0" fontId="89" fillId="0" borderId="0" xfId="0" applyFont="1" applyFill="1" applyProtection="1"/>
    <xf numFmtId="186" fontId="0" fillId="65" borderId="110" xfId="0" applyNumberFormat="1" applyFill="1" applyBorder="1" applyProtection="1"/>
    <xf numFmtId="164" fontId="32" fillId="0" borderId="0" xfId="39" applyFont="1" applyFill="1" applyBorder="1"/>
    <xf numFmtId="0" fontId="83" fillId="65" borderId="110" xfId="0" applyFont="1" applyFill="1" applyBorder="1" applyAlignment="1" applyProtection="1">
      <alignment horizontal="center" wrapText="1"/>
    </xf>
    <xf numFmtId="187" fontId="37" fillId="56" borderId="56" xfId="39" applyNumberFormat="1" applyFont="1" applyFill="1" applyBorder="1" applyAlignment="1">
      <alignment horizontal="left"/>
    </xf>
    <xf numFmtId="187" fontId="37" fillId="56" borderId="113" xfId="39" applyNumberFormat="1" applyFont="1" applyFill="1" applyBorder="1" applyAlignment="1">
      <alignment horizontal="left"/>
    </xf>
    <xf numFmtId="187" fontId="37" fillId="56" borderId="0" xfId="39" applyNumberFormat="1" applyFont="1" applyFill="1" applyBorder="1" applyAlignment="1">
      <alignment horizontal="left"/>
    </xf>
    <xf numFmtId="187" fontId="37" fillId="56" borderId="100" xfId="39" applyNumberFormat="1" applyFont="1" applyFill="1" applyBorder="1" applyAlignment="1">
      <alignment horizontal="left"/>
    </xf>
    <xf numFmtId="174" fontId="63" fillId="55" borderId="72" xfId="868" quotePrefix="1" applyNumberFormat="1" applyFont="1" applyFill="1" applyBorder="1"/>
    <xf numFmtId="0" fontId="90" fillId="55" borderId="0" xfId="0" applyFont="1" applyFill="1" applyBorder="1" applyAlignment="1">
      <alignment horizontal="left"/>
    </xf>
    <xf numFmtId="0" fontId="91" fillId="67" borderId="132" xfId="0" applyFont="1" applyFill="1" applyBorder="1" applyAlignment="1">
      <alignment vertical="top"/>
    </xf>
    <xf numFmtId="0" fontId="91" fillId="67" borderId="132" xfId="0" applyFont="1" applyFill="1" applyBorder="1" applyAlignment="1">
      <alignment vertical="top" wrapText="1"/>
    </xf>
    <xf numFmtId="0" fontId="91" fillId="67" borderId="132" xfId="0" applyFont="1" applyFill="1" applyBorder="1" applyAlignment="1">
      <alignment horizontal="right" vertical="top"/>
    </xf>
    <xf numFmtId="0" fontId="91" fillId="67" borderId="0" xfId="0" applyFont="1" applyFill="1" applyBorder="1" applyAlignment="1">
      <alignment vertical="top"/>
    </xf>
    <xf numFmtId="0" fontId="91" fillId="67" borderId="0" xfId="0" applyFont="1" applyFill="1" applyBorder="1" applyAlignment="1">
      <alignment vertical="top" wrapText="1"/>
    </xf>
    <xf numFmtId="0" fontId="26" fillId="67" borderId="0" xfId="0" applyFont="1" applyFill="1" applyBorder="1" applyAlignment="1">
      <alignment horizontal="right" vertical="top"/>
    </xf>
    <xf numFmtId="0" fontId="91" fillId="67" borderId="132" xfId="0" applyFont="1" applyFill="1" applyBorder="1" applyAlignment="1"/>
    <xf numFmtId="0" fontId="91" fillId="67" borderId="132" xfId="0" applyFont="1" applyFill="1" applyBorder="1" applyAlignment="1">
      <alignment wrapText="1"/>
    </xf>
    <xf numFmtId="2" fontId="91" fillId="59" borderId="132" xfId="0" applyNumberFormat="1" applyFont="1" applyFill="1" applyBorder="1" applyAlignment="1">
      <alignment horizontal="right"/>
    </xf>
    <xf numFmtId="0" fontId="26" fillId="67" borderId="0" xfId="0" applyFont="1" applyFill="1" applyBorder="1" applyAlignment="1"/>
    <xf numFmtId="0" fontId="26" fillId="67" borderId="0" xfId="0" applyFont="1" applyFill="1" applyBorder="1" applyAlignment="1">
      <alignment wrapText="1"/>
    </xf>
    <xf numFmtId="2" fontId="26" fillId="59" borderId="0" xfId="0" applyNumberFormat="1" applyFont="1" applyFill="1" applyBorder="1" applyAlignment="1">
      <alignment horizontal="right"/>
    </xf>
    <xf numFmtId="0" fontId="26" fillId="67" borderId="0" xfId="0" applyFont="1" applyFill="1" applyBorder="1" applyAlignment="1">
      <alignment horizontal="left"/>
    </xf>
    <xf numFmtId="0" fontId="26" fillId="67" borderId="0" xfId="0" applyFont="1" applyFill="1" applyBorder="1" applyAlignment="1">
      <alignment horizontal="left" wrapText="1" indent="1"/>
    </xf>
    <xf numFmtId="0" fontId="26" fillId="67" borderId="158" xfId="0" applyFont="1" applyFill="1" applyBorder="1" applyAlignment="1"/>
    <xf numFmtId="0" fontId="26" fillId="67" borderId="158" xfId="0" applyFont="1" applyFill="1" applyBorder="1" applyAlignment="1">
      <alignment wrapText="1"/>
    </xf>
    <xf numFmtId="2" fontId="26" fillId="59" borderId="158" xfId="0" applyNumberFormat="1" applyFont="1" applyFill="1" applyBorder="1" applyAlignment="1">
      <alignment horizontal="right"/>
    </xf>
    <xf numFmtId="0" fontId="91" fillId="67" borderId="132" xfId="0" applyFont="1" applyFill="1" applyBorder="1" applyAlignment="1">
      <alignment horizontal="right"/>
    </xf>
    <xf numFmtId="0" fontId="26" fillId="67" borderId="0" xfId="0" applyFont="1" applyFill="1" applyBorder="1" applyAlignment="1">
      <alignment horizontal="right"/>
    </xf>
    <xf numFmtId="185" fontId="91" fillId="67" borderId="132" xfId="0" applyNumberFormat="1" applyFont="1" applyFill="1" applyBorder="1" applyAlignment="1">
      <alignment horizontal="right"/>
    </xf>
    <xf numFmtId="185" fontId="26" fillId="67" borderId="0" xfId="0" applyNumberFormat="1" applyFont="1" applyFill="1" applyBorder="1" applyAlignment="1">
      <alignment horizontal="right"/>
    </xf>
    <xf numFmtId="185" fontId="26" fillId="67" borderId="158" xfId="0" applyNumberFormat="1" applyFont="1" applyFill="1" applyBorder="1" applyAlignment="1">
      <alignment horizontal="right"/>
    </xf>
    <xf numFmtId="0" fontId="34" fillId="67" borderId="0" xfId="0" applyFont="1" applyFill="1"/>
    <xf numFmtId="0" fontId="0" fillId="67" borderId="0" xfId="0" applyFill="1"/>
    <xf numFmtId="0" fontId="91" fillId="67" borderId="149" xfId="0" applyFont="1" applyFill="1" applyBorder="1" applyAlignment="1">
      <alignment horizontal="center" vertical="top" wrapText="1"/>
    </xf>
    <xf numFmtId="0" fontId="26" fillId="67" borderId="132" xfId="0" applyFont="1" applyFill="1" applyBorder="1" applyAlignment="1"/>
    <xf numFmtId="0" fontId="26" fillId="67" borderId="132" xfId="0" applyFont="1" applyFill="1" applyBorder="1" applyAlignment="1">
      <alignment wrapText="1"/>
    </xf>
    <xf numFmtId="3" fontId="26" fillId="67" borderId="132" xfId="0" applyNumberFormat="1" applyFont="1" applyFill="1" applyBorder="1" applyAlignment="1">
      <alignment horizontal="right" wrapText="1"/>
    </xf>
    <xf numFmtId="188" fontId="26" fillId="67" borderId="132" xfId="0" applyNumberFormat="1" applyFont="1" applyFill="1" applyBorder="1" applyAlignment="1">
      <alignment horizontal="left" wrapText="1"/>
    </xf>
    <xf numFmtId="188" fontId="93" fillId="67" borderId="132" xfId="0" applyNumberFormat="1" applyFont="1" applyFill="1" applyBorder="1" applyAlignment="1">
      <alignment horizontal="left" wrapText="1"/>
    </xf>
    <xf numFmtId="0" fontId="26" fillId="67" borderId="158" xfId="0" applyFont="1" applyFill="1" applyBorder="1" applyAlignment="1">
      <alignment vertical="top"/>
    </xf>
    <xf numFmtId="0" fontId="26" fillId="67" borderId="158" xfId="0" applyFont="1" applyFill="1" applyBorder="1" applyAlignment="1">
      <alignment vertical="top" wrapText="1"/>
    </xf>
    <xf numFmtId="0" fontId="26" fillId="67" borderId="158" xfId="0" applyFont="1" applyFill="1" applyBorder="1" applyAlignment="1">
      <alignment horizontal="right" vertical="top" wrapText="1"/>
    </xf>
    <xf numFmtId="3" fontId="26" fillId="67" borderId="158" xfId="0" applyNumberFormat="1" applyFont="1" applyFill="1" applyBorder="1" applyAlignment="1">
      <alignment horizontal="right" wrapText="1"/>
    </xf>
    <xf numFmtId="188" fontId="93" fillId="67" borderId="158" xfId="0" applyNumberFormat="1" applyFont="1" applyFill="1" applyBorder="1" applyAlignment="1">
      <alignment horizontal="left" wrapText="1"/>
    </xf>
    <xf numFmtId="0" fontId="86" fillId="0" borderId="0" xfId="0" applyFont="1" applyAlignment="1">
      <alignment horizontal="center" vertical="center"/>
    </xf>
    <xf numFmtId="0" fontId="86" fillId="0" borderId="0" xfId="0" applyFont="1" applyAlignment="1">
      <alignment horizontal="center" vertical="center" wrapText="1"/>
    </xf>
    <xf numFmtId="0" fontId="86" fillId="0" borderId="0" xfId="0" applyFont="1" applyAlignment="1">
      <alignment horizontal="center"/>
    </xf>
    <xf numFmtId="0" fontId="0" fillId="0" borderId="0" xfId="0" applyAlignment="1">
      <alignment horizontal="center" vertical="center" wrapText="1"/>
    </xf>
    <xf numFmtId="1" fontId="86" fillId="0" borderId="0" xfId="0" applyNumberFormat="1" applyFont="1"/>
    <xf numFmtId="1" fontId="0" fillId="0" borderId="0" xfId="0" applyNumberFormat="1"/>
    <xf numFmtId="9" fontId="0" fillId="0" borderId="0" xfId="1348" applyFont="1"/>
    <xf numFmtId="189" fontId="0" fillId="0" borderId="0" xfId="0" applyNumberFormat="1"/>
    <xf numFmtId="189" fontId="32" fillId="0" borderId="0" xfId="0" applyNumberFormat="1" applyFont="1" applyAlignment="1">
      <alignment horizontal="left"/>
    </xf>
    <xf numFmtId="173" fontId="70" fillId="55" borderId="152" xfId="868" applyNumberFormat="1" applyFill="1" applyBorder="1"/>
    <xf numFmtId="173" fontId="70" fillId="55" borderId="73" xfId="868" applyNumberFormat="1" applyFill="1" applyBorder="1"/>
    <xf numFmtId="190" fontId="0" fillId="0" borderId="0" xfId="0" applyNumberFormat="1"/>
    <xf numFmtId="0" fontId="90" fillId="55" borderId="0" xfId="868" applyFont="1" applyFill="1" applyBorder="1"/>
    <xf numFmtId="173" fontId="94" fillId="0" borderId="152" xfId="868" applyNumberFormat="1" applyFont="1" applyFill="1" applyBorder="1"/>
    <xf numFmtId="173" fontId="94" fillId="0" borderId="73" xfId="868" applyNumberFormat="1" applyFont="1" applyBorder="1"/>
    <xf numFmtId="0" fontId="0" fillId="0" borderId="110" xfId="0" applyBorder="1"/>
    <xf numFmtId="0" fontId="5" fillId="0" borderId="110" xfId="0" applyFont="1" applyBorder="1"/>
    <xf numFmtId="190" fontId="0" fillId="0" borderId="110" xfId="0" applyNumberFormat="1" applyBorder="1"/>
    <xf numFmtId="1" fontId="0" fillId="0" borderId="110" xfId="0" applyNumberFormat="1" applyBorder="1"/>
    <xf numFmtId="189" fontId="0" fillId="0" borderId="110" xfId="1348" applyNumberFormat="1" applyFont="1" applyBorder="1"/>
    <xf numFmtId="0" fontId="32" fillId="0" borderId="110" xfId="0" applyFont="1" applyBorder="1"/>
    <xf numFmtId="191" fontId="41" fillId="0" borderId="0" xfId="865" applyNumberFormat="1" applyFont="1" applyFill="1" applyBorder="1"/>
    <xf numFmtId="2" fontId="95" fillId="0" borderId="0" xfId="865" applyNumberFormat="1" applyFont="1" applyBorder="1"/>
    <xf numFmtId="0" fontId="70" fillId="0" borderId="110" xfId="868" applyBorder="1"/>
    <xf numFmtId="174" fontId="39" fillId="0" borderId="110" xfId="865" applyNumberFormat="1" applyFont="1" applyFill="1" applyBorder="1"/>
    <xf numFmtId="175" fontId="41" fillId="0" borderId="110" xfId="865" applyNumberFormat="1" applyFont="1" applyFill="1" applyBorder="1"/>
    <xf numFmtId="2" fontId="41" fillId="0" borderId="110" xfId="865" applyNumberFormat="1" applyFont="1" applyBorder="1"/>
    <xf numFmtId="189" fontId="41" fillId="0" borderId="110" xfId="1348" applyNumberFormat="1" applyFont="1" applyFill="1" applyBorder="1"/>
    <xf numFmtId="174" fontId="40" fillId="0" borderId="110" xfId="865" applyNumberFormat="1" applyFont="1" applyFill="1" applyBorder="1"/>
    <xf numFmtId="189" fontId="38" fillId="0" borderId="110" xfId="1348" applyNumberFormat="1" applyFont="1" applyFill="1" applyBorder="1"/>
    <xf numFmtId="0" fontId="86" fillId="0" borderId="0" xfId="868" applyFont="1" applyBorder="1"/>
    <xf numFmtId="175" fontId="95" fillId="0" borderId="0" xfId="865" applyNumberFormat="1" applyFont="1" applyFill="1" applyBorder="1"/>
    <xf numFmtId="191" fontId="95" fillId="0" borderId="0" xfId="865" applyNumberFormat="1" applyFont="1" applyFill="1" applyBorder="1"/>
    <xf numFmtId="0" fontId="5" fillId="0" borderId="0" xfId="877" applyFont="1"/>
    <xf numFmtId="167" fontId="0" fillId="0" borderId="0" xfId="0" applyNumberFormat="1" applyAlignment="1">
      <alignment horizontal="center"/>
    </xf>
    <xf numFmtId="167" fontId="0" fillId="0" borderId="17" xfId="0" applyNumberFormat="1" applyBorder="1" applyAlignment="1">
      <alignment horizontal="center"/>
    </xf>
    <xf numFmtId="164" fontId="0" fillId="0" borderId="100" xfId="0" applyNumberFormat="1" applyFont="1" applyBorder="1"/>
    <xf numFmtId="164" fontId="0" fillId="0" borderId="0" xfId="0" applyNumberFormat="1" applyAlignment="1">
      <alignment horizontal="left"/>
    </xf>
    <xf numFmtId="11" fontId="0" fillId="0" borderId="0" xfId="0" applyNumberFormat="1"/>
    <xf numFmtId="0" fontId="90" fillId="0" borderId="0" xfId="0" applyFont="1"/>
    <xf numFmtId="170" fontId="0" fillId="0" borderId="0" xfId="0" applyNumberFormat="1" applyBorder="1" applyAlignment="1">
      <alignment horizontal="left"/>
    </xf>
    <xf numFmtId="0" fontId="0" fillId="0" borderId="147" xfId="0" applyBorder="1"/>
    <xf numFmtId="0" fontId="5" fillId="0" borderId="131" xfId="0" applyFont="1" applyBorder="1"/>
    <xf numFmtId="0" fontId="0" fillId="0" borderId="53" xfId="0" applyBorder="1"/>
    <xf numFmtId="0" fontId="0" fillId="0" borderId="56" xfId="0" applyBorder="1"/>
    <xf numFmtId="0" fontId="5" fillId="0" borderId="185" xfId="0" applyFont="1" applyFill="1" applyBorder="1"/>
    <xf numFmtId="0" fontId="5" fillId="0" borderId="56" xfId="0" applyFont="1" applyBorder="1"/>
    <xf numFmtId="2" fontId="0" fillId="0" borderId="185" xfId="0" applyNumberFormat="1" applyBorder="1"/>
    <xf numFmtId="0" fontId="5" fillId="0" borderId="114" xfId="0" applyFont="1" applyBorder="1"/>
    <xf numFmtId="2" fontId="0" fillId="0" borderId="186" xfId="0" applyNumberFormat="1" applyBorder="1"/>
    <xf numFmtId="2" fontId="0" fillId="0" borderId="187" xfId="0" applyNumberFormat="1" applyBorder="1"/>
    <xf numFmtId="170" fontId="0" fillId="55" borderId="0" xfId="0" applyNumberFormat="1" applyFill="1" applyAlignment="1">
      <alignment horizontal="left"/>
    </xf>
    <xf numFmtId="182" fontId="5" fillId="0" borderId="0" xfId="0" applyNumberFormat="1" applyFont="1"/>
    <xf numFmtId="182" fontId="5" fillId="0" borderId="132" xfId="0" applyNumberFormat="1" applyFont="1" applyFill="1" applyBorder="1"/>
    <xf numFmtId="182" fontId="0" fillId="0" borderId="132" xfId="0" applyNumberFormat="1" applyFill="1" applyBorder="1"/>
    <xf numFmtId="182" fontId="37" fillId="0" borderId="132" xfId="0" applyNumberFormat="1" applyFont="1" applyBorder="1"/>
    <xf numFmtId="0" fontId="5" fillId="0" borderId="132" xfId="0" applyFont="1" applyFill="1" applyBorder="1"/>
    <xf numFmtId="182" fontId="5" fillId="0" borderId="186" xfId="0" applyNumberFormat="1" applyFont="1" applyFill="1" applyBorder="1"/>
    <xf numFmtId="182" fontId="0" fillId="0" borderId="186" xfId="0" applyNumberFormat="1" applyBorder="1"/>
    <xf numFmtId="182" fontId="37" fillId="0" borderId="186" xfId="0" applyNumberFormat="1" applyFont="1" applyBorder="1"/>
    <xf numFmtId="0" fontId="5" fillId="0" borderId="186" xfId="0" applyFont="1" applyFill="1" applyBorder="1"/>
    <xf numFmtId="182" fontId="5" fillId="0" borderId="131" xfId="0" applyNumberFormat="1" applyFont="1" applyFill="1" applyBorder="1" applyAlignment="1">
      <alignment horizontal="left"/>
    </xf>
    <xf numFmtId="182" fontId="5" fillId="0" borderId="131" xfId="0" applyNumberFormat="1" applyFont="1" applyFill="1" applyBorder="1"/>
    <xf numFmtId="182" fontId="5" fillId="0" borderId="0" xfId="0" applyNumberFormat="1" applyFont="1" applyFill="1" applyBorder="1" applyAlignment="1">
      <alignment horizontal="left"/>
    </xf>
    <xf numFmtId="182" fontId="5" fillId="0" borderId="17" xfId="0" applyNumberFormat="1" applyFont="1" applyFill="1" applyBorder="1" applyAlignment="1">
      <alignment horizontal="left"/>
    </xf>
    <xf numFmtId="182" fontId="5" fillId="0" borderId="17" xfId="0" applyNumberFormat="1" applyFont="1" applyFill="1" applyBorder="1"/>
    <xf numFmtId="182" fontId="5" fillId="0" borderId="133" xfId="0" applyNumberFormat="1" applyFont="1" applyFill="1" applyBorder="1" applyAlignment="1">
      <alignment horizontal="left"/>
    </xf>
    <xf numFmtId="182" fontId="5" fillId="0" borderId="133" xfId="0" applyNumberFormat="1" applyFont="1" applyFill="1" applyBorder="1"/>
    <xf numFmtId="182" fontId="5" fillId="0" borderId="0" xfId="38" applyNumberFormat="1" applyFont="1" applyFill="1"/>
    <xf numFmtId="182" fontId="5" fillId="0" borderId="131" xfId="0" applyNumberFormat="1" applyFont="1" applyBorder="1"/>
    <xf numFmtId="182" fontId="5" fillId="0" borderId="133" xfId="0" applyNumberFormat="1" applyFont="1" applyBorder="1"/>
    <xf numFmtId="0" fontId="97" fillId="0" borderId="0" xfId="0" applyFont="1"/>
    <xf numFmtId="0" fontId="5" fillId="61" borderId="0" xfId="0" applyFont="1" applyFill="1"/>
    <xf numFmtId="1" fontId="0" fillId="55" borderId="0" xfId="0" applyNumberFormat="1" applyFill="1"/>
    <xf numFmtId="184" fontId="0" fillId="0" borderId="0" xfId="38" applyNumberFormat="1" applyFont="1"/>
    <xf numFmtId="0" fontId="5" fillId="61" borderId="158" xfId="0" applyFont="1" applyFill="1" applyBorder="1"/>
    <xf numFmtId="1" fontId="0" fillId="55" borderId="158" xfId="0" applyNumberFormat="1" applyFill="1" applyBorder="1"/>
    <xf numFmtId="0" fontId="5" fillId="0" borderId="158" xfId="0" applyFont="1" applyBorder="1"/>
    <xf numFmtId="0" fontId="5" fillId="61" borderId="132" xfId="0" applyFont="1" applyFill="1" applyBorder="1"/>
    <xf numFmtId="1" fontId="0" fillId="55" borderId="132" xfId="0" applyNumberFormat="1" applyFill="1" applyBorder="1"/>
    <xf numFmtId="0" fontId="5" fillId="0" borderId="132" xfId="0" applyFont="1" applyBorder="1"/>
    <xf numFmtId="0" fontId="98" fillId="0" borderId="0" xfId="0" applyFont="1"/>
    <xf numFmtId="184" fontId="0" fillId="0" borderId="0" xfId="0" applyNumberFormat="1"/>
    <xf numFmtId="0" fontId="0" fillId="68" borderId="0" xfId="0" applyFill="1"/>
    <xf numFmtId="0" fontId="99" fillId="0" borderId="0" xfId="0" applyFont="1"/>
    <xf numFmtId="0" fontId="0" fillId="0" borderId="139" xfId="0" applyBorder="1"/>
    <xf numFmtId="0" fontId="0" fillId="0" borderId="188" xfId="0" applyBorder="1"/>
    <xf numFmtId="0" fontId="5" fillId="0" borderId="32" xfId="0" applyFont="1" applyBorder="1" applyAlignment="1">
      <alignment horizontal="center" vertical="center"/>
    </xf>
    <xf numFmtId="0" fontId="5" fillId="0" borderId="189" xfId="0" applyFont="1" applyBorder="1"/>
    <xf numFmtId="0" fontId="5" fillId="0" borderId="147" xfId="0" applyFont="1" applyBorder="1"/>
    <xf numFmtId="0" fontId="101" fillId="0" borderId="0" xfId="0" applyFont="1" applyAlignment="1">
      <alignment horizontal="right"/>
    </xf>
    <xf numFmtId="0" fontId="101" fillId="0" borderId="0" xfId="0" applyFont="1"/>
    <xf numFmtId="1" fontId="97" fillId="0" borderId="0" xfId="0" applyNumberFormat="1" applyFont="1" applyAlignment="1">
      <alignment horizontal="center"/>
    </xf>
    <xf numFmtId="0" fontId="103" fillId="0" borderId="0" xfId="0" applyFont="1"/>
    <xf numFmtId="0" fontId="5" fillId="0" borderId="188" xfId="0" applyFont="1" applyBorder="1"/>
    <xf numFmtId="0" fontId="96" fillId="0" borderId="0" xfId="1818"/>
    <xf numFmtId="0" fontId="5" fillId="0" borderId="56" xfId="0" applyFont="1" applyBorder="1" applyAlignment="1">
      <alignment horizontal="right"/>
    </xf>
    <xf numFmtId="0" fontId="5" fillId="0" borderId="0" xfId="0" applyFont="1" applyAlignment="1">
      <alignment horizontal="right"/>
    </xf>
    <xf numFmtId="0" fontId="5" fillId="0" borderId="0" xfId="0" applyFont="1" applyAlignment="1">
      <alignment horizontal="center"/>
    </xf>
    <xf numFmtId="185" fontId="0" fillId="0" borderId="0" xfId="0" applyNumberFormat="1" applyAlignment="1">
      <alignment horizontal="center"/>
    </xf>
    <xf numFmtId="0" fontId="32" fillId="0" borderId="0" xfId="0" applyFont="1" applyAlignment="1">
      <alignment horizontal="right"/>
    </xf>
    <xf numFmtId="0" fontId="0" fillId="0" borderId="131" xfId="0" applyBorder="1"/>
    <xf numFmtId="2" fontId="5" fillId="29" borderId="0" xfId="0" applyNumberFormat="1" applyFont="1" applyFill="1"/>
    <xf numFmtId="182" fontId="5" fillId="0" borderId="0" xfId="38" applyNumberFormat="1" applyFont="1"/>
    <xf numFmtId="182" fontId="5" fillId="0" borderId="0" xfId="38" applyNumberFormat="1" applyFont="1" applyBorder="1"/>
    <xf numFmtId="0" fontId="27" fillId="27" borderId="132" xfId="0" applyFont="1" applyFill="1" applyBorder="1" applyAlignment="1">
      <alignment horizontal="left" vertical="center" wrapText="1"/>
    </xf>
    <xf numFmtId="164" fontId="37" fillId="0" borderId="158" xfId="38" applyFont="1" applyFill="1" applyBorder="1" applyAlignment="1">
      <alignment horizontal="left"/>
    </xf>
    <xf numFmtId="0" fontId="27" fillId="29" borderId="132" xfId="0" applyFont="1" applyFill="1" applyBorder="1" applyAlignment="1">
      <alignment horizontal="left" vertical="center" wrapText="1"/>
    </xf>
    <xf numFmtId="164" fontId="37" fillId="0" borderId="131" xfId="38" applyFont="1" applyFill="1" applyBorder="1" applyAlignment="1">
      <alignment horizontal="left"/>
    </xf>
    <xf numFmtId="164" fontId="37" fillId="0" borderId="132" xfId="38" applyFont="1" applyFill="1" applyBorder="1" applyAlignment="1">
      <alignment horizontal="left"/>
    </xf>
    <xf numFmtId="0" fontId="5" fillId="0" borderId="186" xfId="0" applyFont="1" applyBorder="1"/>
    <xf numFmtId="0" fontId="5" fillId="51" borderId="139" xfId="0" applyFont="1" applyFill="1" applyBorder="1" applyAlignment="1">
      <alignment horizontal="right"/>
    </xf>
    <xf numFmtId="0" fontId="5" fillId="51" borderId="137" xfId="0" applyFont="1" applyFill="1" applyBorder="1" applyAlignment="1">
      <alignment horizontal="center"/>
    </xf>
    <xf numFmtId="0" fontId="5" fillId="51" borderId="140" xfId="0" applyFont="1" applyFill="1" applyBorder="1" applyAlignment="1">
      <alignment horizontal="center"/>
    </xf>
    <xf numFmtId="0" fontId="5" fillId="51" borderId="136" xfId="0" applyFont="1" applyFill="1" applyBorder="1" applyAlignment="1">
      <alignment horizontal="center"/>
    </xf>
    <xf numFmtId="0" fontId="5" fillId="0" borderId="0" xfId="0" applyFont="1" applyAlignment="1">
      <alignment horizontal="left"/>
    </xf>
    <xf numFmtId="178" fontId="0" fillId="55" borderId="0" xfId="38" applyNumberFormat="1" applyFont="1" applyFill="1"/>
    <xf numFmtId="178" fontId="0" fillId="0" borderId="0" xfId="38" applyNumberFormat="1" applyFont="1" applyAlignment="1">
      <alignment horizontal="left"/>
    </xf>
    <xf numFmtId="178" fontId="37" fillId="56" borderId="56" xfId="38" applyNumberFormat="1" applyFont="1" applyFill="1" applyBorder="1" applyAlignment="1">
      <alignment horizontal="left"/>
    </xf>
    <xf numFmtId="178" fontId="37" fillId="56" borderId="0" xfId="38" applyNumberFormat="1" applyFont="1" applyFill="1" applyBorder="1" applyAlignment="1">
      <alignment horizontal="left"/>
    </xf>
    <xf numFmtId="178" fontId="0" fillId="0" borderId="0" xfId="38" applyNumberFormat="1" applyFont="1"/>
    <xf numFmtId="0" fontId="5" fillId="0" borderId="72" xfId="0" applyFont="1" applyFill="1" applyBorder="1" applyAlignment="1">
      <alignment horizontal="left"/>
    </xf>
    <xf numFmtId="0" fontId="5" fillId="0" borderId="126" xfId="0" applyFont="1" applyFill="1" applyBorder="1" applyAlignment="1">
      <alignment horizontal="left"/>
    </xf>
    <xf numFmtId="0" fontId="5" fillId="51" borderId="147" xfId="0" applyFont="1" applyFill="1" applyBorder="1" applyAlignment="1">
      <alignment horizontal="right"/>
    </xf>
    <xf numFmtId="0" fontId="5" fillId="51" borderId="131" xfId="0" applyFont="1" applyFill="1" applyBorder="1" applyAlignment="1">
      <alignment horizontal="center"/>
    </xf>
    <xf numFmtId="0" fontId="5" fillId="51" borderId="146" xfId="0" applyFont="1" applyFill="1" applyBorder="1" applyAlignment="1">
      <alignment horizontal="center"/>
    </xf>
    <xf numFmtId="178" fontId="37" fillId="56" borderId="147" xfId="38" applyNumberFormat="1" applyFont="1" applyFill="1" applyBorder="1" applyAlignment="1">
      <alignment horizontal="left"/>
    </xf>
    <xf numFmtId="178" fontId="37" fillId="56" borderId="131" xfId="38" applyNumberFormat="1" applyFont="1" applyFill="1" applyBorder="1" applyAlignment="1">
      <alignment horizontal="left"/>
    </xf>
    <xf numFmtId="178" fontId="37" fillId="56" borderId="53" xfId="38" applyNumberFormat="1" applyFont="1" applyFill="1" applyBorder="1" applyAlignment="1">
      <alignment horizontal="left"/>
    </xf>
    <xf numFmtId="178" fontId="37" fillId="56" borderId="185" xfId="38" applyNumberFormat="1" applyFont="1" applyFill="1" applyBorder="1" applyAlignment="1">
      <alignment horizontal="left"/>
    </xf>
    <xf numFmtId="178" fontId="37" fillId="56" borderId="114" xfId="38" applyNumberFormat="1" applyFont="1" applyFill="1" applyBorder="1" applyAlignment="1">
      <alignment horizontal="left"/>
    </xf>
    <xf numFmtId="178" fontId="37" fillId="56" borderId="186" xfId="38" applyNumberFormat="1" applyFont="1" applyFill="1" applyBorder="1" applyAlignment="1">
      <alignment horizontal="left"/>
    </xf>
    <xf numFmtId="178" fontId="37" fillId="56" borderId="187" xfId="38" applyNumberFormat="1" applyFont="1" applyFill="1" applyBorder="1" applyAlignment="1">
      <alignment horizontal="left"/>
    </xf>
    <xf numFmtId="178" fontId="5" fillId="56" borderId="131" xfId="38" applyNumberFormat="1" applyFont="1" applyFill="1" applyBorder="1" applyAlignment="1">
      <alignment horizontal="left"/>
    </xf>
    <xf numFmtId="178" fontId="5" fillId="56" borderId="53" xfId="38" applyNumberFormat="1" applyFont="1" applyFill="1" applyBorder="1" applyAlignment="1">
      <alignment horizontal="left"/>
    </xf>
    <xf numFmtId="178" fontId="0" fillId="56" borderId="0" xfId="38" applyNumberFormat="1" applyFont="1" applyFill="1" applyBorder="1" applyAlignment="1">
      <alignment horizontal="left"/>
    </xf>
    <xf numFmtId="178" fontId="0" fillId="56" borderId="185" xfId="38" applyNumberFormat="1" applyFont="1" applyFill="1" applyBorder="1" applyAlignment="1">
      <alignment horizontal="left"/>
    </xf>
    <xf numFmtId="178" fontId="0" fillId="56" borderId="186" xfId="38" applyNumberFormat="1" applyFont="1" applyFill="1" applyBorder="1" applyAlignment="1">
      <alignment horizontal="left"/>
    </xf>
    <xf numFmtId="178" fontId="0" fillId="56" borderId="187" xfId="38" applyNumberFormat="1" applyFont="1" applyFill="1" applyBorder="1" applyAlignment="1">
      <alignment horizontal="left"/>
    </xf>
    <xf numFmtId="0" fontId="0" fillId="51" borderId="180" xfId="0" applyFill="1" applyBorder="1" applyAlignment="1">
      <alignment horizontal="center"/>
    </xf>
    <xf numFmtId="0" fontId="106" fillId="71" borderId="139" xfId="0" applyFont="1" applyFill="1" applyBorder="1"/>
    <xf numFmtId="0" fontId="107" fillId="71" borderId="137" xfId="0" applyFont="1" applyFill="1" applyBorder="1"/>
    <xf numFmtId="0" fontId="107" fillId="71" borderId="180" xfId="0" applyFont="1" applyFill="1" applyBorder="1"/>
    <xf numFmtId="0" fontId="107" fillId="0" borderId="0" xfId="0" applyFont="1" applyFill="1" applyBorder="1"/>
    <xf numFmtId="0" fontId="106" fillId="0" borderId="0" xfId="0" applyFont="1" applyFill="1" applyBorder="1"/>
    <xf numFmtId="178" fontId="0" fillId="55" borderId="0" xfId="38" applyNumberFormat="1" applyFont="1" applyFill="1" applyBorder="1"/>
    <xf numFmtId="178" fontId="0" fillId="55" borderId="158" xfId="38" applyNumberFormat="1" applyFont="1" applyFill="1" applyBorder="1"/>
    <xf numFmtId="178" fontId="0" fillId="55" borderId="132" xfId="38" applyNumberFormat="1" applyFont="1" applyFill="1" applyBorder="1"/>
    <xf numFmtId="0" fontId="5" fillId="56" borderId="0" xfId="0" applyFont="1" applyFill="1" applyBorder="1"/>
    <xf numFmtId="0" fontId="108" fillId="0" borderId="0" xfId="0" applyFont="1" applyFill="1" applyBorder="1"/>
    <xf numFmtId="2" fontId="108" fillId="0" borderId="0" xfId="0" applyNumberFormat="1" applyFont="1" applyFill="1" applyBorder="1" applyAlignment="1">
      <alignment vertical="center" wrapText="1"/>
    </xf>
    <xf numFmtId="0" fontId="108" fillId="0" borderId="0" xfId="0" applyFont="1" applyFill="1" applyBorder="1" applyAlignment="1">
      <alignment vertical="center"/>
    </xf>
    <xf numFmtId="0" fontId="98" fillId="0" borderId="0" xfId="0" applyFont="1" applyFill="1"/>
    <xf numFmtId="0" fontId="0" fillId="0" borderId="0" xfId="0" applyFill="1" applyBorder="1" applyAlignment="1">
      <alignment horizontal="right"/>
    </xf>
    <xf numFmtId="0" fontId="5" fillId="67" borderId="0" xfId="0" applyFont="1" applyFill="1" applyAlignment="1">
      <alignment wrapText="1"/>
    </xf>
    <xf numFmtId="0" fontId="75" fillId="67" borderId="0" xfId="0" applyFont="1" applyFill="1"/>
    <xf numFmtId="0" fontId="26" fillId="67" borderId="158" xfId="0" applyFont="1" applyFill="1" applyBorder="1"/>
    <xf numFmtId="0" fontId="26" fillId="67" borderId="0" xfId="0" applyFont="1" applyFill="1"/>
    <xf numFmtId="0" fontId="75" fillId="0" borderId="0" xfId="0" applyFont="1" applyFill="1"/>
    <xf numFmtId="185" fontId="0" fillId="0" borderId="0" xfId="0" applyNumberFormat="1" applyFill="1"/>
    <xf numFmtId="0" fontId="91" fillId="0" borderId="0" xfId="0" applyFont="1" applyFill="1" applyAlignment="1">
      <alignment vertical="top"/>
    </xf>
    <xf numFmtId="0" fontId="26" fillId="0" borderId="158" xfId="0" applyFont="1" applyFill="1" applyBorder="1"/>
    <xf numFmtId="0" fontId="26" fillId="0" borderId="0" xfId="0" applyFont="1" applyFill="1"/>
    <xf numFmtId="0" fontId="5" fillId="0" borderId="0" xfId="0" applyFont="1" applyFill="1" applyAlignment="1">
      <alignment horizontal="left" wrapText="1"/>
    </xf>
    <xf numFmtId="0" fontId="91" fillId="0" borderId="0" xfId="0" applyFont="1" applyFill="1" applyBorder="1" applyAlignment="1">
      <alignment vertical="top"/>
    </xf>
    <xf numFmtId="0" fontId="26" fillId="0" borderId="0" xfId="0" applyFont="1" applyFill="1" applyBorder="1"/>
    <xf numFmtId="184" fontId="0" fillId="55" borderId="0" xfId="38" applyNumberFormat="1" applyFont="1" applyFill="1"/>
    <xf numFmtId="0" fontId="104" fillId="0" borderId="0" xfId="0" applyFont="1"/>
    <xf numFmtId="0" fontId="111" fillId="0" borderId="0" xfId="0" applyFont="1" applyFill="1" applyBorder="1" applyAlignment="1">
      <alignment horizontal="right" vertical="top"/>
    </xf>
    <xf numFmtId="2" fontId="108" fillId="0" borderId="0" xfId="0" applyNumberFormat="1" applyFont="1" applyFill="1" applyBorder="1" applyAlignment="1">
      <alignment horizontal="center" vertical="center" wrapText="1"/>
    </xf>
    <xf numFmtId="0" fontId="113" fillId="0" borderId="0" xfId="0" applyFont="1" applyFill="1"/>
    <xf numFmtId="3" fontId="26" fillId="0" borderId="0" xfId="0" applyNumberFormat="1" applyFont="1" applyFill="1" applyBorder="1" applyAlignment="1">
      <alignment horizontal="right"/>
    </xf>
    <xf numFmtId="188" fontId="93" fillId="0" borderId="0" xfId="0" applyNumberFormat="1" applyFont="1" applyFill="1" applyBorder="1" applyAlignment="1">
      <alignment horizontal="left"/>
    </xf>
    <xf numFmtId="0" fontId="75" fillId="0" borderId="0" xfId="0" applyFont="1" applyAlignment="1">
      <alignment vertical="center"/>
    </xf>
    <xf numFmtId="0" fontId="91" fillId="67" borderId="132" xfId="0" applyFont="1" applyFill="1" applyBorder="1"/>
    <xf numFmtId="0" fontId="26" fillId="67" borderId="0" xfId="0" applyFont="1" applyFill="1" applyAlignment="1">
      <alignment horizontal="right"/>
    </xf>
    <xf numFmtId="3" fontId="0" fillId="67" borderId="0" xfId="0" applyNumberFormat="1" applyFill="1"/>
    <xf numFmtId="0" fontId="75" fillId="0" borderId="0" xfId="0" applyFont="1" applyFill="1" applyBorder="1"/>
    <xf numFmtId="0" fontId="75" fillId="0" borderId="0" xfId="0" applyFont="1" applyFill="1" applyBorder="1" applyAlignment="1">
      <alignment horizontal="center"/>
    </xf>
    <xf numFmtId="185" fontId="0" fillId="0" borderId="0" xfId="0" applyNumberFormat="1" applyFill="1" applyBorder="1"/>
    <xf numFmtId="0" fontId="91" fillId="0" borderId="0" xfId="0" applyFont="1" applyFill="1" applyBorder="1" applyAlignment="1">
      <alignment horizontal="center"/>
    </xf>
    <xf numFmtId="188" fontId="116" fillId="0" borderId="0" xfId="0" applyNumberFormat="1" applyFont="1" applyFill="1" applyBorder="1" applyAlignment="1">
      <alignment horizontal="left"/>
    </xf>
    <xf numFmtId="188" fontId="117" fillId="0" borderId="0" xfId="0" applyNumberFormat="1" applyFont="1" applyFill="1" applyBorder="1" applyAlignment="1">
      <alignment horizontal="left" wrapText="1"/>
    </xf>
    <xf numFmtId="188" fontId="26" fillId="0" borderId="0" xfId="0" applyNumberFormat="1" applyFont="1" applyFill="1" applyBorder="1" applyAlignment="1">
      <alignment horizontal="right"/>
    </xf>
    <xf numFmtId="188" fontId="26" fillId="0" borderId="0" xfId="0" applyNumberFormat="1" applyFont="1" applyFill="1" applyBorder="1" applyAlignment="1">
      <alignment horizontal="right" wrapText="1"/>
    </xf>
    <xf numFmtId="188" fontId="93" fillId="0" borderId="0" xfId="0" applyNumberFormat="1" applyFont="1" applyFill="1" applyBorder="1" applyAlignment="1">
      <alignment horizontal="left" wrapText="1"/>
    </xf>
    <xf numFmtId="0" fontId="113" fillId="0" borderId="0" xfId="0" applyFont="1" applyFill="1" applyBorder="1"/>
    <xf numFmtId="3" fontId="0" fillId="0" borderId="0" xfId="0" applyNumberFormat="1" applyFill="1" applyBorder="1"/>
    <xf numFmtId="0" fontId="36" fillId="0" borderId="0" xfId="0" applyFont="1" applyFill="1" applyBorder="1" applyAlignment="1">
      <alignment vertical="center"/>
    </xf>
    <xf numFmtId="0" fontId="91" fillId="0" borderId="0" xfId="0" applyFont="1" applyFill="1" applyBorder="1" applyAlignment="1">
      <alignment vertical="top" wrapText="1"/>
    </xf>
    <xf numFmtId="0" fontId="26" fillId="0" borderId="0" xfId="0" applyFont="1" applyFill="1" applyBorder="1" applyAlignment="1">
      <alignment vertical="top"/>
    </xf>
    <xf numFmtId="0" fontId="121" fillId="0" borderId="0" xfId="0" applyFont="1" applyFill="1" applyBorder="1" applyAlignment="1">
      <alignment vertical="top"/>
    </xf>
    <xf numFmtId="1" fontId="121" fillId="0" borderId="0" xfId="0" applyNumberFormat="1" applyFont="1" applyFill="1" applyBorder="1" applyAlignment="1">
      <alignment horizontal="right"/>
    </xf>
    <xf numFmtId="1" fontId="31" fillId="0" borderId="0" xfId="0" applyNumberFormat="1" applyFont="1" applyFill="1" applyBorder="1" applyAlignment="1">
      <alignment horizontal="right"/>
    </xf>
    <xf numFmtId="1" fontId="31" fillId="0" borderId="0" xfId="0" applyNumberFormat="1" applyFont="1" applyFill="1" applyBorder="1" applyAlignment="1">
      <alignment horizontal="right" wrapText="1"/>
    </xf>
    <xf numFmtId="0" fontId="31" fillId="0" borderId="189" xfId="0" applyFont="1" applyBorder="1"/>
    <xf numFmtId="0" fontId="31" fillId="0" borderId="0" xfId="0" applyFont="1" applyFill="1" applyBorder="1"/>
    <xf numFmtId="0" fontId="46" fillId="0" borderId="0" xfId="0" applyFont="1" applyFill="1" applyBorder="1"/>
    <xf numFmtId="0" fontId="46" fillId="0" borderId="0" xfId="0" applyFont="1" applyFill="1" applyBorder="1" applyAlignment="1">
      <alignment horizontal="center"/>
    </xf>
    <xf numFmtId="3" fontId="31" fillId="0" borderId="0" xfId="0" applyNumberFormat="1" applyFont="1" applyFill="1" applyBorder="1"/>
    <xf numFmtId="0" fontId="124" fillId="0" borderId="0" xfId="0" applyFont="1" applyFill="1" applyBorder="1"/>
    <xf numFmtId="0" fontId="31" fillId="0" borderId="0" xfId="0" applyFont="1" applyFill="1" applyBorder="1" applyAlignment="1">
      <alignment horizontal="center"/>
    </xf>
    <xf numFmtId="0" fontId="31" fillId="0" borderId="0" xfId="0" applyFont="1" applyBorder="1"/>
    <xf numFmtId="0" fontId="121" fillId="0" borderId="56" xfId="0" applyFont="1" applyFill="1" applyBorder="1"/>
    <xf numFmtId="1" fontId="31" fillId="0" borderId="185" xfId="0" applyNumberFormat="1" applyFont="1" applyFill="1" applyBorder="1" applyAlignment="1">
      <alignment horizontal="right" wrapText="1"/>
    </xf>
    <xf numFmtId="0" fontId="31" fillId="0" borderId="56" xfId="0" applyFont="1" applyFill="1" applyBorder="1"/>
    <xf numFmtId="0" fontId="31" fillId="0" borderId="114" xfId="0" applyFont="1" applyFill="1" applyBorder="1"/>
    <xf numFmtId="1" fontId="31" fillId="0" borderId="186" xfId="0" applyNumberFormat="1" applyFont="1" applyFill="1" applyBorder="1" applyAlignment="1">
      <alignment horizontal="right"/>
    </xf>
    <xf numFmtId="1" fontId="31" fillId="0" borderId="187" xfId="0" applyNumberFormat="1" applyFont="1" applyFill="1" applyBorder="1" applyAlignment="1">
      <alignment horizontal="right" wrapText="1"/>
    </xf>
    <xf numFmtId="0" fontId="121" fillId="0" borderId="139" xfId="0" applyFont="1" applyFill="1" applyBorder="1" applyAlignment="1">
      <alignment vertical="top"/>
    </xf>
    <xf numFmtId="1" fontId="121" fillId="0" borderId="137" xfId="0" applyNumberFormat="1" applyFont="1" applyFill="1" applyBorder="1" applyAlignment="1">
      <alignment horizontal="right"/>
    </xf>
    <xf numFmtId="1" fontId="123" fillId="0" borderId="180" xfId="0" applyNumberFormat="1" applyFont="1" applyFill="1" applyBorder="1" applyAlignment="1">
      <alignment horizontal="right" wrapText="1"/>
    </xf>
    <xf numFmtId="1" fontId="31" fillId="0" borderId="131" xfId="0" applyNumberFormat="1" applyFont="1" applyFill="1" applyBorder="1" applyAlignment="1">
      <alignment horizontal="right"/>
    </xf>
    <xf numFmtId="1" fontId="31" fillId="0" borderId="53" xfId="0" applyNumberFormat="1" applyFont="1" applyFill="1" applyBorder="1" applyAlignment="1">
      <alignment horizontal="right" wrapText="1"/>
    </xf>
    <xf numFmtId="1" fontId="31" fillId="0" borderId="158" xfId="0" applyNumberFormat="1" applyFont="1" applyFill="1" applyBorder="1" applyAlignment="1">
      <alignment horizontal="right"/>
    </xf>
    <xf numFmtId="1" fontId="31" fillId="0" borderId="191" xfId="0" applyNumberFormat="1" applyFont="1" applyFill="1" applyBorder="1" applyAlignment="1">
      <alignment horizontal="right" wrapText="1"/>
    </xf>
    <xf numFmtId="1" fontId="31" fillId="0" borderId="132" xfId="0" applyNumberFormat="1" applyFont="1" applyFill="1" applyBorder="1" applyAlignment="1">
      <alignment horizontal="right"/>
    </xf>
    <xf numFmtId="1" fontId="31" fillId="0" borderId="194" xfId="0" applyNumberFormat="1" applyFont="1" applyFill="1" applyBorder="1" applyAlignment="1">
      <alignment horizontal="right" wrapText="1"/>
    </xf>
    <xf numFmtId="0" fontId="121" fillId="0" borderId="32" xfId="0" applyFont="1" applyFill="1" applyBorder="1"/>
    <xf numFmtId="0" fontId="121" fillId="0" borderId="188" xfId="0" applyFont="1" applyFill="1" applyBorder="1"/>
    <xf numFmtId="0" fontId="31" fillId="0" borderId="178" xfId="0" applyFont="1" applyFill="1" applyBorder="1"/>
    <xf numFmtId="0" fontId="121" fillId="0" borderId="118" xfId="0" applyFont="1" applyFill="1" applyBorder="1"/>
    <xf numFmtId="0" fontId="31" fillId="0" borderId="189" xfId="0" applyFont="1" applyFill="1" applyBorder="1"/>
    <xf numFmtId="0" fontId="31" fillId="0" borderId="189" xfId="0" applyFont="1" applyFill="1" applyBorder="1" applyAlignment="1">
      <alignment horizontal="left" indent="1"/>
    </xf>
    <xf numFmtId="0" fontId="121" fillId="0" borderId="189" xfId="0" applyFont="1" applyFill="1" applyBorder="1"/>
    <xf numFmtId="0" fontId="31" fillId="0" borderId="192" xfId="0" applyFont="1" applyFill="1" applyBorder="1"/>
    <xf numFmtId="0" fontId="121" fillId="0" borderId="137" xfId="0" applyFont="1" applyFill="1" applyBorder="1" applyAlignment="1">
      <alignment horizontal="center" vertical="center" wrapText="1"/>
    </xf>
    <xf numFmtId="0" fontId="121" fillId="0" borderId="180" xfId="0" applyFont="1" applyFill="1" applyBorder="1" applyAlignment="1">
      <alignment horizontal="center" vertical="center" wrapText="1"/>
    </xf>
    <xf numFmtId="1" fontId="121" fillId="0" borderId="185" xfId="0" applyNumberFormat="1" applyFont="1" applyFill="1" applyBorder="1" applyAlignment="1">
      <alignment horizontal="right" wrapText="1"/>
    </xf>
    <xf numFmtId="1" fontId="121" fillId="0" borderId="186" xfId="0" applyNumberFormat="1" applyFont="1" applyFill="1" applyBorder="1" applyAlignment="1">
      <alignment horizontal="right"/>
    </xf>
    <xf numFmtId="184" fontId="0" fillId="55" borderId="132" xfId="38" applyNumberFormat="1" applyFont="1" applyFill="1" applyBorder="1"/>
    <xf numFmtId="184" fontId="0" fillId="55" borderId="158" xfId="38" applyNumberFormat="1" applyFont="1" applyFill="1" applyBorder="1"/>
    <xf numFmtId="184" fontId="0" fillId="55" borderId="0" xfId="38" applyNumberFormat="1" applyFont="1" applyFill="1" applyBorder="1"/>
    <xf numFmtId="0" fontId="110" fillId="72" borderId="0" xfId="0" applyFont="1" applyFill="1"/>
    <xf numFmtId="0" fontId="36" fillId="0" borderId="0" xfId="0" applyFont="1" applyAlignment="1">
      <alignment vertical="center"/>
    </xf>
    <xf numFmtId="185" fontId="26" fillId="0" borderId="0" xfId="0" applyNumberFormat="1" applyFont="1" applyFill="1" applyAlignment="1">
      <alignment horizontal="right"/>
    </xf>
    <xf numFmtId="192" fontId="93" fillId="0" borderId="0" xfId="0" applyNumberFormat="1" applyFont="1" applyFill="1" applyAlignment="1">
      <alignment horizontal="left"/>
    </xf>
    <xf numFmtId="193" fontId="93" fillId="0" borderId="0" xfId="0" applyNumberFormat="1" applyFont="1" applyFill="1" applyAlignment="1">
      <alignment horizontal="left"/>
    </xf>
    <xf numFmtId="0" fontId="26" fillId="0" borderId="0" xfId="0" applyFont="1" applyFill="1" applyBorder="1" applyAlignment="1">
      <alignment wrapText="1"/>
    </xf>
    <xf numFmtId="185" fontId="26" fillId="0" borderId="0" xfId="0" applyNumberFormat="1" applyFont="1" applyFill="1" applyBorder="1" applyAlignment="1">
      <alignment horizontal="right"/>
    </xf>
    <xf numFmtId="192" fontId="93" fillId="0" borderId="0" xfId="0" applyNumberFormat="1" applyFont="1" applyFill="1" applyBorder="1" applyAlignment="1">
      <alignment horizontal="left"/>
    </xf>
    <xf numFmtId="0" fontId="26" fillId="0" borderId="56" xfId="0" applyFont="1" applyFill="1" applyBorder="1"/>
    <xf numFmtId="0" fontId="0" fillId="0" borderId="56" xfId="0" applyFill="1" applyBorder="1"/>
    <xf numFmtId="0" fontId="0" fillId="0" borderId="114" xfId="0" applyFill="1" applyBorder="1"/>
    <xf numFmtId="0" fontId="26" fillId="0" borderId="186" xfId="0" applyFont="1" applyFill="1" applyBorder="1"/>
    <xf numFmtId="185" fontId="26" fillId="0" borderId="186" xfId="0" applyNumberFormat="1" applyFont="1" applyFill="1" applyBorder="1" applyAlignment="1">
      <alignment horizontal="right"/>
    </xf>
    <xf numFmtId="0" fontId="91" fillId="0" borderId="139" xfId="0" applyFont="1" applyFill="1" applyBorder="1"/>
    <xf numFmtId="0" fontId="91" fillId="0" borderId="137" xfId="0" applyFont="1" applyFill="1" applyBorder="1"/>
    <xf numFmtId="0" fontId="91" fillId="0" borderId="137" xfId="0" applyFont="1" applyFill="1" applyBorder="1" applyAlignment="1">
      <alignment horizontal="center"/>
    </xf>
    <xf numFmtId="0" fontId="91" fillId="0" borderId="180" xfId="0" applyFont="1" applyFill="1" applyBorder="1" applyAlignment="1">
      <alignment horizontal="center"/>
    </xf>
    <xf numFmtId="185" fontId="5" fillId="0" borderId="185" xfId="0" applyNumberFormat="1" applyFont="1" applyFill="1" applyBorder="1" applyAlignment="1">
      <alignment horizontal="right"/>
    </xf>
    <xf numFmtId="185" fontId="5" fillId="0" borderId="187" xfId="0" applyNumberFormat="1" applyFont="1" applyFill="1" applyBorder="1" applyAlignment="1">
      <alignment horizontal="right"/>
    </xf>
    <xf numFmtId="0" fontId="32" fillId="0" borderId="0" xfId="0" applyFont="1" applyFill="1" applyAlignment="1">
      <alignment vertical="center"/>
    </xf>
    <xf numFmtId="0" fontId="125" fillId="0" borderId="0" xfId="866" applyFont="1" applyFill="1"/>
    <xf numFmtId="0" fontId="126" fillId="0" borderId="0" xfId="866" applyFont="1" applyFill="1" applyBorder="1"/>
    <xf numFmtId="0" fontId="126" fillId="0" borderId="0" xfId="866" applyFont="1" applyFill="1" applyBorder="1" applyAlignment="1">
      <alignment horizontal="right"/>
    </xf>
    <xf numFmtId="185" fontId="126" fillId="0" borderId="0" xfId="866" applyNumberFormat="1" applyFont="1" applyFill="1" applyBorder="1"/>
    <xf numFmtId="0" fontId="125" fillId="0" borderId="0" xfId="866" applyFont="1" applyFill="1" applyBorder="1"/>
    <xf numFmtId="185" fontId="125" fillId="0" borderId="0" xfId="866" applyNumberFormat="1" applyFont="1" applyFill="1" applyBorder="1"/>
    <xf numFmtId="0" fontId="125" fillId="0" borderId="147" xfId="866" applyFont="1" applyFill="1" applyBorder="1"/>
    <xf numFmtId="0" fontId="126" fillId="0" borderId="173" xfId="866" applyFont="1" applyFill="1" applyBorder="1"/>
    <xf numFmtId="0" fontId="126" fillId="0" borderId="193" xfId="866" applyFont="1" applyFill="1" applyBorder="1" applyAlignment="1">
      <alignment horizontal="right"/>
    </xf>
    <xf numFmtId="0" fontId="5" fillId="0" borderId="0" xfId="0" applyFont="1" applyBorder="1" applyAlignment="1"/>
    <xf numFmtId="185" fontId="125" fillId="0" borderId="185" xfId="866" applyNumberFormat="1" applyFont="1" applyFill="1" applyBorder="1"/>
    <xf numFmtId="0" fontId="0" fillId="0" borderId="56" xfId="0" applyBorder="1" applyAlignment="1">
      <alignment horizontal="right"/>
    </xf>
    <xf numFmtId="185" fontId="125" fillId="0" borderId="191" xfId="866" applyNumberFormat="1" applyFont="1" applyFill="1" applyBorder="1"/>
    <xf numFmtId="0" fontId="0" fillId="0" borderId="114" xfId="0" applyBorder="1" applyAlignment="1">
      <alignment horizontal="right"/>
    </xf>
    <xf numFmtId="0" fontId="5" fillId="0" borderId="186" xfId="0" applyFont="1" applyBorder="1" applyAlignment="1"/>
    <xf numFmtId="185" fontId="125" fillId="0" borderId="187" xfId="866" applyNumberFormat="1" applyFont="1" applyFill="1" applyBorder="1"/>
    <xf numFmtId="0" fontId="126" fillId="0" borderId="114" xfId="866" applyFont="1" applyFill="1" applyBorder="1"/>
    <xf numFmtId="0" fontId="126" fillId="0" borderId="186" xfId="866" applyFont="1" applyFill="1" applyBorder="1"/>
    <xf numFmtId="185" fontId="126" fillId="0" borderId="187" xfId="866" applyNumberFormat="1" applyFont="1" applyFill="1" applyBorder="1"/>
    <xf numFmtId="0" fontId="5" fillId="0" borderId="147" xfId="0" applyFont="1" applyBorder="1" applyAlignment="1">
      <alignment horizontal="right"/>
    </xf>
    <xf numFmtId="0" fontId="5" fillId="0" borderId="131" xfId="0" applyFont="1" applyBorder="1" applyAlignment="1"/>
    <xf numFmtId="185" fontId="125" fillId="0" borderId="53" xfId="866" applyNumberFormat="1" applyFont="1" applyFill="1" applyBorder="1"/>
    <xf numFmtId="0" fontId="0" fillId="0" borderId="190" xfId="0" applyBorder="1" applyAlignment="1">
      <alignment horizontal="right"/>
    </xf>
    <xf numFmtId="0" fontId="5" fillId="0" borderId="158" xfId="0" applyFont="1" applyBorder="1" applyAlignment="1"/>
    <xf numFmtId="0" fontId="5" fillId="0" borderId="119" xfId="0" applyFont="1" applyBorder="1" applyAlignment="1">
      <alignment horizontal="right"/>
    </xf>
    <xf numFmtId="0" fontId="5" fillId="0" borderId="132" xfId="0" applyFont="1" applyBorder="1" applyAlignment="1"/>
    <xf numFmtId="185" fontId="125" fillId="0" borderId="194" xfId="866" applyNumberFormat="1" applyFont="1" applyFill="1" applyBorder="1"/>
    <xf numFmtId="0" fontId="128" fillId="0" borderId="0" xfId="866" applyFont="1" applyFill="1" applyBorder="1" applyAlignment="1">
      <alignment horizontal="right"/>
    </xf>
    <xf numFmtId="184" fontId="5" fillId="55" borderId="132" xfId="38" applyNumberFormat="1" applyFont="1" applyFill="1" applyBorder="1"/>
    <xf numFmtId="184" fontId="5" fillId="55" borderId="0" xfId="38" applyNumberFormat="1" applyFont="1" applyFill="1"/>
    <xf numFmtId="184" fontId="5" fillId="55" borderId="158" xfId="38" applyNumberFormat="1" applyFont="1" applyFill="1" applyBorder="1"/>
    <xf numFmtId="1" fontId="32" fillId="0" borderId="0" xfId="0" applyNumberFormat="1" applyFont="1" applyBorder="1"/>
    <xf numFmtId="1" fontId="0" fillId="0" borderId="0" xfId="0" applyNumberFormat="1" applyBorder="1" applyAlignment="1">
      <alignment horizontal="center" vertical="center"/>
    </xf>
    <xf numFmtId="0" fontId="5" fillId="0" borderId="0" xfId="0" applyFont="1" applyBorder="1" applyAlignment="1">
      <alignment horizontal="left"/>
    </xf>
    <xf numFmtId="164" fontId="0" fillId="73" borderId="131" xfId="38" applyNumberFormat="1" applyFont="1" applyFill="1" applyBorder="1" applyAlignment="1">
      <alignment vertical="center"/>
    </xf>
    <xf numFmtId="164" fontId="0" fillId="73" borderId="53" xfId="38" applyNumberFormat="1" applyFont="1" applyFill="1" applyBorder="1" applyAlignment="1">
      <alignment vertical="center"/>
    </xf>
    <xf numFmtId="164" fontId="0" fillId="73" borderId="0" xfId="38" applyNumberFormat="1" applyFont="1" applyFill="1" applyBorder="1" applyAlignment="1">
      <alignment vertical="center"/>
    </xf>
    <xf numFmtId="164" fontId="0" fillId="73" borderId="185" xfId="38" applyNumberFormat="1" applyFont="1" applyFill="1" applyBorder="1" applyAlignment="1">
      <alignment vertical="center"/>
    </xf>
    <xf numFmtId="164" fontId="0" fillId="73" borderId="186" xfId="38" applyNumberFormat="1" applyFont="1" applyFill="1" applyBorder="1" applyAlignment="1">
      <alignment vertical="center"/>
    </xf>
    <xf numFmtId="164" fontId="0" fillId="73" borderId="187" xfId="38" applyNumberFormat="1" applyFont="1" applyFill="1" applyBorder="1" applyAlignment="1">
      <alignment vertical="center"/>
    </xf>
    <xf numFmtId="164" fontId="0" fillId="0" borderId="16" xfId="38" applyNumberFormat="1" applyFont="1" applyBorder="1"/>
    <xf numFmtId="0" fontId="0" fillId="54" borderId="0" xfId="0" applyFill="1" applyBorder="1"/>
    <xf numFmtId="164" fontId="0" fillId="54" borderId="0" xfId="38" applyNumberFormat="1" applyFont="1" applyFill="1" applyBorder="1"/>
    <xf numFmtId="0" fontId="5" fillId="55" borderId="195" xfId="0" applyFont="1" applyFill="1" applyBorder="1"/>
    <xf numFmtId="0" fontId="5" fillId="55" borderId="196" xfId="0" applyFont="1" applyFill="1" applyBorder="1"/>
    <xf numFmtId="0" fontId="6" fillId="0" borderId="16" xfId="0" applyFont="1" applyBorder="1"/>
    <xf numFmtId="0" fontId="6" fillId="0" borderId="19" xfId="0" applyFont="1" applyBorder="1"/>
    <xf numFmtId="164" fontId="0" fillId="0" borderId="19" xfId="38" applyNumberFormat="1" applyFont="1" applyBorder="1"/>
    <xf numFmtId="164" fontId="0" fillId="0" borderId="181" xfId="38" applyNumberFormat="1" applyFont="1" applyBorder="1"/>
    <xf numFmtId="164" fontId="0" fillId="0" borderId="197" xfId="38" applyNumberFormat="1" applyFont="1" applyBorder="1"/>
    <xf numFmtId="164" fontId="0" fillId="0" borderId="0" xfId="38" applyFont="1" applyBorder="1" applyAlignment="1">
      <alignment horizontal="left"/>
    </xf>
    <xf numFmtId="164" fontId="0" fillId="0" borderId="0" xfId="38" applyFont="1" applyBorder="1" applyAlignment="1">
      <alignment horizontal="right"/>
    </xf>
    <xf numFmtId="164" fontId="0" fillId="0" borderId="0" xfId="38" applyFont="1" applyBorder="1" applyAlignment="1">
      <alignment horizontal="center"/>
    </xf>
    <xf numFmtId="164" fontId="0" fillId="0" borderId="158" xfId="38" applyFont="1" applyBorder="1" applyAlignment="1">
      <alignment horizontal="right"/>
    </xf>
    <xf numFmtId="0" fontId="64" fillId="0" borderId="189" xfId="0" applyFont="1" applyBorder="1" applyAlignment="1">
      <alignment horizontal="center"/>
    </xf>
    <xf numFmtId="0" fontId="100" fillId="0" borderId="187" xfId="0" applyFont="1" applyBorder="1" applyAlignment="1">
      <alignment horizontal="center"/>
    </xf>
    <xf numFmtId="0" fontId="85" fillId="0" borderId="192" xfId="0" applyFont="1" applyBorder="1" applyAlignment="1">
      <alignment horizontal="center"/>
    </xf>
    <xf numFmtId="0" fontId="85" fillId="56" borderId="32" xfId="0" applyFont="1" applyFill="1" applyBorder="1" applyAlignment="1">
      <alignment horizontal="center" vertical="center"/>
    </xf>
    <xf numFmtId="0" fontId="129" fillId="0" borderId="185" xfId="0" applyFont="1" applyBorder="1" applyAlignment="1">
      <alignment horizontal="center" vertical="center"/>
    </xf>
    <xf numFmtId="1" fontId="129" fillId="0" borderId="188" xfId="0" applyNumberFormat="1" applyFont="1" applyBorder="1" applyAlignment="1">
      <alignment horizontal="center" vertical="center"/>
    </xf>
    <xf numFmtId="1" fontId="129" fillId="0" borderId="189" xfId="0" applyNumberFormat="1" applyFont="1" applyBorder="1" applyAlignment="1">
      <alignment horizontal="center" vertical="center"/>
    </xf>
    <xf numFmtId="0" fontId="129" fillId="0" borderId="185" xfId="0" applyFont="1" applyBorder="1" applyAlignment="1">
      <alignment horizontal="center"/>
    </xf>
    <xf numFmtId="1" fontId="130" fillId="0" borderId="0" xfId="0" applyNumberFormat="1" applyFont="1" applyAlignment="1">
      <alignment horizontal="center"/>
    </xf>
    <xf numFmtId="0" fontId="130" fillId="0" borderId="187" xfId="0" applyFont="1" applyBorder="1" applyAlignment="1">
      <alignment horizontal="center"/>
    </xf>
    <xf numFmtId="1" fontId="130" fillId="0" borderId="192" xfId="0" applyNumberFormat="1" applyFont="1" applyBorder="1" applyAlignment="1">
      <alignment horizontal="center"/>
    </xf>
    <xf numFmtId="1" fontId="129" fillId="0" borderId="189" xfId="0" applyNumberFormat="1" applyFont="1" applyBorder="1" applyAlignment="1">
      <alignment horizontal="center"/>
    </xf>
    <xf numFmtId="1" fontId="129" fillId="0" borderId="178" xfId="0" applyNumberFormat="1" applyFont="1" applyBorder="1" applyAlignment="1">
      <alignment horizontal="center"/>
    </xf>
    <xf numFmtId="1" fontId="130" fillId="0" borderId="189" xfId="0" applyNumberFormat="1" applyFont="1" applyBorder="1" applyAlignment="1">
      <alignment horizontal="center"/>
    </xf>
    <xf numFmtId="0" fontId="130" fillId="0" borderId="192" xfId="0" applyFont="1" applyBorder="1" applyAlignment="1">
      <alignment horizontal="center"/>
    </xf>
    <xf numFmtId="0" fontId="76" fillId="0" borderId="0" xfId="0" applyFont="1" applyFill="1" applyAlignment="1">
      <alignment vertical="center"/>
    </xf>
    <xf numFmtId="0" fontId="75" fillId="0" borderId="0" xfId="0" applyFont="1" applyFill="1" applyAlignment="1">
      <alignment horizontal="center"/>
    </xf>
    <xf numFmtId="0" fontId="121" fillId="0" borderId="132" xfId="0" applyFont="1" applyFill="1" applyBorder="1"/>
    <xf numFmtId="185" fontId="121" fillId="0" borderId="132" xfId="0" applyNumberFormat="1" applyFont="1" applyFill="1" applyBorder="1" applyAlignment="1">
      <alignment horizontal="right"/>
    </xf>
    <xf numFmtId="185" fontId="123" fillId="0" borderId="132" xfId="0" applyNumberFormat="1" applyFont="1" applyFill="1" applyBorder="1" applyAlignment="1">
      <alignment horizontal="right" wrapText="1"/>
    </xf>
    <xf numFmtId="0" fontId="31" fillId="0" borderId="0" xfId="0" applyFont="1" applyFill="1"/>
    <xf numFmtId="0" fontId="31" fillId="0" borderId="0" xfId="0" applyFont="1" applyFill="1" applyAlignment="1">
      <alignment horizontal="center"/>
    </xf>
    <xf numFmtId="3" fontId="31" fillId="0" borderId="0" xfId="0" applyNumberFormat="1" applyFont="1" applyFill="1"/>
    <xf numFmtId="3" fontId="31" fillId="0" borderId="0" xfId="0" applyNumberFormat="1" applyFont="1" applyFill="1" applyAlignment="1">
      <alignment horizontal="right"/>
    </xf>
    <xf numFmtId="0" fontId="31" fillId="0" borderId="158" xfId="0" applyFont="1" applyFill="1" applyBorder="1"/>
    <xf numFmtId="185" fontId="31" fillId="0" borderId="158" xfId="0" applyNumberFormat="1" applyFont="1" applyFill="1" applyBorder="1" applyAlignment="1">
      <alignment horizontal="right"/>
    </xf>
    <xf numFmtId="185" fontId="31" fillId="0" borderId="158" xfId="0" applyNumberFormat="1" applyFont="1" applyFill="1" applyBorder="1" applyAlignment="1">
      <alignment horizontal="right" wrapText="1"/>
    </xf>
    <xf numFmtId="0" fontId="46" fillId="0" borderId="0" xfId="0" applyFont="1" applyFill="1"/>
    <xf numFmtId="0" fontId="46" fillId="0" borderId="0" xfId="0" applyFont="1" applyFill="1" applyAlignment="1">
      <alignment horizontal="center"/>
    </xf>
    <xf numFmtId="0" fontId="124" fillId="0" borderId="0" xfId="0" applyFont="1" applyFill="1"/>
    <xf numFmtId="0" fontId="121" fillId="0" borderId="149" xfId="0" applyFont="1" applyFill="1" applyBorder="1" applyAlignment="1">
      <alignment horizontal="center" vertical="top" wrapText="1"/>
    </xf>
    <xf numFmtId="0" fontId="31" fillId="0" borderId="0" xfId="0" applyFont="1" applyFill="1" applyBorder="1" applyAlignment="1">
      <alignment horizontal="center" vertical="top"/>
    </xf>
    <xf numFmtId="1" fontId="121" fillId="0" borderId="185" xfId="0" applyNumberFormat="1" applyFont="1" applyFill="1" applyBorder="1" applyAlignment="1">
      <alignment horizontal="center" vertical="top" wrapText="1"/>
    </xf>
    <xf numFmtId="1" fontId="121" fillId="0" borderId="194" xfId="0" applyNumberFormat="1" applyFont="1" applyFill="1" applyBorder="1" applyAlignment="1">
      <alignment horizontal="right" wrapText="1"/>
    </xf>
    <xf numFmtId="185" fontId="31" fillId="0" borderId="0" xfId="0" applyNumberFormat="1" applyFont="1" applyFill="1" applyBorder="1" applyAlignment="1">
      <alignment horizontal="right"/>
    </xf>
    <xf numFmtId="185" fontId="31" fillId="0" borderId="0" xfId="0" applyNumberFormat="1" applyFont="1" applyFill="1" applyBorder="1" applyAlignment="1">
      <alignment horizontal="right" wrapText="1"/>
    </xf>
    <xf numFmtId="185" fontId="31" fillId="0" borderId="186" xfId="0" applyNumberFormat="1" applyFont="1" applyFill="1" applyBorder="1" applyAlignment="1">
      <alignment horizontal="right"/>
    </xf>
    <xf numFmtId="185" fontId="31" fillId="0" borderId="186" xfId="0" applyNumberFormat="1" applyFont="1" applyFill="1" applyBorder="1" applyAlignment="1">
      <alignment horizontal="right" wrapText="1"/>
    </xf>
    <xf numFmtId="0" fontId="121" fillId="0" borderId="188" xfId="0" applyFont="1" applyFill="1" applyBorder="1" applyAlignment="1">
      <alignment vertical="top"/>
    </xf>
    <xf numFmtId="0" fontId="121" fillId="0" borderId="189" xfId="0" applyFont="1" applyFill="1" applyBorder="1" applyAlignment="1">
      <alignment vertical="top"/>
    </xf>
    <xf numFmtId="9" fontId="32" fillId="0" borderId="0" xfId="1348" applyFont="1"/>
    <xf numFmtId="1" fontId="0" fillId="55" borderId="158" xfId="0" applyNumberFormat="1" applyFill="1" applyBorder="1" applyAlignment="1">
      <alignment horizontal="right" vertical="center"/>
    </xf>
    <xf numFmtId="3" fontId="125" fillId="0" borderId="158" xfId="866" applyNumberFormat="1" applyFont="1" applyFill="1" applyBorder="1" applyAlignment="1">
      <alignment horizontal="right"/>
    </xf>
    <xf numFmtId="185" fontId="126" fillId="0" borderId="192" xfId="866" applyNumberFormat="1" applyFont="1" applyFill="1" applyBorder="1"/>
    <xf numFmtId="3" fontId="5" fillId="0" borderId="0" xfId="0" applyNumberFormat="1" applyFont="1"/>
    <xf numFmtId="0" fontId="91" fillId="0" borderId="0" xfId="0" applyFont="1" applyFill="1" applyBorder="1" applyAlignment="1">
      <alignment horizontal="right" wrapText="1"/>
    </xf>
    <xf numFmtId="3" fontId="125" fillId="0" borderId="147" xfId="866" applyNumberFormat="1" applyFont="1" applyFill="1" applyBorder="1" applyAlignment="1">
      <alignment horizontal="right"/>
    </xf>
    <xf numFmtId="3" fontId="125" fillId="0" borderId="131" xfId="866" applyNumberFormat="1" applyFont="1" applyFill="1" applyBorder="1" applyAlignment="1">
      <alignment horizontal="right"/>
    </xf>
    <xf numFmtId="3" fontId="125" fillId="0" borderId="53" xfId="866" applyNumberFormat="1" applyFont="1" applyFill="1" applyBorder="1" applyAlignment="1">
      <alignment horizontal="right"/>
    </xf>
    <xf numFmtId="3" fontId="125" fillId="0" borderId="56" xfId="866" applyNumberFormat="1" applyFont="1" applyFill="1" applyBorder="1" applyAlignment="1">
      <alignment horizontal="right"/>
    </xf>
    <xf numFmtId="3" fontId="125" fillId="0" borderId="0" xfId="866" applyNumberFormat="1" applyFont="1" applyFill="1" applyBorder="1" applyAlignment="1">
      <alignment horizontal="right"/>
    </xf>
    <xf numFmtId="3" fontId="125" fillId="0" borderId="185" xfId="866" applyNumberFormat="1" applyFont="1" applyFill="1" applyBorder="1" applyAlignment="1">
      <alignment horizontal="right"/>
    </xf>
    <xf numFmtId="3" fontId="125" fillId="0" borderId="190" xfId="866" applyNumberFormat="1" applyFont="1" applyFill="1" applyBorder="1" applyAlignment="1">
      <alignment horizontal="right"/>
    </xf>
    <xf numFmtId="3" fontId="125" fillId="0" borderId="191" xfId="866" applyNumberFormat="1" applyFont="1" applyFill="1" applyBorder="1" applyAlignment="1">
      <alignment horizontal="right"/>
    </xf>
    <xf numFmtId="3" fontId="125" fillId="0" borderId="114" xfId="866" applyNumberFormat="1" applyFont="1" applyFill="1" applyBorder="1" applyAlignment="1">
      <alignment horizontal="right"/>
    </xf>
    <xf numFmtId="3" fontId="125" fillId="0" borderId="186" xfId="866" applyNumberFormat="1" applyFont="1" applyFill="1" applyBorder="1" applyAlignment="1">
      <alignment horizontal="right"/>
    </xf>
    <xf numFmtId="3" fontId="125" fillId="0" borderId="187" xfId="866" applyNumberFormat="1" applyFont="1" applyFill="1" applyBorder="1" applyAlignment="1">
      <alignment horizontal="right"/>
    </xf>
    <xf numFmtId="185" fontId="125" fillId="0" borderId="147" xfId="866" applyNumberFormat="1" applyFont="1" applyFill="1" applyBorder="1"/>
    <xf numFmtId="185" fontId="125" fillId="0" borderId="56" xfId="866" applyNumberFormat="1" applyFont="1" applyFill="1" applyBorder="1"/>
    <xf numFmtId="185" fontId="125" fillId="0" borderId="190" xfId="866" applyNumberFormat="1" applyFont="1" applyFill="1" applyBorder="1"/>
    <xf numFmtId="185" fontId="125" fillId="0" borderId="119" xfId="866" applyNumberFormat="1" applyFont="1" applyFill="1" applyBorder="1"/>
    <xf numFmtId="185" fontId="125" fillId="0" borderId="114" xfId="866" applyNumberFormat="1" applyFont="1" applyFill="1" applyBorder="1"/>
    <xf numFmtId="3" fontId="125" fillId="0" borderId="119" xfId="866" applyNumberFormat="1" applyFont="1" applyFill="1" applyBorder="1" applyAlignment="1">
      <alignment horizontal="right"/>
    </xf>
    <xf numFmtId="3" fontId="125" fillId="0" borderId="132" xfId="866" applyNumberFormat="1" applyFont="1" applyFill="1" applyBorder="1" applyAlignment="1">
      <alignment horizontal="right"/>
    </xf>
    <xf numFmtId="3" fontId="125" fillId="0" borderId="194" xfId="866" applyNumberFormat="1" applyFont="1" applyFill="1" applyBorder="1" applyAlignment="1">
      <alignment horizontal="right"/>
    </xf>
    <xf numFmtId="0" fontId="91" fillId="0" borderId="139" xfId="0" applyFont="1" applyFill="1" applyBorder="1" applyAlignment="1">
      <alignment horizontal="right" wrapText="1"/>
    </xf>
    <xf numFmtId="0" fontId="91" fillId="0" borderId="137" xfId="0" applyFont="1" applyFill="1" applyBorder="1" applyAlignment="1">
      <alignment horizontal="right" wrapText="1"/>
    </xf>
    <xf numFmtId="0" fontId="91" fillId="0" borderId="180" xfId="0" applyFont="1" applyFill="1" applyBorder="1" applyAlignment="1">
      <alignment horizontal="right" wrapText="1"/>
    </xf>
    <xf numFmtId="0" fontId="136" fillId="0" borderId="42" xfId="866" applyFont="1" applyFill="1" applyBorder="1" applyAlignment="1">
      <alignment horizontal="right"/>
    </xf>
    <xf numFmtId="178" fontId="0" fillId="0" borderId="189" xfId="38" applyNumberFormat="1" applyFont="1" applyBorder="1"/>
    <xf numFmtId="178" fontId="0" fillId="0" borderId="192" xfId="38" applyNumberFormat="1" applyFont="1" applyBorder="1"/>
    <xf numFmtId="0" fontId="0" fillId="0" borderId="192" xfId="0" applyBorder="1"/>
    <xf numFmtId="178" fontId="0" fillId="0" borderId="188" xfId="38" applyNumberFormat="1" applyFont="1" applyBorder="1"/>
    <xf numFmtId="178" fontId="0" fillId="0" borderId="178" xfId="38" applyNumberFormat="1" applyFont="1" applyBorder="1"/>
    <xf numFmtId="178" fontId="0" fillId="0" borderId="118" xfId="38" applyNumberFormat="1" applyFont="1" applyBorder="1"/>
    <xf numFmtId="0" fontId="34" fillId="0" borderId="0" xfId="0" applyFont="1" applyFill="1" applyBorder="1" applyAlignment="1">
      <alignment vertical="center"/>
    </xf>
    <xf numFmtId="0" fontId="133" fillId="0" borderId="0" xfId="866" applyFont="1" applyFill="1" applyBorder="1"/>
    <xf numFmtId="0" fontId="125" fillId="0" borderId="0" xfId="866" applyFont="1" applyFill="1" applyBorder="1" applyAlignment="1">
      <alignment vertical="center" wrapText="1"/>
    </xf>
    <xf numFmtId="0" fontId="126" fillId="0" borderId="0" xfId="866" applyFont="1" applyFill="1" applyBorder="1" applyAlignment="1">
      <alignment horizontal="center" vertical="top" wrapText="1"/>
    </xf>
    <xf numFmtId="0" fontId="91" fillId="0" borderId="0" xfId="0" applyFont="1" applyFill="1" applyBorder="1" applyAlignment="1">
      <alignment wrapText="1"/>
    </xf>
    <xf numFmtId="3" fontId="126" fillId="0" borderId="0" xfId="866" applyNumberFormat="1" applyFont="1" applyFill="1" applyBorder="1" applyAlignment="1">
      <alignment horizontal="right"/>
    </xf>
    <xf numFmtId="0" fontId="134" fillId="0" borderId="0" xfId="866" applyFont="1" applyFill="1" applyBorder="1" applyAlignment="1">
      <alignment wrapText="1"/>
    </xf>
    <xf numFmtId="0" fontId="134" fillId="0" borderId="0" xfId="866" applyFont="1" applyFill="1" applyBorder="1" applyAlignment="1">
      <alignment vertical="center" wrapText="1"/>
    </xf>
    <xf numFmtId="178" fontId="85" fillId="0" borderId="0" xfId="0" applyNumberFormat="1" applyFont="1"/>
    <xf numFmtId="178" fontId="0" fillId="0" borderId="56" xfId="38" applyNumberFormat="1" applyFont="1" applyFill="1" applyBorder="1"/>
    <xf numFmtId="165" fontId="0" fillId="0" borderId="185" xfId="0" applyNumberFormat="1" applyFill="1" applyBorder="1"/>
    <xf numFmtId="178" fontId="0" fillId="0" borderId="114" xfId="38" applyNumberFormat="1" applyFont="1" applyFill="1" applyBorder="1"/>
    <xf numFmtId="165" fontId="0" fillId="0" borderId="187" xfId="0" applyNumberFormat="1" applyFill="1" applyBorder="1"/>
    <xf numFmtId="0" fontId="0" fillId="0" borderId="187" xfId="0" applyFill="1" applyBorder="1"/>
    <xf numFmtId="0" fontId="86" fillId="0" borderId="0" xfId="0" applyFont="1" applyFill="1"/>
    <xf numFmtId="0" fontId="0" fillId="0" borderId="0" xfId="0" applyFill="1" applyBorder="1" applyAlignment="1">
      <alignment horizontal="center" wrapText="1"/>
    </xf>
    <xf numFmtId="0" fontId="86" fillId="0" borderId="110" xfId="0" applyFont="1" applyFill="1" applyBorder="1" applyAlignment="1">
      <alignment horizontal="center" wrapText="1"/>
    </xf>
    <xf numFmtId="0" fontId="86" fillId="0" borderId="182" xfId="0" applyFont="1" applyFill="1" applyBorder="1"/>
    <xf numFmtId="0" fontId="0" fillId="0" borderId="110" xfId="0" applyFill="1" applyBorder="1"/>
    <xf numFmtId="0" fontId="0" fillId="0" borderId="110" xfId="0" applyFill="1" applyBorder="1" applyAlignment="1">
      <alignment horizontal="center"/>
    </xf>
    <xf numFmtId="9" fontId="0" fillId="0" borderId="0" xfId="0" applyNumberFormat="1" applyFill="1" applyBorder="1"/>
    <xf numFmtId="0" fontId="8" fillId="55" borderId="199" xfId="883" applyFont="1" applyFill="1" applyBorder="1" applyAlignment="1">
      <alignment wrapText="1"/>
    </xf>
    <xf numFmtId="0" fontId="8" fillId="0" borderId="200" xfId="883" applyFont="1" applyFill="1" applyBorder="1" applyAlignment="1">
      <alignment wrapText="1"/>
    </xf>
    <xf numFmtId="1" fontId="0" fillId="0" borderId="110" xfId="0" applyNumberFormat="1" applyFill="1" applyBorder="1"/>
    <xf numFmtId="0" fontId="0" fillId="0" borderId="139" xfId="0" applyFill="1" applyBorder="1" applyAlignment="1">
      <alignment horizontal="center"/>
    </xf>
    <xf numFmtId="0" fontId="0" fillId="0" borderId="137" xfId="0" applyFill="1" applyBorder="1" applyAlignment="1">
      <alignment horizontal="center"/>
    </xf>
    <xf numFmtId="0" fontId="0" fillId="0" borderId="180" xfId="0" applyFill="1" applyBorder="1" applyAlignment="1">
      <alignment horizontal="center"/>
    </xf>
    <xf numFmtId="0" fontId="32" fillId="0" borderId="181" xfId="0" applyFont="1" applyFill="1" applyBorder="1" applyAlignment="1">
      <alignment horizontal="center"/>
    </xf>
    <xf numFmtId="0" fontId="32" fillId="0" borderId="158" xfId="0" applyFont="1" applyFill="1" applyBorder="1" applyAlignment="1">
      <alignment horizontal="center"/>
    </xf>
    <xf numFmtId="0" fontId="0" fillId="0" borderId="158" xfId="0" applyFill="1" applyBorder="1" applyAlignment="1">
      <alignment horizontal="center"/>
    </xf>
    <xf numFmtId="1" fontId="2" fillId="0" borderId="110" xfId="1348" applyNumberFormat="1" applyFont="1" applyFill="1" applyBorder="1" applyAlignment="1">
      <alignment horizontal="center" vertical="center"/>
    </xf>
    <xf numFmtId="0" fontId="2" fillId="0" borderId="110" xfId="1348" applyNumberFormat="1" applyFont="1" applyFill="1" applyBorder="1" applyAlignment="1">
      <alignment horizontal="center" vertical="center"/>
    </xf>
    <xf numFmtId="0" fontId="8" fillId="0" borderId="0" xfId="883" applyFont="1" applyFill="1" applyBorder="1" applyAlignment="1">
      <alignment wrapText="1"/>
    </xf>
    <xf numFmtId="0" fontId="73" fillId="36" borderId="23" xfId="883" applyFont="1" applyFill="1" applyBorder="1" applyAlignment="1">
      <alignment horizontal="center"/>
    </xf>
    <xf numFmtId="0" fontId="83" fillId="0" borderId="0" xfId="0" applyFont="1" applyFill="1" applyBorder="1" applyProtection="1"/>
    <xf numFmtId="0" fontId="0" fillId="0" borderId="0" xfId="0" applyFill="1" applyBorder="1" applyProtection="1"/>
    <xf numFmtId="0" fontId="83" fillId="0" borderId="0" xfId="0" applyFont="1" applyFill="1" applyBorder="1" applyAlignment="1" applyProtection="1">
      <alignment wrapText="1"/>
    </xf>
    <xf numFmtId="1" fontId="0" fillId="0" borderId="0" xfId="0" applyNumberFormat="1" applyFill="1" applyBorder="1" applyProtection="1"/>
    <xf numFmtId="0" fontId="83" fillId="0" borderId="0" xfId="0" applyFont="1" applyFill="1" applyBorder="1" applyAlignment="1" applyProtection="1"/>
    <xf numFmtId="2" fontId="0" fillId="0" borderId="0" xfId="0" applyNumberFormat="1" applyFill="1" applyBorder="1" applyProtection="1"/>
    <xf numFmtId="0" fontId="70" fillId="0" borderId="0" xfId="868" applyNumberFormat="1" applyFill="1" applyBorder="1"/>
    <xf numFmtId="164" fontId="69" fillId="0" borderId="0" xfId="38" applyNumberFormat="1" applyFont="1" applyFill="1" applyBorder="1" applyAlignment="1">
      <alignment horizontal="center"/>
    </xf>
    <xf numFmtId="185" fontId="135" fillId="0" borderId="192" xfId="866" applyNumberFormat="1" applyFont="1" applyFill="1" applyBorder="1"/>
    <xf numFmtId="0" fontId="121" fillId="0" borderId="139" xfId="0" applyFont="1" applyFill="1" applyBorder="1" applyAlignment="1">
      <alignment horizontal="right" wrapText="1"/>
    </xf>
    <xf numFmtId="0" fontId="121" fillId="0" borderId="137" xfId="0" applyFont="1" applyFill="1" applyBorder="1" applyAlignment="1">
      <alignment horizontal="right" wrapText="1"/>
    </xf>
    <xf numFmtId="0" fontId="121" fillId="0" borderId="180" xfId="0" applyFont="1" applyFill="1" applyBorder="1" applyAlignment="1">
      <alignment horizontal="right" wrapText="1"/>
    </xf>
    <xf numFmtId="185" fontId="134" fillId="0" borderId="147" xfId="866" applyNumberFormat="1" applyFont="1" applyFill="1" applyBorder="1"/>
    <xf numFmtId="3" fontId="134" fillId="0" borderId="53" xfId="866" applyNumberFormat="1" applyFont="1" applyFill="1" applyBorder="1" applyAlignment="1">
      <alignment horizontal="right"/>
    </xf>
    <xf numFmtId="185" fontId="134" fillId="0" borderId="56" xfId="866" applyNumberFormat="1" applyFont="1" applyFill="1" applyBorder="1"/>
    <xf numFmtId="3" fontId="134" fillId="0" borderId="185" xfId="866" applyNumberFormat="1" applyFont="1" applyFill="1" applyBorder="1" applyAlignment="1">
      <alignment horizontal="right"/>
    </xf>
    <xf numFmtId="185" fontId="134" fillId="0" borderId="190" xfId="866" applyNumberFormat="1" applyFont="1" applyFill="1" applyBorder="1"/>
    <xf numFmtId="3" fontId="134" fillId="0" borderId="191" xfId="866" applyNumberFormat="1" applyFont="1" applyFill="1" applyBorder="1" applyAlignment="1">
      <alignment horizontal="right"/>
    </xf>
    <xf numFmtId="185" fontId="134" fillId="0" borderId="119" xfId="866" applyNumberFormat="1" applyFont="1" applyFill="1" applyBorder="1"/>
    <xf numFmtId="3" fontId="134" fillId="0" borderId="194" xfId="866" applyNumberFormat="1" applyFont="1" applyFill="1" applyBorder="1" applyAlignment="1">
      <alignment horizontal="right"/>
    </xf>
    <xf numFmtId="185" fontId="134" fillId="0" borderId="114" xfId="866" applyNumberFormat="1" applyFont="1" applyFill="1" applyBorder="1"/>
    <xf numFmtId="3" fontId="134" fillId="0" borderId="187" xfId="866" applyNumberFormat="1" applyFont="1" applyFill="1" applyBorder="1" applyAlignment="1">
      <alignment horizontal="right"/>
    </xf>
    <xf numFmtId="3" fontId="0" fillId="0" borderId="0" xfId="0" applyNumberFormat="1"/>
    <xf numFmtId="3" fontId="0" fillId="0" borderId="0" xfId="0" applyNumberFormat="1" applyFill="1"/>
    <xf numFmtId="0" fontId="91" fillId="0" borderId="132" xfId="0" applyFont="1" applyFill="1" applyBorder="1"/>
    <xf numFmtId="0" fontId="91" fillId="0" borderId="0" xfId="0" applyFont="1" applyFill="1" applyAlignment="1">
      <alignment vertical="top" wrapText="1"/>
    </xf>
    <xf numFmtId="0" fontId="121" fillId="0" borderId="0" xfId="0" applyFont="1" applyFill="1" applyAlignment="1">
      <alignment vertical="top" wrapText="1"/>
    </xf>
    <xf numFmtId="3" fontId="121" fillId="0" borderId="132" xfId="0" applyNumberFormat="1" applyFont="1" applyFill="1" applyBorder="1" applyAlignment="1">
      <alignment horizontal="right"/>
    </xf>
    <xf numFmtId="3" fontId="32" fillId="0" borderId="0" xfId="0" applyNumberFormat="1" applyFont="1"/>
    <xf numFmtId="3" fontId="85" fillId="0" borderId="0" xfId="0" applyNumberFormat="1" applyFont="1" applyAlignment="1">
      <alignment horizontal="right"/>
    </xf>
    <xf numFmtId="164" fontId="85" fillId="0" borderId="0" xfId="38" applyNumberFormat="1" applyFont="1" applyAlignment="1">
      <alignment horizontal="left"/>
    </xf>
    <xf numFmtId="0" fontId="114" fillId="63" borderId="0" xfId="0" applyFont="1" applyFill="1"/>
    <xf numFmtId="0" fontId="0" fillId="63" borderId="0" xfId="0" applyFill="1"/>
    <xf numFmtId="0" fontId="0" fillId="0" borderId="0" xfId="0" applyFill="1" applyAlignment="1">
      <alignment horizontal="center"/>
    </xf>
    <xf numFmtId="2" fontId="0" fillId="0" borderId="0" xfId="0" applyNumberFormat="1" applyFill="1" applyBorder="1"/>
    <xf numFmtId="167" fontId="0" fillId="0" borderId="0" xfId="0" applyNumberFormat="1" applyBorder="1" applyAlignment="1">
      <alignment horizontal="center"/>
    </xf>
    <xf numFmtId="0" fontId="27" fillId="30" borderId="132" xfId="0" applyFont="1" applyFill="1" applyBorder="1" applyAlignment="1">
      <alignment horizontal="left" vertical="center" wrapText="1"/>
    </xf>
    <xf numFmtId="3" fontId="31" fillId="0" borderId="158" xfId="0" applyNumberFormat="1" applyFont="1" applyFill="1" applyBorder="1" applyAlignment="1">
      <alignment horizontal="right"/>
    </xf>
    <xf numFmtId="0" fontId="26" fillId="75" borderId="0" xfId="0" applyFont="1" applyFill="1"/>
    <xf numFmtId="3" fontId="31" fillId="75" borderId="0" xfId="0" applyNumberFormat="1" applyFont="1" applyFill="1" applyAlignment="1">
      <alignment horizontal="right"/>
    </xf>
    <xf numFmtId="0" fontId="26" fillId="69" borderId="0" xfId="0" applyFont="1" applyFill="1"/>
    <xf numFmtId="3" fontId="31" fillId="69" borderId="0" xfId="0" applyNumberFormat="1" applyFont="1" applyFill="1" applyAlignment="1">
      <alignment horizontal="right"/>
    </xf>
    <xf numFmtId="188" fontId="93" fillId="0" borderId="0" xfId="0" applyNumberFormat="1" applyFont="1" applyFill="1" applyBorder="1" applyAlignment="1">
      <alignment horizontal="left" vertical="center"/>
    </xf>
    <xf numFmtId="0" fontId="26" fillId="0" borderId="0" xfId="0" applyFont="1" applyFill="1" applyBorder="1" applyAlignment="1">
      <alignment vertical="top" wrapText="1"/>
    </xf>
    <xf numFmtId="188" fontId="93" fillId="69" borderId="0" xfId="0" applyNumberFormat="1" applyFont="1" applyFill="1" applyBorder="1" applyAlignment="1">
      <alignment horizontal="left"/>
    </xf>
    <xf numFmtId="3" fontId="31" fillId="69" borderId="158" xfId="0" applyNumberFormat="1" applyFont="1" applyFill="1" applyBorder="1" applyAlignment="1">
      <alignment horizontal="right"/>
    </xf>
    <xf numFmtId="3" fontId="31" fillId="0" borderId="0" xfId="0" applyNumberFormat="1" applyFont="1" applyFill="1" applyBorder="1" applyAlignment="1">
      <alignment horizontal="right"/>
    </xf>
    <xf numFmtId="2" fontId="0" fillId="0" borderId="0" xfId="0" applyNumberFormat="1" applyFill="1" applyBorder="1" applyAlignment="1">
      <alignment horizontal="left"/>
    </xf>
    <xf numFmtId="2" fontId="0" fillId="0" borderId="19" xfId="0" applyNumberFormat="1" applyFill="1" applyBorder="1"/>
    <xf numFmtId="170" fontId="0" fillId="0" borderId="19" xfId="0" applyNumberFormat="1" applyFill="1" applyBorder="1" applyAlignment="1">
      <alignment horizontal="left"/>
    </xf>
    <xf numFmtId="0" fontId="0" fillId="0" borderId="195" xfId="0" applyBorder="1"/>
    <xf numFmtId="0" fontId="0" fillId="0" borderId="132" xfId="0" applyBorder="1"/>
    <xf numFmtId="0" fontId="6" fillId="0" borderId="204" xfId="0" applyFont="1" applyBorder="1"/>
    <xf numFmtId="0" fontId="31" fillId="75" borderId="0" xfId="0" applyFont="1" applyFill="1"/>
    <xf numFmtId="0" fontId="98" fillId="69" borderId="0" xfId="0" applyFont="1" applyFill="1" applyAlignment="1">
      <alignment horizontal="right"/>
    </xf>
    <xf numFmtId="0" fontId="31" fillId="69" borderId="0" xfId="0" applyFont="1" applyFill="1"/>
    <xf numFmtId="3" fontId="26" fillId="69" borderId="0" xfId="0" applyNumberFormat="1" applyFont="1" applyFill="1" applyBorder="1" applyAlignment="1">
      <alignment horizontal="left" vertical="center"/>
    </xf>
    <xf numFmtId="188" fontId="116" fillId="0" borderId="0" xfId="0" applyNumberFormat="1" applyFont="1" applyFill="1" applyBorder="1" applyAlignment="1">
      <alignment horizontal="left" wrapText="1"/>
    </xf>
    <xf numFmtId="188" fontId="139" fillId="0" borderId="0" xfId="0" applyNumberFormat="1" applyFont="1" applyFill="1" applyBorder="1" applyAlignment="1">
      <alignment horizontal="left"/>
    </xf>
    <xf numFmtId="1" fontId="121" fillId="0" borderId="0" xfId="0" applyNumberFormat="1" applyFont="1" applyFill="1" applyBorder="1" applyAlignment="1">
      <alignment horizontal="right" wrapText="1"/>
    </xf>
    <xf numFmtId="0" fontId="131" fillId="0" borderId="0" xfId="0" applyFont="1" applyFill="1" applyAlignment="1">
      <alignment vertical="center"/>
    </xf>
    <xf numFmtId="178" fontId="31" fillId="0" borderId="0" xfId="38" applyNumberFormat="1" applyFont="1" applyFill="1" applyBorder="1" applyAlignment="1">
      <alignment horizontal="right"/>
    </xf>
    <xf numFmtId="178" fontId="31" fillId="0" borderId="185" xfId="38" applyNumberFormat="1" applyFont="1" applyFill="1" applyBorder="1" applyAlignment="1">
      <alignment horizontal="right"/>
    </xf>
    <xf numFmtId="178" fontId="31" fillId="0" borderId="187" xfId="38" applyNumberFormat="1" applyFont="1" applyFill="1" applyBorder="1" applyAlignment="1">
      <alignment horizontal="right"/>
    </xf>
    <xf numFmtId="0" fontId="31" fillId="0" borderId="188" xfId="0" applyFont="1" applyFill="1" applyBorder="1"/>
    <xf numFmtId="0" fontId="121" fillId="0" borderId="192" xfId="0" applyFont="1" applyFill="1" applyBorder="1"/>
    <xf numFmtId="1" fontId="121" fillId="0" borderId="0" xfId="0" applyNumberFormat="1" applyFont="1" applyFill="1" applyBorder="1" applyAlignment="1">
      <alignment horizontal="center" vertical="top" wrapText="1"/>
    </xf>
    <xf numFmtId="0" fontId="121" fillId="0" borderId="116" xfId="0" applyFont="1" applyFill="1" applyBorder="1" applyAlignment="1">
      <alignment horizontal="center" vertical="top" wrapText="1"/>
    </xf>
    <xf numFmtId="0" fontId="121" fillId="0" borderId="198" xfId="0" applyFont="1" applyFill="1" applyBorder="1" applyAlignment="1">
      <alignment horizontal="center" vertical="top" wrapText="1"/>
    </xf>
    <xf numFmtId="185" fontId="31" fillId="0" borderId="56" xfId="0" applyNumberFormat="1" applyFont="1" applyFill="1" applyBorder="1" applyAlignment="1">
      <alignment horizontal="right"/>
    </xf>
    <xf numFmtId="185" fontId="31" fillId="0" borderId="114" xfId="0" applyNumberFormat="1" applyFont="1" applyFill="1" applyBorder="1" applyAlignment="1">
      <alignment horizontal="right"/>
    </xf>
    <xf numFmtId="185" fontId="5" fillId="56" borderId="0" xfId="0" applyNumberFormat="1" applyFont="1" applyFill="1" applyBorder="1" applyAlignment="1">
      <alignment horizontal="right"/>
    </xf>
    <xf numFmtId="3" fontId="121" fillId="0" borderId="0" xfId="0" applyNumberFormat="1" applyFont="1" applyFill="1" applyBorder="1" applyAlignment="1">
      <alignment horizontal="right"/>
    </xf>
    <xf numFmtId="3" fontId="121" fillId="0" borderId="0" xfId="0" applyNumberFormat="1" applyFont="1" applyFill="1" applyBorder="1" applyAlignment="1">
      <alignment horizontal="right" wrapText="1"/>
    </xf>
    <xf numFmtId="3" fontId="31" fillId="0" borderId="0" xfId="0" applyNumberFormat="1" applyFont="1" applyFill="1" applyBorder="1" applyAlignment="1">
      <alignment horizontal="right" wrapText="1"/>
    </xf>
    <xf numFmtId="178" fontId="121" fillId="0" borderId="56" xfId="38" applyNumberFormat="1" applyFont="1" applyFill="1" applyBorder="1" applyAlignment="1">
      <alignment horizontal="right"/>
    </xf>
    <xf numFmtId="178" fontId="121" fillId="0" borderId="0" xfId="38" applyNumberFormat="1" applyFont="1" applyFill="1" applyBorder="1" applyAlignment="1">
      <alignment horizontal="right"/>
    </xf>
    <xf numFmtId="178" fontId="121" fillId="0" borderId="114" xfId="38" applyNumberFormat="1" applyFont="1" applyFill="1" applyBorder="1" applyAlignment="1">
      <alignment horizontal="right"/>
    </xf>
    <xf numFmtId="178" fontId="121" fillId="0" borderId="186" xfId="38" applyNumberFormat="1" applyFont="1" applyFill="1" applyBorder="1" applyAlignment="1">
      <alignment horizontal="right"/>
    </xf>
    <xf numFmtId="3" fontId="135" fillId="0" borderId="147" xfId="866" applyNumberFormat="1" applyFont="1" applyFill="1" applyBorder="1" applyAlignment="1">
      <alignment horizontal="right"/>
    </xf>
    <xf numFmtId="3" fontId="135" fillId="0" borderId="131" xfId="866" applyNumberFormat="1" applyFont="1" applyFill="1" applyBorder="1" applyAlignment="1">
      <alignment horizontal="right"/>
    </xf>
    <xf numFmtId="3" fontId="135" fillId="0" borderId="56" xfId="866" applyNumberFormat="1" applyFont="1" applyFill="1" applyBorder="1" applyAlignment="1">
      <alignment horizontal="right"/>
    </xf>
    <xf numFmtId="3" fontId="135" fillId="0" borderId="0" xfId="866" applyNumberFormat="1" applyFont="1" applyFill="1" applyBorder="1" applyAlignment="1">
      <alignment horizontal="right"/>
    </xf>
    <xf numFmtId="3" fontId="135" fillId="0" borderId="190" xfId="866" applyNumberFormat="1" applyFont="1" applyFill="1" applyBorder="1" applyAlignment="1">
      <alignment horizontal="right"/>
    </xf>
    <xf numFmtId="3" fontId="135" fillId="0" borderId="158" xfId="866" applyNumberFormat="1" applyFont="1" applyFill="1" applyBorder="1" applyAlignment="1">
      <alignment horizontal="right"/>
    </xf>
    <xf numFmtId="3" fontId="135" fillId="0" borderId="119" xfId="866" applyNumberFormat="1" applyFont="1" applyFill="1" applyBorder="1" applyAlignment="1">
      <alignment horizontal="right"/>
    </xf>
    <xf numFmtId="3" fontId="135" fillId="0" borderId="132" xfId="866" applyNumberFormat="1" applyFont="1" applyFill="1" applyBorder="1" applyAlignment="1">
      <alignment horizontal="right"/>
    </xf>
    <xf numFmtId="3" fontId="135" fillId="0" borderId="114" xfId="866" applyNumberFormat="1" applyFont="1" applyFill="1" applyBorder="1" applyAlignment="1">
      <alignment horizontal="right"/>
    </xf>
    <xf numFmtId="3" fontId="135" fillId="0" borderId="186" xfId="866" applyNumberFormat="1" applyFont="1" applyFill="1" applyBorder="1" applyAlignment="1">
      <alignment horizontal="right"/>
    </xf>
    <xf numFmtId="0" fontId="5" fillId="0" borderId="188" xfId="0" applyFont="1" applyBorder="1" applyAlignment="1">
      <alignment horizontal="center" vertical="center"/>
    </xf>
    <xf numFmtId="0" fontId="0" fillId="0" borderId="192" xfId="0" applyBorder="1" applyAlignment="1">
      <alignment horizontal="center" vertical="center"/>
    </xf>
    <xf numFmtId="4" fontId="0" fillId="0" borderId="0" xfId="0" applyNumberFormat="1"/>
    <xf numFmtId="0" fontId="121" fillId="0" borderId="119" xfId="0" applyFont="1" applyFill="1" applyBorder="1" applyAlignment="1">
      <alignment horizontal="center" vertical="top" wrapText="1"/>
    </xf>
    <xf numFmtId="0" fontId="121" fillId="0" borderId="132" xfId="0" applyFont="1" applyFill="1" applyBorder="1" applyAlignment="1">
      <alignment horizontal="center" vertical="top" wrapText="1"/>
    </xf>
    <xf numFmtId="0" fontId="121" fillId="0" borderId="194" xfId="0" applyFont="1" applyFill="1" applyBorder="1" applyAlignment="1">
      <alignment horizontal="center" vertical="top" wrapText="1"/>
    </xf>
    <xf numFmtId="185" fontId="31" fillId="0" borderId="147" xfId="0" applyNumberFormat="1" applyFont="1" applyFill="1" applyBorder="1" applyAlignment="1">
      <alignment horizontal="right"/>
    </xf>
    <xf numFmtId="185" fontId="31" fillId="0" borderId="131" xfId="0" applyNumberFormat="1" applyFont="1" applyFill="1" applyBorder="1" applyAlignment="1">
      <alignment horizontal="right"/>
    </xf>
    <xf numFmtId="185" fontId="31" fillId="0" borderId="53" xfId="0" applyNumberFormat="1" applyFont="1" applyFill="1" applyBorder="1" applyAlignment="1">
      <alignment horizontal="right" wrapText="1"/>
    </xf>
    <xf numFmtId="0" fontId="109" fillId="0" borderId="0" xfId="0" applyFont="1" applyAlignment="1">
      <alignment horizontal="center"/>
    </xf>
    <xf numFmtId="3" fontId="109" fillId="0" borderId="0" xfId="0" applyNumberFormat="1" applyFont="1"/>
    <xf numFmtId="0" fontId="109" fillId="0" borderId="0" xfId="0" applyFont="1"/>
    <xf numFmtId="184" fontId="109" fillId="0" borderId="0" xfId="0" applyNumberFormat="1" applyFont="1"/>
    <xf numFmtId="165" fontId="104" fillId="0" borderId="0" xfId="0" applyNumberFormat="1" applyFont="1"/>
    <xf numFmtId="0" fontId="108" fillId="0" borderId="0" xfId="0" applyFont="1" applyFill="1" applyBorder="1" applyAlignment="1">
      <alignment horizontal="left"/>
    </xf>
    <xf numFmtId="0" fontId="34" fillId="0" borderId="0" xfId="0" applyFont="1" applyFill="1" applyBorder="1"/>
    <xf numFmtId="3" fontId="26" fillId="0" borderId="0" xfId="0" applyNumberFormat="1" applyFont="1" applyFill="1" applyBorder="1" applyAlignment="1">
      <alignment horizontal="right" wrapText="1"/>
    </xf>
    <xf numFmtId="0" fontId="86" fillId="0" borderId="0" xfId="0" applyFont="1" applyFill="1" applyBorder="1" applyAlignment="1">
      <alignment vertical="center"/>
    </xf>
    <xf numFmtId="0" fontId="90" fillId="0" borderId="0" xfId="0" applyFont="1" applyFill="1" applyBorder="1" applyAlignment="1">
      <alignment horizontal="left"/>
    </xf>
    <xf numFmtId="0" fontId="141" fillId="0" borderId="0" xfId="0" applyFont="1" applyFill="1" applyBorder="1" applyAlignment="1">
      <alignment vertical="center"/>
    </xf>
    <xf numFmtId="0" fontId="138" fillId="0" borderId="0" xfId="0" applyFont="1" applyFill="1"/>
    <xf numFmtId="0" fontId="105" fillId="0" borderId="0" xfId="0" applyFont="1" applyFill="1" applyAlignment="1">
      <alignment horizontal="left"/>
    </xf>
    <xf numFmtId="0" fontId="5" fillId="0" borderId="147" xfId="0" applyFont="1" applyFill="1" applyBorder="1" applyAlignment="1">
      <alignment horizontal="left"/>
    </xf>
    <xf numFmtId="0" fontId="5" fillId="0" borderId="131" xfId="0" applyFont="1" applyFill="1" applyBorder="1" applyAlignment="1">
      <alignment horizontal="left"/>
    </xf>
    <xf numFmtId="0" fontId="5" fillId="0" borderId="53" xfId="0" applyFont="1" applyFill="1" applyBorder="1" applyAlignment="1">
      <alignment horizontal="left"/>
    </xf>
    <xf numFmtId="0" fontId="90" fillId="55" borderId="114" xfId="0" applyFont="1" applyFill="1" applyBorder="1" applyAlignment="1">
      <alignment horizontal="left"/>
    </xf>
    <xf numFmtId="173" fontId="0" fillId="0" borderId="186" xfId="0" applyNumberFormat="1" applyBorder="1" applyAlignment="1">
      <alignment horizontal="left"/>
    </xf>
    <xf numFmtId="2" fontId="0" fillId="0" borderId="187" xfId="0" applyNumberFormat="1" applyBorder="1" applyAlignment="1">
      <alignment horizontal="left"/>
    </xf>
    <xf numFmtId="2" fontId="95" fillId="0" borderId="147" xfId="865" applyNumberFormat="1" applyFont="1" applyBorder="1"/>
    <xf numFmtId="175" fontId="39" fillId="0" borderId="131" xfId="865" applyNumberFormat="1" applyFont="1" applyFill="1" applyBorder="1"/>
    <xf numFmtId="0" fontId="86" fillId="0" borderId="53" xfId="868" applyFont="1" applyBorder="1"/>
    <xf numFmtId="2" fontId="41" fillId="0" borderId="124" xfId="865" applyNumberFormat="1" applyFont="1" applyBorder="1"/>
    <xf numFmtId="0" fontId="70" fillId="0" borderId="205" xfId="868" applyBorder="1"/>
    <xf numFmtId="174" fontId="40" fillId="0" borderId="124" xfId="865" applyNumberFormat="1" applyFont="1" applyFill="1" applyBorder="1"/>
    <xf numFmtId="0" fontId="0" fillId="0" borderId="124" xfId="0" applyBorder="1"/>
    <xf numFmtId="174" fontId="39" fillId="0" borderId="205" xfId="865" applyNumberFormat="1" applyFont="1" applyFill="1" applyBorder="1"/>
    <xf numFmtId="2" fontId="41" fillId="0" borderId="206" xfId="865" applyNumberFormat="1" applyFont="1" applyBorder="1"/>
    <xf numFmtId="189" fontId="41" fillId="0" borderId="207" xfId="1348" applyNumberFormat="1" applyFont="1" applyFill="1" applyBorder="1"/>
    <xf numFmtId="175" fontId="41" fillId="0" borderId="208" xfId="865" applyNumberFormat="1" applyFont="1" applyFill="1" applyBorder="1"/>
    <xf numFmtId="0" fontId="91" fillId="67" borderId="0" xfId="0" applyFont="1" applyFill="1" applyAlignment="1">
      <alignment vertical="top" wrapText="1"/>
    </xf>
    <xf numFmtId="3" fontId="91" fillId="67" borderId="132" xfId="0" applyNumberFormat="1" applyFont="1" applyFill="1" applyBorder="1" applyAlignment="1">
      <alignment horizontal="right" wrapText="1"/>
    </xf>
    <xf numFmtId="188" fontId="116" fillId="67" borderId="132" xfId="0" applyNumberFormat="1" applyFont="1" applyFill="1" applyBorder="1" applyAlignment="1">
      <alignment horizontal="left" wrapText="1"/>
    </xf>
    <xf numFmtId="0" fontId="26" fillId="67" borderId="0" xfId="0" applyFont="1" applyFill="1" applyAlignment="1">
      <alignment horizontal="right" wrapText="1"/>
    </xf>
    <xf numFmtId="3" fontId="26" fillId="67" borderId="0" xfId="0" applyNumberFormat="1" applyFont="1" applyFill="1" applyAlignment="1">
      <alignment horizontal="right" wrapText="1"/>
    </xf>
    <xf numFmtId="188" fontId="93" fillId="67" borderId="0" xfId="0" applyNumberFormat="1" applyFont="1" applyFill="1" applyAlignment="1">
      <alignment horizontal="left" wrapText="1"/>
    </xf>
    <xf numFmtId="0" fontId="91" fillId="67" borderId="149" xfId="0" applyFont="1" applyFill="1" applyBorder="1" applyAlignment="1">
      <alignment vertical="top" wrapText="1"/>
    </xf>
    <xf numFmtId="0" fontId="0" fillId="0" borderId="0" xfId="0" applyFill="1" applyBorder="1" applyAlignment="1">
      <alignment vertical="top" wrapText="1"/>
    </xf>
    <xf numFmtId="3" fontId="91" fillId="0" borderId="0" xfId="0" applyNumberFormat="1" applyFont="1" applyFill="1" applyBorder="1" applyAlignment="1">
      <alignment horizontal="right" wrapText="1"/>
    </xf>
    <xf numFmtId="0" fontId="26" fillId="0" borderId="0" xfId="0" applyFont="1" applyFill="1" applyBorder="1" applyAlignment="1">
      <alignment horizontal="right" wrapText="1"/>
    </xf>
    <xf numFmtId="9" fontId="0" fillId="0" borderId="0" xfId="1350" applyFont="1" applyFill="1" applyBorder="1"/>
    <xf numFmtId="2" fontId="0" fillId="0" borderId="0" xfId="1348" applyNumberFormat="1" applyFont="1" applyFill="1" applyBorder="1"/>
    <xf numFmtId="0" fontId="138" fillId="0" borderId="0" xfId="0" applyFont="1" applyFill="1" applyBorder="1"/>
    <xf numFmtId="0" fontId="67" fillId="0" borderId="0" xfId="868" applyFont="1" applyFill="1" applyBorder="1"/>
    <xf numFmtId="0" fontId="22" fillId="0" borderId="0" xfId="868" applyFont="1" applyFill="1" applyBorder="1" applyAlignment="1">
      <alignment horizontal="left"/>
    </xf>
    <xf numFmtId="184" fontId="70" fillId="0" borderId="0" xfId="38" applyNumberFormat="1" applyFont="1" applyFill="1" applyBorder="1"/>
    <xf numFmtId="2" fontId="53" fillId="0" borderId="0" xfId="868" applyNumberFormat="1" applyFont="1" applyFill="1" applyBorder="1" applyAlignment="1"/>
    <xf numFmtId="0" fontId="65" fillId="0" borderId="0" xfId="868" applyFont="1" applyFill="1" applyBorder="1" applyAlignment="1">
      <alignment horizontal="left" indent="1"/>
    </xf>
    <xf numFmtId="2" fontId="65" fillId="0" borderId="0" xfId="868" applyNumberFormat="1" applyFont="1" applyFill="1" applyBorder="1" applyAlignment="1"/>
    <xf numFmtId="0" fontId="55" fillId="0" borderId="0" xfId="868" applyFont="1" applyFill="1" applyBorder="1" applyAlignment="1">
      <alignment horizontal="left" indent="2"/>
    </xf>
    <xf numFmtId="2" fontId="55" fillId="0" borderId="0" xfId="868" applyNumberFormat="1" applyFont="1" applyFill="1" applyBorder="1" applyAlignment="1"/>
    <xf numFmtId="0" fontId="66" fillId="0" borderId="0" xfId="868" applyFont="1" applyFill="1" applyBorder="1" applyAlignment="1">
      <alignment horizontal="left"/>
    </xf>
    <xf numFmtId="184" fontId="70" fillId="0" borderId="0" xfId="868" applyNumberFormat="1" applyFill="1" applyBorder="1"/>
    <xf numFmtId="2" fontId="66" fillId="0" borderId="0" xfId="868" applyNumberFormat="1" applyFont="1" applyFill="1" applyBorder="1" applyAlignment="1"/>
    <xf numFmtId="0" fontId="76" fillId="0" borderId="147" xfId="0" applyFont="1" applyBorder="1" applyAlignment="1">
      <alignment horizontal="center" vertical="center" wrapText="1"/>
    </xf>
    <xf numFmtId="0" fontId="76" fillId="0" borderId="131" xfId="0" applyFont="1" applyBorder="1" applyAlignment="1">
      <alignment horizontal="center" vertical="center" wrapText="1"/>
    </xf>
    <xf numFmtId="0" fontId="76" fillId="0" borderId="53" xfId="0" applyFont="1" applyBorder="1" applyAlignment="1">
      <alignment horizontal="center" vertical="center" wrapText="1"/>
    </xf>
    <xf numFmtId="0" fontId="76" fillId="0" borderId="185" xfId="0" applyFont="1" applyBorder="1" applyAlignment="1">
      <alignment horizontal="center" vertical="center" wrapText="1"/>
    </xf>
    <xf numFmtId="0" fontId="76" fillId="0" borderId="186" xfId="0" applyFont="1" applyBorder="1" applyAlignment="1">
      <alignment horizontal="center" vertical="center" wrapText="1"/>
    </xf>
    <xf numFmtId="0" fontId="76" fillId="0" borderId="187" xfId="0" applyFont="1" applyBorder="1" applyAlignment="1">
      <alignment horizontal="center" vertical="center" wrapText="1"/>
    </xf>
    <xf numFmtId="0" fontId="0" fillId="0" borderId="148" xfId="0" applyBorder="1"/>
    <xf numFmtId="172" fontId="0" fillId="0" borderId="131" xfId="0" applyNumberFormat="1" applyBorder="1"/>
    <xf numFmtId="172" fontId="0" fillId="0" borderId="0" xfId="0" applyNumberFormat="1" applyBorder="1"/>
    <xf numFmtId="178" fontId="0" fillId="0" borderId="0" xfId="0" applyNumberFormat="1" applyBorder="1"/>
    <xf numFmtId="0" fontId="0" fillId="0" borderId="181" xfId="0" applyBorder="1"/>
    <xf numFmtId="0" fontId="0" fillId="0" borderId="158" xfId="0" applyBorder="1"/>
    <xf numFmtId="172" fontId="0" fillId="0" borderId="158" xfId="0" applyNumberFormat="1" applyBorder="1"/>
    <xf numFmtId="172" fontId="0" fillId="66" borderId="0" xfId="0" applyNumberFormat="1" applyFill="1" applyBorder="1"/>
    <xf numFmtId="178" fontId="142" fillId="0" borderId="0" xfId="38" applyNumberFormat="1" applyFont="1"/>
    <xf numFmtId="0" fontId="0" fillId="0" borderId="0" xfId="0" applyBorder="1" applyAlignment="1">
      <alignment horizontal="center" vertical="center"/>
    </xf>
    <xf numFmtId="185" fontId="121" fillId="0" borderId="185" xfId="0" applyNumberFormat="1" applyFont="1" applyFill="1" applyBorder="1" applyAlignment="1">
      <alignment horizontal="right" wrapText="1"/>
    </xf>
    <xf numFmtId="185" fontId="121" fillId="0" borderId="187" xfId="0" applyNumberFormat="1" applyFont="1" applyFill="1" applyBorder="1" applyAlignment="1">
      <alignment horizontal="right" wrapText="1"/>
    </xf>
    <xf numFmtId="165" fontId="0" fillId="0" borderId="0" xfId="0" applyNumberFormat="1" applyAlignment="1">
      <alignment horizontal="left"/>
    </xf>
    <xf numFmtId="1" fontId="121" fillId="0" borderId="53" xfId="0" applyNumberFormat="1" applyFont="1" applyFill="1" applyBorder="1" applyAlignment="1">
      <alignment horizontal="right" wrapText="1"/>
    </xf>
    <xf numFmtId="1" fontId="121" fillId="0" borderId="187" xfId="0" applyNumberFormat="1" applyFont="1" applyFill="1" applyBorder="1" applyAlignment="1">
      <alignment horizontal="right" wrapText="1"/>
    </xf>
    <xf numFmtId="178" fontId="121" fillId="0" borderId="185" xfId="38" applyNumberFormat="1" applyFont="1" applyFill="1" applyBorder="1" applyAlignment="1">
      <alignment horizontal="right"/>
    </xf>
    <xf numFmtId="0" fontId="36" fillId="0" borderId="0" xfId="0" applyFont="1" applyFill="1"/>
    <xf numFmtId="164" fontId="144" fillId="0" borderId="0" xfId="38" applyNumberFormat="1" applyFont="1" applyFill="1" applyBorder="1" applyAlignment="1">
      <alignment horizontal="center"/>
    </xf>
    <xf numFmtId="0" fontId="145" fillId="0" borderId="0" xfId="0" applyFont="1" applyFill="1"/>
    <xf numFmtId="170" fontId="5" fillId="0" borderId="0" xfId="0" applyNumberFormat="1" applyFont="1" applyFill="1" applyBorder="1" applyAlignment="1">
      <alignment horizontal="left"/>
    </xf>
    <xf numFmtId="170" fontId="5" fillId="0" borderId="0" xfId="0" applyNumberFormat="1" applyFont="1" applyBorder="1" applyAlignment="1">
      <alignment horizontal="left"/>
    </xf>
    <xf numFmtId="165" fontId="0" fillId="0" borderId="0" xfId="0" applyNumberFormat="1" applyAlignment="1">
      <alignment horizontal="center"/>
    </xf>
    <xf numFmtId="164" fontId="85" fillId="0" borderId="0" xfId="0" applyNumberFormat="1" applyFont="1" applyBorder="1" applyAlignment="1">
      <alignment horizontal="center"/>
    </xf>
    <xf numFmtId="170" fontId="85" fillId="0" borderId="0" xfId="0" applyNumberFormat="1" applyFont="1" applyAlignment="1">
      <alignment horizontal="center"/>
    </xf>
    <xf numFmtId="0" fontId="91" fillId="0" borderId="0" xfId="0" applyFont="1" applyFill="1" applyBorder="1" applyAlignment="1">
      <alignment horizontal="center" vertical="top" wrapText="1"/>
    </xf>
    <xf numFmtId="0" fontId="32" fillId="0" borderId="0" xfId="0" applyFont="1" applyAlignment="1">
      <alignment horizontal="left"/>
    </xf>
    <xf numFmtId="0" fontId="5" fillId="0" borderId="0" xfId="0" applyFont="1" applyAlignment="1">
      <alignment horizontal="left" vertical="top" wrapText="1"/>
    </xf>
    <xf numFmtId="184" fontId="32" fillId="0" borderId="0" xfId="38" applyNumberFormat="1" applyFont="1"/>
    <xf numFmtId="188" fontId="93" fillId="75" borderId="0" xfId="0" applyNumberFormat="1" applyFont="1" applyFill="1" applyBorder="1" applyAlignment="1">
      <alignment horizontal="left" vertical="center"/>
    </xf>
    <xf numFmtId="188" fontId="93" fillId="69" borderId="0" xfId="0" applyNumberFormat="1" applyFont="1" applyFill="1" applyBorder="1" applyAlignment="1">
      <alignment horizontal="left" vertical="center"/>
    </xf>
    <xf numFmtId="0" fontId="26" fillId="69" borderId="0" xfId="0" applyFont="1" applyFill="1" applyBorder="1" applyAlignment="1">
      <alignment horizontal="left" vertical="center"/>
    </xf>
    <xf numFmtId="0" fontId="82" fillId="0" borderId="100" xfId="0" applyFont="1" applyFill="1" applyBorder="1" applyAlignment="1">
      <alignment horizontal="center"/>
    </xf>
    <xf numFmtId="0" fontId="5" fillId="55" borderId="139" xfId="0" applyFont="1" applyFill="1" applyBorder="1" applyAlignment="1">
      <alignment horizontal="center"/>
    </xf>
    <xf numFmtId="0" fontId="5" fillId="55" borderId="138" xfId="0" applyFont="1" applyFill="1" applyBorder="1" applyAlignment="1">
      <alignment horizontal="center"/>
    </xf>
    <xf numFmtId="0" fontId="5" fillId="55" borderId="137" xfId="0" applyFont="1" applyFill="1" applyBorder="1" applyAlignment="1">
      <alignment horizontal="center"/>
    </xf>
    <xf numFmtId="0" fontId="5" fillId="55" borderId="180" xfId="0" applyFont="1" applyFill="1" applyBorder="1" applyAlignment="1">
      <alignment horizontal="center"/>
    </xf>
    <xf numFmtId="0" fontId="5" fillId="55" borderId="34" xfId="0" applyFont="1" applyFill="1" applyBorder="1" applyAlignment="1">
      <alignment horizontal="center"/>
    </xf>
    <xf numFmtId="0" fontId="5" fillId="55" borderId="104" xfId="0" applyFont="1" applyFill="1" applyBorder="1" applyAlignment="1">
      <alignment horizontal="center"/>
    </xf>
    <xf numFmtId="2" fontId="32" fillId="0" borderId="0" xfId="0" applyNumberFormat="1" applyFont="1"/>
    <xf numFmtId="0" fontId="146" fillId="0" borderId="0" xfId="0" applyFont="1"/>
    <xf numFmtId="172" fontId="32" fillId="0" borderId="0" xfId="0" applyNumberFormat="1" applyFont="1"/>
    <xf numFmtId="0" fontId="27" fillId="0" borderId="0" xfId="0" applyFont="1" applyFill="1" applyBorder="1" applyAlignment="1">
      <alignment horizontal="left" vertical="center" wrapText="1"/>
    </xf>
    <xf numFmtId="0" fontId="28" fillId="0" borderId="0" xfId="0" applyFont="1" applyFill="1" applyBorder="1" applyAlignment="1">
      <alignment horizontal="left" vertical="top" wrapText="1"/>
    </xf>
    <xf numFmtId="184" fontId="32" fillId="0" borderId="0" xfId="0" applyNumberFormat="1" applyFont="1"/>
    <xf numFmtId="0" fontId="129" fillId="75" borderId="32" xfId="0" applyFont="1" applyFill="1" applyBorder="1" applyAlignment="1">
      <alignment horizontal="center" vertical="center"/>
    </xf>
    <xf numFmtId="0" fontId="129" fillId="75" borderId="180" xfId="0" applyFont="1" applyFill="1" applyBorder="1" applyAlignment="1">
      <alignment horizontal="center" vertical="center"/>
    </xf>
    <xf numFmtId="0" fontId="103" fillId="70" borderId="0" xfId="0" applyFont="1" applyFill="1"/>
    <xf numFmtId="0" fontId="104" fillId="70" borderId="0" xfId="0" applyFont="1" applyFill="1"/>
    <xf numFmtId="3" fontId="32" fillId="0" borderId="0" xfId="0" applyNumberFormat="1" applyFont="1" applyFill="1" applyAlignment="1">
      <alignment horizontal="center"/>
    </xf>
    <xf numFmtId="185" fontId="32" fillId="0" borderId="0" xfId="0" applyNumberFormat="1" applyFont="1" applyFill="1" applyAlignment="1">
      <alignment horizontal="center"/>
    </xf>
    <xf numFmtId="0" fontId="5" fillId="0" borderId="147" xfId="0" applyFont="1" applyFill="1" applyBorder="1" applyAlignment="1">
      <alignment horizontal="center" vertical="center"/>
    </xf>
    <xf numFmtId="0" fontId="5" fillId="0" borderId="53" xfId="0" applyFont="1" applyFill="1" applyBorder="1" applyAlignment="1">
      <alignment horizontal="center" vertical="center"/>
    </xf>
    <xf numFmtId="0" fontId="99" fillId="0" borderId="0" xfId="0" applyFont="1" applyFill="1" applyAlignment="1">
      <alignment horizontal="center"/>
    </xf>
    <xf numFmtId="0" fontId="0" fillId="55" borderId="0" xfId="0" applyFill="1"/>
    <xf numFmtId="0" fontId="147" fillId="55" borderId="0" xfId="0" applyFont="1" applyFill="1"/>
    <xf numFmtId="0" fontId="140" fillId="0" borderId="0" xfId="0" applyFont="1" applyFill="1" applyBorder="1"/>
    <xf numFmtId="0" fontId="97" fillId="0" borderId="0" xfId="0" applyFont="1" applyFill="1" applyBorder="1"/>
    <xf numFmtId="0" fontId="91" fillId="0" borderId="0" xfId="0" applyFont="1" applyFill="1" applyBorder="1" applyAlignment="1">
      <alignment horizontal="right" vertical="top"/>
    </xf>
    <xf numFmtId="0" fontId="5" fillId="0" borderId="0" xfId="0" applyFont="1" applyFill="1" applyBorder="1" applyAlignment="1">
      <alignment horizontal="left" wrapText="1"/>
    </xf>
    <xf numFmtId="1" fontId="26" fillId="0" borderId="0" xfId="0" applyNumberFormat="1" applyFont="1" applyFill="1" applyBorder="1" applyAlignment="1">
      <alignment wrapText="1"/>
    </xf>
    <xf numFmtId="184" fontId="5" fillId="0" borderId="0" xfId="38" applyNumberFormat="1" applyFont="1" applyFill="1" applyBorder="1" applyAlignment="1">
      <alignment horizontal="left" wrapText="1"/>
    </xf>
    <xf numFmtId="0" fontId="112" fillId="0" borderId="0" xfId="0" applyFont="1" applyFill="1" applyBorder="1"/>
    <xf numFmtId="0" fontId="32" fillId="0" borderId="0" xfId="0" applyFont="1" applyFill="1" applyBorder="1" applyAlignment="1">
      <alignment horizontal="left" wrapText="1"/>
    </xf>
    <xf numFmtId="184" fontId="32" fillId="0" borderId="0" xfId="38" applyNumberFormat="1" applyFont="1" applyFill="1" applyBorder="1" applyAlignment="1">
      <alignment horizontal="left" wrapText="1"/>
    </xf>
    <xf numFmtId="184" fontId="32" fillId="0" borderId="0" xfId="0" applyNumberFormat="1" applyFont="1" applyFill="1" applyBorder="1"/>
    <xf numFmtId="0" fontId="5" fillId="0" borderId="0" xfId="0" applyFont="1" applyFill="1" applyBorder="1" applyAlignment="1">
      <alignment horizontal="left" vertical="top" wrapText="1"/>
    </xf>
    <xf numFmtId="0" fontId="103" fillId="0" borderId="0" xfId="0" applyFont="1" applyFill="1" applyBorder="1" applyAlignment="1">
      <alignment horizontal="left" wrapText="1"/>
    </xf>
    <xf numFmtId="1" fontId="26" fillId="0" borderId="0" xfId="0" applyNumberFormat="1" applyFont="1" applyFill="1" applyBorder="1" applyAlignment="1">
      <alignment horizontal="right"/>
    </xf>
    <xf numFmtId="0" fontId="101" fillId="0" borderId="0" xfId="0" applyFont="1" applyFill="1" applyBorder="1" applyAlignment="1">
      <alignment horizontal="right"/>
    </xf>
    <xf numFmtId="0" fontId="101" fillId="0" borderId="0" xfId="0" applyFont="1" applyFill="1" applyBorder="1"/>
    <xf numFmtId="1" fontId="32" fillId="0" borderId="0" xfId="0" applyNumberFormat="1" applyFont="1" applyFill="1" applyBorder="1"/>
    <xf numFmtId="1" fontId="97" fillId="0" borderId="0" xfId="0" applyNumberFormat="1" applyFont="1" applyFill="1" applyBorder="1" applyAlignment="1">
      <alignment horizontal="center"/>
    </xf>
    <xf numFmtId="1" fontId="102" fillId="0" borderId="0" xfId="0" applyNumberFormat="1" applyFont="1" applyFill="1" applyBorder="1" applyAlignment="1">
      <alignment horizontal="center"/>
    </xf>
    <xf numFmtId="0" fontId="98" fillId="0" borderId="0" xfId="0" applyFont="1" applyFill="1" applyBorder="1"/>
    <xf numFmtId="0" fontId="5" fillId="0" borderId="0" xfId="0" applyFont="1" applyFill="1" applyBorder="1" applyAlignment="1">
      <alignment vertical="top" wrapText="1"/>
    </xf>
    <xf numFmtId="0" fontId="5" fillId="0" borderId="0" xfId="0" applyFont="1" applyFill="1" applyBorder="1" applyAlignment="1">
      <alignment horizontal="right"/>
    </xf>
    <xf numFmtId="0" fontId="5" fillId="0" borderId="0" xfId="0" applyFont="1" applyFill="1" applyBorder="1" applyAlignment="1"/>
    <xf numFmtId="184" fontId="5" fillId="0" borderId="0" xfId="38" applyNumberFormat="1" applyFont="1" applyFill="1" applyBorder="1" applyAlignment="1">
      <alignment horizontal="right"/>
    </xf>
    <xf numFmtId="0" fontId="99" fillId="0" borderId="0" xfId="0" applyFont="1" applyFill="1" applyBorder="1"/>
    <xf numFmtId="0" fontId="104" fillId="0" borderId="0" xfId="0" applyFont="1" applyFill="1" applyBorder="1"/>
    <xf numFmtId="178" fontId="0" fillId="0" borderId="0" xfId="38" applyNumberFormat="1" applyFont="1" applyFill="1" applyBorder="1"/>
    <xf numFmtId="185" fontId="0" fillId="0" borderId="0" xfId="0" applyNumberFormat="1" applyFill="1" applyBorder="1" applyAlignment="1">
      <alignment horizontal="center"/>
    </xf>
    <xf numFmtId="0" fontId="32" fillId="0" borderId="0" xfId="0" applyFont="1" applyFill="1" applyBorder="1" applyAlignment="1">
      <alignment horizontal="right"/>
    </xf>
    <xf numFmtId="2" fontId="0" fillId="0" borderId="0" xfId="0" applyNumberFormat="1" applyFill="1" applyBorder="1" applyAlignment="1">
      <alignment vertical="center" wrapText="1"/>
    </xf>
    <xf numFmtId="0" fontId="5" fillId="0" borderId="0" xfId="0" applyFont="1" applyFill="1" applyBorder="1" applyAlignment="1">
      <alignment vertical="center"/>
    </xf>
    <xf numFmtId="0" fontId="0" fillId="0" borderId="0" xfId="0" applyFill="1" applyBorder="1" applyAlignment="1">
      <alignment vertical="center"/>
    </xf>
    <xf numFmtId="2" fontId="5" fillId="0" borderId="0" xfId="0" applyNumberFormat="1" applyFont="1" applyFill="1" applyBorder="1" applyAlignment="1">
      <alignment vertical="center" wrapText="1"/>
    </xf>
    <xf numFmtId="184" fontId="5" fillId="0" borderId="0" xfId="38" applyNumberFormat="1" applyFont="1" applyFill="1" applyBorder="1"/>
    <xf numFmtId="184" fontId="0" fillId="0" borderId="0" xfId="38" applyNumberFormat="1" applyFont="1" applyFill="1" applyBorder="1"/>
    <xf numFmtId="164" fontId="0" fillId="0" borderId="0" xfId="38" applyFont="1" applyFill="1" applyBorder="1"/>
    <xf numFmtId="164" fontId="0" fillId="0" borderId="0" xfId="38" applyNumberFormat="1" applyFont="1" applyFill="1" applyBorder="1"/>
    <xf numFmtId="0" fontId="100" fillId="0" borderId="0" xfId="0" applyFont="1" applyBorder="1" applyAlignment="1">
      <alignment horizontal="left"/>
    </xf>
    <xf numFmtId="0" fontId="149" fillId="0" borderId="0" xfId="0" applyFont="1" applyAlignment="1">
      <alignment horizontal="center"/>
    </xf>
    <xf numFmtId="0" fontId="149" fillId="0" borderId="0" xfId="0" applyFont="1"/>
    <xf numFmtId="186" fontId="148" fillId="0" borderId="148" xfId="0" applyNumberFormat="1" applyFont="1" applyFill="1" applyBorder="1" applyAlignment="1">
      <alignment horizontal="center"/>
    </xf>
    <xf numFmtId="2" fontId="148" fillId="0" borderId="131" xfId="0" applyNumberFormat="1" applyFont="1" applyFill="1" applyBorder="1"/>
    <xf numFmtId="170" fontId="148" fillId="0" borderId="146" xfId="0" applyNumberFormat="1" applyFont="1" applyFill="1" applyBorder="1" applyAlignment="1">
      <alignment horizontal="left"/>
    </xf>
    <xf numFmtId="186" fontId="148" fillId="0" borderId="16" xfId="0" applyNumberFormat="1" applyFont="1" applyFill="1" applyBorder="1" applyAlignment="1">
      <alignment horizontal="center"/>
    </xf>
    <xf numFmtId="2" fontId="148" fillId="0" borderId="0" xfId="0" applyNumberFormat="1" applyFont="1" applyFill="1" applyBorder="1"/>
    <xf numFmtId="170" fontId="148" fillId="0" borderId="19" xfId="0" applyNumberFormat="1" applyFont="1" applyFill="1" applyBorder="1" applyAlignment="1">
      <alignment horizontal="left"/>
    </xf>
    <xf numFmtId="186" fontId="148" fillId="0" borderId="181" xfId="0" applyNumberFormat="1" applyFont="1" applyFill="1" applyBorder="1" applyAlignment="1">
      <alignment horizontal="center"/>
    </xf>
    <xf numFmtId="2" fontId="148" fillId="0" borderId="158" xfId="0" applyNumberFormat="1" applyFont="1" applyFill="1" applyBorder="1"/>
    <xf numFmtId="170" fontId="148" fillId="0" borderId="197" xfId="0" applyNumberFormat="1" applyFont="1" applyFill="1" applyBorder="1" applyAlignment="1">
      <alignment horizontal="left"/>
    </xf>
    <xf numFmtId="0" fontId="5" fillId="0" borderId="0" xfId="0" applyFont="1" applyBorder="1" applyAlignment="1">
      <alignment horizontal="center" vertical="center"/>
    </xf>
    <xf numFmtId="178" fontId="5" fillId="0" borderId="0" xfId="38" applyNumberFormat="1" applyFont="1"/>
    <xf numFmtId="178" fontId="85" fillId="0" borderId="0" xfId="38" applyNumberFormat="1" applyFont="1"/>
    <xf numFmtId="0" fontId="147" fillId="0" borderId="0" xfId="0" applyFont="1" applyFill="1"/>
    <xf numFmtId="2" fontId="150" fillId="0" borderId="19" xfId="0" applyNumberFormat="1" applyFont="1" applyFill="1" applyBorder="1"/>
    <xf numFmtId="2" fontId="150" fillId="0" borderId="146" xfId="0" applyNumberFormat="1" applyFont="1" applyFill="1" applyBorder="1"/>
    <xf numFmtId="2" fontId="150" fillId="0" borderId="197" xfId="0" applyNumberFormat="1" applyFont="1" applyFill="1" applyBorder="1"/>
    <xf numFmtId="0" fontId="121" fillId="0" borderId="0" xfId="0" applyFont="1" applyFill="1" applyAlignment="1">
      <alignment horizontal="center" vertical="top" wrapText="1"/>
    </xf>
    <xf numFmtId="0" fontId="91" fillId="0" borderId="132" xfId="0" applyFont="1" applyFill="1" applyBorder="1" applyAlignment="1">
      <alignment horizontal="center" vertical="center"/>
    </xf>
    <xf numFmtId="3" fontId="85" fillId="0" borderId="0" xfId="0" applyNumberFormat="1" applyFont="1" applyBorder="1"/>
    <xf numFmtId="2" fontId="150" fillId="0" borderId="196" xfId="0" applyNumberFormat="1" applyFont="1" applyFill="1" applyBorder="1"/>
    <xf numFmtId="2" fontId="150" fillId="0" borderId="0" xfId="0" applyNumberFormat="1" applyFont="1" applyFill="1" applyBorder="1"/>
    <xf numFmtId="2" fontId="150" fillId="0" borderId="158" xfId="0" applyNumberFormat="1" applyFont="1" applyFill="1" applyBorder="1"/>
    <xf numFmtId="2" fontId="150" fillId="0" borderId="132" xfId="0" applyNumberFormat="1" applyFont="1" applyFill="1" applyBorder="1"/>
    <xf numFmtId="164" fontId="5" fillId="0" borderId="0" xfId="38" applyNumberFormat="1" applyFont="1"/>
    <xf numFmtId="2" fontId="150" fillId="0" borderId="131" xfId="0" applyNumberFormat="1" applyFont="1" applyFill="1" applyBorder="1"/>
    <xf numFmtId="0" fontId="0" fillId="0" borderId="196" xfId="0" applyBorder="1"/>
    <xf numFmtId="0" fontId="5" fillId="0" borderId="209" xfId="0" applyFont="1" applyBorder="1"/>
    <xf numFmtId="2" fontId="151" fillId="0" borderId="146" xfId="38" applyNumberFormat="1" applyFont="1" applyBorder="1"/>
    <xf numFmtId="2" fontId="151" fillId="0" borderId="19" xfId="38" applyNumberFormat="1" applyFont="1" applyBorder="1"/>
    <xf numFmtId="2" fontId="151" fillId="0" borderId="19" xfId="38" applyNumberFormat="1" applyFont="1" applyFill="1" applyBorder="1"/>
    <xf numFmtId="2" fontId="151" fillId="0" borderId="197" xfId="38" applyNumberFormat="1" applyFont="1" applyFill="1" applyBorder="1"/>
    <xf numFmtId="2" fontId="151" fillId="0" borderId="196" xfId="38" applyNumberFormat="1" applyFont="1" applyFill="1" applyBorder="1"/>
    <xf numFmtId="2" fontId="151" fillId="0" borderId="197" xfId="38" applyNumberFormat="1" applyFont="1" applyBorder="1"/>
    <xf numFmtId="2" fontId="148" fillId="0" borderId="0" xfId="38" applyNumberFormat="1" applyFont="1" applyFill="1" applyBorder="1"/>
    <xf numFmtId="2" fontId="148" fillId="0" borderId="132" xfId="0" applyNumberFormat="1" applyFont="1" applyFill="1" applyBorder="1"/>
    <xf numFmtId="2" fontId="148" fillId="0" borderId="148" xfId="0" applyNumberFormat="1" applyFont="1" applyBorder="1"/>
    <xf numFmtId="2" fontId="148" fillId="0" borderId="16" xfId="0" applyNumberFormat="1" applyFont="1" applyBorder="1"/>
    <xf numFmtId="2" fontId="148" fillId="0" borderId="181" xfId="0" applyNumberFormat="1" applyFont="1" applyBorder="1"/>
    <xf numFmtId="2" fontId="148" fillId="0" borderId="195" xfId="0" applyNumberFormat="1" applyFont="1" applyBorder="1"/>
    <xf numFmtId="178" fontId="152" fillId="0" borderId="0" xfId="38" applyNumberFormat="1" applyFont="1"/>
    <xf numFmtId="184" fontId="152" fillId="0" borderId="0" xfId="38" applyNumberFormat="1" applyFont="1"/>
    <xf numFmtId="165" fontId="152" fillId="0" borderId="0" xfId="0" applyNumberFormat="1" applyFont="1" applyAlignment="1">
      <alignment horizontal="left"/>
    </xf>
    <xf numFmtId="0" fontId="152" fillId="0" borderId="0" xfId="0" applyFont="1"/>
    <xf numFmtId="0" fontId="153" fillId="0" borderId="0" xfId="0" applyFont="1" applyBorder="1" applyAlignment="1">
      <alignment horizontal="center" vertical="center"/>
    </xf>
    <xf numFmtId="0" fontId="153" fillId="0" borderId="0" xfId="0" applyFont="1" applyFill="1" applyAlignment="1">
      <alignment horizontal="right"/>
    </xf>
    <xf numFmtId="0" fontId="32" fillId="0" borderId="0" xfId="0" applyFont="1" applyBorder="1" applyAlignment="1">
      <alignment horizontal="center" vertical="center"/>
    </xf>
    <xf numFmtId="0" fontId="153" fillId="0" borderId="0" xfId="0" applyFont="1" applyBorder="1" applyAlignment="1">
      <alignment horizontal="right" vertical="center"/>
    </xf>
    <xf numFmtId="184" fontId="32" fillId="0" borderId="0" xfId="38" applyNumberFormat="1" applyFont="1" applyBorder="1"/>
    <xf numFmtId="165" fontId="0" fillId="0" borderId="0" xfId="0" applyNumberFormat="1" applyBorder="1" applyAlignment="1">
      <alignment horizontal="left"/>
    </xf>
    <xf numFmtId="2" fontId="148" fillId="0" borderId="148" xfId="38" applyNumberFormat="1" applyFont="1" applyFill="1" applyBorder="1"/>
    <xf numFmtId="2" fontId="148" fillId="0" borderId="16" xfId="38" applyNumberFormat="1" applyFont="1" applyFill="1" applyBorder="1"/>
    <xf numFmtId="2" fontId="148" fillId="0" borderId="195" xfId="0" applyNumberFormat="1" applyFont="1" applyFill="1" applyBorder="1"/>
    <xf numFmtId="2" fontId="148" fillId="0" borderId="16" xfId="0" applyNumberFormat="1" applyFont="1" applyFill="1" applyBorder="1"/>
    <xf numFmtId="2" fontId="148" fillId="0" borderId="181" xfId="0" applyNumberFormat="1" applyFont="1" applyFill="1" applyBorder="1"/>
    <xf numFmtId="0" fontId="0" fillId="0" borderId="131" xfId="0" applyBorder="1" applyAlignment="1">
      <alignment horizontal="left"/>
    </xf>
    <xf numFmtId="0" fontId="0" fillId="0" borderId="146" xfId="0" applyBorder="1" applyAlignment="1">
      <alignment horizontal="left"/>
    </xf>
    <xf numFmtId="0" fontId="0" fillId="0" borderId="19" xfId="0" applyBorder="1" applyAlignment="1">
      <alignment horizontal="left"/>
    </xf>
    <xf numFmtId="0" fontId="0" fillId="0" borderId="19" xfId="0" applyFill="1" applyBorder="1" applyAlignment="1">
      <alignment horizontal="left"/>
    </xf>
    <xf numFmtId="0" fontId="0" fillId="0" borderId="158" xfId="0" applyFill="1" applyBorder="1" applyAlignment="1">
      <alignment horizontal="left"/>
    </xf>
    <xf numFmtId="0" fontId="0" fillId="0" borderId="197" xfId="0" applyFill="1" applyBorder="1" applyAlignment="1">
      <alignment horizontal="left"/>
    </xf>
    <xf numFmtId="165" fontId="0" fillId="0" borderId="0" xfId="0" applyNumberFormat="1"/>
    <xf numFmtId="184" fontId="32" fillId="0" borderId="0" xfId="38" applyNumberFormat="1" applyFont="1" applyAlignment="1">
      <alignment horizontal="left"/>
    </xf>
    <xf numFmtId="194" fontId="0" fillId="0" borderId="0" xfId="0" applyNumberFormat="1"/>
    <xf numFmtId="1" fontId="149" fillId="0" borderId="0" xfId="0" applyNumberFormat="1" applyFont="1" applyBorder="1"/>
    <xf numFmtId="184" fontId="0" fillId="0" borderId="0" xfId="38" applyNumberFormat="1" applyFont="1" applyBorder="1" applyAlignment="1">
      <alignment horizontal="left"/>
    </xf>
    <xf numFmtId="0" fontId="88" fillId="0" borderId="0" xfId="883" applyFont="1" applyFill="1" applyBorder="1" applyAlignment="1">
      <alignment wrapText="1"/>
    </xf>
    <xf numFmtId="0" fontId="32" fillId="0" borderId="0" xfId="0" applyFont="1" applyBorder="1" applyAlignment="1">
      <alignment horizontal="left"/>
    </xf>
    <xf numFmtId="0" fontId="155" fillId="0" borderId="0" xfId="0" applyFont="1" applyBorder="1" applyAlignment="1">
      <alignment horizontal="left"/>
    </xf>
    <xf numFmtId="0" fontId="5" fillId="0" borderId="195" xfId="0" applyFont="1" applyBorder="1" applyAlignment="1">
      <alignment horizontal="left"/>
    </xf>
    <xf numFmtId="1" fontId="0" fillId="0" borderId="196" xfId="0" applyNumberFormat="1" applyBorder="1" applyAlignment="1">
      <alignment horizontal="center"/>
    </xf>
    <xf numFmtId="0" fontId="0" fillId="0" borderId="16" xfId="0" applyBorder="1" applyAlignment="1">
      <alignment horizontal="left"/>
    </xf>
    <xf numFmtId="1" fontId="0" fillId="0" borderId="19" xfId="0" applyNumberFormat="1" applyBorder="1" applyAlignment="1">
      <alignment horizontal="center"/>
    </xf>
    <xf numFmtId="0" fontId="5" fillId="0" borderId="16" xfId="0" applyFont="1" applyBorder="1" applyAlignment="1">
      <alignment horizontal="left"/>
    </xf>
    <xf numFmtId="0" fontId="0" fillId="0" borderId="181" xfId="0" applyBorder="1" applyAlignment="1">
      <alignment horizontal="left"/>
    </xf>
    <xf numFmtId="1" fontId="0" fillId="0" borderId="197" xfId="0" applyNumberFormat="1" applyBorder="1" applyAlignment="1">
      <alignment horizontal="center"/>
    </xf>
    <xf numFmtId="0" fontId="0" fillId="51" borderId="131" xfId="0" applyFill="1" applyBorder="1" applyAlignment="1">
      <alignment horizontal="center"/>
    </xf>
    <xf numFmtId="0" fontId="0" fillId="51" borderId="146" xfId="0" applyFill="1" applyBorder="1" applyAlignment="1">
      <alignment horizontal="center"/>
    </xf>
    <xf numFmtId="187" fontId="0" fillId="56" borderId="147" xfId="38" applyNumberFormat="1" applyFont="1" applyFill="1" applyBorder="1" applyAlignment="1">
      <alignment vertical="center"/>
    </xf>
    <xf numFmtId="187" fontId="0" fillId="56" borderId="131" xfId="38" applyNumberFormat="1" applyFont="1" applyFill="1" applyBorder="1" applyAlignment="1">
      <alignment vertical="center"/>
    </xf>
    <xf numFmtId="187" fontId="0" fillId="56" borderId="56" xfId="38" applyNumberFormat="1" applyFont="1" applyFill="1" applyBorder="1" applyAlignment="1">
      <alignment vertical="center"/>
    </xf>
    <xf numFmtId="187" fontId="0" fillId="56" borderId="0" xfId="38" applyNumberFormat="1" applyFont="1" applyFill="1" applyBorder="1" applyAlignment="1">
      <alignment vertical="center"/>
    </xf>
    <xf numFmtId="187" fontId="0" fillId="56" borderId="114" xfId="38" applyNumberFormat="1" applyFont="1" applyFill="1" applyBorder="1" applyAlignment="1">
      <alignment vertical="center"/>
    </xf>
    <xf numFmtId="187" fontId="0" fillId="56" borderId="186" xfId="38" applyNumberFormat="1" applyFont="1" applyFill="1" applyBorder="1" applyAlignment="1">
      <alignment vertical="center"/>
    </xf>
    <xf numFmtId="164" fontId="0" fillId="0" borderId="131" xfId="38" applyFont="1" applyBorder="1" applyAlignment="1">
      <alignment horizontal="left"/>
    </xf>
    <xf numFmtId="164" fontId="0" fillId="0" borderId="132" xfId="38" applyFont="1" applyBorder="1" applyAlignment="1">
      <alignment horizontal="left"/>
    </xf>
    <xf numFmtId="164" fontId="153" fillId="0" borderId="0" xfId="38" applyNumberFormat="1" applyFont="1" applyFill="1" applyAlignment="1">
      <alignment horizontal="right"/>
    </xf>
    <xf numFmtId="1" fontId="155" fillId="0" borderId="0" xfId="0" applyNumberFormat="1" applyFont="1" applyBorder="1" applyAlignment="1">
      <alignment wrapText="1"/>
    </xf>
    <xf numFmtId="184" fontId="100" fillId="0" borderId="0" xfId="38" applyNumberFormat="1" applyFont="1" applyAlignment="1">
      <alignment horizontal="right"/>
    </xf>
    <xf numFmtId="184" fontId="156" fillId="0" borderId="0" xfId="38" applyNumberFormat="1" applyFont="1" applyAlignment="1">
      <alignment horizontal="right"/>
    </xf>
    <xf numFmtId="164" fontId="156" fillId="0" borderId="0" xfId="0" applyNumberFormat="1" applyFont="1"/>
    <xf numFmtId="0" fontId="156" fillId="0" borderId="0" xfId="0" applyFont="1"/>
    <xf numFmtId="0" fontId="156" fillId="0" borderId="0" xfId="0" applyFont="1" applyFill="1" applyAlignment="1">
      <alignment horizontal="right"/>
    </xf>
    <xf numFmtId="0" fontId="156" fillId="0" borderId="0" xfId="0" applyFont="1" applyBorder="1" applyAlignment="1">
      <alignment horizontal="right" vertical="center"/>
    </xf>
    <xf numFmtId="0" fontId="149" fillId="0" borderId="0" xfId="0" applyFont="1" applyAlignment="1">
      <alignment horizontal="left"/>
    </xf>
    <xf numFmtId="0" fontId="149" fillId="0" borderId="0" xfId="0" applyFont="1" applyAlignment="1">
      <alignment horizontal="right"/>
    </xf>
    <xf numFmtId="0" fontId="154" fillId="55" borderId="0" xfId="0" applyFont="1" applyFill="1" applyAlignment="1">
      <alignment horizontal="left"/>
    </xf>
    <xf numFmtId="0" fontId="0" fillId="55" borderId="0" xfId="0" applyFill="1" applyAlignment="1">
      <alignment horizontal="left"/>
    </xf>
    <xf numFmtId="0" fontId="0" fillId="55" borderId="0" xfId="0" applyFill="1" applyAlignment="1">
      <alignment horizontal="center"/>
    </xf>
    <xf numFmtId="178" fontId="64" fillId="0" borderId="0" xfId="38" applyNumberFormat="1" applyFont="1" applyFill="1" applyBorder="1" applyAlignment="1">
      <alignment horizontal="left"/>
    </xf>
    <xf numFmtId="165" fontId="0" fillId="0" borderId="0" xfId="0" applyNumberFormat="1" applyFill="1" applyBorder="1" applyAlignment="1">
      <alignment horizontal="left"/>
    </xf>
    <xf numFmtId="0" fontId="85" fillId="0" borderId="0" xfId="0" applyFont="1" applyFill="1" applyBorder="1" applyAlignment="1">
      <alignment horizontal="right"/>
    </xf>
    <xf numFmtId="0" fontId="64" fillId="0" borderId="0" xfId="0" applyFont="1" applyFill="1" applyBorder="1" applyAlignment="1">
      <alignment horizontal="right"/>
    </xf>
    <xf numFmtId="178" fontId="0" fillId="0" borderId="0" xfId="0" applyNumberFormat="1" applyFill="1" applyBorder="1" applyAlignment="1">
      <alignment horizontal="left"/>
    </xf>
    <xf numFmtId="0" fontId="108" fillId="0" borderId="0" xfId="0" applyFont="1" applyFill="1" applyBorder="1" applyAlignment="1">
      <alignment horizontal="center" vertical="center"/>
    </xf>
    <xf numFmtId="0" fontId="110" fillId="76" borderId="0" xfId="0" applyFont="1" applyFill="1"/>
    <xf numFmtId="0" fontId="0" fillId="76" borderId="0" xfId="0" applyFill="1"/>
    <xf numFmtId="9" fontId="32" fillId="76" borderId="0" xfId="1348" applyFont="1" applyFill="1"/>
    <xf numFmtId="164" fontId="157" fillId="0" borderId="131" xfId="38" applyNumberFormat="1" applyFont="1" applyFill="1" applyBorder="1" applyAlignment="1">
      <alignment horizontal="center"/>
    </xf>
    <xf numFmtId="164" fontId="157" fillId="0" borderId="131" xfId="0" applyNumberFormat="1" applyFont="1" applyFill="1" applyBorder="1"/>
    <xf numFmtId="164" fontId="157" fillId="0" borderId="146" xfId="0" applyNumberFormat="1" applyFont="1" applyFill="1" applyBorder="1"/>
    <xf numFmtId="164" fontId="157" fillId="0" borderId="0" xfId="38" applyNumberFormat="1" applyFont="1" applyFill="1" applyBorder="1" applyAlignment="1">
      <alignment horizontal="center"/>
    </xf>
    <xf numFmtId="164" fontId="157" fillId="0" borderId="0" xfId="0" applyNumberFormat="1" applyFont="1" applyFill="1" applyBorder="1"/>
    <xf numFmtId="164" fontId="157" fillId="0" borderId="19" xfId="0" applyNumberFormat="1" applyFont="1" applyFill="1" applyBorder="1"/>
    <xf numFmtId="164" fontId="158" fillId="0" borderId="0" xfId="38" applyNumberFormat="1" applyFont="1" applyFill="1" applyBorder="1" applyAlignment="1">
      <alignment horizontal="center"/>
    </xf>
    <xf numFmtId="164" fontId="158" fillId="0" borderId="0" xfId="0" applyNumberFormat="1" applyFont="1" applyFill="1" applyBorder="1"/>
    <xf numFmtId="164" fontId="158" fillId="0" borderId="19" xfId="0" applyNumberFormat="1" applyFont="1" applyFill="1" applyBorder="1"/>
    <xf numFmtId="164" fontId="158" fillId="0" borderId="158" xfId="38" applyNumberFormat="1" applyFont="1" applyFill="1" applyBorder="1" applyAlignment="1">
      <alignment horizontal="center"/>
    </xf>
    <xf numFmtId="164" fontId="158" fillId="0" borderId="158" xfId="0" applyNumberFormat="1" applyFont="1" applyFill="1" applyBorder="1"/>
    <xf numFmtId="164" fontId="158" fillId="0" borderId="197" xfId="0" applyNumberFormat="1" applyFont="1" applyFill="1" applyBorder="1"/>
    <xf numFmtId="0" fontId="5" fillId="55" borderId="210" xfId="0" applyFont="1" applyFill="1" applyBorder="1" applyAlignment="1">
      <alignment horizontal="center"/>
    </xf>
    <xf numFmtId="0" fontId="5" fillId="55" borderId="140" xfId="0" applyFont="1" applyFill="1" applyBorder="1" applyAlignment="1">
      <alignment horizontal="center"/>
    </xf>
    <xf numFmtId="0" fontId="159" fillId="0" borderId="0" xfId="0" applyFont="1" applyFill="1" applyAlignment="1">
      <alignment horizontal="center"/>
    </xf>
    <xf numFmtId="0" fontId="98" fillId="0" borderId="0" xfId="0" applyFont="1" applyBorder="1" applyAlignment="1">
      <alignment horizontal="left"/>
    </xf>
    <xf numFmtId="0" fontId="98" fillId="0" borderId="0" xfId="0" applyFont="1" applyBorder="1" applyAlignment="1">
      <alignment horizontal="center" vertical="center"/>
    </xf>
    <xf numFmtId="0" fontId="160" fillId="0" borderId="0" xfId="0" applyFont="1" applyBorder="1" applyAlignment="1">
      <alignment horizontal="left"/>
    </xf>
    <xf numFmtId="0" fontId="160" fillId="0" borderId="0" xfId="0" applyFont="1" applyAlignment="1">
      <alignment horizontal="right"/>
    </xf>
    <xf numFmtId="184" fontId="98" fillId="0" borderId="0" xfId="38" applyNumberFormat="1" applyFont="1" applyBorder="1" applyAlignment="1">
      <alignment horizontal="left"/>
    </xf>
    <xf numFmtId="0" fontId="98" fillId="0" borderId="0" xfId="0" applyFont="1" applyAlignment="1">
      <alignment horizontal="left"/>
    </xf>
    <xf numFmtId="0" fontId="98" fillId="0" borderId="0" xfId="0" applyFont="1" applyBorder="1"/>
    <xf numFmtId="184" fontId="98" fillId="0" borderId="0" xfId="0" applyNumberFormat="1" applyFont="1" applyAlignment="1">
      <alignment horizontal="left"/>
    </xf>
    <xf numFmtId="184" fontId="98" fillId="0" borderId="0" xfId="0" applyNumberFormat="1" applyFont="1" applyBorder="1" applyAlignment="1">
      <alignment horizontal="left"/>
    </xf>
    <xf numFmtId="0" fontId="32" fillId="0" borderId="0" xfId="0" applyFont="1" applyFill="1"/>
    <xf numFmtId="184" fontId="32" fillId="0" borderId="0" xfId="38" applyNumberFormat="1" applyFont="1" applyBorder="1" applyAlignment="1">
      <alignment horizontal="left"/>
    </xf>
    <xf numFmtId="178" fontId="0" fillId="76" borderId="0" xfId="38" applyNumberFormat="1" applyFont="1" applyFill="1" applyAlignment="1">
      <alignment horizontal="left"/>
    </xf>
    <xf numFmtId="0" fontId="0" fillId="76" borderId="0" xfId="0" applyFill="1" applyAlignment="1">
      <alignment horizontal="left"/>
    </xf>
    <xf numFmtId="0" fontId="0" fillId="76" borderId="0" xfId="0" applyFill="1" applyAlignment="1">
      <alignment horizontal="center"/>
    </xf>
    <xf numFmtId="0" fontId="0" fillId="69" borderId="0" xfId="0" applyFill="1"/>
    <xf numFmtId="0" fontId="86" fillId="70" borderId="0" xfId="0" applyFont="1" applyFill="1" applyBorder="1" applyAlignment="1">
      <alignment vertical="center"/>
    </xf>
    <xf numFmtId="0" fontId="141" fillId="70" borderId="0" xfId="0" applyFont="1" applyFill="1" applyBorder="1" applyAlignment="1">
      <alignment vertical="center"/>
    </xf>
    <xf numFmtId="0" fontId="138" fillId="70" borderId="0" xfId="0" applyFont="1" applyFill="1"/>
    <xf numFmtId="0" fontId="105" fillId="70" borderId="0" xfId="0" applyFont="1" applyFill="1" applyAlignment="1">
      <alignment horizontal="left"/>
    </xf>
    <xf numFmtId="0" fontId="0" fillId="70" borderId="0" xfId="0" applyFill="1"/>
    <xf numFmtId="0" fontId="5" fillId="76" borderId="0" xfId="0" applyFont="1" applyFill="1"/>
    <xf numFmtId="0" fontId="110" fillId="69" borderId="0" xfId="0" applyFont="1" applyFill="1"/>
    <xf numFmtId="0" fontId="82" fillId="69" borderId="0" xfId="0" applyFont="1" applyFill="1"/>
    <xf numFmtId="1" fontId="161" fillId="0" borderId="115" xfId="883" applyNumberFormat="1" applyFont="1" applyFill="1" applyBorder="1" applyAlignment="1">
      <alignment wrapText="1"/>
    </xf>
    <xf numFmtId="173" fontId="162" fillId="0" borderId="115" xfId="0" applyNumberFormat="1" applyFont="1" applyFill="1" applyBorder="1"/>
    <xf numFmtId="1" fontId="162" fillId="0" borderId="115" xfId="0" applyNumberFormat="1" applyFont="1" applyFill="1" applyBorder="1"/>
    <xf numFmtId="173" fontId="163" fillId="0" borderId="125" xfId="0" applyNumberFormat="1" applyFont="1" applyBorder="1"/>
    <xf numFmtId="1" fontId="161" fillId="0" borderId="118" xfId="883" applyNumberFormat="1" applyFont="1" applyFill="1" applyBorder="1" applyAlignment="1">
      <alignment wrapText="1"/>
    </xf>
    <xf numFmtId="173" fontId="162" fillId="0" borderId="118" xfId="0" applyNumberFormat="1" applyFont="1" applyFill="1" applyBorder="1"/>
    <xf numFmtId="1" fontId="162" fillId="0" borderId="118" xfId="0" applyNumberFormat="1" applyFont="1" applyFill="1" applyBorder="1"/>
    <xf numFmtId="173" fontId="163" fillId="0" borderId="184" xfId="0" applyNumberFormat="1" applyFont="1" applyBorder="1"/>
    <xf numFmtId="1" fontId="161" fillId="0" borderId="42" xfId="883" applyNumberFormat="1" applyFont="1" applyFill="1" applyBorder="1" applyAlignment="1">
      <alignment wrapText="1"/>
    </xf>
    <xf numFmtId="173" fontId="162" fillId="0" borderId="42" xfId="0" applyNumberFormat="1" applyFont="1" applyFill="1" applyBorder="1"/>
    <xf numFmtId="1" fontId="162" fillId="0" borderId="42" xfId="0" applyNumberFormat="1" applyFont="1" applyFill="1" applyBorder="1"/>
    <xf numFmtId="173" fontId="163" fillId="0" borderId="42" xfId="0" applyNumberFormat="1" applyFont="1" applyBorder="1"/>
    <xf numFmtId="173" fontId="163" fillId="0" borderId="115" xfId="0" applyNumberFormat="1" applyFont="1" applyBorder="1"/>
    <xf numFmtId="1" fontId="161" fillId="0" borderId="48" xfId="883" applyNumberFormat="1" applyFont="1" applyFill="1" applyBorder="1" applyAlignment="1">
      <alignment wrapText="1"/>
    </xf>
    <xf numFmtId="173" fontId="162" fillId="0" borderId="48" xfId="0" applyNumberFormat="1" applyFont="1" applyFill="1" applyBorder="1"/>
    <xf numFmtId="1" fontId="162" fillId="0" borderId="48" xfId="0" applyNumberFormat="1" applyFont="1" applyFill="1" applyBorder="1"/>
    <xf numFmtId="173" fontId="163" fillId="0" borderId="48" xfId="0" applyNumberFormat="1" applyFont="1" applyBorder="1"/>
    <xf numFmtId="1" fontId="161" fillId="0" borderId="200" xfId="883" applyNumberFormat="1" applyFont="1" applyFill="1" applyBorder="1" applyAlignment="1">
      <alignment wrapText="1"/>
    </xf>
    <xf numFmtId="173" fontId="162" fillId="0" borderId="200" xfId="0" applyNumberFormat="1" applyFont="1" applyFill="1" applyBorder="1"/>
    <xf numFmtId="1" fontId="162" fillId="0" borderId="200" xfId="0" applyNumberFormat="1" applyFont="1" applyFill="1" applyBorder="1"/>
    <xf numFmtId="173" fontId="163" fillId="0" borderId="201" xfId="0" applyNumberFormat="1" applyFont="1" applyBorder="1"/>
    <xf numFmtId="43" fontId="156" fillId="0" borderId="0" xfId="0" applyNumberFormat="1" applyFont="1"/>
    <xf numFmtId="2" fontId="148" fillId="57" borderId="0" xfId="38" applyNumberFormat="1" applyFont="1" applyFill="1" applyBorder="1"/>
    <xf numFmtId="2" fontId="150" fillId="57" borderId="0" xfId="0" applyNumberFormat="1" applyFont="1" applyFill="1" applyBorder="1"/>
    <xf numFmtId="2" fontId="148" fillId="57" borderId="16" xfId="0" applyNumberFormat="1" applyFont="1" applyFill="1" applyBorder="1"/>
    <xf numFmtId="2" fontId="151" fillId="57" borderId="19" xfId="38" applyNumberFormat="1" applyFont="1" applyFill="1" applyBorder="1"/>
    <xf numFmtId="2" fontId="148" fillId="57" borderId="16" xfId="38" applyNumberFormat="1" applyFont="1" applyFill="1" applyBorder="1"/>
    <xf numFmtId="2" fontId="150" fillId="57" borderId="19" xfId="0" applyNumberFormat="1" applyFont="1" applyFill="1" applyBorder="1"/>
    <xf numFmtId="178" fontId="152" fillId="0" borderId="0" xfId="38" quotePrefix="1" applyNumberFormat="1" applyFont="1"/>
    <xf numFmtId="164" fontId="152" fillId="0" borderId="0" xfId="38" applyNumberFormat="1" applyFont="1"/>
    <xf numFmtId="0" fontId="31" fillId="0" borderId="56" xfId="38" applyNumberFormat="1" applyFont="1" applyFill="1" applyBorder="1" applyAlignment="1">
      <alignment horizontal="right"/>
    </xf>
    <xf numFmtId="43" fontId="31" fillId="0" borderId="56" xfId="38" applyNumberFormat="1" applyFont="1" applyFill="1" applyBorder="1" applyAlignment="1">
      <alignment horizontal="right"/>
    </xf>
    <xf numFmtId="0" fontId="31" fillId="29" borderId="0" xfId="0" applyFont="1" applyFill="1" applyAlignment="1">
      <alignment horizontal="center"/>
    </xf>
    <xf numFmtId="0" fontId="31" fillId="0" borderId="0" xfId="0" applyFont="1" applyAlignment="1">
      <alignment horizontal="center"/>
    </xf>
    <xf numFmtId="0" fontId="31" fillId="49" borderId="0" xfId="0" applyFont="1" applyFill="1" applyAlignment="1">
      <alignment horizontal="center"/>
    </xf>
    <xf numFmtId="0" fontId="31" fillId="35" borderId="0" xfId="0" applyFont="1" applyFill="1" applyAlignment="1">
      <alignment horizontal="center"/>
    </xf>
    <xf numFmtId="0" fontId="31" fillId="32" borderId="0" xfId="0" applyFont="1" applyFill="1" applyAlignment="1">
      <alignment horizontal="center"/>
    </xf>
    <xf numFmtId="0" fontId="31" fillId="31" borderId="0" xfId="0" applyFont="1" applyFill="1" applyAlignment="1">
      <alignment horizontal="center"/>
    </xf>
    <xf numFmtId="0" fontId="0" fillId="33" borderId="0" xfId="0" applyFill="1" applyBorder="1" applyAlignment="1">
      <alignment horizontal="center"/>
    </xf>
    <xf numFmtId="0" fontId="0" fillId="28" borderId="0" xfId="0" applyFill="1" applyAlignment="1">
      <alignment horizontal="center"/>
    </xf>
    <xf numFmtId="0" fontId="0" fillId="33" borderId="0" xfId="0" applyFill="1" applyAlignment="1">
      <alignment horizontal="center"/>
    </xf>
    <xf numFmtId="0" fontId="6" fillId="33" borderId="0" xfId="0" applyFont="1" applyFill="1" applyAlignment="1">
      <alignment horizontal="center"/>
    </xf>
    <xf numFmtId="0" fontId="77" fillId="0" borderId="112" xfId="0" applyFont="1" applyBorder="1" applyAlignment="1">
      <alignment horizontal="center" vertical="center" wrapText="1"/>
    </xf>
    <xf numFmtId="0" fontId="77" fillId="0" borderId="49" xfId="0" applyFont="1" applyBorder="1" applyAlignment="1">
      <alignment horizontal="center" vertical="center" wrapText="1"/>
    </xf>
    <xf numFmtId="0" fontId="77" fillId="0" borderId="111" xfId="0" applyFont="1" applyBorder="1" applyAlignment="1">
      <alignment horizontal="center" vertical="center" wrapText="1"/>
    </xf>
    <xf numFmtId="0" fontId="76" fillId="0" borderId="106" xfId="0" applyFont="1" applyBorder="1" applyAlignment="1">
      <alignment horizontal="center" vertical="center"/>
    </xf>
    <xf numFmtId="0" fontId="76" fillId="0" borderId="97" xfId="0" applyFont="1" applyBorder="1" applyAlignment="1">
      <alignment horizontal="center" vertical="center"/>
    </xf>
    <xf numFmtId="0" fontId="76" fillId="0" borderId="108" xfId="0" applyFont="1" applyBorder="1" applyAlignment="1">
      <alignment horizontal="center" vertical="center"/>
    </xf>
    <xf numFmtId="0" fontId="76" fillId="0" borderId="98" xfId="0" applyFont="1" applyBorder="1" applyAlignment="1">
      <alignment horizontal="center" vertical="center"/>
    </xf>
    <xf numFmtId="188" fontId="93" fillId="75" borderId="0" xfId="0" applyNumberFormat="1" applyFont="1" applyFill="1" applyBorder="1" applyAlignment="1">
      <alignment horizontal="left" vertical="center"/>
    </xf>
    <xf numFmtId="0" fontId="91" fillId="67" borderId="0" xfId="0" applyFont="1" applyFill="1" applyAlignment="1">
      <alignment horizontal="center" vertical="center" wrapText="1"/>
    </xf>
    <xf numFmtId="0" fontId="121" fillId="0" borderId="46" xfId="0" applyFont="1" applyFill="1" applyBorder="1" applyAlignment="1">
      <alignment horizontal="center" vertical="top"/>
    </xf>
    <xf numFmtId="0" fontId="121" fillId="0" borderId="173" xfId="0" applyFont="1" applyFill="1" applyBorder="1" applyAlignment="1">
      <alignment horizontal="center" vertical="top"/>
    </xf>
    <xf numFmtId="0" fontId="121" fillId="0" borderId="193" xfId="0" applyFont="1" applyFill="1" applyBorder="1" applyAlignment="1">
      <alignment horizontal="center" vertical="top"/>
    </xf>
    <xf numFmtId="173" fontId="5" fillId="0" borderId="90" xfId="0" applyNumberFormat="1" applyFont="1" applyBorder="1" applyAlignment="1">
      <alignment horizontal="center"/>
    </xf>
    <xf numFmtId="173" fontId="5" fillId="0" borderId="49" xfId="0" applyNumberFormat="1" applyFont="1" applyBorder="1" applyAlignment="1">
      <alignment horizontal="center"/>
    </xf>
    <xf numFmtId="173" fontId="5" fillId="0" borderId="111" xfId="0" applyNumberFormat="1" applyFont="1" applyBorder="1" applyAlignment="1">
      <alignment horizontal="center"/>
    </xf>
    <xf numFmtId="0" fontId="91" fillId="0" borderId="0" xfId="0" applyFont="1" applyFill="1" applyBorder="1" applyAlignment="1">
      <alignment horizontal="center" vertical="top"/>
    </xf>
    <xf numFmtId="0" fontId="91" fillId="0" borderId="0" xfId="0" applyFont="1" applyFill="1" applyBorder="1" applyAlignment="1">
      <alignment horizontal="center" vertical="center" wrapText="1"/>
    </xf>
    <xf numFmtId="188" fontId="93" fillId="69" borderId="0" xfId="0" applyNumberFormat="1" applyFont="1" applyFill="1" applyBorder="1" applyAlignment="1">
      <alignment horizontal="left" vertical="center"/>
    </xf>
    <xf numFmtId="0" fontId="91" fillId="0" borderId="132" xfId="0" applyFont="1" applyFill="1" applyBorder="1" applyAlignment="1">
      <alignment horizontal="center" vertical="top"/>
    </xf>
    <xf numFmtId="0" fontId="91" fillId="0" borderId="132" xfId="0" applyFont="1" applyFill="1" applyBorder="1" applyAlignment="1">
      <alignment vertical="top" wrapText="1"/>
    </xf>
    <xf numFmtId="0" fontId="0" fillId="0" borderId="158" xfId="0" applyFill="1" applyBorder="1" applyAlignment="1">
      <alignment vertical="top" wrapText="1"/>
    </xf>
    <xf numFmtId="0" fontId="91" fillId="0" borderId="139" xfId="0" applyFont="1" applyFill="1" applyBorder="1" applyAlignment="1">
      <alignment horizontal="center" vertical="top"/>
    </xf>
    <xf numFmtId="0" fontId="91" fillId="0" borderId="137" xfId="0" applyFont="1" applyFill="1" applyBorder="1" applyAlignment="1">
      <alignment horizontal="center" vertical="top"/>
    </xf>
    <xf numFmtId="0" fontId="91" fillId="0" borderId="180" xfId="0" applyFont="1" applyFill="1" applyBorder="1" applyAlignment="1">
      <alignment horizontal="center" vertical="top"/>
    </xf>
    <xf numFmtId="0" fontId="91" fillId="0" borderId="0" xfId="0" applyFont="1" applyFill="1" applyBorder="1" applyAlignment="1">
      <alignment horizontal="center" vertical="top" wrapText="1"/>
    </xf>
    <xf numFmtId="0" fontId="136" fillId="0" borderId="139" xfId="866" applyFont="1" applyFill="1" applyBorder="1" applyAlignment="1">
      <alignment horizontal="center"/>
    </xf>
    <xf numFmtId="0" fontId="136" fillId="0" borderId="137" xfId="866" applyFont="1" applyFill="1" applyBorder="1" applyAlignment="1">
      <alignment horizontal="center"/>
    </xf>
    <xf numFmtId="0" fontId="136" fillId="0" borderId="180" xfId="866" applyFont="1" applyFill="1" applyBorder="1" applyAlignment="1">
      <alignment horizontal="center"/>
    </xf>
    <xf numFmtId="0" fontId="32" fillId="55" borderId="158" xfId="0" applyFont="1" applyFill="1" applyBorder="1" applyAlignment="1">
      <alignment horizontal="center"/>
    </xf>
    <xf numFmtId="0" fontId="32" fillId="55" borderId="197" xfId="0" applyFont="1" applyFill="1" applyBorder="1" applyAlignment="1">
      <alignment horizontal="center"/>
    </xf>
    <xf numFmtId="0" fontId="32" fillId="55" borderId="181" xfId="0" applyFont="1" applyFill="1" applyBorder="1" applyAlignment="1">
      <alignment horizontal="center"/>
    </xf>
    <xf numFmtId="0" fontId="91" fillId="0" borderId="132" xfId="0" applyFont="1" applyFill="1" applyBorder="1" applyAlignment="1">
      <alignment horizontal="center" vertical="center"/>
    </xf>
    <xf numFmtId="1" fontId="155" fillId="0" borderId="0" xfId="0" applyNumberFormat="1" applyFont="1" applyBorder="1" applyAlignment="1">
      <alignment horizontal="left" wrapText="1"/>
    </xf>
    <xf numFmtId="0" fontId="82" fillId="0" borderId="100" xfId="0" applyFont="1" applyFill="1" applyBorder="1" applyAlignment="1">
      <alignment horizontal="center"/>
    </xf>
    <xf numFmtId="0" fontId="5" fillId="55" borderId="112" xfId="0" applyFont="1" applyFill="1" applyBorder="1" applyAlignment="1">
      <alignment horizontal="center"/>
    </xf>
    <xf numFmtId="0" fontId="0" fillId="55" borderId="49" xfId="0" applyFill="1" applyBorder="1" applyAlignment="1">
      <alignment horizontal="center"/>
    </xf>
    <xf numFmtId="0" fontId="0" fillId="55" borderId="135" xfId="0" applyFill="1" applyBorder="1" applyAlignment="1">
      <alignment horizontal="center"/>
    </xf>
    <xf numFmtId="0" fontId="5" fillId="55" borderId="134" xfId="0" applyFont="1" applyFill="1" applyBorder="1" applyAlignment="1">
      <alignment horizontal="center"/>
    </xf>
    <xf numFmtId="0" fontId="0" fillId="55" borderId="111" xfId="0" applyFill="1" applyBorder="1" applyAlignment="1">
      <alignment horizontal="center"/>
    </xf>
    <xf numFmtId="0" fontId="32" fillId="0" borderId="0" xfId="0" applyFont="1" applyAlignment="1">
      <alignment horizontal="left"/>
    </xf>
    <xf numFmtId="0" fontId="5" fillId="0" borderId="0" xfId="0" applyFont="1" applyFill="1" applyBorder="1" applyAlignment="1">
      <alignment horizontal="center" vertical="center"/>
    </xf>
    <xf numFmtId="0" fontId="0" fillId="0" borderId="0" xfId="0" applyFill="1" applyBorder="1" applyAlignment="1">
      <alignment horizontal="center" vertical="center"/>
    </xf>
    <xf numFmtId="0" fontId="5" fillId="0" borderId="0" xfId="0" applyFont="1" applyAlignment="1">
      <alignment horizontal="left" vertical="top" wrapText="1"/>
    </xf>
    <xf numFmtId="0" fontId="5" fillId="70" borderId="186" xfId="0" applyFont="1" applyFill="1" applyBorder="1" applyAlignment="1">
      <alignment horizontal="center"/>
    </xf>
    <xf numFmtId="0" fontId="0" fillId="70" borderId="186" xfId="0" applyFill="1" applyBorder="1" applyAlignment="1">
      <alignment horizontal="center"/>
    </xf>
    <xf numFmtId="0" fontId="99" fillId="55" borderId="0" xfId="0" applyFont="1" applyFill="1" applyAlignment="1">
      <alignment horizontal="center"/>
    </xf>
    <xf numFmtId="0" fontId="129" fillId="0" borderId="189" xfId="0" applyFont="1" applyBorder="1" applyAlignment="1">
      <alignment horizontal="center" vertical="center"/>
    </xf>
    <xf numFmtId="0" fontId="5" fillId="69" borderId="56" xfId="0" applyFont="1" applyFill="1" applyBorder="1" applyAlignment="1">
      <alignment horizontal="center" vertical="center"/>
    </xf>
    <xf numFmtId="0" fontId="5" fillId="69" borderId="114" xfId="0" applyFont="1" applyFill="1" applyBorder="1" applyAlignment="1">
      <alignment horizontal="center" vertical="center"/>
    </xf>
    <xf numFmtId="1" fontId="0" fillId="55" borderId="0" xfId="0" applyNumberFormat="1" applyFill="1" applyAlignment="1">
      <alignment horizontal="right" vertical="center"/>
    </xf>
    <xf numFmtId="1" fontId="0" fillId="55" borderId="132" xfId="0" applyNumberFormat="1" applyFill="1" applyBorder="1" applyAlignment="1">
      <alignment horizontal="right" vertical="center"/>
    </xf>
    <xf numFmtId="1" fontId="0" fillId="55" borderId="0" xfId="0" applyNumberFormat="1" applyFill="1" applyBorder="1" applyAlignment="1">
      <alignment horizontal="right" vertical="center"/>
    </xf>
    <xf numFmtId="0" fontId="5" fillId="69" borderId="147" xfId="0" applyFont="1" applyFill="1" applyBorder="1" applyAlignment="1">
      <alignment horizontal="center" vertical="center"/>
    </xf>
    <xf numFmtId="0" fontId="0" fillId="69" borderId="56" xfId="0" applyFill="1" applyBorder="1" applyAlignment="1">
      <alignment horizontal="center" vertical="center"/>
    </xf>
    <xf numFmtId="0" fontId="0" fillId="69" borderId="114" xfId="0" applyFill="1" applyBorder="1" applyAlignment="1">
      <alignment horizontal="center" vertical="center"/>
    </xf>
    <xf numFmtId="0" fontId="129" fillId="0" borderId="188" xfId="0" applyFont="1" applyBorder="1" applyAlignment="1">
      <alignment horizontal="center" vertical="center"/>
    </xf>
    <xf numFmtId="0" fontId="129" fillId="0" borderId="178" xfId="0" applyFont="1" applyBorder="1" applyAlignment="1">
      <alignment horizontal="center" vertical="center"/>
    </xf>
    <xf numFmtId="0" fontId="159" fillId="66" borderId="0" xfId="0" applyFont="1" applyFill="1" applyAlignment="1">
      <alignment horizontal="center" vertical="center"/>
    </xf>
    <xf numFmtId="0" fontId="106" fillId="71" borderId="139" xfId="0" applyFont="1" applyFill="1" applyBorder="1" applyAlignment="1">
      <alignment horizontal="center"/>
    </xf>
    <xf numFmtId="0" fontId="106" fillId="71" borderId="180" xfId="0" applyFont="1" applyFill="1" applyBorder="1" applyAlignment="1">
      <alignment horizontal="center"/>
    </xf>
    <xf numFmtId="0" fontId="5" fillId="0" borderId="0" xfId="0" applyFont="1" applyFill="1" applyBorder="1" applyAlignment="1">
      <alignment horizontal="left" wrapText="1"/>
    </xf>
    <xf numFmtId="0" fontId="5" fillId="0" borderId="0" xfId="0" applyFont="1" applyFill="1" applyBorder="1" applyAlignment="1">
      <alignment horizontal="left" vertical="top" wrapText="1"/>
    </xf>
    <xf numFmtId="0" fontId="88" fillId="74" borderId="139" xfId="883" applyFont="1" applyFill="1" applyBorder="1" applyAlignment="1">
      <alignment horizontal="center" wrapText="1"/>
    </xf>
    <xf numFmtId="0" fontId="88" fillId="74" borderId="137" xfId="883" applyFont="1" applyFill="1" applyBorder="1" applyAlignment="1">
      <alignment horizontal="center" wrapText="1"/>
    </xf>
    <xf numFmtId="0" fontId="88" fillId="74" borderId="180" xfId="883" applyFont="1" applyFill="1" applyBorder="1" applyAlignment="1">
      <alignment horizontal="center" wrapText="1"/>
    </xf>
    <xf numFmtId="0" fontId="138" fillId="65" borderId="0" xfId="0" applyFont="1" applyFill="1" applyAlignment="1">
      <alignment horizontal="center"/>
    </xf>
    <xf numFmtId="0" fontId="0" fillId="0" borderId="202" xfId="0" applyFill="1" applyBorder="1" applyAlignment="1">
      <alignment horizontal="center"/>
    </xf>
    <xf numFmtId="0" fontId="0" fillId="0" borderId="203" xfId="0" applyFill="1" applyBorder="1" applyAlignment="1">
      <alignment horizontal="center"/>
    </xf>
    <xf numFmtId="0" fontId="0" fillId="0" borderId="139" xfId="0" applyFill="1" applyBorder="1" applyAlignment="1">
      <alignment horizontal="center"/>
    </xf>
    <xf numFmtId="0" fontId="0" fillId="0" borderId="137" xfId="0" applyFill="1" applyBorder="1" applyAlignment="1">
      <alignment horizontal="center"/>
    </xf>
    <xf numFmtId="0" fontId="0" fillId="0" borderId="180" xfId="0" applyFill="1" applyBorder="1" applyAlignment="1">
      <alignment horizontal="center"/>
    </xf>
    <xf numFmtId="1" fontId="2" fillId="0" borderId="160" xfId="1348" applyNumberFormat="1" applyFont="1" applyFill="1" applyBorder="1" applyAlignment="1">
      <alignment horizontal="center" vertical="center"/>
    </xf>
    <xf numFmtId="1" fontId="2" fillId="0" borderId="152" xfId="1348" applyNumberFormat="1" applyFont="1" applyFill="1" applyBorder="1" applyAlignment="1">
      <alignment horizontal="center" vertical="center"/>
    </xf>
    <xf numFmtId="1" fontId="2" fillId="0" borderId="182" xfId="1348" applyNumberFormat="1" applyFont="1" applyFill="1" applyBorder="1" applyAlignment="1">
      <alignment horizontal="center" vertical="center"/>
    </xf>
    <xf numFmtId="0" fontId="2" fillId="0" borderId="160" xfId="1348" applyNumberFormat="1" applyFont="1" applyFill="1" applyBorder="1" applyAlignment="1">
      <alignment horizontal="center" vertical="center"/>
    </xf>
    <xf numFmtId="0" fontId="2" fillId="0" borderId="152" xfId="1348" applyNumberFormat="1" applyFont="1" applyFill="1" applyBorder="1" applyAlignment="1">
      <alignment horizontal="center" vertical="center"/>
    </xf>
    <xf numFmtId="0" fontId="2" fillId="0" borderId="182" xfId="1348" applyNumberFormat="1" applyFont="1" applyFill="1" applyBorder="1" applyAlignment="1">
      <alignment horizontal="center" vertical="center"/>
    </xf>
    <xf numFmtId="0" fontId="32" fillId="0" borderId="181" xfId="0" applyFont="1" applyFill="1" applyBorder="1" applyAlignment="1">
      <alignment horizontal="center"/>
    </xf>
    <xf numFmtId="0" fontId="32" fillId="0" borderId="158" xfId="0" applyFont="1" applyFill="1" applyBorder="1" applyAlignment="1">
      <alignment horizontal="center"/>
    </xf>
    <xf numFmtId="0" fontId="0" fillId="0" borderId="158" xfId="0" applyFill="1" applyBorder="1" applyAlignment="1">
      <alignment horizontal="center"/>
    </xf>
    <xf numFmtId="0" fontId="32" fillId="0" borderId="202" xfId="0" applyFont="1" applyFill="1" applyBorder="1" applyAlignment="1">
      <alignment horizontal="center"/>
    </xf>
    <xf numFmtId="0" fontId="32" fillId="0" borderId="173" xfId="0" applyFont="1" applyFill="1" applyBorder="1" applyAlignment="1">
      <alignment horizontal="center"/>
    </xf>
    <xf numFmtId="0" fontId="0" fillId="0" borderId="173" xfId="0" applyFill="1" applyBorder="1" applyAlignment="1">
      <alignment horizontal="center"/>
    </xf>
    <xf numFmtId="0" fontId="0" fillId="59" borderId="139" xfId="0" applyFill="1" applyBorder="1" applyAlignment="1">
      <alignment horizontal="center"/>
    </xf>
    <xf numFmtId="0" fontId="0" fillId="59" borderId="137" xfId="0" applyFill="1" applyBorder="1" applyAlignment="1">
      <alignment horizontal="center"/>
    </xf>
    <xf numFmtId="0" fontId="0" fillId="59" borderId="180" xfId="0" applyFill="1" applyBorder="1" applyAlignment="1">
      <alignment horizontal="center"/>
    </xf>
    <xf numFmtId="0" fontId="0" fillId="59" borderId="154" xfId="0" applyFill="1" applyBorder="1" applyAlignment="1">
      <alignment horizontal="center"/>
    </xf>
    <xf numFmtId="0" fontId="0" fillId="59" borderId="149" xfId="0" applyFill="1" applyBorder="1" applyAlignment="1">
      <alignment horizontal="center"/>
    </xf>
    <xf numFmtId="0" fontId="2" fillId="59" borderId="110" xfId="1348" applyNumberFormat="1" applyFont="1" applyFill="1" applyBorder="1" applyAlignment="1">
      <alignment horizontal="center" vertical="center"/>
    </xf>
    <xf numFmtId="0" fontId="32" fillId="59" borderId="181" xfId="0" applyFont="1" applyFill="1" applyBorder="1" applyAlignment="1">
      <alignment horizontal="center"/>
    </xf>
    <xf numFmtId="0" fontId="32" fillId="59" borderId="158" xfId="0" applyFont="1" applyFill="1" applyBorder="1" applyAlignment="1">
      <alignment horizontal="center"/>
    </xf>
    <xf numFmtId="0" fontId="0" fillId="61" borderId="158" xfId="0" applyFill="1" applyBorder="1" applyAlignment="1">
      <alignment horizontal="center"/>
    </xf>
    <xf numFmtId="1" fontId="2" fillId="59" borderId="110" xfId="1348" applyNumberFormat="1" applyFont="1" applyFill="1" applyBorder="1" applyAlignment="1">
      <alignment horizontal="center" vertical="center"/>
    </xf>
    <xf numFmtId="0" fontId="81" fillId="55" borderId="127" xfId="0" applyFont="1" applyFill="1" applyBorder="1" applyAlignment="1">
      <alignment horizontal="center" vertical="center"/>
    </xf>
    <xf numFmtId="0" fontId="81" fillId="55" borderId="128" xfId="0" applyFont="1" applyFill="1" applyBorder="1" applyAlignment="1">
      <alignment horizontal="center" vertical="center"/>
    </xf>
    <xf numFmtId="0" fontId="81" fillId="55" borderId="129" xfId="0" applyFont="1" applyFill="1" applyBorder="1" applyAlignment="1">
      <alignment horizontal="center" vertical="center"/>
    </xf>
    <xf numFmtId="0" fontId="81" fillId="55" borderId="130" xfId="0" applyFont="1" applyFill="1" applyBorder="1" applyAlignment="1">
      <alignment horizontal="center" vertical="center"/>
    </xf>
    <xf numFmtId="0" fontId="56" fillId="0" borderId="52" xfId="0" applyFont="1" applyBorder="1" applyAlignment="1">
      <alignment horizontal="center"/>
    </xf>
    <xf numFmtId="0" fontId="56" fillId="0" borderId="44" xfId="0" applyFont="1" applyBorder="1" applyAlignment="1">
      <alignment horizontal="center"/>
    </xf>
    <xf numFmtId="0" fontId="56" fillId="0" borderId="53" xfId="0" applyFont="1" applyBorder="1" applyAlignment="1">
      <alignment horizontal="center"/>
    </xf>
    <xf numFmtId="173" fontId="56" fillId="0" borderId="54" xfId="0" applyNumberFormat="1" applyFont="1" applyBorder="1" applyAlignment="1"/>
    <xf numFmtId="173" fontId="56" fillId="0" borderId="55" xfId="0" applyNumberFormat="1" applyFont="1" applyBorder="1" applyAlignment="1"/>
    <xf numFmtId="164" fontId="56" fillId="0" borderId="52" xfId="39" applyFont="1" applyBorder="1" applyAlignment="1">
      <alignment horizontal="center"/>
    </xf>
    <xf numFmtId="164" fontId="56" fillId="0" borderId="44" xfId="39" applyFont="1" applyBorder="1" applyAlignment="1">
      <alignment horizontal="center"/>
    </xf>
    <xf numFmtId="164" fontId="56" fillId="0" borderId="53" xfId="39" applyFont="1" applyBorder="1" applyAlignment="1">
      <alignment horizontal="center"/>
    </xf>
    <xf numFmtId="164" fontId="56" fillId="0" borderId="82" xfId="39" applyFont="1" applyBorder="1" applyAlignment="1"/>
    <xf numFmtId="164" fontId="56" fillId="0" borderId="83" xfId="39" applyFont="1" applyBorder="1" applyAlignment="1"/>
    <xf numFmtId="0" fontId="70" fillId="0" borderId="61" xfId="868" applyBorder="1" applyAlignment="1">
      <alignment horizontal="center"/>
    </xf>
    <xf numFmtId="0" fontId="70" fillId="0" borderId="0" xfId="868" applyBorder="1" applyAlignment="1">
      <alignment horizontal="center"/>
    </xf>
    <xf numFmtId="0" fontId="3" fillId="0" borderId="58" xfId="868" applyFont="1" applyBorder="1" applyAlignment="1">
      <alignment horizontal="center"/>
    </xf>
    <xf numFmtId="0" fontId="4" fillId="0" borderId="58" xfId="868" applyFont="1" applyBorder="1" applyAlignment="1">
      <alignment horizontal="center"/>
    </xf>
    <xf numFmtId="0" fontId="4" fillId="0" borderId="59" xfId="868" applyFont="1" applyBorder="1" applyAlignment="1">
      <alignment horizontal="center"/>
    </xf>
    <xf numFmtId="0" fontId="32" fillId="55" borderId="150" xfId="0" applyFont="1" applyFill="1" applyBorder="1" applyAlignment="1">
      <alignment horizontal="center"/>
    </xf>
    <xf numFmtId="0" fontId="4" fillId="0" borderId="61" xfId="868" applyFont="1" applyBorder="1" applyAlignment="1">
      <alignment horizontal="center"/>
    </xf>
    <xf numFmtId="0" fontId="91" fillId="67" borderId="132" xfId="0" applyFont="1" applyFill="1" applyBorder="1" applyAlignment="1">
      <alignment horizontal="center" wrapText="1"/>
    </xf>
    <xf numFmtId="0" fontId="91" fillId="67" borderId="149" xfId="0" applyFont="1" applyFill="1" applyBorder="1" applyAlignment="1">
      <alignment horizontal="center" wrapText="1"/>
    </xf>
    <xf numFmtId="0" fontId="5" fillId="55" borderId="34" xfId="0" applyFont="1" applyFill="1" applyBorder="1" applyAlignment="1">
      <alignment horizontal="center"/>
    </xf>
    <xf numFmtId="0" fontId="0" fillId="55" borderId="104" xfId="0" applyFill="1" applyBorder="1" applyAlignment="1">
      <alignment horizontal="center"/>
    </xf>
    <xf numFmtId="0" fontId="0" fillId="55" borderId="145" xfId="0" applyFill="1" applyBorder="1" applyAlignment="1">
      <alignment horizontal="center"/>
    </xf>
    <xf numFmtId="0" fontId="5" fillId="55" borderId="103" xfId="0" applyFont="1" applyFill="1" applyBorder="1" applyAlignment="1">
      <alignment horizontal="center"/>
    </xf>
    <xf numFmtId="0" fontId="5" fillId="55" borderId="104" xfId="0" applyFont="1" applyFill="1" applyBorder="1" applyAlignment="1">
      <alignment horizontal="center"/>
    </xf>
    <xf numFmtId="0" fontId="5" fillId="55" borderId="105" xfId="0" applyFont="1" applyFill="1" applyBorder="1" applyAlignment="1">
      <alignment horizontal="center"/>
    </xf>
  </cellXfs>
  <cellStyles count="1819">
    <cellStyle name="20% - Colore 1" xfId="1" xr:uid="{00000000-0005-0000-0000-000000000000}"/>
    <cellStyle name="20% - Colore 2" xfId="2" xr:uid="{00000000-0005-0000-0000-000001000000}"/>
    <cellStyle name="20% - Colore 3" xfId="3" xr:uid="{00000000-0005-0000-0000-000002000000}"/>
    <cellStyle name="20% - Colore 4" xfId="4" xr:uid="{00000000-0005-0000-0000-000003000000}"/>
    <cellStyle name="20% - Colore 5" xfId="5" xr:uid="{00000000-0005-0000-0000-000004000000}"/>
    <cellStyle name="20% - Colore 6" xfId="6" xr:uid="{00000000-0005-0000-0000-000005000000}"/>
    <cellStyle name="40% - Colore 1" xfId="7" xr:uid="{00000000-0005-0000-0000-000006000000}"/>
    <cellStyle name="40% - Colore 2" xfId="8" xr:uid="{00000000-0005-0000-0000-000007000000}"/>
    <cellStyle name="40% - Colore 3" xfId="9" xr:uid="{00000000-0005-0000-0000-000008000000}"/>
    <cellStyle name="40% - Colore 4" xfId="10" xr:uid="{00000000-0005-0000-0000-000009000000}"/>
    <cellStyle name="40% - Colore 5" xfId="11" xr:uid="{00000000-0005-0000-0000-00000A000000}"/>
    <cellStyle name="40% - Colore 6" xfId="12" xr:uid="{00000000-0005-0000-0000-00000B000000}"/>
    <cellStyle name="5x indented GHG Textfiels" xfId="13" xr:uid="{00000000-0005-0000-0000-00000C000000}"/>
    <cellStyle name="60% - Colore 1" xfId="14" xr:uid="{00000000-0005-0000-0000-00000D000000}"/>
    <cellStyle name="60% - Colore 2" xfId="15" xr:uid="{00000000-0005-0000-0000-00000E000000}"/>
    <cellStyle name="60% - Colore 3" xfId="16" xr:uid="{00000000-0005-0000-0000-00000F000000}"/>
    <cellStyle name="60% - Colore 4" xfId="17" xr:uid="{00000000-0005-0000-0000-000010000000}"/>
    <cellStyle name="60% - Colore 5" xfId="18" xr:uid="{00000000-0005-0000-0000-000011000000}"/>
    <cellStyle name="60% - Colore 6" xfId="19" xr:uid="{00000000-0005-0000-0000-000012000000}"/>
    <cellStyle name="AggOrange_CRFReport-template" xfId="20" xr:uid="{00000000-0005-0000-0000-000013000000}"/>
    <cellStyle name="AggOrange9_CRFReport-template" xfId="21" xr:uid="{00000000-0005-0000-0000-000014000000}"/>
    <cellStyle name="Bad 2" xfId="22" xr:uid="{00000000-0005-0000-0000-000015000000}"/>
    <cellStyle name="Calcolo" xfId="23" xr:uid="{00000000-0005-0000-0000-000016000000}"/>
    <cellStyle name="Calcolo 2" xfId="24" xr:uid="{00000000-0005-0000-0000-000017000000}"/>
    <cellStyle name="Calcolo 3" xfId="25" xr:uid="{00000000-0005-0000-0000-000018000000}"/>
    <cellStyle name="Calcolo 4" xfId="26" xr:uid="{00000000-0005-0000-0000-000019000000}"/>
    <cellStyle name="Calcolo 5" xfId="27" xr:uid="{00000000-0005-0000-0000-00001A000000}"/>
    <cellStyle name="Calcolo 6" xfId="28" xr:uid="{00000000-0005-0000-0000-00001B000000}"/>
    <cellStyle name="Calcolo 7" xfId="29" xr:uid="{00000000-0005-0000-0000-00001C000000}"/>
    <cellStyle name="Cella collegata" xfId="30" xr:uid="{00000000-0005-0000-0000-00001D000000}"/>
    <cellStyle name="Cella da controllare" xfId="31" xr:uid="{00000000-0005-0000-0000-00001E000000}"/>
    <cellStyle name="Colore 1" xfId="32" xr:uid="{00000000-0005-0000-0000-00001F000000}"/>
    <cellStyle name="Colore 2" xfId="33" xr:uid="{00000000-0005-0000-0000-000020000000}"/>
    <cellStyle name="Colore 3" xfId="34" xr:uid="{00000000-0005-0000-0000-000021000000}"/>
    <cellStyle name="Colore 4" xfId="35" xr:uid="{00000000-0005-0000-0000-000022000000}"/>
    <cellStyle name="Colore 5" xfId="36" xr:uid="{00000000-0005-0000-0000-000023000000}"/>
    <cellStyle name="Colore 6" xfId="37" xr:uid="{00000000-0005-0000-0000-000024000000}"/>
    <cellStyle name="Comma" xfId="38" builtinId="3"/>
    <cellStyle name="Comma 2" xfId="39" xr:uid="{00000000-0005-0000-0000-000026000000}"/>
    <cellStyle name="Comma 2 2" xfId="40" xr:uid="{00000000-0005-0000-0000-000027000000}"/>
    <cellStyle name="Comma 2 3" xfId="41" xr:uid="{00000000-0005-0000-0000-000028000000}"/>
    <cellStyle name="Comma 2 3 2" xfId="42" xr:uid="{00000000-0005-0000-0000-000029000000}"/>
    <cellStyle name="Comma 2 3 3" xfId="43" xr:uid="{00000000-0005-0000-0000-00002A000000}"/>
    <cellStyle name="Comma 2 4" xfId="44" xr:uid="{00000000-0005-0000-0000-00002B000000}"/>
    <cellStyle name="Comma 3" xfId="45" xr:uid="{00000000-0005-0000-0000-00002C000000}"/>
    <cellStyle name="Comma 4" xfId="46" xr:uid="{00000000-0005-0000-0000-00002D000000}"/>
    <cellStyle name="Comma 5" xfId="47" xr:uid="{00000000-0005-0000-0000-00002E000000}"/>
    <cellStyle name="Comma 6" xfId="48" xr:uid="{00000000-0005-0000-0000-00002F000000}"/>
    <cellStyle name="Comma 7" xfId="49" xr:uid="{00000000-0005-0000-0000-000030000000}"/>
    <cellStyle name="Comma0 - Type3" xfId="50" xr:uid="{00000000-0005-0000-0000-000031000000}"/>
    <cellStyle name="CustomizationCells" xfId="51" xr:uid="{00000000-0005-0000-0000-000032000000}"/>
    <cellStyle name="CustomizationCells 2" xfId="52" xr:uid="{00000000-0005-0000-0000-000033000000}"/>
    <cellStyle name="CustomizationCells 3" xfId="53" xr:uid="{00000000-0005-0000-0000-000034000000}"/>
    <cellStyle name="CustomizationCells 4" xfId="54" xr:uid="{00000000-0005-0000-0000-000035000000}"/>
    <cellStyle name="CustomizationCells 5" xfId="55" xr:uid="{00000000-0005-0000-0000-000036000000}"/>
    <cellStyle name="CustomizationCells 6" xfId="56" xr:uid="{00000000-0005-0000-0000-000037000000}"/>
    <cellStyle name="Euro" xfId="57" xr:uid="{00000000-0005-0000-0000-000038000000}"/>
    <cellStyle name="Euro 10" xfId="58" xr:uid="{00000000-0005-0000-0000-000039000000}"/>
    <cellStyle name="Euro 10 2" xfId="59" xr:uid="{00000000-0005-0000-0000-00003A000000}"/>
    <cellStyle name="Euro 10 3" xfId="60" xr:uid="{00000000-0005-0000-0000-00003B000000}"/>
    <cellStyle name="Euro 10 3 2" xfId="61" xr:uid="{00000000-0005-0000-0000-00003C000000}"/>
    <cellStyle name="Euro 10 3 3" xfId="62" xr:uid="{00000000-0005-0000-0000-00003D000000}"/>
    <cellStyle name="Euro 10 4" xfId="63" xr:uid="{00000000-0005-0000-0000-00003E000000}"/>
    <cellStyle name="Euro 10 5" xfId="64" xr:uid="{00000000-0005-0000-0000-00003F000000}"/>
    <cellStyle name="Euro 11" xfId="65" xr:uid="{00000000-0005-0000-0000-000040000000}"/>
    <cellStyle name="Euro 11 2" xfId="66" xr:uid="{00000000-0005-0000-0000-000041000000}"/>
    <cellStyle name="Euro 11 3" xfId="67" xr:uid="{00000000-0005-0000-0000-000042000000}"/>
    <cellStyle name="Euro 11 3 2" xfId="68" xr:uid="{00000000-0005-0000-0000-000043000000}"/>
    <cellStyle name="Euro 11 3 3" xfId="69" xr:uid="{00000000-0005-0000-0000-000044000000}"/>
    <cellStyle name="Euro 11 4" xfId="70" xr:uid="{00000000-0005-0000-0000-000045000000}"/>
    <cellStyle name="Euro 11 5" xfId="71" xr:uid="{00000000-0005-0000-0000-000046000000}"/>
    <cellStyle name="Euro 12" xfId="72" xr:uid="{00000000-0005-0000-0000-000047000000}"/>
    <cellStyle name="Euro 12 2" xfId="73" xr:uid="{00000000-0005-0000-0000-000048000000}"/>
    <cellStyle name="Euro 12 3" xfId="74" xr:uid="{00000000-0005-0000-0000-000049000000}"/>
    <cellStyle name="Euro 12 3 2" xfId="75" xr:uid="{00000000-0005-0000-0000-00004A000000}"/>
    <cellStyle name="Euro 12 3 3" xfId="76" xr:uid="{00000000-0005-0000-0000-00004B000000}"/>
    <cellStyle name="Euro 12 4" xfId="77" xr:uid="{00000000-0005-0000-0000-00004C000000}"/>
    <cellStyle name="Euro 12 5" xfId="78" xr:uid="{00000000-0005-0000-0000-00004D000000}"/>
    <cellStyle name="Euro 13" xfId="79" xr:uid="{00000000-0005-0000-0000-00004E000000}"/>
    <cellStyle name="Euro 13 2" xfId="80" xr:uid="{00000000-0005-0000-0000-00004F000000}"/>
    <cellStyle name="Euro 13 3" xfId="81" xr:uid="{00000000-0005-0000-0000-000050000000}"/>
    <cellStyle name="Euro 13 3 2" xfId="82" xr:uid="{00000000-0005-0000-0000-000051000000}"/>
    <cellStyle name="Euro 13 3 3" xfId="83" xr:uid="{00000000-0005-0000-0000-000052000000}"/>
    <cellStyle name="Euro 13 4" xfId="84" xr:uid="{00000000-0005-0000-0000-000053000000}"/>
    <cellStyle name="Euro 13 5" xfId="85" xr:uid="{00000000-0005-0000-0000-000054000000}"/>
    <cellStyle name="Euro 14" xfId="86" xr:uid="{00000000-0005-0000-0000-000055000000}"/>
    <cellStyle name="Euro 14 2" xfId="87" xr:uid="{00000000-0005-0000-0000-000056000000}"/>
    <cellStyle name="Euro 14 3" xfId="88" xr:uid="{00000000-0005-0000-0000-000057000000}"/>
    <cellStyle name="Euro 14 3 2" xfId="89" xr:uid="{00000000-0005-0000-0000-000058000000}"/>
    <cellStyle name="Euro 14 3 3" xfId="90" xr:uid="{00000000-0005-0000-0000-000059000000}"/>
    <cellStyle name="Euro 14 4" xfId="91" xr:uid="{00000000-0005-0000-0000-00005A000000}"/>
    <cellStyle name="Euro 14 5" xfId="92" xr:uid="{00000000-0005-0000-0000-00005B000000}"/>
    <cellStyle name="Euro 15" xfId="93" xr:uid="{00000000-0005-0000-0000-00005C000000}"/>
    <cellStyle name="Euro 15 2" xfId="94" xr:uid="{00000000-0005-0000-0000-00005D000000}"/>
    <cellStyle name="Euro 15 3" xfId="95" xr:uid="{00000000-0005-0000-0000-00005E000000}"/>
    <cellStyle name="Euro 15 3 2" xfId="96" xr:uid="{00000000-0005-0000-0000-00005F000000}"/>
    <cellStyle name="Euro 15 3 3" xfId="97" xr:uid="{00000000-0005-0000-0000-000060000000}"/>
    <cellStyle name="Euro 15 4" xfId="98" xr:uid="{00000000-0005-0000-0000-000061000000}"/>
    <cellStyle name="Euro 15 5" xfId="99" xr:uid="{00000000-0005-0000-0000-000062000000}"/>
    <cellStyle name="Euro 16" xfId="100" xr:uid="{00000000-0005-0000-0000-000063000000}"/>
    <cellStyle name="Euro 16 2" xfId="101" xr:uid="{00000000-0005-0000-0000-000064000000}"/>
    <cellStyle name="Euro 16 3" xfId="102" xr:uid="{00000000-0005-0000-0000-000065000000}"/>
    <cellStyle name="Euro 16 3 2" xfId="103" xr:uid="{00000000-0005-0000-0000-000066000000}"/>
    <cellStyle name="Euro 16 3 3" xfId="104" xr:uid="{00000000-0005-0000-0000-000067000000}"/>
    <cellStyle name="Euro 16 4" xfId="105" xr:uid="{00000000-0005-0000-0000-000068000000}"/>
    <cellStyle name="Euro 16 5" xfId="106" xr:uid="{00000000-0005-0000-0000-000069000000}"/>
    <cellStyle name="Euro 17" xfId="107" xr:uid="{00000000-0005-0000-0000-00006A000000}"/>
    <cellStyle name="Euro 17 2" xfId="108" xr:uid="{00000000-0005-0000-0000-00006B000000}"/>
    <cellStyle name="Euro 17 3" xfId="109" xr:uid="{00000000-0005-0000-0000-00006C000000}"/>
    <cellStyle name="Euro 17 3 2" xfId="110" xr:uid="{00000000-0005-0000-0000-00006D000000}"/>
    <cellStyle name="Euro 17 3 3" xfId="111" xr:uid="{00000000-0005-0000-0000-00006E000000}"/>
    <cellStyle name="Euro 17 4" xfId="112" xr:uid="{00000000-0005-0000-0000-00006F000000}"/>
    <cellStyle name="Euro 17 5" xfId="113" xr:uid="{00000000-0005-0000-0000-000070000000}"/>
    <cellStyle name="Euro 18" xfId="114" xr:uid="{00000000-0005-0000-0000-000071000000}"/>
    <cellStyle name="Euro 18 2" xfId="115" xr:uid="{00000000-0005-0000-0000-000072000000}"/>
    <cellStyle name="Euro 18 3" xfId="116" xr:uid="{00000000-0005-0000-0000-000073000000}"/>
    <cellStyle name="Euro 18 3 2" xfId="117" xr:uid="{00000000-0005-0000-0000-000074000000}"/>
    <cellStyle name="Euro 18 3 3" xfId="118" xr:uid="{00000000-0005-0000-0000-000075000000}"/>
    <cellStyle name="Euro 18 4" xfId="119" xr:uid="{00000000-0005-0000-0000-000076000000}"/>
    <cellStyle name="Euro 18 5" xfId="120" xr:uid="{00000000-0005-0000-0000-000077000000}"/>
    <cellStyle name="Euro 19" xfId="121" xr:uid="{00000000-0005-0000-0000-000078000000}"/>
    <cellStyle name="Euro 19 2" xfId="122" xr:uid="{00000000-0005-0000-0000-000079000000}"/>
    <cellStyle name="Euro 19 3" xfId="123" xr:uid="{00000000-0005-0000-0000-00007A000000}"/>
    <cellStyle name="Euro 19 3 2" xfId="124" xr:uid="{00000000-0005-0000-0000-00007B000000}"/>
    <cellStyle name="Euro 19 3 3" xfId="125" xr:uid="{00000000-0005-0000-0000-00007C000000}"/>
    <cellStyle name="Euro 19 4" xfId="126" xr:uid="{00000000-0005-0000-0000-00007D000000}"/>
    <cellStyle name="Euro 19 5" xfId="127" xr:uid="{00000000-0005-0000-0000-00007E000000}"/>
    <cellStyle name="Euro 2" xfId="128" xr:uid="{00000000-0005-0000-0000-00007F000000}"/>
    <cellStyle name="Euro 2 2" xfId="129" xr:uid="{00000000-0005-0000-0000-000080000000}"/>
    <cellStyle name="Euro 2 3" xfId="130" xr:uid="{00000000-0005-0000-0000-000081000000}"/>
    <cellStyle name="Euro 2 3 2" xfId="131" xr:uid="{00000000-0005-0000-0000-000082000000}"/>
    <cellStyle name="Euro 2 3 3" xfId="132" xr:uid="{00000000-0005-0000-0000-000083000000}"/>
    <cellStyle name="Euro 2 4" xfId="133" xr:uid="{00000000-0005-0000-0000-000084000000}"/>
    <cellStyle name="Euro 2 5" xfId="134" xr:uid="{00000000-0005-0000-0000-000085000000}"/>
    <cellStyle name="Euro 20" xfId="135" xr:uid="{00000000-0005-0000-0000-000086000000}"/>
    <cellStyle name="Euro 20 2" xfId="136" xr:uid="{00000000-0005-0000-0000-000087000000}"/>
    <cellStyle name="Euro 20 3" xfId="137" xr:uid="{00000000-0005-0000-0000-000088000000}"/>
    <cellStyle name="Euro 20 3 2" xfId="138" xr:uid="{00000000-0005-0000-0000-000089000000}"/>
    <cellStyle name="Euro 20 3 3" xfId="139" xr:uid="{00000000-0005-0000-0000-00008A000000}"/>
    <cellStyle name="Euro 20 4" xfId="140" xr:uid="{00000000-0005-0000-0000-00008B000000}"/>
    <cellStyle name="Euro 20 5" xfId="141" xr:uid="{00000000-0005-0000-0000-00008C000000}"/>
    <cellStyle name="Euro 21" xfId="142" xr:uid="{00000000-0005-0000-0000-00008D000000}"/>
    <cellStyle name="Euro 21 2" xfId="143" xr:uid="{00000000-0005-0000-0000-00008E000000}"/>
    <cellStyle name="Euro 21 3" xfId="144" xr:uid="{00000000-0005-0000-0000-00008F000000}"/>
    <cellStyle name="Euro 21 3 2" xfId="145" xr:uid="{00000000-0005-0000-0000-000090000000}"/>
    <cellStyle name="Euro 21 3 3" xfId="146" xr:uid="{00000000-0005-0000-0000-000091000000}"/>
    <cellStyle name="Euro 21 4" xfId="147" xr:uid="{00000000-0005-0000-0000-000092000000}"/>
    <cellStyle name="Euro 21 5" xfId="148" xr:uid="{00000000-0005-0000-0000-000093000000}"/>
    <cellStyle name="Euro 22" xfId="149" xr:uid="{00000000-0005-0000-0000-000094000000}"/>
    <cellStyle name="Euro 22 2" xfId="150" xr:uid="{00000000-0005-0000-0000-000095000000}"/>
    <cellStyle name="Euro 22 3" xfId="151" xr:uid="{00000000-0005-0000-0000-000096000000}"/>
    <cellStyle name="Euro 22 3 2" xfId="152" xr:uid="{00000000-0005-0000-0000-000097000000}"/>
    <cellStyle name="Euro 22 3 3" xfId="153" xr:uid="{00000000-0005-0000-0000-000098000000}"/>
    <cellStyle name="Euro 22 4" xfId="154" xr:uid="{00000000-0005-0000-0000-000099000000}"/>
    <cellStyle name="Euro 22 5" xfId="155" xr:uid="{00000000-0005-0000-0000-00009A000000}"/>
    <cellStyle name="Euro 23" xfId="156" xr:uid="{00000000-0005-0000-0000-00009B000000}"/>
    <cellStyle name="Euro 23 2" xfId="157" xr:uid="{00000000-0005-0000-0000-00009C000000}"/>
    <cellStyle name="Euro 23 3" xfId="158" xr:uid="{00000000-0005-0000-0000-00009D000000}"/>
    <cellStyle name="Euro 23 3 2" xfId="159" xr:uid="{00000000-0005-0000-0000-00009E000000}"/>
    <cellStyle name="Euro 23 3 3" xfId="160" xr:uid="{00000000-0005-0000-0000-00009F000000}"/>
    <cellStyle name="Euro 23 4" xfId="161" xr:uid="{00000000-0005-0000-0000-0000A0000000}"/>
    <cellStyle name="Euro 23 5" xfId="162" xr:uid="{00000000-0005-0000-0000-0000A1000000}"/>
    <cellStyle name="Euro 24" xfId="163" xr:uid="{00000000-0005-0000-0000-0000A2000000}"/>
    <cellStyle name="Euro 24 2" xfId="164" xr:uid="{00000000-0005-0000-0000-0000A3000000}"/>
    <cellStyle name="Euro 24 3" xfId="165" xr:uid="{00000000-0005-0000-0000-0000A4000000}"/>
    <cellStyle name="Euro 24 3 2" xfId="166" xr:uid="{00000000-0005-0000-0000-0000A5000000}"/>
    <cellStyle name="Euro 24 3 3" xfId="167" xr:uid="{00000000-0005-0000-0000-0000A6000000}"/>
    <cellStyle name="Euro 24 4" xfId="168" xr:uid="{00000000-0005-0000-0000-0000A7000000}"/>
    <cellStyle name="Euro 24 5" xfId="169" xr:uid="{00000000-0005-0000-0000-0000A8000000}"/>
    <cellStyle name="Euro 25" xfId="170" xr:uid="{00000000-0005-0000-0000-0000A9000000}"/>
    <cellStyle name="Euro 25 2" xfId="171" xr:uid="{00000000-0005-0000-0000-0000AA000000}"/>
    <cellStyle name="Euro 25 3" xfId="172" xr:uid="{00000000-0005-0000-0000-0000AB000000}"/>
    <cellStyle name="Euro 25 3 2" xfId="173" xr:uid="{00000000-0005-0000-0000-0000AC000000}"/>
    <cellStyle name="Euro 25 3 3" xfId="174" xr:uid="{00000000-0005-0000-0000-0000AD000000}"/>
    <cellStyle name="Euro 25 4" xfId="175" xr:uid="{00000000-0005-0000-0000-0000AE000000}"/>
    <cellStyle name="Euro 25 5" xfId="176" xr:uid="{00000000-0005-0000-0000-0000AF000000}"/>
    <cellStyle name="Euro 26" xfId="177" xr:uid="{00000000-0005-0000-0000-0000B0000000}"/>
    <cellStyle name="Euro 26 2" xfId="178" xr:uid="{00000000-0005-0000-0000-0000B1000000}"/>
    <cellStyle name="Euro 26 3" xfId="179" xr:uid="{00000000-0005-0000-0000-0000B2000000}"/>
    <cellStyle name="Euro 26 3 2" xfId="180" xr:uid="{00000000-0005-0000-0000-0000B3000000}"/>
    <cellStyle name="Euro 26 3 3" xfId="181" xr:uid="{00000000-0005-0000-0000-0000B4000000}"/>
    <cellStyle name="Euro 26 4" xfId="182" xr:uid="{00000000-0005-0000-0000-0000B5000000}"/>
    <cellStyle name="Euro 26 5" xfId="183" xr:uid="{00000000-0005-0000-0000-0000B6000000}"/>
    <cellStyle name="Euro 27" xfId="184" xr:uid="{00000000-0005-0000-0000-0000B7000000}"/>
    <cellStyle name="Euro 27 2" xfId="185" xr:uid="{00000000-0005-0000-0000-0000B8000000}"/>
    <cellStyle name="Euro 27 3" xfId="186" xr:uid="{00000000-0005-0000-0000-0000B9000000}"/>
    <cellStyle name="Euro 27 3 2" xfId="187" xr:uid="{00000000-0005-0000-0000-0000BA000000}"/>
    <cellStyle name="Euro 27 3 3" xfId="188" xr:uid="{00000000-0005-0000-0000-0000BB000000}"/>
    <cellStyle name="Euro 27 4" xfId="189" xr:uid="{00000000-0005-0000-0000-0000BC000000}"/>
    <cellStyle name="Euro 27 5" xfId="190" xr:uid="{00000000-0005-0000-0000-0000BD000000}"/>
    <cellStyle name="Euro 28" xfId="191" xr:uid="{00000000-0005-0000-0000-0000BE000000}"/>
    <cellStyle name="Euro 28 2" xfId="192" xr:uid="{00000000-0005-0000-0000-0000BF000000}"/>
    <cellStyle name="Euro 28 3" xfId="193" xr:uid="{00000000-0005-0000-0000-0000C0000000}"/>
    <cellStyle name="Euro 28 3 2" xfId="194" xr:uid="{00000000-0005-0000-0000-0000C1000000}"/>
    <cellStyle name="Euro 28 3 3" xfId="195" xr:uid="{00000000-0005-0000-0000-0000C2000000}"/>
    <cellStyle name="Euro 28 4" xfId="196" xr:uid="{00000000-0005-0000-0000-0000C3000000}"/>
    <cellStyle name="Euro 28 5" xfId="197" xr:uid="{00000000-0005-0000-0000-0000C4000000}"/>
    <cellStyle name="Euro 29" xfId="198" xr:uid="{00000000-0005-0000-0000-0000C5000000}"/>
    <cellStyle name="Euro 29 2" xfId="199" xr:uid="{00000000-0005-0000-0000-0000C6000000}"/>
    <cellStyle name="Euro 29 3" xfId="200" xr:uid="{00000000-0005-0000-0000-0000C7000000}"/>
    <cellStyle name="Euro 29 3 2" xfId="201" xr:uid="{00000000-0005-0000-0000-0000C8000000}"/>
    <cellStyle name="Euro 29 3 3" xfId="202" xr:uid="{00000000-0005-0000-0000-0000C9000000}"/>
    <cellStyle name="Euro 29 4" xfId="203" xr:uid="{00000000-0005-0000-0000-0000CA000000}"/>
    <cellStyle name="Euro 29 5" xfId="204" xr:uid="{00000000-0005-0000-0000-0000CB000000}"/>
    <cellStyle name="Euro 3" xfId="205" xr:uid="{00000000-0005-0000-0000-0000CC000000}"/>
    <cellStyle name="Euro 3 2" xfId="206" xr:uid="{00000000-0005-0000-0000-0000CD000000}"/>
    <cellStyle name="Euro 3 3" xfId="207" xr:uid="{00000000-0005-0000-0000-0000CE000000}"/>
    <cellStyle name="Euro 3 3 2" xfId="208" xr:uid="{00000000-0005-0000-0000-0000CF000000}"/>
    <cellStyle name="Euro 3 3 3" xfId="209" xr:uid="{00000000-0005-0000-0000-0000D0000000}"/>
    <cellStyle name="Euro 3 4" xfId="210" xr:uid="{00000000-0005-0000-0000-0000D1000000}"/>
    <cellStyle name="Euro 3 5" xfId="211" xr:uid="{00000000-0005-0000-0000-0000D2000000}"/>
    <cellStyle name="Euro 30" xfId="212" xr:uid="{00000000-0005-0000-0000-0000D3000000}"/>
    <cellStyle name="Euro 30 2" xfId="213" xr:uid="{00000000-0005-0000-0000-0000D4000000}"/>
    <cellStyle name="Euro 30 3" xfId="214" xr:uid="{00000000-0005-0000-0000-0000D5000000}"/>
    <cellStyle name="Euro 30 3 2" xfId="215" xr:uid="{00000000-0005-0000-0000-0000D6000000}"/>
    <cellStyle name="Euro 30 3 3" xfId="216" xr:uid="{00000000-0005-0000-0000-0000D7000000}"/>
    <cellStyle name="Euro 30 4" xfId="217" xr:uid="{00000000-0005-0000-0000-0000D8000000}"/>
    <cellStyle name="Euro 30 5" xfId="218" xr:uid="{00000000-0005-0000-0000-0000D9000000}"/>
    <cellStyle name="Euro 31" xfId="219" xr:uid="{00000000-0005-0000-0000-0000DA000000}"/>
    <cellStyle name="Euro 31 2" xfId="220" xr:uid="{00000000-0005-0000-0000-0000DB000000}"/>
    <cellStyle name="Euro 31 3" xfId="221" xr:uid="{00000000-0005-0000-0000-0000DC000000}"/>
    <cellStyle name="Euro 31 3 2" xfId="222" xr:uid="{00000000-0005-0000-0000-0000DD000000}"/>
    <cellStyle name="Euro 31 3 3" xfId="223" xr:uid="{00000000-0005-0000-0000-0000DE000000}"/>
    <cellStyle name="Euro 31 4" xfId="224" xr:uid="{00000000-0005-0000-0000-0000DF000000}"/>
    <cellStyle name="Euro 31 5" xfId="225" xr:uid="{00000000-0005-0000-0000-0000E0000000}"/>
    <cellStyle name="Euro 32" xfId="226" xr:uid="{00000000-0005-0000-0000-0000E1000000}"/>
    <cellStyle name="Euro 32 2" xfId="227" xr:uid="{00000000-0005-0000-0000-0000E2000000}"/>
    <cellStyle name="Euro 32 3" xfId="228" xr:uid="{00000000-0005-0000-0000-0000E3000000}"/>
    <cellStyle name="Euro 32 3 2" xfId="229" xr:uid="{00000000-0005-0000-0000-0000E4000000}"/>
    <cellStyle name="Euro 32 3 3" xfId="230" xr:uid="{00000000-0005-0000-0000-0000E5000000}"/>
    <cellStyle name="Euro 32 4" xfId="231" xr:uid="{00000000-0005-0000-0000-0000E6000000}"/>
    <cellStyle name="Euro 32 5" xfId="232" xr:uid="{00000000-0005-0000-0000-0000E7000000}"/>
    <cellStyle name="Euro 33" xfId="233" xr:uid="{00000000-0005-0000-0000-0000E8000000}"/>
    <cellStyle name="Euro 33 2" xfId="234" xr:uid="{00000000-0005-0000-0000-0000E9000000}"/>
    <cellStyle name="Euro 33 3" xfId="235" xr:uid="{00000000-0005-0000-0000-0000EA000000}"/>
    <cellStyle name="Euro 33 3 2" xfId="236" xr:uid="{00000000-0005-0000-0000-0000EB000000}"/>
    <cellStyle name="Euro 33 3 3" xfId="237" xr:uid="{00000000-0005-0000-0000-0000EC000000}"/>
    <cellStyle name="Euro 33 4" xfId="238" xr:uid="{00000000-0005-0000-0000-0000ED000000}"/>
    <cellStyle name="Euro 33 5" xfId="239" xr:uid="{00000000-0005-0000-0000-0000EE000000}"/>
    <cellStyle name="Euro 34" xfId="240" xr:uid="{00000000-0005-0000-0000-0000EF000000}"/>
    <cellStyle name="Euro 34 2" xfId="241" xr:uid="{00000000-0005-0000-0000-0000F0000000}"/>
    <cellStyle name="Euro 34 3" xfId="242" xr:uid="{00000000-0005-0000-0000-0000F1000000}"/>
    <cellStyle name="Euro 34 3 2" xfId="243" xr:uid="{00000000-0005-0000-0000-0000F2000000}"/>
    <cellStyle name="Euro 34 3 3" xfId="244" xr:uid="{00000000-0005-0000-0000-0000F3000000}"/>
    <cellStyle name="Euro 34 4" xfId="245" xr:uid="{00000000-0005-0000-0000-0000F4000000}"/>
    <cellStyle name="Euro 34 5" xfId="246" xr:uid="{00000000-0005-0000-0000-0000F5000000}"/>
    <cellStyle name="Euro 35" xfId="247" xr:uid="{00000000-0005-0000-0000-0000F6000000}"/>
    <cellStyle name="Euro 35 2" xfId="248" xr:uid="{00000000-0005-0000-0000-0000F7000000}"/>
    <cellStyle name="Euro 35 3" xfId="249" xr:uid="{00000000-0005-0000-0000-0000F8000000}"/>
    <cellStyle name="Euro 35 3 2" xfId="250" xr:uid="{00000000-0005-0000-0000-0000F9000000}"/>
    <cellStyle name="Euro 35 3 3" xfId="251" xr:uid="{00000000-0005-0000-0000-0000FA000000}"/>
    <cellStyle name="Euro 35 4" xfId="252" xr:uid="{00000000-0005-0000-0000-0000FB000000}"/>
    <cellStyle name="Euro 35 5" xfId="253" xr:uid="{00000000-0005-0000-0000-0000FC000000}"/>
    <cellStyle name="Euro 36" xfId="254" xr:uid="{00000000-0005-0000-0000-0000FD000000}"/>
    <cellStyle name="Euro 36 2" xfId="255" xr:uid="{00000000-0005-0000-0000-0000FE000000}"/>
    <cellStyle name="Euro 36 3" xfId="256" xr:uid="{00000000-0005-0000-0000-0000FF000000}"/>
    <cellStyle name="Euro 36 3 2" xfId="257" xr:uid="{00000000-0005-0000-0000-000000010000}"/>
    <cellStyle name="Euro 36 3 3" xfId="258" xr:uid="{00000000-0005-0000-0000-000001010000}"/>
    <cellStyle name="Euro 36 4" xfId="259" xr:uid="{00000000-0005-0000-0000-000002010000}"/>
    <cellStyle name="Euro 36 5" xfId="260" xr:uid="{00000000-0005-0000-0000-000003010000}"/>
    <cellStyle name="Euro 37" xfId="261" xr:uid="{00000000-0005-0000-0000-000004010000}"/>
    <cellStyle name="Euro 37 2" xfId="262" xr:uid="{00000000-0005-0000-0000-000005010000}"/>
    <cellStyle name="Euro 37 3" xfId="263" xr:uid="{00000000-0005-0000-0000-000006010000}"/>
    <cellStyle name="Euro 37 3 2" xfId="264" xr:uid="{00000000-0005-0000-0000-000007010000}"/>
    <cellStyle name="Euro 37 3 3" xfId="265" xr:uid="{00000000-0005-0000-0000-000008010000}"/>
    <cellStyle name="Euro 37 4" xfId="266" xr:uid="{00000000-0005-0000-0000-000009010000}"/>
    <cellStyle name="Euro 37 5" xfId="267" xr:uid="{00000000-0005-0000-0000-00000A010000}"/>
    <cellStyle name="Euro 38" xfId="268" xr:uid="{00000000-0005-0000-0000-00000B010000}"/>
    <cellStyle name="Euro 38 2" xfId="269" xr:uid="{00000000-0005-0000-0000-00000C010000}"/>
    <cellStyle name="Euro 38 3" xfId="270" xr:uid="{00000000-0005-0000-0000-00000D010000}"/>
    <cellStyle name="Euro 38 3 2" xfId="271" xr:uid="{00000000-0005-0000-0000-00000E010000}"/>
    <cellStyle name="Euro 38 3 3" xfId="272" xr:uid="{00000000-0005-0000-0000-00000F010000}"/>
    <cellStyle name="Euro 38 4" xfId="273" xr:uid="{00000000-0005-0000-0000-000010010000}"/>
    <cellStyle name="Euro 38 5" xfId="274" xr:uid="{00000000-0005-0000-0000-000011010000}"/>
    <cellStyle name="Euro 39" xfId="275" xr:uid="{00000000-0005-0000-0000-000012010000}"/>
    <cellStyle name="Euro 39 2" xfId="276" xr:uid="{00000000-0005-0000-0000-000013010000}"/>
    <cellStyle name="Euro 39 3" xfId="277" xr:uid="{00000000-0005-0000-0000-000014010000}"/>
    <cellStyle name="Euro 39 3 2" xfId="278" xr:uid="{00000000-0005-0000-0000-000015010000}"/>
    <cellStyle name="Euro 39 3 3" xfId="279" xr:uid="{00000000-0005-0000-0000-000016010000}"/>
    <cellStyle name="Euro 39 4" xfId="280" xr:uid="{00000000-0005-0000-0000-000017010000}"/>
    <cellStyle name="Euro 39 5" xfId="281" xr:uid="{00000000-0005-0000-0000-000018010000}"/>
    <cellStyle name="Euro 4" xfId="282" xr:uid="{00000000-0005-0000-0000-000019010000}"/>
    <cellStyle name="Euro 4 2" xfId="283" xr:uid="{00000000-0005-0000-0000-00001A010000}"/>
    <cellStyle name="Euro 4 3" xfId="284" xr:uid="{00000000-0005-0000-0000-00001B010000}"/>
    <cellStyle name="Euro 4 3 2" xfId="285" xr:uid="{00000000-0005-0000-0000-00001C010000}"/>
    <cellStyle name="Euro 4 3 3" xfId="286" xr:uid="{00000000-0005-0000-0000-00001D010000}"/>
    <cellStyle name="Euro 4 4" xfId="287" xr:uid="{00000000-0005-0000-0000-00001E010000}"/>
    <cellStyle name="Euro 4 5" xfId="288" xr:uid="{00000000-0005-0000-0000-00001F010000}"/>
    <cellStyle name="Euro 40" xfId="289" xr:uid="{00000000-0005-0000-0000-000020010000}"/>
    <cellStyle name="Euro 40 2" xfId="290" xr:uid="{00000000-0005-0000-0000-000021010000}"/>
    <cellStyle name="Euro 40 3" xfId="291" xr:uid="{00000000-0005-0000-0000-000022010000}"/>
    <cellStyle name="Euro 40 3 2" xfId="292" xr:uid="{00000000-0005-0000-0000-000023010000}"/>
    <cellStyle name="Euro 40 3 3" xfId="293" xr:uid="{00000000-0005-0000-0000-000024010000}"/>
    <cellStyle name="Euro 40 4" xfId="294" xr:uid="{00000000-0005-0000-0000-000025010000}"/>
    <cellStyle name="Euro 40 5" xfId="295" xr:uid="{00000000-0005-0000-0000-000026010000}"/>
    <cellStyle name="Euro 41" xfId="296" xr:uid="{00000000-0005-0000-0000-000027010000}"/>
    <cellStyle name="Euro 41 2" xfId="297" xr:uid="{00000000-0005-0000-0000-000028010000}"/>
    <cellStyle name="Euro 41 3" xfId="298" xr:uid="{00000000-0005-0000-0000-000029010000}"/>
    <cellStyle name="Euro 41 3 2" xfId="299" xr:uid="{00000000-0005-0000-0000-00002A010000}"/>
    <cellStyle name="Euro 41 3 3" xfId="300" xr:uid="{00000000-0005-0000-0000-00002B010000}"/>
    <cellStyle name="Euro 41 4" xfId="301" xr:uid="{00000000-0005-0000-0000-00002C010000}"/>
    <cellStyle name="Euro 41 5" xfId="302" xr:uid="{00000000-0005-0000-0000-00002D010000}"/>
    <cellStyle name="Euro 42" xfId="303" xr:uid="{00000000-0005-0000-0000-00002E010000}"/>
    <cellStyle name="Euro 42 2" xfId="304" xr:uid="{00000000-0005-0000-0000-00002F010000}"/>
    <cellStyle name="Euro 42 3" xfId="305" xr:uid="{00000000-0005-0000-0000-000030010000}"/>
    <cellStyle name="Euro 42 3 2" xfId="306" xr:uid="{00000000-0005-0000-0000-000031010000}"/>
    <cellStyle name="Euro 42 3 3" xfId="307" xr:uid="{00000000-0005-0000-0000-000032010000}"/>
    <cellStyle name="Euro 42 4" xfId="308" xr:uid="{00000000-0005-0000-0000-000033010000}"/>
    <cellStyle name="Euro 42 5" xfId="309" xr:uid="{00000000-0005-0000-0000-000034010000}"/>
    <cellStyle name="Euro 43" xfId="310" xr:uid="{00000000-0005-0000-0000-000035010000}"/>
    <cellStyle name="Euro 43 2" xfId="311" xr:uid="{00000000-0005-0000-0000-000036010000}"/>
    <cellStyle name="Euro 43 3" xfId="312" xr:uid="{00000000-0005-0000-0000-000037010000}"/>
    <cellStyle name="Euro 43 3 2" xfId="313" xr:uid="{00000000-0005-0000-0000-000038010000}"/>
    <cellStyle name="Euro 43 3 3" xfId="314" xr:uid="{00000000-0005-0000-0000-000039010000}"/>
    <cellStyle name="Euro 43 4" xfId="315" xr:uid="{00000000-0005-0000-0000-00003A010000}"/>
    <cellStyle name="Euro 43 5" xfId="316" xr:uid="{00000000-0005-0000-0000-00003B010000}"/>
    <cellStyle name="Euro 44" xfId="317" xr:uid="{00000000-0005-0000-0000-00003C010000}"/>
    <cellStyle name="Euro 44 2" xfId="318" xr:uid="{00000000-0005-0000-0000-00003D010000}"/>
    <cellStyle name="Euro 44 3" xfId="319" xr:uid="{00000000-0005-0000-0000-00003E010000}"/>
    <cellStyle name="Euro 44 3 2" xfId="320" xr:uid="{00000000-0005-0000-0000-00003F010000}"/>
    <cellStyle name="Euro 44 3 3" xfId="321" xr:uid="{00000000-0005-0000-0000-000040010000}"/>
    <cellStyle name="Euro 44 4" xfId="322" xr:uid="{00000000-0005-0000-0000-000041010000}"/>
    <cellStyle name="Euro 44 5" xfId="323" xr:uid="{00000000-0005-0000-0000-000042010000}"/>
    <cellStyle name="Euro 45" xfId="324" xr:uid="{00000000-0005-0000-0000-000043010000}"/>
    <cellStyle name="Euro 46" xfId="325" xr:uid="{00000000-0005-0000-0000-000044010000}"/>
    <cellStyle name="Euro 47" xfId="326" xr:uid="{00000000-0005-0000-0000-000045010000}"/>
    <cellStyle name="Euro 47 2" xfId="327" xr:uid="{00000000-0005-0000-0000-000046010000}"/>
    <cellStyle name="Euro 47 3" xfId="328" xr:uid="{00000000-0005-0000-0000-000047010000}"/>
    <cellStyle name="Euro 48" xfId="329" xr:uid="{00000000-0005-0000-0000-000048010000}"/>
    <cellStyle name="Euro 49" xfId="330" xr:uid="{00000000-0005-0000-0000-000049010000}"/>
    <cellStyle name="Euro 5" xfId="331" xr:uid="{00000000-0005-0000-0000-00004A010000}"/>
    <cellStyle name="Euro 5 2" xfId="332" xr:uid="{00000000-0005-0000-0000-00004B010000}"/>
    <cellStyle name="Euro 5 3" xfId="333" xr:uid="{00000000-0005-0000-0000-00004C010000}"/>
    <cellStyle name="Euro 5 3 2" xfId="334" xr:uid="{00000000-0005-0000-0000-00004D010000}"/>
    <cellStyle name="Euro 5 3 3" xfId="335" xr:uid="{00000000-0005-0000-0000-00004E010000}"/>
    <cellStyle name="Euro 5 4" xfId="336" xr:uid="{00000000-0005-0000-0000-00004F010000}"/>
    <cellStyle name="Euro 5 5" xfId="337" xr:uid="{00000000-0005-0000-0000-000050010000}"/>
    <cellStyle name="Euro 50" xfId="338" xr:uid="{00000000-0005-0000-0000-000051010000}"/>
    <cellStyle name="Euro 6" xfId="339" xr:uid="{00000000-0005-0000-0000-000052010000}"/>
    <cellStyle name="Euro 6 2" xfId="340" xr:uid="{00000000-0005-0000-0000-000053010000}"/>
    <cellStyle name="Euro 6 3" xfId="341" xr:uid="{00000000-0005-0000-0000-000054010000}"/>
    <cellStyle name="Euro 6 3 2" xfId="342" xr:uid="{00000000-0005-0000-0000-000055010000}"/>
    <cellStyle name="Euro 6 3 3" xfId="343" xr:uid="{00000000-0005-0000-0000-000056010000}"/>
    <cellStyle name="Euro 6 4" xfId="344" xr:uid="{00000000-0005-0000-0000-000057010000}"/>
    <cellStyle name="Euro 6 5" xfId="345" xr:uid="{00000000-0005-0000-0000-000058010000}"/>
    <cellStyle name="Euro 7" xfId="346" xr:uid="{00000000-0005-0000-0000-000059010000}"/>
    <cellStyle name="Euro 7 2" xfId="347" xr:uid="{00000000-0005-0000-0000-00005A010000}"/>
    <cellStyle name="Euro 7 3" xfId="348" xr:uid="{00000000-0005-0000-0000-00005B010000}"/>
    <cellStyle name="Euro 7 3 2" xfId="349" xr:uid="{00000000-0005-0000-0000-00005C010000}"/>
    <cellStyle name="Euro 7 3 3" xfId="350" xr:uid="{00000000-0005-0000-0000-00005D010000}"/>
    <cellStyle name="Euro 7 4" xfId="351" xr:uid="{00000000-0005-0000-0000-00005E010000}"/>
    <cellStyle name="Euro 7 5" xfId="352" xr:uid="{00000000-0005-0000-0000-00005F010000}"/>
    <cellStyle name="Euro 8" xfId="353" xr:uid="{00000000-0005-0000-0000-000060010000}"/>
    <cellStyle name="Euro 8 2" xfId="354" xr:uid="{00000000-0005-0000-0000-000061010000}"/>
    <cellStyle name="Euro 8 3" xfId="355" xr:uid="{00000000-0005-0000-0000-000062010000}"/>
    <cellStyle name="Euro 8 3 2" xfId="356" xr:uid="{00000000-0005-0000-0000-000063010000}"/>
    <cellStyle name="Euro 8 3 3" xfId="357" xr:uid="{00000000-0005-0000-0000-000064010000}"/>
    <cellStyle name="Euro 8 4" xfId="358" xr:uid="{00000000-0005-0000-0000-000065010000}"/>
    <cellStyle name="Euro 8 5" xfId="359" xr:uid="{00000000-0005-0000-0000-000066010000}"/>
    <cellStyle name="Euro 9" xfId="360" xr:uid="{00000000-0005-0000-0000-000067010000}"/>
    <cellStyle name="Euro 9 2" xfId="361" xr:uid="{00000000-0005-0000-0000-000068010000}"/>
    <cellStyle name="Euro 9 3" xfId="362" xr:uid="{00000000-0005-0000-0000-000069010000}"/>
    <cellStyle name="Euro 9 3 2" xfId="363" xr:uid="{00000000-0005-0000-0000-00006A010000}"/>
    <cellStyle name="Euro 9 3 3" xfId="364" xr:uid="{00000000-0005-0000-0000-00006B010000}"/>
    <cellStyle name="Euro 9 4" xfId="365" xr:uid="{00000000-0005-0000-0000-00006C010000}"/>
    <cellStyle name="Euro 9 5" xfId="366" xr:uid="{00000000-0005-0000-0000-00006D010000}"/>
    <cellStyle name="Fixed2 - Type2" xfId="367" xr:uid="{00000000-0005-0000-0000-00006E010000}"/>
    <cellStyle name="Hyperlink" xfId="1818" builtinId="8"/>
    <cellStyle name="Hyperlink 2" xfId="368" xr:uid="{00000000-0005-0000-0000-00006F010000}"/>
    <cellStyle name="Input" xfId="369" builtinId="20" customBuiltin="1"/>
    <cellStyle name="Input 2" xfId="370" xr:uid="{00000000-0005-0000-0000-000071010000}"/>
    <cellStyle name="Input 2 2" xfId="371" xr:uid="{00000000-0005-0000-0000-000072010000}"/>
    <cellStyle name="Input 2 3" xfId="372" xr:uid="{00000000-0005-0000-0000-000073010000}"/>
    <cellStyle name="Input 2 4" xfId="373" xr:uid="{00000000-0005-0000-0000-000074010000}"/>
    <cellStyle name="Input 2 5" xfId="374" xr:uid="{00000000-0005-0000-0000-000075010000}"/>
    <cellStyle name="Input 2 6" xfId="375" xr:uid="{00000000-0005-0000-0000-000076010000}"/>
    <cellStyle name="Input 2 7" xfId="376" xr:uid="{00000000-0005-0000-0000-000077010000}"/>
    <cellStyle name="Input 3" xfId="377" xr:uid="{00000000-0005-0000-0000-000078010000}"/>
    <cellStyle name="Input 3 2" xfId="378" xr:uid="{00000000-0005-0000-0000-000079010000}"/>
    <cellStyle name="Input 3 3" xfId="379" xr:uid="{00000000-0005-0000-0000-00007A010000}"/>
    <cellStyle name="Input 3 4" xfId="380" xr:uid="{00000000-0005-0000-0000-00007B010000}"/>
    <cellStyle name="Input 3 5" xfId="381" xr:uid="{00000000-0005-0000-0000-00007C010000}"/>
    <cellStyle name="Input 3 6" xfId="382" xr:uid="{00000000-0005-0000-0000-00007D010000}"/>
    <cellStyle name="InputCells" xfId="383" xr:uid="{00000000-0005-0000-0000-00007E010000}"/>
    <cellStyle name="Migliaia [0] 10" xfId="384" xr:uid="{00000000-0005-0000-0000-00007F010000}"/>
    <cellStyle name="Migliaia [0] 11" xfId="385" xr:uid="{00000000-0005-0000-0000-000080010000}"/>
    <cellStyle name="Migliaia [0] 12" xfId="386" xr:uid="{00000000-0005-0000-0000-000081010000}"/>
    <cellStyle name="Migliaia [0] 13" xfId="387" xr:uid="{00000000-0005-0000-0000-000082010000}"/>
    <cellStyle name="Migliaia [0] 14" xfId="388" xr:uid="{00000000-0005-0000-0000-000083010000}"/>
    <cellStyle name="Migliaia [0] 15" xfId="389" xr:uid="{00000000-0005-0000-0000-000084010000}"/>
    <cellStyle name="Migliaia [0] 16" xfId="390" xr:uid="{00000000-0005-0000-0000-000085010000}"/>
    <cellStyle name="Migliaia [0] 17" xfId="391" xr:uid="{00000000-0005-0000-0000-000086010000}"/>
    <cellStyle name="Migliaia [0] 18" xfId="392" xr:uid="{00000000-0005-0000-0000-000087010000}"/>
    <cellStyle name="Migliaia [0] 19" xfId="393" xr:uid="{00000000-0005-0000-0000-000088010000}"/>
    <cellStyle name="Migliaia [0] 2" xfId="394" xr:uid="{00000000-0005-0000-0000-000089010000}"/>
    <cellStyle name="Migliaia [0] 20" xfId="395" xr:uid="{00000000-0005-0000-0000-00008A010000}"/>
    <cellStyle name="Migliaia [0] 21" xfId="396" xr:uid="{00000000-0005-0000-0000-00008B010000}"/>
    <cellStyle name="Migliaia [0] 22" xfId="397" xr:uid="{00000000-0005-0000-0000-00008C010000}"/>
    <cellStyle name="Migliaia [0] 23" xfId="398" xr:uid="{00000000-0005-0000-0000-00008D010000}"/>
    <cellStyle name="Migliaia [0] 24" xfId="399" xr:uid="{00000000-0005-0000-0000-00008E010000}"/>
    <cellStyle name="Migliaia [0] 25" xfId="400" xr:uid="{00000000-0005-0000-0000-00008F010000}"/>
    <cellStyle name="Migliaia [0] 26" xfId="401" xr:uid="{00000000-0005-0000-0000-000090010000}"/>
    <cellStyle name="Migliaia [0] 27" xfId="402" xr:uid="{00000000-0005-0000-0000-000091010000}"/>
    <cellStyle name="Migliaia [0] 28" xfId="403" xr:uid="{00000000-0005-0000-0000-000092010000}"/>
    <cellStyle name="Migliaia [0] 29" xfId="404" xr:uid="{00000000-0005-0000-0000-000093010000}"/>
    <cellStyle name="Migliaia [0] 3" xfId="405" xr:uid="{00000000-0005-0000-0000-000094010000}"/>
    <cellStyle name="Migliaia [0] 30" xfId="406" xr:uid="{00000000-0005-0000-0000-000095010000}"/>
    <cellStyle name="Migliaia [0] 31" xfId="407" xr:uid="{00000000-0005-0000-0000-000096010000}"/>
    <cellStyle name="Migliaia [0] 32" xfId="408" xr:uid="{00000000-0005-0000-0000-000097010000}"/>
    <cellStyle name="Migliaia [0] 33" xfId="409" xr:uid="{00000000-0005-0000-0000-000098010000}"/>
    <cellStyle name="Migliaia [0] 34" xfId="410" xr:uid="{00000000-0005-0000-0000-000099010000}"/>
    <cellStyle name="Migliaia [0] 35" xfId="411" xr:uid="{00000000-0005-0000-0000-00009A010000}"/>
    <cellStyle name="Migliaia [0] 36" xfId="412" xr:uid="{00000000-0005-0000-0000-00009B010000}"/>
    <cellStyle name="Migliaia [0] 37" xfId="413" xr:uid="{00000000-0005-0000-0000-00009C010000}"/>
    <cellStyle name="Migliaia [0] 38" xfId="414" xr:uid="{00000000-0005-0000-0000-00009D010000}"/>
    <cellStyle name="Migliaia [0] 39" xfId="415" xr:uid="{00000000-0005-0000-0000-00009E010000}"/>
    <cellStyle name="Migliaia [0] 4" xfId="416" xr:uid="{00000000-0005-0000-0000-00009F010000}"/>
    <cellStyle name="Migliaia [0] 40" xfId="417" xr:uid="{00000000-0005-0000-0000-0000A0010000}"/>
    <cellStyle name="Migliaia [0] 41" xfId="418" xr:uid="{00000000-0005-0000-0000-0000A1010000}"/>
    <cellStyle name="Migliaia [0] 42" xfId="419" xr:uid="{00000000-0005-0000-0000-0000A2010000}"/>
    <cellStyle name="Migliaia [0] 43" xfId="420" xr:uid="{00000000-0005-0000-0000-0000A3010000}"/>
    <cellStyle name="Migliaia [0] 44" xfId="421" xr:uid="{00000000-0005-0000-0000-0000A4010000}"/>
    <cellStyle name="Migliaia [0] 45" xfId="422" xr:uid="{00000000-0005-0000-0000-0000A5010000}"/>
    <cellStyle name="Migliaia [0] 46" xfId="423" xr:uid="{00000000-0005-0000-0000-0000A6010000}"/>
    <cellStyle name="Migliaia [0] 47" xfId="424" xr:uid="{00000000-0005-0000-0000-0000A7010000}"/>
    <cellStyle name="Migliaia [0] 48" xfId="425" xr:uid="{00000000-0005-0000-0000-0000A8010000}"/>
    <cellStyle name="Migliaia [0] 49" xfId="426" xr:uid="{00000000-0005-0000-0000-0000A9010000}"/>
    <cellStyle name="Migliaia [0] 5" xfId="427" xr:uid="{00000000-0005-0000-0000-0000AA010000}"/>
    <cellStyle name="Migliaia [0] 50" xfId="428" xr:uid="{00000000-0005-0000-0000-0000AB010000}"/>
    <cellStyle name="Migliaia [0] 51" xfId="429" xr:uid="{00000000-0005-0000-0000-0000AC010000}"/>
    <cellStyle name="Migliaia [0] 52" xfId="430" xr:uid="{00000000-0005-0000-0000-0000AD010000}"/>
    <cellStyle name="Migliaia [0] 53" xfId="431" xr:uid="{00000000-0005-0000-0000-0000AE010000}"/>
    <cellStyle name="Migliaia [0] 54" xfId="432" xr:uid="{00000000-0005-0000-0000-0000AF010000}"/>
    <cellStyle name="Migliaia [0] 55" xfId="433" xr:uid="{00000000-0005-0000-0000-0000B0010000}"/>
    <cellStyle name="Migliaia [0] 56" xfId="434" xr:uid="{00000000-0005-0000-0000-0000B1010000}"/>
    <cellStyle name="Migliaia [0] 57" xfId="435" xr:uid="{00000000-0005-0000-0000-0000B2010000}"/>
    <cellStyle name="Migliaia [0] 58" xfId="436" xr:uid="{00000000-0005-0000-0000-0000B3010000}"/>
    <cellStyle name="Migliaia [0] 59" xfId="437" xr:uid="{00000000-0005-0000-0000-0000B4010000}"/>
    <cellStyle name="Migliaia [0] 6" xfId="438" xr:uid="{00000000-0005-0000-0000-0000B5010000}"/>
    <cellStyle name="Migliaia [0] 7" xfId="439" xr:uid="{00000000-0005-0000-0000-0000B6010000}"/>
    <cellStyle name="Migliaia [0] 8" xfId="440" xr:uid="{00000000-0005-0000-0000-0000B7010000}"/>
    <cellStyle name="Migliaia [0] 9" xfId="441" xr:uid="{00000000-0005-0000-0000-0000B8010000}"/>
    <cellStyle name="Migliaia 10" xfId="442" xr:uid="{00000000-0005-0000-0000-0000B9010000}"/>
    <cellStyle name="Migliaia 10 2" xfId="443" xr:uid="{00000000-0005-0000-0000-0000BA010000}"/>
    <cellStyle name="Migliaia 10 3" xfId="444" xr:uid="{00000000-0005-0000-0000-0000BB010000}"/>
    <cellStyle name="Migliaia 10 3 2" xfId="445" xr:uid="{00000000-0005-0000-0000-0000BC010000}"/>
    <cellStyle name="Migliaia 10 3 3" xfId="446" xr:uid="{00000000-0005-0000-0000-0000BD010000}"/>
    <cellStyle name="Migliaia 10 4" xfId="447" xr:uid="{00000000-0005-0000-0000-0000BE010000}"/>
    <cellStyle name="Migliaia 10 5" xfId="448" xr:uid="{00000000-0005-0000-0000-0000BF010000}"/>
    <cellStyle name="Migliaia 11" xfId="449" xr:uid="{00000000-0005-0000-0000-0000C0010000}"/>
    <cellStyle name="Migliaia 11 2" xfId="450" xr:uid="{00000000-0005-0000-0000-0000C1010000}"/>
    <cellStyle name="Migliaia 11 3" xfId="451" xr:uid="{00000000-0005-0000-0000-0000C2010000}"/>
    <cellStyle name="Migliaia 11 3 2" xfId="452" xr:uid="{00000000-0005-0000-0000-0000C3010000}"/>
    <cellStyle name="Migliaia 11 3 3" xfId="453" xr:uid="{00000000-0005-0000-0000-0000C4010000}"/>
    <cellStyle name="Migliaia 11 4" xfId="454" xr:uid="{00000000-0005-0000-0000-0000C5010000}"/>
    <cellStyle name="Migliaia 11 5" xfId="455" xr:uid="{00000000-0005-0000-0000-0000C6010000}"/>
    <cellStyle name="Migliaia 12" xfId="456" xr:uid="{00000000-0005-0000-0000-0000C7010000}"/>
    <cellStyle name="Migliaia 12 2" xfId="457" xr:uid="{00000000-0005-0000-0000-0000C8010000}"/>
    <cellStyle name="Migliaia 12 3" xfId="458" xr:uid="{00000000-0005-0000-0000-0000C9010000}"/>
    <cellStyle name="Migliaia 12 3 2" xfId="459" xr:uid="{00000000-0005-0000-0000-0000CA010000}"/>
    <cellStyle name="Migliaia 12 3 3" xfId="460" xr:uid="{00000000-0005-0000-0000-0000CB010000}"/>
    <cellStyle name="Migliaia 12 4" xfId="461" xr:uid="{00000000-0005-0000-0000-0000CC010000}"/>
    <cellStyle name="Migliaia 12 5" xfId="462" xr:uid="{00000000-0005-0000-0000-0000CD010000}"/>
    <cellStyle name="Migliaia 13" xfId="463" xr:uid="{00000000-0005-0000-0000-0000CE010000}"/>
    <cellStyle name="Migliaia 13 2" xfId="464" xr:uid="{00000000-0005-0000-0000-0000CF010000}"/>
    <cellStyle name="Migliaia 13 3" xfId="465" xr:uid="{00000000-0005-0000-0000-0000D0010000}"/>
    <cellStyle name="Migliaia 13 3 2" xfId="466" xr:uid="{00000000-0005-0000-0000-0000D1010000}"/>
    <cellStyle name="Migliaia 13 3 3" xfId="467" xr:uid="{00000000-0005-0000-0000-0000D2010000}"/>
    <cellStyle name="Migliaia 13 4" xfId="468" xr:uid="{00000000-0005-0000-0000-0000D3010000}"/>
    <cellStyle name="Migliaia 13 5" xfId="469" xr:uid="{00000000-0005-0000-0000-0000D4010000}"/>
    <cellStyle name="Migliaia 14" xfId="470" xr:uid="{00000000-0005-0000-0000-0000D5010000}"/>
    <cellStyle name="Migliaia 14 2" xfId="471" xr:uid="{00000000-0005-0000-0000-0000D6010000}"/>
    <cellStyle name="Migliaia 14 3" xfId="472" xr:uid="{00000000-0005-0000-0000-0000D7010000}"/>
    <cellStyle name="Migliaia 14 3 2" xfId="473" xr:uid="{00000000-0005-0000-0000-0000D8010000}"/>
    <cellStyle name="Migliaia 14 3 3" xfId="474" xr:uid="{00000000-0005-0000-0000-0000D9010000}"/>
    <cellStyle name="Migliaia 14 4" xfId="475" xr:uid="{00000000-0005-0000-0000-0000DA010000}"/>
    <cellStyle name="Migliaia 14 5" xfId="476" xr:uid="{00000000-0005-0000-0000-0000DB010000}"/>
    <cellStyle name="Migliaia 15" xfId="477" xr:uid="{00000000-0005-0000-0000-0000DC010000}"/>
    <cellStyle name="Migliaia 15 2" xfId="478" xr:uid="{00000000-0005-0000-0000-0000DD010000}"/>
    <cellStyle name="Migliaia 15 3" xfId="479" xr:uid="{00000000-0005-0000-0000-0000DE010000}"/>
    <cellStyle name="Migliaia 15 3 2" xfId="480" xr:uid="{00000000-0005-0000-0000-0000DF010000}"/>
    <cellStyle name="Migliaia 15 3 3" xfId="481" xr:uid="{00000000-0005-0000-0000-0000E0010000}"/>
    <cellStyle name="Migliaia 15 4" xfId="482" xr:uid="{00000000-0005-0000-0000-0000E1010000}"/>
    <cellStyle name="Migliaia 15 5" xfId="483" xr:uid="{00000000-0005-0000-0000-0000E2010000}"/>
    <cellStyle name="Migliaia 16" xfId="484" xr:uid="{00000000-0005-0000-0000-0000E3010000}"/>
    <cellStyle name="Migliaia 16 2" xfId="485" xr:uid="{00000000-0005-0000-0000-0000E4010000}"/>
    <cellStyle name="Migliaia 16 3" xfId="486" xr:uid="{00000000-0005-0000-0000-0000E5010000}"/>
    <cellStyle name="Migliaia 16 3 2" xfId="487" xr:uid="{00000000-0005-0000-0000-0000E6010000}"/>
    <cellStyle name="Migliaia 16 3 3" xfId="488" xr:uid="{00000000-0005-0000-0000-0000E7010000}"/>
    <cellStyle name="Migliaia 16 4" xfId="489" xr:uid="{00000000-0005-0000-0000-0000E8010000}"/>
    <cellStyle name="Migliaia 16 5" xfId="490" xr:uid="{00000000-0005-0000-0000-0000E9010000}"/>
    <cellStyle name="Migliaia 17" xfId="491" xr:uid="{00000000-0005-0000-0000-0000EA010000}"/>
    <cellStyle name="Migliaia 17 2" xfId="492" xr:uid="{00000000-0005-0000-0000-0000EB010000}"/>
    <cellStyle name="Migliaia 17 3" xfId="493" xr:uid="{00000000-0005-0000-0000-0000EC010000}"/>
    <cellStyle name="Migliaia 17 3 2" xfId="494" xr:uid="{00000000-0005-0000-0000-0000ED010000}"/>
    <cellStyle name="Migliaia 17 3 3" xfId="495" xr:uid="{00000000-0005-0000-0000-0000EE010000}"/>
    <cellStyle name="Migliaia 17 4" xfId="496" xr:uid="{00000000-0005-0000-0000-0000EF010000}"/>
    <cellStyle name="Migliaia 17 5" xfId="497" xr:uid="{00000000-0005-0000-0000-0000F0010000}"/>
    <cellStyle name="Migliaia 18" xfId="498" xr:uid="{00000000-0005-0000-0000-0000F1010000}"/>
    <cellStyle name="Migliaia 18 2" xfId="499" xr:uid="{00000000-0005-0000-0000-0000F2010000}"/>
    <cellStyle name="Migliaia 18 3" xfId="500" xr:uid="{00000000-0005-0000-0000-0000F3010000}"/>
    <cellStyle name="Migliaia 18 3 2" xfId="501" xr:uid="{00000000-0005-0000-0000-0000F4010000}"/>
    <cellStyle name="Migliaia 18 3 3" xfId="502" xr:uid="{00000000-0005-0000-0000-0000F5010000}"/>
    <cellStyle name="Migliaia 18 4" xfId="503" xr:uid="{00000000-0005-0000-0000-0000F6010000}"/>
    <cellStyle name="Migliaia 18 5" xfId="504" xr:uid="{00000000-0005-0000-0000-0000F7010000}"/>
    <cellStyle name="Migliaia 19" xfId="505" xr:uid="{00000000-0005-0000-0000-0000F8010000}"/>
    <cellStyle name="Migliaia 19 2" xfId="506" xr:uid="{00000000-0005-0000-0000-0000F9010000}"/>
    <cellStyle name="Migliaia 19 3" xfId="507" xr:uid="{00000000-0005-0000-0000-0000FA010000}"/>
    <cellStyle name="Migliaia 19 3 2" xfId="508" xr:uid="{00000000-0005-0000-0000-0000FB010000}"/>
    <cellStyle name="Migliaia 19 3 3" xfId="509" xr:uid="{00000000-0005-0000-0000-0000FC010000}"/>
    <cellStyle name="Migliaia 19 4" xfId="510" xr:uid="{00000000-0005-0000-0000-0000FD010000}"/>
    <cellStyle name="Migliaia 19 5" xfId="511" xr:uid="{00000000-0005-0000-0000-0000FE010000}"/>
    <cellStyle name="Migliaia 2" xfId="512" xr:uid="{00000000-0005-0000-0000-0000FF010000}"/>
    <cellStyle name="Migliaia 2 2" xfId="513" xr:uid="{00000000-0005-0000-0000-000000020000}"/>
    <cellStyle name="Migliaia 2 3" xfId="514" xr:uid="{00000000-0005-0000-0000-000001020000}"/>
    <cellStyle name="Migliaia 2 4" xfId="515" xr:uid="{00000000-0005-0000-0000-000002020000}"/>
    <cellStyle name="Migliaia 2 4 2" xfId="516" xr:uid="{00000000-0005-0000-0000-000003020000}"/>
    <cellStyle name="Migliaia 2 4 3" xfId="517" xr:uid="{00000000-0005-0000-0000-000004020000}"/>
    <cellStyle name="Migliaia 2 5" xfId="518" xr:uid="{00000000-0005-0000-0000-000005020000}"/>
    <cellStyle name="Migliaia 2 6" xfId="519" xr:uid="{00000000-0005-0000-0000-000006020000}"/>
    <cellStyle name="Migliaia 2_Domestico_reg&amp;naz" xfId="520" xr:uid="{00000000-0005-0000-0000-000007020000}"/>
    <cellStyle name="Migliaia 20" xfId="521" xr:uid="{00000000-0005-0000-0000-000008020000}"/>
    <cellStyle name="Migliaia 20 2" xfId="522" xr:uid="{00000000-0005-0000-0000-000009020000}"/>
    <cellStyle name="Migliaia 20 3" xfId="523" xr:uid="{00000000-0005-0000-0000-00000A020000}"/>
    <cellStyle name="Migliaia 20 3 2" xfId="524" xr:uid="{00000000-0005-0000-0000-00000B020000}"/>
    <cellStyle name="Migliaia 20 3 3" xfId="525" xr:uid="{00000000-0005-0000-0000-00000C020000}"/>
    <cellStyle name="Migliaia 20 4" xfId="526" xr:uid="{00000000-0005-0000-0000-00000D020000}"/>
    <cellStyle name="Migliaia 20 5" xfId="527" xr:uid="{00000000-0005-0000-0000-00000E020000}"/>
    <cellStyle name="Migliaia 21" xfId="528" xr:uid="{00000000-0005-0000-0000-00000F020000}"/>
    <cellStyle name="Migliaia 21 2" xfId="529" xr:uid="{00000000-0005-0000-0000-000010020000}"/>
    <cellStyle name="Migliaia 21 3" xfId="530" xr:uid="{00000000-0005-0000-0000-000011020000}"/>
    <cellStyle name="Migliaia 21 3 2" xfId="531" xr:uid="{00000000-0005-0000-0000-000012020000}"/>
    <cellStyle name="Migliaia 21 3 3" xfId="532" xr:uid="{00000000-0005-0000-0000-000013020000}"/>
    <cellStyle name="Migliaia 21 4" xfId="533" xr:uid="{00000000-0005-0000-0000-000014020000}"/>
    <cellStyle name="Migliaia 21 5" xfId="534" xr:uid="{00000000-0005-0000-0000-000015020000}"/>
    <cellStyle name="Migliaia 22" xfId="535" xr:uid="{00000000-0005-0000-0000-000016020000}"/>
    <cellStyle name="Migliaia 22 2" xfId="536" xr:uid="{00000000-0005-0000-0000-000017020000}"/>
    <cellStyle name="Migliaia 22 3" xfId="537" xr:uid="{00000000-0005-0000-0000-000018020000}"/>
    <cellStyle name="Migliaia 22 3 2" xfId="538" xr:uid="{00000000-0005-0000-0000-000019020000}"/>
    <cellStyle name="Migliaia 22 3 3" xfId="539" xr:uid="{00000000-0005-0000-0000-00001A020000}"/>
    <cellStyle name="Migliaia 22 4" xfId="540" xr:uid="{00000000-0005-0000-0000-00001B020000}"/>
    <cellStyle name="Migliaia 22 5" xfId="541" xr:uid="{00000000-0005-0000-0000-00001C020000}"/>
    <cellStyle name="Migliaia 23" xfId="542" xr:uid="{00000000-0005-0000-0000-00001D020000}"/>
    <cellStyle name="Migliaia 23 2" xfId="543" xr:uid="{00000000-0005-0000-0000-00001E020000}"/>
    <cellStyle name="Migliaia 23 3" xfId="544" xr:uid="{00000000-0005-0000-0000-00001F020000}"/>
    <cellStyle name="Migliaia 23 3 2" xfId="545" xr:uid="{00000000-0005-0000-0000-000020020000}"/>
    <cellStyle name="Migliaia 23 3 3" xfId="546" xr:uid="{00000000-0005-0000-0000-000021020000}"/>
    <cellStyle name="Migliaia 23 4" xfId="547" xr:uid="{00000000-0005-0000-0000-000022020000}"/>
    <cellStyle name="Migliaia 23 5" xfId="548" xr:uid="{00000000-0005-0000-0000-000023020000}"/>
    <cellStyle name="Migliaia 24" xfId="549" xr:uid="{00000000-0005-0000-0000-000024020000}"/>
    <cellStyle name="Migliaia 24 2" xfId="550" xr:uid="{00000000-0005-0000-0000-000025020000}"/>
    <cellStyle name="Migliaia 24 3" xfId="551" xr:uid="{00000000-0005-0000-0000-000026020000}"/>
    <cellStyle name="Migliaia 24 3 2" xfId="552" xr:uid="{00000000-0005-0000-0000-000027020000}"/>
    <cellStyle name="Migliaia 24 3 3" xfId="553" xr:uid="{00000000-0005-0000-0000-000028020000}"/>
    <cellStyle name="Migliaia 24 4" xfId="554" xr:uid="{00000000-0005-0000-0000-000029020000}"/>
    <cellStyle name="Migliaia 24 5" xfId="555" xr:uid="{00000000-0005-0000-0000-00002A020000}"/>
    <cellStyle name="Migliaia 25" xfId="556" xr:uid="{00000000-0005-0000-0000-00002B020000}"/>
    <cellStyle name="Migliaia 25 2" xfId="557" xr:uid="{00000000-0005-0000-0000-00002C020000}"/>
    <cellStyle name="Migliaia 25 3" xfId="558" xr:uid="{00000000-0005-0000-0000-00002D020000}"/>
    <cellStyle name="Migliaia 25 3 2" xfId="559" xr:uid="{00000000-0005-0000-0000-00002E020000}"/>
    <cellStyle name="Migliaia 25 3 3" xfId="560" xr:uid="{00000000-0005-0000-0000-00002F020000}"/>
    <cellStyle name="Migliaia 25 4" xfId="561" xr:uid="{00000000-0005-0000-0000-000030020000}"/>
    <cellStyle name="Migliaia 25 5" xfId="562" xr:uid="{00000000-0005-0000-0000-000031020000}"/>
    <cellStyle name="Migliaia 26" xfId="563" xr:uid="{00000000-0005-0000-0000-000032020000}"/>
    <cellStyle name="Migliaia 26 2" xfId="564" xr:uid="{00000000-0005-0000-0000-000033020000}"/>
    <cellStyle name="Migliaia 26 3" xfId="565" xr:uid="{00000000-0005-0000-0000-000034020000}"/>
    <cellStyle name="Migliaia 26 3 2" xfId="566" xr:uid="{00000000-0005-0000-0000-000035020000}"/>
    <cellStyle name="Migliaia 26 3 3" xfId="567" xr:uid="{00000000-0005-0000-0000-000036020000}"/>
    <cellStyle name="Migliaia 26 4" xfId="568" xr:uid="{00000000-0005-0000-0000-000037020000}"/>
    <cellStyle name="Migliaia 26 5" xfId="569" xr:uid="{00000000-0005-0000-0000-000038020000}"/>
    <cellStyle name="Migliaia 27" xfId="570" xr:uid="{00000000-0005-0000-0000-000039020000}"/>
    <cellStyle name="Migliaia 27 2" xfId="571" xr:uid="{00000000-0005-0000-0000-00003A020000}"/>
    <cellStyle name="Migliaia 27 3" xfId="572" xr:uid="{00000000-0005-0000-0000-00003B020000}"/>
    <cellStyle name="Migliaia 27 3 2" xfId="573" xr:uid="{00000000-0005-0000-0000-00003C020000}"/>
    <cellStyle name="Migliaia 27 3 3" xfId="574" xr:uid="{00000000-0005-0000-0000-00003D020000}"/>
    <cellStyle name="Migliaia 27 4" xfId="575" xr:uid="{00000000-0005-0000-0000-00003E020000}"/>
    <cellStyle name="Migliaia 27 5" xfId="576" xr:uid="{00000000-0005-0000-0000-00003F020000}"/>
    <cellStyle name="Migliaia 28" xfId="577" xr:uid="{00000000-0005-0000-0000-000040020000}"/>
    <cellStyle name="Migliaia 28 2" xfId="578" xr:uid="{00000000-0005-0000-0000-000041020000}"/>
    <cellStyle name="Migliaia 28 3" xfId="579" xr:uid="{00000000-0005-0000-0000-000042020000}"/>
    <cellStyle name="Migliaia 28 3 2" xfId="580" xr:uid="{00000000-0005-0000-0000-000043020000}"/>
    <cellStyle name="Migliaia 28 3 3" xfId="581" xr:uid="{00000000-0005-0000-0000-000044020000}"/>
    <cellStyle name="Migliaia 28 4" xfId="582" xr:uid="{00000000-0005-0000-0000-000045020000}"/>
    <cellStyle name="Migliaia 28 5" xfId="583" xr:uid="{00000000-0005-0000-0000-000046020000}"/>
    <cellStyle name="Migliaia 29" xfId="584" xr:uid="{00000000-0005-0000-0000-000047020000}"/>
    <cellStyle name="Migliaia 29 2" xfId="585" xr:uid="{00000000-0005-0000-0000-000048020000}"/>
    <cellStyle name="Migliaia 29 3" xfId="586" xr:uid="{00000000-0005-0000-0000-000049020000}"/>
    <cellStyle name="Migliaia 29 3 2" xfId="587" xr:uid="{00000000-0005-0000-0000-00004A020000}"/>
    <cellStyle name="Migliaia 29 3 3" xfId="588" xr:uid="{00000000-0005-0000-0000-00004B020000}"/>
    <cellStyle name="Migliaia 29 4" xfId="589" xr:uid="{00000000-0005-0000-0000-00004C020000}"/>
    <cellStyle name="Migliaia 29 5" xfId="590" xr:uid="{00000000-0005-0000-0000-00004D020000}"/>
    <cellStyle name="Migliaia 3" xfId="591" xr:uid="{00000000-0005-0000-0000-00004E020000}"/>
    <cellStyle name="Migliaia 3 2" xfId="592" xr:uid="{00000000-0005-0000-0000-00004F020000}"/>
    <cellStyle name="Migliaia 3 3" xfId="593" xr:uid="{00000000-0005-0000-0000-000050020000}"/>
    <cellStyle name="Migliaia 3 3 2" xfId="594" xr:uid="{00000000-0005-0000-0000-000051020000}"/>
    <cellStyle name="Migliaia 3 3 3" xfId="595" xr:uid="{00000000-0005-0000-0000-000052020000}"/>
    <cellStyle name="Migliaia 3 4" xfId="596" xr:uid="{00000000-0005-0000-0000-000053020000}"/>
    <cellStyle name="Migliaia 3 5" xfId="597" xr:uid="{00000000-0005-0000-0000-000054020000}"/>
    <cellStyle name="Migliaia 30" xfId="598" xr:uid="{00000000-0005-0000-0000-000055020000}"/>
    <cellStyle name="Migliaia 30 2" xfId="599" xr:uid="{00000000-0005-0000-0000-000056020000}"/>
    <cellStyle name="Migliaia 30 3" xfId="600" xr:uid="{00000000-0005-0000-0000-000057020000}"/>
    <cellStyle name="Migliaia 30 3 2" xfId="601" xr:uid="{00000000-0005-0000-0000-000058020000}"/>
    <cellStyle name="Migliaia 30 3 3" xfId="602" xr:uid="{00000000-0005-0000-0000-000059020000}"/>
    <cellStyle name="Migliaia 30 4" xfId="603" xr:uid="{00000000-0005-0000-0000-00005A020000}"/>
    <cellStyle name="Migliaia 30 5" xfId="604" xr:uid="{00000000-0005-0000-0000-00005B020000}"/>
    <cellStyle name="Migliaia 31" xfId="605" xr:uid="{00000000-0005-0000-0000-00005C020000}"/>
    <cellStyle name="Migliaia 31 2" xfId="606" xr:uid="{00000000-0005-0000-0000-00005D020000}"/>
    <cellStyle name="Migliaia 31 3" xfId="607" xr:uid="{00000000-0005-0000-0000-00005E020000}"/>
    <cellStyle name="Migliaia 31 3 2" xfId="608" xr:uid="{00000000-0005-0000-0000-00005F020000}"/>
    <cellStyle name="Migliaia 31 3 3" xfId="609" xr:uid="{00000000-0005-0000-0000-000060020000}"/>
    <cellStyle name="Migliaia 31 4" xfId="610" xr:uid="{00000000-0005-0000-0000-000061020000}"/>
    <cellStyle name="Migliaia 31 5" xfId="611" xr:uid="{00000000-0005-0000-0000-000062020000}"/>
    <cellStyle name="Migliaia 32" xfId="612" xr:uid="{00000000-0005-0000-0000-000063020000}"/>
    <cellStyle name="Migliaia 32 2" xfId="613" xr:uid="{00000000-0005-0000-0000-000064020000}"/>
    <cellStyle name="Migliaia 32 3" xfId="614" xr:uid="{00000000-0005-0000-0000-000065020000}"/>
    <cellStyle name="Migliaia 32 3 2" xfId="615" xr:uid="{00000000-0005-0000-0000-000066020000}"/>
    <cellStyle name="Migliaia 32 3 3" xfId="616" xr:uid="{00000000-0005-0000-0000-000067020000}"/>
    <cellStyle name="Migliaia 32 4" xfId="617" xr:uid="{00000000-0005-0000-0000-000068020000}"/>
    <cellStyle name="Migliaia 32 5" xfId="618" xr:uid="{00000000-0005-0000-0000-000069020000}"/>
    <cellStyle name="Migliaia 33" xfId="619" xr:uid="{00000000-0005-0000-0000-00006A020000}"/>
    <cellStyle name="Migliaia 33 2" xfId="620" xr:uid="{00000000-0005-0000-0000-00006B020000}"/>
    <cellStyle name="Migliaia 33 3" xfId="621" xr:uid="{00000000-0005-0000-0000-00006C020000}"/>
    <cellStyle name="Migliaia 33 3 2" xfId="622" xr:uid="{00000000-0005-0000-0000-00006D020000}"/>
    <cellStyle name="Migliaia 33 3 3" xfId="623" xr:uid="{00000000-0005-0000-0000-00006E020000}"/>
    <cellStyle name="Migliaia 33 4" xfId="624" xr:uid="{00000000-0005-0000-0000-00006F020000}"/>
    <cellStyle name="Migliaia 33 5" xfId="625" xr:uid="{00000000-0005-0000-0000-000070020000}"/>
    <cellStyle name="Migliaia 34" xfId="626" xr:uid="{00000000-0005-0000-0000-000071020000}"/>
    <cellStyle name="Migliaia 34 2" xfId="627" xr:uid="{00000000-0005-0000-0000-000072020000}"/>
    <cellStyle name="Migliaia 34 3" xfId="628" xr:uid="{00000000-0005-0000-0000-000073020000}"/>
    <cellStyle name="Migliaia 34 3 2" xfId="629" xr:uid="{00000000-0005-0000-0000-000074020000}"/>
    <cellStyle name="Migliaia 34 3 3" xfId="630" xr:uid="{00000000-0005-0000-0000-000075020000}"/>
    <cellStyle name="Migliaia 34 4" xfId="631" xr:uid="{00000000-0005-0000-0000-000076020000}"/>
    <cellStyle name="Migliaia 34 5" xfId="632" xr:uid="{00000000-0005-0000-0000-000077020000}"/>
    <cellStyle name="Migliaia 35" xfId="633" xr:uid="{00000000-0005-0000-0000-000078020000}"/>
    <cellStyle name="Migliaia 35 2" xfId="634" xr:uid="{00000000-0005-0000-0000-000079020000}"/>
    <cellStyle name="Migliaia 35 3" xfId="635" xr:uid="{00000000-0005-0000-0000-00007A020000}"/>
    <cellStyle name="Migliaia 35 3 2" xfId="636" xr:uid="{00000000-0005-0000-0000-00007B020000}"/>
    <cellStyle name="Migliaia 35 3 3" xfId="637" xr:uid="{00000000-0005-0000-0000-00007C020000}"/>
    <cellStyle name="Migliaia 35 4" xfId="638" xr:uid="{00000000-0005-0000-0000-00007D020000}"/>
    <cellStyle name="Migliaia 35 5" xfId="639" xr:uid="{00000000-0005-0000-0000-00007E020000}"/>
    <cellStyle name="Migliaia 36" xfId="640" xr:uid="{00000000-0005-0000-0000-00007F020000}"/>
    <cellStyle name="Migliaia 36 2" xfId="641" xr:uid="{00000000-0005-0000-0000-000080020000}"/>
    <cellStyle name="Migliaia 36 3" xfId="642" xr:uid="{00000000-0005-0000-0000-000081020000}"/>
    <cellStyle name="Migliaia 36 3 2" xfId="643" xr:uid="{00000000-0005-0000-0000-000082020000}"/>
    <cellStyle name="Migliaia 36 3 3" xfId="644" xr:uid="{00000000-0005-0000-0000-000083020000}"/>
    <cellStyle name="Migliaia 36 4" xfId="645" xr:uid="{00000000-0005-0000-0000-000084020000}"/>
    <cellStyle name="Migliaia 36 5" xfId="646" xr:uid="{00000000-0005-0000-0000-000085020000}"/>
    <cellStyle name="Migliaia 37" xfId="647" xr:uid="{00000000-0005-0000-0000-000086020000}"/>
    <cellStyle name="Migliaia 37 2" xfId="648" xr:uid="{00000000-0005-0000-0000-000087020000}"/>
    <cellStyle name="Migliaia 37 3" xfId="649" xr:uid="{00000000-0005-0000-0000-000088020000}"/>
    <cellStyle name="Migliaia 37 3 2" xfId="650" xr:uid="{00000000-0005-0000-0000-000089020000}"/>
    <cellStyle name="Migliaia 37 3 3" xfId="651" xr:uid="{00000000-0005-0000-0000-00008A020000}"/>
    <cellStyle name="Migliaia 37 4" xfId="652" xr:uid="{00000000-0005-0000-0000-00008B020000}"/>
    <cellStyle name="Migliaia 37 5" xfId="653" xr:uid="{00000000-0005-0000-0000-00008C020000}"/>
    <cellStyle name="Migliaia 38" xfId="654" xr:uid="{00000000-0005-0000-0000-00008D020000}"/>
    <cellStyle name="Migliaia 38 2" xfId="655" xr:uid="{00000000-0005-0000-0000-00008E020000}"/>
    <cellStyle name="Migliaia 38 3" xfId="656" xr:uid="{00000000-0005-0000-0000-00008F020000}"/>
    <cellStyle name="Migliaia 38 3 2" xfId="657" xr:uid="{00000000-0005-0000-0000-000090020000}"/>
    <cellStyle name="Migliaia 38 3 3" xfId="658" xr:uid="{00000000-0005-0000-0000-000091020000}"/>
    <cellStyle name="Migliaia 38 4" xfId="659" xr:uid="{00000000-0005-0000-0000-000092020000}"/>
    <cellStyle name="Migliaia 38 5" xfId="660" xr:uid="{00000000-0005-0000-0000-000093020000}"/>
    <cellStyle name="Migliaia 39" xfId="661" xr:uid="{00000000-0005-0000-0000-000094020000}"/>
    <cellStyle name="Migliaia 39 2" xfId="662" xr:uid="{00000000-0005-0000-0000-000095020000}"/>
    <cellStyle name="Migliaia 39 3" xfId="663" xr:uid="{00000000-0005-0000-0000-000096020000}"/>
    <cellStyle name="Migliaia 39 3 2" xfId="664" xr:uid="{00000000-0005-0000-0000-000097020000}"/>
    <cellStyle name="Migliaia 39 3 3" xfId="665" xr:uid="{00000000-0005-0000-0000-000098020000}"/>
    <cellStyle name="Migliaia 39 4" xfId="666" xr:uid="{00000000-0005-0000-0000-000099020000}"/>
    <cellStyle name="Migliaia 39 5" xfId="667" xr:uid="{00000000-0005-0000-0000-00009A020000}"/>
    <cellStyle name="Migliaia 4" xfId="668" xr:uid="{00000000-0005-0000-0000-00009B020000}"/>
    <cellStyle name="Migliaia 4 2" xfId="669" xr:uid="{00000000-0005-0000-0000-00009C020000}"/>
    <cellStyle name="Migliaia 4 3" xfId="670" xr:uid="{00000000-0005-0000-0000-00009D020000}"/>
    <cellStyle name="Migliaia 4 3 2" xfId="671" xr:uid="{00000000-0005-0000-0000-00009E020000}"/>
    <cellStyle name="Migliaia 4 3 3" xfId="672" xr:uid="{00000000-0005-0000-0000-00009F020000}"/>
    <cellStyle name="Migliaia 4 4" xfId="673" xr:uid="{00000000-0005-0000-0000-0000A0020000}"/>
    <cellStyle name="Migliaia 4 5" xfId="674" xr:uid="{00000000-0005-0000-0000-0000A1020000}"/>
    <cellStyle name="Migliaia 40" xfId="675" xr:uid="{00000000-0005-0000-0000-0000A2020000}"/>
    <cellStyle name="Migliaia 40 2" xfId="676" xr:uid="{00000000-0005-0000-0000-0000A3020000}"/>
    <cellStyle name="Migliaia 40 3" xfId="677" xr:uid="{00000000-0005-0000-0000-0000A4020000}"/>
    <cellStyle name="Migliaia 40 3 2" xfId="678" xr:uid="{00000000-0005-0000-0000-0000A5020000}"/>
    <cellStyle name="Migliaia 40 3 3" xfId="679" xr:uid="{00000000-0005-0000-0000-0000A6020000}"/>
    <cellStyle name="Migliaia 40 4" xfId="680" xr:uid="{00000000-0005-0000-0000-0000A7020000}"/>
    <cellStyle name="Migliaia 40 5" xfId="681" xr:uid="{00000000-0005-0000-0000-0000A8020000}"/>
    <cellStyle name="Migliaia 41" xfId="682" xr:uid="{00000000-0005-0000-0000-0000A9020000}"/>
    <cellStyle name="Migliaia 41 2" xfId="683" xr:uid="{00000000-0005-0000-0000-0000AA020000}"/>
    <cellStyle name="Migliaia 41 3" xfId="684" xr:uid="{00000000-0005-0000-0000-0000AB020000}"/>
    <cellStyle name="Migliaia 41 3 2" xfId="685" xr:uid="{00000000-0005-0000-0000-0000AC020000}"/>
    <cellStyle name="Migliaia 41 3 3" xfId="686" xr:uid="{00000000-0005-0000-0000-0000AD020000}"/>
    <cellStyle name="Migliaia 41 4" xfId="687" xr:uid="{00000000-0005-0000-0000-0000AE020000}"/>
    <cellStyle name="Migliaia 41 5" xfId="688" xr:uid="{00000000-0005-0000-0000-0000AF020000}"/>
    <cellStyle name="Migliaia 42" xfId="689" xr:uid="{00000000-0005-0000-0000-0000B0020000}"/>
    <cellStyle name="Migliaia 42 2" xfId="690" xr:uid="{00000000-0005-0000-0000-0000B1020000}"/>
    <cellStyle name="Migliaia 42 3" xfId="691" xr:uid="{00000000-0005-0000-0000-0000B2020000}"/>
    <cellStyle name="Migliaia 42 3 2" xfId="692" xr:uid="{00000000-0005-0000-0000-0000B3020000}"/>
    <cellStyle name="Migliaia 42 3 3" xfId="693" xr:uid="{00000000-0005-0000-0000-0000B4020000}"/>
    <cellStyle name="Migliaia 42 4" xfId="694" xr:uid="{00000000-0005-0000-0000-0000B5020000}"/>
    <cellStyle name="Migliaia 42 5" xfId="695" xr:uid="{00000000-0005-0000-0000-0000B6020000}"/>
    <cellStyle name="Migliaia 43" xfId="696" xr:uid="{00000000-0005-0000-0000-0000B7020000}"/>
    <cellStyle name="Migliaia 43 2" xfId="697" xr:uid="{00000000-0005-0000-0000-0000B8020000}"/>
    <cellStyle name="Migliaia 43 3" xfId="698" xr:uid="{00000000-0005-0000-0000-0000B9020000}"/>
    <cellStyle name="Migliaia 43 3 2" xfId="699" xr:uid="{00000000-0005-0000-0000-0000BA020000}"/>
    <cellStyle name="Migliaia 43 3 3" xfId="700" xr:uid="{00000000-0005-0000-0000-0000BB020000}"/>
    <cellStyle name="Migliaia 43 4" xfId="701" xr:uid="{00000000-0005-0000-0000-0000BC020000}"/>
    <cellStyle name="Migliaia 43 5" xfId="702" xr:uid="{00000000-0005-0000-0000-0000BD020000}"/>
    <cellStyle name="Migliaia 44" xfId="703" xr:uid="{00000000-0005-0000-0000-0000BE020000}"/>
    <cellStyle name="Migliaia 44 2" xfId="704" xr:uid="{00000000-0005-0000-0000-0000BF020000}"/>
    <cellStyle name="Migliaia 44 3" xfId="705" xr:uid="{00000000-0005-0000-0000-0000C0020000}"/>
    <cellStyle name="Migliaia 44 3 2" xfId="706" xr:uid="{00000000-0005-0000-0000-0000C1020000}"/>
    <cellStyle name="Migliaia 44 3 3" xfId="707" xr:uid="{00000000-0005-0000-0000-0000C2020000}"/>
    <cellStyle name="Migliaia 44 4" xfId="708" xr:uid="{00000000-0005-0000-0000-0000C3020000}"/>
    <cellStyle name="Migliaia 44 5" xfId="709" xr:uid="{00000000-0005-0000-0000-0000C4020000}"/>
    <cellStyle name="Migliaia 45" xfId="710" xr:uid="{00000000-0005-0000-0000-0000C5020000}"/>
    <cellStyle name="Migliaia 45 2" xfId="711" xr:uid="{00000000-0005-0000-0000-0000C6020000}"/>
    <cellStyle name="Migliaia 45 3" xfId="712" xr:uid="{00000000-0005-0000-0000-0000C7020000}"/>
    <cellStyle name="Migliaia 45 3 2" xfId="713" xr:uid="{00000000-0005-0000-0000-0000C8020000}"/>
    <cellStyle name="Migliaia 45 3 3" xfId="714" xr:uid="{00000000-0005-0000-0000-0000C9020000}"/>
    <cellStyle name="Migliaia 45 4" xfId="715" xr:uid="{00000000-0005-0000-0000-0000CA020000}"/>
    <cellStyle name="Migliaia 45 5" xfId="716" xr:uid="{00000000-0005-0000-0000-0000CB020000}"/>
    <cellStyle name="Migliaia 46" xfId="717" xr:uid="{00000000-0005-0000-0000-0000CC020000}"/>
    <cellStyle name="Migliaia 46 2" xfId="718" xr:uid="{00000000-0005-0000-0000-0000CD020000}"/>
    <cellStyle name="Migliaia 46 3" xfId="719" xr:uid="{00000000-0005-0000-0000-0000CE020000}"/>
    <cellStyle name="Migliaia 46 3 2" xfId="720" xr:uid="{00000000-0005-0000-0000-0000CF020000}"/>
    <cellStyle name="Migliaia 46 3 3" xfId="721" xr:uid="{00000000-0005-0000-0000-0000D0020000}"/>
    <cellStyle name="Migliaia 46 4" xfId="722" xr:uid="{00000000-0005-0000-0000-0000D1020000}"/>
    <cellStyle name="Migliaia 46 5" xfId="723" xr:uid="{00000000-0005-0000-0000-0000D2020000}"/>
    <cellStyle name="Migliaia 47" xfId="724" xr:uid="{00000000-0005-0000-0000-0000D3020000}"/>
    <cellStyle name="Migliaia 47 2" xfId="725" xr:uid="{00000000-0005-0000-0000-0000D4020000}"/>
    <cellStyle name="Migliaia 47 3" xfId="726" xr:uid="{00000000-0005-0000-0000-0000D5020000}"/>
    <cellStyle name="Migliaia 47 3 2" xfId="727" xr:uid="{00000000-0005-0000-0000-0000D6020000}"/>
    <cellStyle name="Migliaia 47 3 3" xfId="728" xr:uid="{00000000-0005-0000-0000-0000D7020000}"/>
    <cellStyle name="Migliaia 47 4" xfId="729" xr:uid="{00000000-0005-0000-0000-0000D8020000}"/>
    <cellStyle name="Migliaia 47 5" xfId="730" xr:uid="{00000000-0005-0000-0000-0000D9020000}"/>
    <cellStyle name="Migliaia 48" xfId="731" xr:uid="{00000000-0005-0000-0000-0000DA020000}"/>
    <cellStyle name="Migliaia 48 2" xfId="732" xr:uid="{00000000-0005-0000-0000-0000DB020000}"/>
    <cellStyle name="Migliaia 48 3" xfId="733" xr:uid="{00000000-0005-0000-0000-0000DC020000}"/>
    <cellStyle name="Migliaia 48 3 2" xfId="734" xr:uid="{00000000-0005-0000-0000-0000DD020000}"/>
    <cellStyle name="Migliaia 48 3 3" xfId="735" xr:uid="{00000000-0005-0000-0000-0000DE020000}"/>
    <cellStyle name="Migliaia 48 4" xfId="736" xr:uid="{00000000-0005-0000-0000-0000DF020000}"/>
    <cellStyle name="Migliaia 48 5" xfId="737" xr:uid="{00000000-0005-0000-0000-0000E0020000}"/>
    <cellStyle name="Migliaia 49" xfId="738" xr:uid="{00000000-0005-0000-0000-0000E1020000}"/>
    <cellStyle name="Migliaia 49 2" xfId="739" xr:uid="{00000000-0005-0000-0000-0000E2020000}"/>
    <cellStyle name="Migliaia 49 3" xfId="740" xr:uid="{00000000-0005-0000-0000-0000E3020000}"/>
    <cellStyle name="Migliaia 49 3 2" xfId="741" xr:uid="{00000000-0005-0000-0000-0000E4020000}"/>
    <cellStyle name="Migliaia 49 3 3" xfId="742" xr:uid="{00000000-0005-0000-0000-0000E5020000}"/>
    <cellStyle name="Migliaia 49 4" xfId="743" xr:uid="{00000000-0005-0000-0000-0000E6020000}"/>
    <cellStyle name="Migliaia 49 5" xfId="744" xr:uid="{00000000-0005-0000-0000-0000E7020000}"/>
    <cellStyle name="Migliaia 5" xfId="745" xr:uid="{00000000-0005-0000-0000-0000E8020000}"/>
    <cellStyle name="Migliaia 5 2" xfId="746" xr:uid="{00000000-0005-0000-0000-0000E9020000}"/>
    <cellStyle name="Migliaia 5 3" xfId="747" xr:uid="{00000000-0005-0000-0000-0000EA020000}"/>
    <cellStyle name="Migliaia 5 3 2" xfId="748" xr:uid="{00000000-0005-0000-0000-0000EB020000}"/>
    <cellStyle name="Migliaia 5 3 3" xfId="749" xr:uid="{00000000-0005-0000-0000-0000EC020000}"/>
    <cellStyle name="Migliaia 5 4" xfId="750" xr:uid="{00000000-0005-0000-0000-0000ED020000}"/>
    <cellStyle name="Migliaia 5 5" xfId="751" xr:uid="{00000000-0005-0000-0000-0000EE020000}"/>
    <cellStyle name="Migliaia 50" xfId="752" xr:uid="{00000000-0005-0000-0000-0000EF020000}"/>
    <cellStyle name="Migliaia 50 2" xfId="753" xr:uid="{00000000-0005-0000-0000-0000F0020000}"/>
    <cellStyle name="Migliaia 50 3" xfId="754" xr:uid="{00000000-0005-0000-0000-0000F1020000}"/>
    <cellStyle name="Migliaia 50 3 2" xfId="755" xr:uid="{00000000-0005-0000-0000-0000F2020000}"/>
    <cellStyle name="Migliaia 50 3 3" xfId="756" xr:uid="{00000000-0005-0000-0000-0000F3020000}"/>
    <cellStyle name="Migliaia 50 4" xfId="757" xr:uid="{00000000-0005-0000-0000-0000F4020000}"/>
    <cellStyle name="Migliaia 50 5" xfId="758" xr:uid="{00000000-0005-0000-0000-0000F5020000}"/>
    <cellStyle name="Migliaia 51" xfId="759" xr:uid="{00000000-0005-0000-0000-0000F6020000}"/>
    <cellStyle name="Migliaia 51 2" xfId="760" xr:uid="{00000000-0005-0000-0000-0000F7020000}"/>
    <cellStyle name="Migliaia 51 3" xfId="761" xr:uid="{00000000-0005-0000-0000-0000F8020000}"/>
    <cellStyle name="Migliaia 51 3 2" xfId="762" xr:uid="{00000000-0005-0000-0000-0000F9020000}"/>
    <cellStyle name="Migliaia 51 3 3" xfId="763" xr:uid="{00000000-0005-0000-0000-0000FA020000}"/>
    <cellStyle name="Migliaia 51 4" xfId="764" xr:uid="{00000000-0005-0000-0000-0000FB020000}"/>
    <cellStyle name="Migliaia 51 5" xfId="765" xr:uid="{00000000-0005-0000-0000-0000FC020000}"/>
    <cellStyle name="Migliaia 52" xfId="766" xr:uid="{00000000-0005-0000-0000-0000FD020000}"/>
    <cellStyle name="Migliaia 52 2" xfId="767" xr:uid="{00000000-0005-0000-0000-0000FE020000}"/>
    <cellStyle name="Migliaia 52 3" xfId="768" xr:uid="{00000000-0005-0000-0000-0000FF020000}"/>
    <cellStyle name="Migliaia 52 3 2" xfId="769" xr:uid="{00000000-0005-0000-0000-000000030000}"/>
    <cellStyle name="Migliaia 52 3 3" xfId="770" xr:uid="{00000000-0005-0000-0000-000001030000}"/>
    <cellStyle name="Migliaia 52 4" xfId="771" xr:uid="{00000000-0005-0000-0000-000002030000}"/>
    <cellStyle name="Migliaia 52 5" xfId="772" xr:uid="{00000000-0005-0000-0000-000003030000}"/>
    <cellStyle name="Migliaia 53" xfId="773" xr:uid="{00000000-0005-0000-0000-000004030000}"/>
    <cellStyle name="Migliaia 53 2" xfId="774" xr:uid="{00000000-0005-0000-0000-000005030000}"/>
    <cellStyle name="Migliaia 53 3" xfId="775" xr:uid="{00000000-0005-0000-0000-000006030000}"/>
    <cellStyle name="Migliaia 53 3 2" xfId="776" xr:uid="{00000000-0005-0000-0000-000007030000}"/>
    <cellStyle name="Migliaia 53 3 3" xfId="777" xr:uid="{00000000-0005-0000-0000-000008030000}"/>
    <cellStyle name="Migliaia 53 4" xfId="778" xr:uid="{00000000-0005-0000-0000-000009030000}"/>
    <cellStyle name="Migliaia 53 5" xfId="779" xr:uid="{00000000-0005-0000-0000-00000A030000}"/>
    <cellStyle name="Migliaia 54" xfId="780" xr:uid="{00000000-0005-0000-0000-00000B030000}"/>
    <cellStyle name="Migliaia 54 2" xfId="781" xr:uid="{00000000-0005-0000-0000-00000C030000}"/>
    <cellStyle name="Migliaia 54 3" xfId="782" xr:uid="{00000000-0005-0000-0000-00000D030000}"/>
    <cellStyle name="Migliaia 54 3 2" xfId="783" xr:uid="{00000000-0005-0000-0000-00000E030000}"/>
    <cellStyle name="Migliaia 54 3 3" xfId="784" xr:uid="{00000000-0005-0000-0000-00000F030000}"/>
    <cellStyle name="Migliaia 54 4" xfId="785" xr:uid="{00000000-0005-0000-0000-000010030000}"/>
    <cellStyle name="Migliaia 54 5" xfId="786" xr:uid="{00000000-0005-0000-0000-000011030000}"/>
    <cellStyle name="Migliaia 55" xfId="787" xr:uid="{00000000-0005-0000-0000-000012030000}"/>
    <cellStyle name="Migliaia 55 2" xfId="788" xr:uid="{00000000-0005-0000-0000-000013030000}"/>
    <cellStyle name="Migliaia 55 3" xfId="789" xr:uid="{00000000-0005-0000-0000-000014030000}"/>
    <cellStyle name="Migliaia 55 3 2" xfId="790" xr:uid="{00000000-0005-0000-0000-000015030000}"/>
    <cellStyle name="Migliaia 55 3 3" xfId="791" xr:uid="{00000000-0005-0000-0000-000016030000}"/>
    <cellStyle name="Migliaia 55 4" xfId="792" xr:uid="{00000000-0005-0000-0000-000017030000}"/>
    <cellStyle name="Migliaia 55 5" xfId="793" xr:uid="{00000000-0005-0000-0000-000018030000}"/>
    <cellStyle name="Migliaia 56" xfId="794" xr:uid="{00000000-0005-0000-0000-000019030000}"/>
    <cellStyle name="Migliaia 56 2" xfId="795" xr:uid="{00000000-0005-0000-0000-00001A030000}"/>
    <cellStyle name="Migliaia 56 3" xfId="796" xr:uid="{00000000-0005-0000-0000-00001B030000}"/>
    <cellStyle name="Migliaia 56 3 2" xfId="797" xr:uid="{00000000-0005-0000-0000-00001C030000}"/>
    <cellStyle name="Migliaia 56 3 3" xfId="798" xr:uid="{00000000-0005-0000-0000-00001D030000}"/>
    <cellStyle name="Migliaia 56 4" xfId="799" xr:uid="{00000000-0005-0000-0000-00001E030000}"/>
    <cellStyle name="Migliaia 56 5" xfId="800" xr:uid="{00000000-0005-0000-0000-00001F030000}"/>
    <cellStyle name="Migliaia 57" xfId="801" xr:uid="{00000000-0005-0000-0000-000020030000}"/>
    <cellStyle name="Migliaia 57 2" xfId="802" xr:uid="{00000000-0005-0000-0000-000021030000}"/>
    <cellStyle name="Migliaia 57 3" xfId="803" xr:uid="{00000000-0005-0000-0000-000022030000}"/>
    <cellStyle name="Migliaia 57 3 2" xfId="804" xr:uid="{00000000-0005-0000-0000-000023030000}"/>
    <cellStyle name="Migliaia 57 3 3" xfId="805" xr:uid="{00000000-0005-0000-0000-000024030000}"/>
    <cellStyle name="Migliaia 57 4" xfId="806" xr:uid="{00000000-0005-0000-0000-000025030000}"/>
    <cellStyle name="Migliaia 57 5" xfId="807" xr:uid="{00000000-0005-0000-0000-000026030000}"/>
    <cellStyle name="Migliaia 58" xfId="808" xr:uid="{00000000-0005-0000-0000-000027030000}"/>
    <cellStyle name="Migliaia 58 2" xfId="809" xr:uid="{00000000-0005-0000-0000-000028030000}"/>
    <cellStyle name="Migliaia 58 3" xfId="810" xr:uid="{00000000-0005-0000-0000-000029030000}"/>
    <cellStyle name="Migliaia 58 3 2" xfId="811" xr:uid="{00000000-0005-0000-0000-00002A030000}"/>
    <cellStyle name="Migliaia 58 3 3" xfId="812" xr:uid="{00000000-0005-0000-0000-00002B030000}"/>
    <cellStyle name="Migliaia 58 4" xfId="813" xr:uid="{00000000-0005-0000-0000-00002C030000}"/>
    <cellStyle name="Migliaia 58 5" xfId="814" xr:uid="{00000000-0005-0000-0000-00002D030000}"/>
    <cellStyle name="Migliaia 59" xfId="815" xr:uid="{00000000-0005-0000-0000-00002E030000}"/>
    <cellStyle name="Migliaia 59 2" xfId="816" xr:uid="{00000000-0005-0000-0000-00002F030000}"/>
    <cellStyle name="Migliaia 59 3" xfId="817" xr:uid="{00000000-0005-0000-0000-000030030000}"/>
    <cellStyle name="Migliaia 59 3 2" xfId="818" xr:uid="{00000000-0005-0000-0000-000031030000}"/>
    <cellStyle name="Migliaia 59 3 3" xfId="819" xr:uid="{00000000-0005-0000-0000-000032030000}"/>
    <cellStyle name="Migliaia 59 4" xfId="820" xr:uid="{00000000-0005-0000-0000-000033030000}"/>
    <cellStyle name="Migliaia 59 5" xfId="821" xr:uid="{00000000-0005-0000-0000-000034030000}"/>
    <cellStyle name="Migliaia 6" xfId="822" xr:uid="{00000000-0005-0000-0000-000035030000}"/>
    <cellStyle name="Migliaia 6 2" xfId="823" xr:uid="{00000000-0005-0000-0000-000036030000}"/>
    <cellStyle name="Migliaia 6 3" xfId="824" xr:uid="{00000000-0005-0000-0000-000037030000}"/>
    <cellStyle name="Migliaia 6 3 2" xfId="825" xr:uid="{00000000-0005-0000-0000-000038030000}"/>
    <cellStyle name="Migliaia 6 3 3" xfId="826" xr:uid="{00000000-0005-0000-0000-000039030000}"/>
    <cellStyle name="Migliaia 6 4" xfId="827" xr:uid="{00000000-0005-0000-0000-00003A030000}"/>
    <cellStyle name="Migliaia 6 5" xfId="828" xr:uid="{00000000-0005-0000-0000-00003B030000}"/>
    <cellStyle name="Migliaia 60" xfId="829" xr:uid="{00000000-0005-0000-0000-00003C030000}"/>
    <cellStyle name="Migliaia 60 2" xfId="830" xr:uid="{00000000-0005-0000-0000-00003D030000}"/>
    <cellStyle name="Migliaia 60 3" xfId="831" xr:uid="{00000000-0005-0000-0000-00003E030000}"/>
    <cellStyle name="Migliaia 60 3 2" xfId="832" xr:uid="{00000000-0005-0000-0000-00003F030000}"/>
    <cellStyle name="Migliaia 60 3 3" xfId="833" xr:uid="{00000000-0005-0000-0000-000040030000}"/>
    <cellStyle name="Migliaia 60 4" xfId="834" xr:uid="{00000000-0005-0000-0000-000041030000}"/>
    <cellStyle name="Migliaia 60 5" xfId="835" xr:uid="{00000000-0005-0000-0000-000042030000}"/>
    <cellStyle name="Migliaia 61" xfId="836" xr:uid="{00000000-0005-0000-0000-000043030000}"/>
    <cellStyle name="Migliaia 61 2" xfId="837" xr:uid="{00000000-0005-0000-0000-000044030000}"/>
    <cellStyle name="Migliaia 61 3" xfId="838" xr:uid="{00000000-0005-0000-0000-000045030000}"/>
    <cellStyle name="Migliaia 61 3 2" xfId="839" xr:uid="{00000000-0005-0000-0000-000046030000}"/>
    <cellStyle name="Migliaia 61 3 3" xfId="840" xr:uid="{00000000-0005-0000-0000-000047030000}"/>
    <cellStyle name="Migliaia 61 4" xfId="841" xr:uid="{00000000-0005-0000-0000-000048030000}"/>
    <cellStyle name="Migliaia 61 5" xfId="842" xr:uid="{00000000-0005-0000-0000-000049030000}"/>
    <cellStyle name="Migliaia 7" xfId="843" xr:uid="{00000000-0005-0000-0000-00004A030000}"/>
    <cellStyle name="Migliaia 7 2" xfId="844" xr:uid="{00000000-0005-0000-0000-00004B030000}"/>
    <cellStyle name="Migliaia 7 3" xfId="845" xr:uid="{00000000-0005-0000-0000-00004C030000}"/>
    <cellStyle name="Migliaia 7 3 2" xfId="846" xr:uid="{00000000-0005-0000-0000-00004D030000}"/>
    <cellStyle name="Migliaia 7 3 3" xfId="847" xr:uid="{00000000-0005-0000-0000-00004E030000}"/>
    <cellStyle name="Migliaia 7 4" xfId="848" xr:uid="{00000000-0005-0000-0000-00004F030000}"/>
    <cellStyle name="Migliaia 7 5" xfId="849" xr:uid="{00000000-0005-0000-0000-000050030000}"/>
    <cellStyle name="Migliaia 8" xfId="850" xr:uid="{00000000-0005-0000-0000-000051030000}"/>
    <cellStyle name="Migliaia 8 2" xfId="851" xr:uid="{00000000-0005-0000-0000-000052030000}"/>
    <cellStyle name="Migliaia 8 3" xfId="852" xr:uid="{00000000-0005-0000-0000-000053030000}"/>
    <cellStyle name="Migliaia 8 3 2" xfId="853" xr:uid="{00000000-0005-0000-0000-000054030000}"/>
    <cellStyle name="Migliaia 8 3 3" xfId="854" xr:uid="{00000000-0005-0000-0000-000055030000}"/>
    <cellStyle name="Migliaia 8 4" xfId="855" xr:uid="{00000000-0005-0000-0000-000056030000}"/>
    <cellStyle name="Migliaia 8 5" xfId="856" xr:uid="{00000000-0005-0000-0000-000057030000}"/>
    <cellStyle name="Migliaia 9" xfId="857" xr:uid="{00000000-0005-0000-0000-000058030000}"/>
    <cellStyle name="Migliaia 9 2" xfId="858" xr:uid="{00000000-0005-0000-0000-000059030000}"/>
    <cellStyle name="Migliaia 9 3" xfId="859" xr:uid="{00000000-0005-0000-0000-00005A030000}"/>
    <cellStyle name="Migliaia 9 3 2" xfId="860" xr:uid="{00000000-0005-0000-0000-00005B030000}"/>
    <cellStyle name="Migliaia 9 3 3" xfId="861" xr:uid="{00000000-0005-0000-0000-00005C030000}"/>
    <cellStyle name="Migliaia 9 4" xfId="862" xr:uid="{00000000-0005-0000-0000-00005D030000}"/>
    <cellStyle name="Migliaia 9 5" xfId="863" xr:uid="{00000000-0005-0000-0000-00005E030000}"/>
    <cellStyle name="Neutrale" xfId="864" xr:uid="{00000000-0005-0000-0000-00005F030000}"/>
    <cellStyle name="Normal" xfId="0" builtinId="0"/>
    <cellStyle name="Normal 10" xfId="865" xr:uid="{00000000-0005-0000-0000-000061030000}"/>
    <cellStyle name="Normal 2" xfId="866" xr:uid="{00000000-0005-0000-0000-000062030000}"/>
    <cellStyle name="Normal 2 2" xfId="867" xr:uid="{00000000-0005-0000-0000-000063030000}"/>
    <cellStyle name="Normal 2 3" xfId="868" xr:uid="{00000000-0005-0000-0000-000064030000}"/>
    <cellStyle name="Normal 2 4" xfId="869" xr:uid="{00000000-0005-0000-0000-000065030000}"/>
    <cellStyle name="Normal 3" xfId="870" xr:uid="{00000000-0005-0000-0000-000066030000}"/>
    <cellStyle name="Normal 3 2" xfId="871" xr:uid="{00000000-0005-0000-0000-000067030000}"/>
    <cellStyle name="Normal 3 3" xfId="872" xr:uid="{00000000-0005-0000-0000-000068030000}"/>
    <cellStyle name="Normal 4" xfId="873" xr:uid="{00000000-0005-0000-0000-000069030000}"/>
    <cellStyle name="Normal 5" xfId="874" xr:uid="{00000000-0005-0000-0000-00006A030000}"/>
    <cellStyle name="Normal 6" xfId="875" xr:uid="{00000000-0005-0000-0000-00006B030000}"/>
    <cellStyle name="Normal 7" xfId="876" xr:uid="{00000000-0005-0000-0000-00006C030000}"/>
    <cellStyle name="Normal 8" xfId="877" xr:uid="{00000000-0005-0000-0000-00006D030000}"/>
    <cellStyle name="Normal 9" xfId="878" xr:uid="{00000000-0005-0000-0000-00006E030000}"/>
    <cellStyle name="Normal GHG Numbers (0.00)" xfId="879" xr:uid="{00000000-0005-0000-0000-00006F030000}"/>
    <cellStyle name="Normal GHG Numbers (0.00) 2" xfId="880" xr:uid="{00000000-0005-0000-0000-000070030000}"/>
    <cellStyle name="Normal GHG Textfiels Bold" xfId="881" xr:uid="{00000000-0005-0000-0000-000071030000}"/>
    <cellStyle name="Normal GHG-Shade" xfId="882" xr:uid="{00000000-0005-0000-0000-000072030000}"/>
    <cellStyle name="Normal_Building projection" xfId="883" xr:uid="{00000000-0005-0000-0000-000073030000}"/>
    <cellStyle name="Normal_Buildings West" xfId="884" xr:uid="{00000000-0005-0000-0000-000074030000}"/>
    <cellStyle name="Normale 10" xfId="885" xr:uid="{00000000-0005-0000-0000-000075030000}"/>
    <cellStyle name="Normale 10 2" xfId="886" xr:uid="{00000000-0005-0000-0000-000076030000}"/>
    <cellStyle name="Normale 10 3" xfId="887" xr:uid="{00000000-0005-0000-0000-000077030000}"/>
    <cellStyle name="Normale 10_EDEN industria 2008 rev" xfId="888" xr:uid="{00000000-0005-0000-0000-000078030000}"/>
    <cellStyle name="Normale 11" xfId="889" xr:uid="{00000000-0005-0000-0000-000079030000}"/>
    <cellStyle name="Normale 11 2" xfId="890" xr:uid="{00000000-0005-0000-0000-00007A030000}"/>
    <cellStyle name="Normale 11 3" xfId="891" xr:uid="{00000000-0005-0000-0000-00007B030000}"/>
    <cellStyle name="Normale 11_EDEN industria 2008 rev" xfId="892" xr:uid="{00000000-0005-0000-0000-00007C030000}"/>
    <cellStyle name="Normale 12" xfId="893" xr:uid="{00000000-0005-0000-0000-00007D030000}"/>
    <cellStyle name="Normale 12 2" xfId="894" xr:uid="{00000000-0005-0000-0000-00007E030000}"/>
    <cellStyle name="Normale 12 3" xfId="895" xr:uid="{00000000-0005-0000-0000-00007F030000}"/>
    <cellStyle name="Normale 12_EDEN industria 2008 rev" xfId="896" xr:uid="{00000000-0005-0000-0000-000080030000}"/>
    <cellStyle name="Normale 13" xfId="897" xr:uid="{00000000-0005-0000-0000-000081030000}"/>
    <cellStyle name="Normale 13 2" xfId="898" xr:uid="{00000000-0005-0000-0000-000082030000}"/>
    <cellStyle name="Normale 13 3" xfId="899" xr:uid="{00000000-0005-0000-0000-000083030000}"/>
    <cellStyle name="Normale 13_EDEN industria 2008 rev" xfId="900" xr:uid="{00000000-0005-0000-0000-000084030000}"/>
    <cellStyle name="Normale 14" xfId="901" xr:uid="{00000000-0005-0000-0000-000085030000}"/>
    <cellStyle name="Normale 14 2" xfId="902" xr:uid="{00000000-0005-0000-0000-000086030000}"/>
    <cellStyle name="Normale 14 3" xfId="903" xr:uid="{00000000-0005-0000-0000-000087030000}"/>
    <cellStyle name="Normale 14_EDEN industria 2008 rev" xfId="904" xr:uid="{00000000-0005-0000-0000-000088030000}"/>
    <cellStyle name="Normale 15" xfId="905" xr:uid="{00000000-0005-0000-0000-000089030000}"/>
    <cellStyle name="Normale 15 2" xfId="906" xr:uid="{00000000-0005-0000-0000-00008A030000}"/>
    <cellStyle name="Normale 15 3" xfId="907" xr:uid="{00000000-0005-0000-0000-00008B030000}"/>
    <cellStyle name="Normale 15_EDEN industria 2008 rev" xfId="908" xr:uid="{00000000-0005-0000-0000-00008C030000}"/>
    <cellStyle name="Normale 16" xfId="909" xr:uid="{00000000-0005-0000-0000-00008D030000}"/>
    <cellStyle name="Normale 17" xfId="910" xr:uid="{00000000-0005-0000-0000-00008E030000}"/>
    <cellStyle name="Normale 18" xfId="911" xr:uid="{00000000-0005-0000-0000-00008F030000}"/>
    <cellStyle name="Normale 19" xfId="912" xr:uid="{00000000-0005-0000-0000-000090030000}"/>
    <cellStyle name="Normale 2" xfId="913" xr:uid="{00000000-0005-0000-0000-000091030000}"/>
    <cellStyle name="Normale 2 2" xfId="914" xr:uid="{00000000-0005-0000-0000-000092030000}"/>
    <cellStyle name="Normale 2_EDEN industria 2008 rev" xfId="915" xr:uid="{00000000-0005-0000-0000-000093030000}"/>
    <cellStyle name="Normale 20" xfId="916" xr:uid="{00000000-0005-0000-0000-000094030000}"/>
    <cellStyle name="Normale 21" xfId="917" xr:uid="{00000000-0005-0000-0000-000095030000}"/>
    <cellStyle name="Normale 22" xfId="918" xr:uid="{00000000-0005-0000-0000-000096030000}"/>
    <cellStyle name="Normale 23" xfId="919" xr:uid="{00000000-0005-0000-0000-000097030000}"/>
    <cellStyle name="Normale 24" xfId="920" xr:uid="{00000000-0005-0000-0000-000098030000}"/>
    <cellStyle name="Normale 25" xfId="921" xr:uid="{00000000-0005-0000-0000-000099030000}"/>
    <cellStyle name="Normale 26" xfId="922" xr:uid="{00000000-0005-0000-0000-00009A030000}"/>
    <cellStyle name="Normale 27" xfId="923" xr:uid="{00000000-0005-0000-0000-00009B030000}"/>
    <cellStyle name="Normale 28" xfId="924" xr:uid="{00000000-0005-0000-0000-00009C030000}"/>
    <cellStyle name="Normale 29" xfId="925" xr:uid="{00000000-0005-0000-0000-00009D030000}"/>
    <cellStyle name="Normale 3" xfId="926" xr:uid="{00000000-0005-0000-0000-00009E030000}"/>
    <cellStyle name="Normale 3 2" xfId="927" xr:uid="{00000000-0005-0000-0000-00009F030000}"/>
    <cellStyle name="Normale 3 3" xfId="928" xr:uid="{00000000-0005-0000-0000-0000A0030000}"/>
    <cellStyle name="Normale 3_EDEN industria 2008 rev" xfId="929" xr:uid="{00000000-0005-0000-0000-0000A1030000}"/>
    <cellStyle name="Normale 30" xfId="930" xr:uid="{00000000-0005-0000-0000-0000A2030000}"/>
    <cellStyle name="Normale 31" xfId="931" xr:uid="{00000000-0005-0000-0000-0000A3030000}"/>
    <cellStyle name="Normale 32" xfId="932" xr:uid="{00000000-0005-0000-0000-0000A4030000}"/>
    <cellStyle name="Normale 33" xfId="933" xr:uid="{00000000-0005-0000-0000-0000A5030000}"/>
    <cellStyle name="Normale 34" xfId="934" xr:uid="{00000000-0005-0000-0000-0000A6030000}"/>
    <cellStyle name="Normale 35" xfId="935" xr:uid="{00000000-0005-0000-0000-0000A7030000}"/>
    <cellStyle name="Normale 36" xfId="936" xr:uid="{00000000-0005-0000-0000-0000A8030000}"/>
    <cellStyle name="Normale 37" xfId="937" xr:uid="{00000000-0005-0000-0000-0000A9030000}"/>
    <cellStyle name="Normale 38" xfId="938" xr:uid="{00000000-0005-0000-0000-0000AA030000}"/>
    <cellStyle name="Normale 39" xfId="939" xr:uid="{00000000-0005-0000-0000-0000AB030000}"/>
    <cellStyle name="Normale 4" xfId="940" xr:uid="{00000000-0005-0000-0000-0000AC030000}"/>
    <cellStyle name="Normale 4 2" xfId="941" xr:uid="{00000000-0005-0000-0000-0000AD030000}"/>
    <cellStyle name="Normale 4 3" xfId="942" xr:uid="{00000000-0005-0000-0000-0000AE030000}"/>
    <cellStyle name="Normale 4_EDEN industria 2008 rev" xfId="943" xr:uid="{00000000-0005-0000-0000-0000AF030000}"/>
    <cellStyle name="Normale 40" xfId="944" xr:uid="{00000000-0005-0000-0000-0000B0030000}"/>
    <cellStyle name="Normale 41" xfId="945" xr:uid="{00000000-0005-0000-0000-0000B1030000}"/>
    <cellStyle name="Normale 42" xfId="946" xr:uid="{00000000-0005-0000-0000-0000B2030000}"/>
    <cellStyle name="Normale 43" xfId="947" xr:uid="{00000000-0005-0000-0000-0000B3030000}"/>
    <cellStyle name="Normale 44" xfId="948" xr:uid="{00000000-0005-0000-0000-0000B4030000}"/>
    <cellStyle name="Normale 45" xfId="949" xr:uid="{00000000-0005-0000-0000-0000B5030000}"/>
    <cellStyle name="Normale 46" xfId="950" xr:uid="{00000000-0005-0000-0000-0000B6030000}"/>
    <cellStyle name="Normale 47" xfId="951" xr:uid="{00000000-0005-0000-0000-0000B7030000}"/>
    <cellStyle name="Normale 48" xfId="952" xr:uid="{00000000-0005-0000-0000-0000B8030000}"/>
    <cellStyle name="Normale 49" xfId="953" xr:uid="{00000000-0005-0000-0000-0000B9030000}"/>
    <cellStyle name="Normale 5" xfId="954" xr:uid="{00000000-0005-0000-0000-0000BA030000}"/>
    <cellStyle name="Normale 5 2" xfId="955" xr:uid="{00000000-0005-0000-0000-0000BB030000}"/>
    <cellStyle name="Normale 5 3" xfId="956" xr:uid="{00000000-0005-0000-0000-0000BC030000}"/>
    <cellStyle name="Normale 5_EDEN industria 2008 rev" xfId="957" xr:uid="{00000000-0005-0000-0000-0000BD030000}"/>
    <cellStyle name="Normale 50" xfId="958" xr:uid="{00000000-0005-0000-0000-0000BE030000}"/>
    <cellStyle name="Normale 51" xfId="959" xr:uid="{00000000-0005-0000-0000-0000BF030000}"/>
    <cellStyle name="Normale 52" xfId="960" xr:uid="{00000000-0005-0000-0000-0000C0030000}"/>
    <cellStyle name="Normale 53" xfId="961" xr:uid="{00000000-0005-0000-0000-0000C1030000}"/>
    <cellStyle name="Normale 54" xfId="962" xr:uid="{00000000-0005-0000-0000-0000C2030000}"/>
    <cellStyle name="Normale 55" xfId="963" xr:uid="{00000000-0005-0000-0000-0000C3030000}"/>
    <cellStyle name="Normale 56" xfId="964" xr:uid="{00000000-0005-0000-0000-0000C4030000}"/>
    <cellStyle name="Normale 57" xfId="965" xr:uid="{00000000-0005-0000-0000-0000C5030000}"/>
    <cellStyle name="Normale 58" xfId="966" xr:uid="{00000000-0005-0000-0000-0000C6030000}"/>
    <cellStyle name="Normale 59" xfId="967" xr:uid="{00000000-0005-0000-0000-0000C7030000}"/>
    <cellStyle name="Normale 6" xfId="968" xr:uid="{00000000-0005-0000-0000-0000C8030000}"/>
    <cellStyle name="Normale 6 2" xfId="969" xr:uid="{00000000-0005-0000-0000-0000C9030000}"/>
    <cellStyle name="Normale 6 3" xfId="970" xr:uid="{00000000-0005-0000-0000-0000CA030000}"/>
    <cellStyle name="Normale 6_EDEN industria 2008 rev" xfId="971" xr:uid="{00000000-0005-0000-0000-0000CB030000}"/>
    <cellStyle name="Normale 60" xfId="972" xr:uid="{00000000-0005-0000-0000-0000CC030000}"/>
    <cellStyle name="Normale 61" xfId="973" xr:uid="{00000000-0005-0000-0000-0000CD030000}"/>
    <cellStyle name="Normale 62" xfId="974" xr:uid="{00000000-0005-0000-0000-0000CE030000}"/>
    <cellStyle name="Normale 63" xfId="975" xr:uid="{00000000-0005-0000-0000-0000CF030000}"/>
    <cellStyle name="Normale 64" xfId="976" xr:uid="{00000000-0005-0000-0000-0000D0030000}"/>
    <cellStyle name="Normale 65" xfId="977" xr:uid="{00000000-0005-0000-0000-0000D1030000}"/>
    <cellStyle name="Normale 7" xfId="978" xr:uid="{00000000-0005-0000-0000-0000D2030000}"/>
    <cellStyle name="Normale 7 2" xfId="979" xr:uid="{00000000-0005-0000-0000-0000D3030000}"/>
    <cellStyle name="Normale 7 3" xfId="980" xr:uid="{00000000-0005-0000-0000-0000D4030000}"/>
    <cellStyle name="Normale 7_EDEN industria 2008 rev" xfId="981" xr:uid="{00000000-0005-0000-0000-0000D5030000}"/>
    <cellStyle name="Normale 8" xfId="982" xr:uid="{00000000-0005-0000-0000-0000D6030000}"/>
    <cellStyle name="Normale 8 2" xfId="983" xr:uid="{00000000-0005-0000-0000-0000D7030000}"/>
    <cellStyle name="Normale 8 3" xfId="984" xr:uid="{00000000-0005-0000-0000-0000D8030000}"/>
    <cellStyle name="Normale 8_EDEN industria 2008 rev" xfId="985" xr:uid="{00000000-0005-0000-0000-0000D9030000}"/>
    <cellStyle name="Normale 9" xfId="986" xr:uid="{00000000-0005-0000-0000-0000DA030000}"/>
    <cellStyle name="Normale 9 2" xfId="987" xr:uid="{00000000-0005-0000-0000-0000DB030000}"/>
    <cellStyle name="Normale 9 3" xfId="988" xr:uid="{00000000-0005-0000-0000-0000DC030000}"/>
    <cellStyle name="Normale 9_EDEN industria 2008 rev" xfId="989" xr:uid="{00000000-0005-0000-0000-0000DD030000}"/>
    <cellStyle name="Normale_B2020" xfId="990" xr:uid="{00000000-0005-0000-0000-0000DE030000}"/>
    <cellStyle name="Nota" xfId="991" xr:uid="{00000000-0005-0000-0000-0000DF030000}"/>
    <cellStyle name="Nota 10" xfId="992" xr:uid="{00000000-0005-0000-0000-0000E0030000}"/>
    <cellStyle name="Nota 2" xfId="993" xr:uid="{00000000-0005-0000-0000-0000E1030000}"/>
    <cellStyle name="Nota 2 2" xfId="994" xr:uid="{00000000-0005-0000-0000-0000E2030000}"/>
    <cellStyle name="Nota 2 3" xfId="995" xr:uid="{00000000-0005-0000-0000-0000E3030000}"/>
    <cellStyle name="Nota 2 4" xfId="996" xr:uid="{00000000-0005-0000-0000-0000E4030000}"/>
    <cellStyle name="Nota 2 5" xfId="997" xr:uid="{00000000-0005-0000-0000-0000E5030000}"/>
    <cellStyle name="Nota 2 6" xfId="998" xr:uid="{00000000-0005-0000-0000-0000E6030000}"/>
    <cellStyle name="Nota 3" xfId="999" xr:uid="{00000000-0005-0000-0000-0000E7030000}"/>
    <cellStyle name="Nota 3 2" xfId="1000" xr:uid="{00000000-0005-0000-0000-0000E8030000}"/>
    <cellStyle name="Nota 3 2 2" xfId="1001" xr:uid="{00000000-0005-0000-0000-0000E9030000}"/>
    <cellStyle name="Nota 3 2 3" xfId="1002" xr:uid="{00000000-0005-0000-0000-0000EA030000}"/>
    <cellStyle name="Nota 3 2 4" xfId="1003" xr:uid="{00000000-0005-0000-0000-0000EB030000}"/>
    <cellStyle name="Nota 3 2 5" xfId="1004" xr:uid="{00000000-0005-0000-0000-0000EC030000}"/>
    <cellStyle name="Nota 3 2 6" xfId="1005" xr:uid="{00000000-0005-0000-0000-0000ED030000}"/>
    <cellStyle name="Nota 3 3" xfId="1006" xr:uid="{00000000-0005-0000-0000-0000EE030000}"/>
    <cellStyle name="Nota 3 4" xfId="1007" xr:uid="{00000000-0005-0000-0000-0000EF030000}"/>
    <cellStyle name="Nota 3 5" xfId="1008" xr:uid="{00000000-0005-0000-0000-0000F0030000}"/>
    <cellStyle name="Nota 3 6" xfId="1009" xr:uid="{00000000-0005-0000-0000-0000F1030000}"/>
    <cellStyle name="Nota 3 7" xfId="1010" xr:uid="{00000000-0005-0000-0000-0000F2030000}"/>
    <cellStyle name="Nota 4" xfId="1011" xr:uid="{00000000-0005-0000-0000-0000F3030000}"/>
    <cellStyle name="Nota 4 2" xfId="1012" xr:uid="{00000000-0005-0000-0000-0000F4030000}"/>
    <cellStyle name="Nota 4 3" xfId="1013" xr:uid="{00000000-0005-0000-0000-0000F5030000}"/>
    <cellStyle name="Nota 4 4" xfId="1014" xr:uid="{00000000-0005-0000-0000-0000F6030000}"/>
    <cellStyle name="Nota 4 5" xfId="1015" xr:uid="{00000000-0005-0000-0000-0000F7030000}"/>
    <cellStyle name="Nota 4 6" xfId="1016" xr:uid="{00000000-0005-0000-0000-0000F8030000}"/>
    <cellStyle name="Nota 5" xfId="1017" xr:uid="{00000000-0005-0000-0000-0000F9030000}"/>
    <cellStyle name="Nota 5 2" xfId="1018" xr:uid="{00000000-0005-0000-0000-0000FA030000}"/>
    <cellStyle name="Nota 5 3" xfId="1019" xr:uid="{00000000-0005-0000-0000-0000FB030000}"/>
    <cellStyle name="Nota 5 4" xfId="1020" xr:uid="{00000000-0005-0000-0000-0000FC030000}"/>
    <cellStyle name="Nota 5 5" xfId="1021" xr:uid="{00000000-0005-0000-0000-0000FD030000}"/>
    <cellStyle name="Nota 5 6" xfId="1022" xr:uid="{00000000-0005-0000-0000-0000FE030000}"/>
    <cellStyle name="Nota 6" xfId="1023" xr:uid="{00000000-0005-0000-0000-0000FF030000}"/>
    <cellStyle name="Nota 7" xfId="1024" xr:uid="{00000000-0005-0000-0000-000000040000}"/>
    <cellStyle name="Nota 8" xfId="1025" xr:uid="{00000000-0005-0000-0000-000001040000}"/>
    <cellStyle name="Nota 9" xfId="1026" xr:uid="{00000000-0005-0000-0000-000002040000}"/>
    <cellStyle name="Nuovo" xfId="1027" xr:uid="{00000000-0005-0000-0000-000003040000}"/>
    <cellStyle name="Nuovo 10" xfId="1028" xr:uid="{00000000-0005-0000-0000-000004040000}"/>
    <cellStyle name="Nuovo 10 2" xfId="1029" xr:uid="{00000000-0005-0000-0000-000005040000}"/>
    <cellStyle name="Nuovo 10 3" xfId="1030" xr:uid="{00000000-0005-0000-0000-000006040000}"/>
    <cellStyle name="Nuovo 10 3 2" xfId="1031" xr:uid="{00000000-0005-0000-0000-000007040000}"/>
    <cellStyle name="Nuovo 10 3 3" xfId="1032" xr:uid="{00000000-0005-0000-0000-000008040000}"/>
    <cellStyle name="Nuovo 10 4" xfId="1033" xr:uid="{00000000-0005-0000-0000-000009040000}"/>
    <cellStyle name="Nuovo 10 5" xfId="1034" xr:uid="{00000000-0005-0000-0000-00000A040000}"/>
    <cellStyle name="Nuovo 11" xfId="1035" xr:uid="{00000000-0005-0000-0000-00000B040000}"/>
    <cellStyle name="Nuovo 11 2" xfId="1036" xr:uid="{00000000-0005-0000-0000-00000C040000}"/>
    <cellStyle name="Nuovo 11 3" xfId="1037" xr:uid="{00000000-0005-0000-0000-00000D040000}"/>
    <cellStyle name="Nuovo 11 3 2" xfId="1038" xr:uid="{00000000-0005-0000-0000-00000E040000}"/>
    <cellStyle name="Nuovo 11 3 3" xfId="1039" xr:uid="{00000000-0005-0000-0000-00000F040000}"/>
    <cellStyle name="Nuovo 11 4" xfId="1040" xr:uid="{00000000-0005-0000-0000-000010040000}"/>
    <cellStyle name="Nuovo 11 5" xfId="1041" xr:uid="{00000000-0005-0000-0000-000011040000}"/>
    <cellStyle name="Nuovo 12" xfId="1042" xr:uid="{00000000-0005-0000-0000-000012040000}"/>
    <cellStyle name="Nuovo 12 2" xfId="1043" xr:uid="{00000000-0005-0000-0000-000013040000}"/>
    <cellStyle name="Nuovo 12 3" xfId="1044" xr:uid="{00000000-0005-0000-0000-000014040000}"/>
    <cellStyle name="Nuovo 12 3 2" xfId="1045" xr:uid="{00000000-0005-0000-0000-000015040000}"/>
    <cellStyle name="Nuovo 12 3 3" xfId="1046" xr:uid="{00000000-0005-0000-0000-000016040000}"/>
    <cellStyle name="Nuovo 12 4" xfId="1047" xr:uid="{00000000-0005-0000-0000-000017040000}"/>
    <cellStyle name="Nuovo 12 5" xfId="1048" xr:uid="{00000000-0005-0000-0000-000018040000}"/>
    <cellStyle name="Nuovo 13" xfId="1049" xr:uid="{00000000-0005-0000-0000-000019040000}"/>
    <cellStyle name="Nuovo 13 2" xfId="1050" xr:uid="{00000000-0005-0000-0000-00001A040000}"/>
    <cellStyle name="Nuovo 13 3" xfId="1051" xr:uid="{00000000-0005-0000-0000-00001B040000}"/>
    <cellStyle name="Nuovo 13 3 2" xfId="1052" xr:uid="{00000000-0005-0000-0000-00001C040000}"/>
    <cellStyle name="Nuovo 13 3 3" xfId="1053" xr:uid="{00000000-0005-0000-0000-00001D040000}"/>
    <cellStyle name="Nuovo 13 4" xfId="1054" xr:uid="{00000000-0005-0000-0000-00001E040000}"/>
    <cellStyle name="Nuovo 13 5" xfId="1055" xr:uid="{00000000-0005-0000-0000-00001F040000}"/>
    <cellStyle name="Nuovo 14" xfId="1056" xr:uid="{00000000-0005-0000-0000-000020040000}"/>
    <cellStyle name="Nuovo 14 2" xfId="1057" xr:uid="{00000000-0005-0000-0000-000021040000}"/>
    <cellStyle name="Nuovo 14 3" xfId="1058" xr:uid="{00000000-0005-0000-0000-000022040000}"/>
    <cellStyle name="Nuovo 14 3 2" xfId="1059" xr:uid="{00000000-0005-0000-0000-000023040000}"/>
    <cellStyle name="Nuovo 14 3 3" xfId="1060" xr:uid="{00000000-0005-0000-0000-000024040000}"/>
    <cellStyle name="Nuovo 14 4" xfId="1061" xr:uid="{00000000-0005-0000-0000-000025040000}"/>
    <cellStyle name="Nuovo 14 5" xfId="1062" xr:uid="{00000000-0005-0000-0000-000026040000}"/>
    <cellStyle name="Nuovo 15" xfId="1063" xr:uid="{00000000-0005-0000-0000-000027040000}"/>
    <cellStyle name="Nuovo 15 2" xfId="1064" xr:uid="{00000000-0005-0000-0000-000028040000}"/>
    <cellStyle name="Nuovo 15 3" xfId="1065" xr:uid="{00000000-0005-0000-0000-000029040000}"/>
    <cellStyle name="Nuovo 15 3 2" xfId="1066" xr:uid="{00000000-0005-0000-0000-00002A040000}"/>
    <cellStyle name="Nuovo 15 3 3" xfId="1067" xr:uid="{00000000-0005-0000-0000-00002B040000}"/>
    <cellStyle name="Nuovo 15 4" xfId="1068" xr:uid="{00000000-0005-0000-0000-00002C040000}"/>
    <cellStyle name="Nuovo 15 5" xfId="1069" xr:uid="{00000000-0005-0000-0000-00002D040000}"/>
    <cellStyle name="Nuovo 16" xfId="1070" xr:uid="{00000000-0005-0000-0000-00002E040000}"/>
    <cellStyle name="Nuovo 16 2" xfId="1071" xr:uid="{00000000-0005-0000-0000-00002F040000}"/>
    <cellStyle name="Nuovo 16 3" xfId="1072" xr:uid="{00000000-0005-0000-0000-000030040000}"/>
    <cellStyle name="Nuovo 16 3 2" xfId="1073" xr:uid="{00000000-0005-0000-0000-000031040000}"/>
    <cellStyle name="Nuovo 16 3 3" xfId="1074" xr:uid="{00000000-0005-0000-0000-000032040000}"/>
    <cellStyle name="Nuovo 16 4" xfId="1075" xr:uid="{00000000-0005-0000-0000-000033040000}"/>
    <cellStyle name="Nuovo 16 5" xfId="1076" xr:uid="{00000000-0005-0000-0000-000034040000}"/>
    <cellStyle name="Nuovo 17" xfId="1077" xr:uid="{00000000-0005-0000-0000-000035040000}"/>
    <cellStyle name="Nuovo 17 2" xfId="1078" xr:uid="{00000000-0005-0000-0000-000036040000}"/>
    <cellStyle name="Nuovo 17 3" xfId="1079" xr:uid="{00000000-0005-0000-0000-000037040000}"/>
    <cellStyle name="Nuovo 17 3 2" xfId="1080" xr:uid="{00000000-0005-0000-0000-000038040000}"/>
    <cellStyle name="Nuovo 17 3 3" xfId="1081" xr:uid="{00000000-0005-0000-0000-000039040000}"/>
    <cellStyle name="Nuovo 17 4" xfId="1082" xr:uid="{00000000-0005-0000-0000-00003A040000}"/>
    <cellStyle name="Nuovo 17 5" xfId="1083" xr:uid="{00000000-0005-0000-0000-00003B040000}"/>
    <cellStyle name="Nuovo 18" xfId="1084" xr:uid="{00000000-0005-0000-0000-00003C040000}"/>
    <cellStyle name="Nuovo 18 2" xfId="1085" xr:uid="{00000000-0005-0000-0000-00003D040000}"/>
    <cellStyle name="Nuovo 18 3" xfId="1086" xr:uid="{00000000-0005-0000-0000-00003E040000}"/>
    <cellStyle name="Nuovo 18 3 2" xfId="1087" xr:uid="{00000000-0005-0000-0000-00003F040000}"/>
    <cellStyle name="Nuovo 18 3 3" xfId="1088" xr:uid="{00000000-0005-0000-0000-000040040000}"/>
    <cellStyle name="Nuovo 18 4" xfId="1089" xr:uid="{00000000-0005-0000-0000-000041040000}"/>
    <cellStyle name="Nuovo 18 5" xfId="1090" xr:uid="{00000000-0005-0000-0000-000042040000}"/>
    <cellStyle name="Nuovo 19" xfId="1091" xr:uid="{00000000-0005-0000-0000-000043040000}"/>
    <cellStyle name="Nuovo 19 2" xfId="1092" xr:uid="{00000000-0005-0000-0000-000044040000}"/>
    <cellStyle name="Nuovo 19 3" xfId="1093" xr:uid="{00000000-0005-0000-0000-000045040000}"/>
    <cellStyle name="Nuovo 19 3 2" xfId="1094" xr:uid="{00000000-0005-0000-0000-000046040000}"/>
    <cellStyle name="Nuovo 19 3 3" xfId="1095" xr:uid="{00000000-0005-0000-0000-000047040000}"/>
    <cellStyle name="Nuovo 19 4" xfId="1096" xr:uid="{00000000-0005-0000-0000-000048040000}"/>
    <cellStyle name="Nuovo 19 5" xfId="1097" xr:uid="{00000000-0005-0000-0000-000049040000}"/>
    <cellStyle name="Nuovo 2" xfId="1098" xr:uid="{00000000-0005-0000-0000-00004A040000}"/>
    <cellStyle name="Nuovo 2 2" xfId="1099" xr:uid="{00000000-0005-0000-0000-00004B040000}"/>
    <cellStyle name="Nuovo 2 3" xfId="1100" xr:uid="{00000000-0005-0000-0000-00004C040000}"/>
    <cellStyle name="Nuovo 2 3 2" xfId="1101" xr:uid="{00000000-0005-0000-0000-00004D040000}"/>
    <cellStyle name="Nuovo 2 3 3" xfId="1102" xr:uid="{00000000-0005-0000-0000-00004E040000}"/>
    <cellStyle name="Nuovo 2 4" xfId="1103" xr:uid="{00000000-0005-0000-0000-00004F040000}"/>
    <cellStyle name="Nuovo 2 5" xfId="1104" xr:uid="{00000000-0005-0000-0000-000050040000}"/>
    <cellStyle name="Nuovo 20" xfId="1105" xr:uid="{00000000-0005-0000-0000-000051040000}"/>
    <cellStyle name="Nuovo 20 2" xfId="1106" xr:uid="{00000000-0005-0000-0000-000052040000}"/>
    <cellStyle name="Nuovo 20 3" xfId="1107" xr:uid="{00000000-0005-0000-0000-000053040000}"/>
    <cellStyle name="Nuovo 20 3 2" xfId="1108" xr:uid="{00000000-0005-0000-0000-000054040000}"/>
    <cellStyle name="Nuovo 20 3 3" xfId="1109" xr:uid="{00000000-0005-0000-0000-000055040000}"/>
    <cellStyle name="Nuovo 20 4" xfId="1110" xr:uid="{00000000-0005-0000-0000-000056040000}"/>
    <cellStyle name="Nuovo 20 5" xfId="1111" xr:uid="{00000000-0005-0000-0000-000057040000}"/>
    <cellStyle name="Nuovo 21" xfId="1112" xr:uid="{00000000-0005-0000-0000-000058040000}"/>
    <cellStyle name="Nuovo 21 2" xfId="1113" xr:uid="{00000000-0005-0000-0000-000059040000}"/>
    <cellStyle name="Nuovo 21 3" xfId="1114" xr:uid="{00000000-0005-0000-0000-00005A040000}"/>
    <cellStyle name="Nuovo 21 3 2" xfId="1115" xr:uid="{00000000-0005-0000-0000-00005B040000}"/>
    <cellStyle name="Nuovo 21 3 3" xfId="1116" xr:uid="{00000000-0005-0000-0000-00005C040000}"/>
    <cellStyle name="Nuovo 21 4" xfId="1117" xr:uid="{00000000-0005-0000-0000-00005D040000}"/>
    <cellStyle name="Nuovo 21 5" xfId="1118" xr:uid="{00000000-0005-0000-0000-00005E040000}"/>
    <cellStyle name="Nuovo 22" xfId="1119" xr:uid="{00000000-0005-0000-0000-00005F040000}"/>
    <cellStyle name="Nuovo 22 2" xfId="1120" xr:uid="{00000000-0005-0000-0000-000060040000}"/>
    <cellStyle name="Nuovo 22 3" xfId="1121" xr:uid="{00000000-0005-0000-0000-000061040000}"/>
    <cellStyle name="Nuovo 22 3 2" xfId="1122" xr:uid="{00000000-0005-0000-0000-000062040000}"/>
    <cellStyle name="Nuovo 22 3 3" xfId="1123" xr:uid="{00000000-0005-0000-0000-000063040000}"/>
    <cellStyle name="Nuovo 22 4" xfId="1124" xr:uid="{00000000-0005-0000-0000-000064040000}"/>
    <cellStyle name="Nuovo 22 5" xfId="1125" xr:uid="{00000000-0005-0000-0000-000065040000}"/>
    <cellStyle name="Nuovo 23" xfId="1126" xr:uid="{00000000-0005-0000-0000-000066040000}"/>
    <cellStyle name="Nuovo 23 2" xfId="1127" xr:uid="{00000000-0005-0000-0000-000067040000}"/>
    <cellStyle name="Nuovo 23 3" xfId="1128" xr:uid="{00000000-0005-0000-0000-000068040000}"/>
    <cellStyle name="Nuovo 23 3 2" xfId="1129" xr:uid="{00000000-0005-0000-0000-000069040000}"/>
    <cellStyle name="Nuovo 23 3 3" xfId="1130" xr:uid="{00000000-0005-0000-0000-00006A040000}"/>
    <cellStyle name="Nuovo 23 4" xfId="1131" xr:uid="{00000000-0005-0000-0000-00006B040000}"/>
    <cellStyle name="Nuovo 23 5" xfId="1132" xr:uid="{00000000-0005-0000-0000-00006C040000}"/>
    <cellStyle name="Nuovo 24" xfId="1133" xr:uid="{00000000-0005-0000-0000-00006D040000}"/>
    <cellStyle name="Nuovo 24 2" xfId="1134" xr:uid="{00000000-0005-0000-0000-00006E040000}"/>
    <cellStyle name="Nuovo 24 3" xfId="1135" xr:uid="{00000000-0005-0000-0000-00006F040000}"/>
    <cellStyle name="Nuovo 24 3 2" xfId="1136" xr:uid="{00000000-0005-0000-0000-000070040000}"/>
    <cellStyle name="Nuovo 24 3 3" xfId="1137" xr:uid="{00000000-0005-0000-0000-000071040000}"/>
    <cellStyle name="Nuovo 24 4" xfId="1138" xr:uid="{00000000-0005-0000-0000-000072040000}"/>
    <cellStyle name="Nuovo 24 5" xfId="1139" xr:uid="{00000000-0005-0000-0000-000073040000}"/>
    <cellStyle name="Nuovo 25" xfId="1140" xr:uid="{00000000-0005-0000-0000-000074040000}"/>
    <cellStyle name="Nuovo 25 2" xfId="1141" xr:uid="{00000000-0005-0000-0000-000075040000}"/>
    <cellStyle name="Nuovo 25 3" xfId="1142" xr:uid="{00000000-0005-0000-0000-000076040000}"/>
    <cellStyle name="Nuovo 25 3 2" xfId="1143" xr:uid="{00000000-0005-0000-0000-000077040000}"/>
    <cellStyle name="Nuovo 25 3 3" xfId="1144" xr:uid="{00000000-0005-0000-0000-000078040000}"/>
    <cellStyle name="Nuovo 25 4" xfId="1145" xr:uid="{00000000-0005-0000-0000-000079040000}"/>
    <cellStyle name="Nuovo 25 5" xfId="1146" xr:uid="{00000000-0005-0000-0000-00007A040000}"/>
    <cellStyle name="Nuovo 26" xfId="1147" xr:uid="{00000000-0005-0000-0000-00007B040000}"/>
    <cellStyle name="Nuovo 26 2" xfId="1148" xr:uid="{00000000-0005-0000-0000-00007C040000}"/>
    <cellStyle name="Nuovo 26 3" xfId="1149" xr:uid="{00000000-0005-0000-0000-00007D040000}"/>
    <cellStyle name="Nuovo 26 3 2" xfId="1150" xr:uid="{00000000-0005-0000-0000-00007E040000}"/>
    <cellStyle name="Nuovo 26 3 3" xfId="1151" xr:uid="{00000000-0005-0000-0000-00007F040000}"/>
    <cellStyle name="Nuovo 26 4" xfId="1152" xr:uid="{00000000-0005-0000-0000-000080040000}"/>
    <cellStyle name="Nuovo 26 5" xfId="1153" xr:uid="{00000000-0005-0000-0000-000081040000}"/>
    <cellStyle name="Nuovo 27" xfId="1154" xr:uid="{00000000-0005-0000-0000-000082040000}"/>
    <cellStyle name="Nuovo 27 2" xfId="1155" xr:uid="{00000000-0005-0000-0000-000083040000}"/>
    <cellStyle name="Nuovo 27 3" xfId="1156" xr:uid="{00000000-0005-0000-0000-000084040000}"/>
    <cellStyle name="Nuovo 27 3 2" xfId="1157" xr:uid="{00000000-0005-0000-0000-000085040000}"/>
    <cellStyle name="Nuovo 27 3 3" xfId="1158" xr:uid="{00000000-0005-0000-0000-000086040000}"/>
    <cellStyle name="Nuovo 27 4" xfId="1159" xr:uid="{00000000-0005-0000-0000-000087040000}"/>
    <cellStyle name="Nuovo 27 5" xfId="1160" xr:uid="{00000000-0005-0000-0000-000088040000}"/>
    <cellStyle name="Nuovo 28" xfId="1161" xr:uid="{00000000-0005-0000-0000-000089040000}"/>
    <cellStyle name="Nuovo 28 2" xfId="1162" xr:uid="{00000000-0005-0000-0000-00008A040000}"/>
    <cellStyle name="Nuovo 28 3" xfId="1163" xr:uid="{00000000-0005-0000-0000-00008B040000}"/>
    <cellStyle name="Nuovo 28 3 2" xfId="1164" xr:uid="{00000000-0005-0000-0000-00008C040000}"/>
    <cellStyle name="Nuovo 28 3 3" xfId="1165" xr:uid="{00000000-0005-0000-0000-00008D040000}"/>
    <cellStyle name="Nuovo 28 4" xfId="1166" xr:uid="{00000000-0005-0000-0000-00008E040000}"/>
    <cellStyle name="Nuovo 28 5" xfId="1167" xr:uid="{00000000-0005-0000-0000-00008F040000}"/>
    <cellStyle name="Nuovo 29" xfId="1168" xr:uid="{00000000-0005-0000-0000-000090040000}"/>
    <cellStyle name="Nuovo 29 2" xfId="1169" xr:uid="{00000000-0005-0000-0000-000091040000}"/>
    <cellStyle name="Nuovo 29 3" xfId="1170" xr:uid="{00000000-0005-0000-0000-000092040000}"/>
    <cellStyle name="Nuovo 29 3 2" xfId="1171" xr:uid="{00000000-0005-0000-0000-000093040000}"/>
    <cellStyle name="Nuovo 29 3 3" xfId="1172" xr:uid="{00000000-0005-0000-0000-000094040000}"/>
    <cellStyle name="Nuovo 29 4" xfId="1173" xr:uid="{00000000-0005-0000-0000-000095040000}"/>
    <cellStyle name="Nuovo 29 5" xfId="1174" xr:uid="{00000000-0005-0000-0000-000096040000}"/>
    <cellStyle name="Nuovo 3" xfId="1175" xr:uid="{00000000-0005-0000-0000-000097040000}"/>
    <cellStyle name="Nuovo 3 2" xfId="1176" xr:uid="{00000000-0005-0000-0000-000098040000}"/>
    <cellStyle name="Nuovo 3 3" xfId="1177" xr:uid="{00000000-0005-0000-0000-000099040000}"/>
    <cellStyle name="Nuovo 3 3 2" xfId="1178" xr:uid="{00000000-0005-0000-0000-00009A040000}"/>
    <cellStyle name="Nuovo 3 3 3" xfId="1179" xr:uid="{00000000-0005-0000-0000-00009B040000}"/>
    <cellStyle name="Nuovo 3 4" xfId="1180" xr:uid="{00000000-0005-0000-0000-00009C040000}"/>
    <cellStyle name="Nuovo 3 5" xfId="1181" xr:uid="{00000000-0005-0000-0000-00009D040000}"/>
    <cellStyle name="Nuovo 30" xfId="1182" xr:uid="{00000000-0005-0000-0000-00009E040000}"/>
    <cellStyle name="Nuovo 30 2" xfId="1183" xr:uid="{00000000-0005-0000-0000-00009F040000}"/>
    <cellStyle name="Nuovo 30 3" xfId="1184" xr:uid="{00000000-0005-0000-0000-0000A0040000}"/>
    <cellStyle name="Nuovo 30 3 2" xfId="1185" xr:uid="{00000000-0005-0000-0000-0000A1040000}"/>
    <cellStyle name="Nuovo 30 3 3" xfId="1186" xr:uid="{00000000-0005-0000-0000-0000A2040000}"/>
    <cellStyle name="Nuovo 30 4" xfId="1187" xr:uid="{00000000-0005-0000-0000-0000A3040000}"/>
    <cellStyle name="Nuovo 30 5" xfId="1188" xr:uid="{00000000-0005-0000-0000-0000A4040000}"/>
    <cellStyle name="Nuovo 31" xfId="1189" xr:uid="{00000000-0005-0000-0000-0000A5040000}"/>
    <cellStyle name="Nuovo 31 2" xfId="1190" xr:uid="{00000000-0005-0000-0000-0000A6040000}"/>
    <cellStyle name="Nuovo 31 3" xfId="1191" xr:uid="{00000000-0005-0000-0000-0000A7040000}"/>
    <cellStyle name="Nuovo 31 3 2" xfId="1192" xr:uid="{00000000-0005-0000-0000-0000A8040000}"/>
    <cellStyle name="Nuovo 31 3 3" xfId="1193" xr:uid="{00000000-0005-0000-0000-0000A9040000}"/>
    <cellStyle name="Nuovo 31 4" xfId="1194" xr:uid="{00000000-0005-0000-0000-0000AA040000}"/>
    <cellStyle name="Nuovo 31 5" xfId="1195" xr:uid="{00000000-0005-0000-0000-0000AB040000}"/>
    <cellStyle name="Nuovo 32" xfId="1196" xr:uid="{00000000-0005-0000-0000-0000AC040000}"/>
    <cellStyle name="Nuovo 32 2" xfId="1197" xr:uid="{00000000-0005-0000-0000-0000AD040000}"/>
    <cellStyle name="Nuovo 32 3" xfId="1198" xr:uid="{00000000-0005-0000-0000-0000AE040000}"/>
    <cellStyle name="Nuovo 32 3 2" xfId="1199" xr:uid="{00000000-0005-0000-0000-0000AF040000}"/>
    <cellStyle name="Nuovo 32 3 3" xfId="1200" xr:uid="{00000000-0005-0000-0000-0000B0040000}"/>
    <cellStyle name="Nuovo 32 4" xfId="1201" xr:uid="{00000000-0005-0000-0000-0000B1040000}"/>
    <cellStyle name="Nuovo 32 5" xfId="1202" xr:uid="{00000000-0005-0000-0000-0000B2040000}"/>
    <cellStyle name="Nuovo 33" xfId="1203" xr:uid="{00000000-0005-0000-0000-0000B3040000}"/>
    <cellStyle name="Nuovo 33 2" xfId="1204" xr:uid="{00000000-0005-0000-0000-0000B4040000}"/>
    <cellStyle name="Nuovo 33 3" xfId="1205" xr:uid="{00000000-0005-0000-0000-0000B5040000}"/>
    <cellStyle name="Nuovo 33 3 2" xfId="1206" xr:uid="{00000000-0005-0000-0000-0000B6040000}"/>
    <cellStyle name="Nuovo 33 3 3" xfId="1207" xr:uid="{00000000-0005-0000-0000-0000B7040000}"/>
    <cellStyle name="Nuovo 33 4" xfId="1208" xr:uid="{00000000-0005-0000-0000-0000B8040000}"/>
    <cellStyle name="Nuovo 33 5" xfId="1209" xr:uid="{00000000-0005-0000-0000-0000B9040000}"/>
    <cellStyle name="Nuovo 34" xfId="1210" xr:uid="{00000000-0005-0000-0000-0000BA040000}"/>
    <cellStyle name="Nuovo 34 2" xfId="1211" xr:uid="{00000000-0005-0000-0000-0000BB040000}"/>
    <cellStyle name="Nuovo 34 3" xfId="1212" xr:uid="{00000000-0005-0000-0000-0000BC040000}"/>
    <cellStyle name="Nuovo 34 3 2" xfId="1213" xr:uid="{00000000-0005-0000-0000-0000BD040000}"/>
    <cellStyle name="Nuovo 34 3 3" xfId="1214" xr:uid="{00000000-0005-0000-0000-0000BE040000}"/>
    <cellStyle name="Nuovo 34 4" xfId="1215" xr:uid="{00000000-0005-0000-0000-0000BF040000}"/>
    <cellStyle name="Nuovo 34 5" xfId="1216" xr:uid="{00000000-0005-0000-0000-0000C0040000}"/>
    <cellStyle name="Nuovo 35" xfId="1217" xr:uid="{00000000-0005-0000-0000-0000C1040000}"/>
    <cellStyle name="Nuovo 35 2" xfId="1218" xr:uid="{00000000-0005-0000-0000-0000C2040000}"/>
    <cellStyle name="Nuovo 35 3" xfId="1219" xr:uid="{00000000-0005-0000-0000-0000C3040000}"/>
    <cellStyle name="Nuovo 35 3 2" xfId="1220" xr:uid="{00000000-0005-0000-0000-0000C4040000}"/>
    <cellStyle name="Nuovo 35 3 3" xfId="1221" xr:uid="{00000000-0005-0000-0000-0000C5040000}"/>
    <cellStyle name="Nuovo 35 4" xfId="1222" xr:uid="{00000000-0005-0000-0000-0000C6040000}"/>
    <cellStyle name="Nuovo 35 5" xfId="1223" xr:uid="{00000000-0005-0000-0000-0000C7040000}"/>
    <cellStyle name="Nuovo 36" xfId="1224" xr:uid="{00000000-0005-0000-0000-0000C8040000}"/>
    <cellStyle name="Nuovo 36 2" xfId="1225" xr:uid="{00000000-0005-0000-0000-0000C9040000}"/>
    <cellStyle name="Nuovo 36 3" xfId="1226" xr:uid="{00000000-0005-0000-0000-0000CA040000}"/>
    <cellStyle name="Nuovo 36 3 2" xfId="1227" xr:uid="{00000000-0005-0000-0000-0000CB040000}"/>
    <cellStyle name="Nuovo 36 3 3" xfId="1228" xr:uid="{00000000-0005-0000-0000-0000CC040000}"/>
    <cellStyle name="Nuovo 36 4" xfId="1229" xr:uid="{00000000-0005-0000-0000-0000CD040000}"/>
    <cellStyle name="Nuovo 36 5" xfId="1230" xr:uid="{00000000-0005-0000-0000-0000CE040000}"/>
    <cellStyle name="Nuovo 37" xfId="1231" xr:uid="{00000000-0005-0000-0000-0000CF040000}"/>
    <cellStyle name="Nuovo 37 2" xfId="1232" xr:uid="{00000000-0005-0000-0000-0000D0040000}"/>
    <cellStyle name="Nuovo 37 3" xfId="1233" xr:uid="{00000000-0005-0000-0000-0000D1040000}"/>
    <cellStyle name="Nuovo 37 3 2" xfId="1234" xr:uid="{00000000-0005-0000-0000-0000D2040000}"/>
    <cellStyle name="Nuovo 37 3 3" xfId="1235" xr:uid="{00000000-0005-0000-0000-0000D3040000}"/>
    <cellStyle name="Nuovo 37 4" xfId="1236" xr:uid="{00000000-0005-0000-0000-0000D4040000}"/>
    <cellStyle name="Nuovo 37 5" xfId="1237" xr:uid="{00000000-0005-0000-0000-0000D5040000}"/>
    <cellStyle name="Nuovo 38" xfId="1238" xr:uid="{00000000-0005-0000-0000-0000D6040000}"/>
    <cellStyle name="Nuovo 38 2" xfId="1239" xr:uid="{00000000-0005-0000-0000-0000D7040000}"/>
    <cellStyle name="Nuovo 38 3" xfId="1240" xr:uid="{00000000-0005-0000-0000-0000D8040000}"/>
    <cellStyle name="Nuovo 38 3 2" xfId="1241" xr:uid="{00000000-0005-0000-0000-0000D9040000}"/>
    <cellStyle name="Nuovo 38 3 3" xfId="1242" xr:uid="{00000000-0005-0000-0000-0000DA040000}"/>
    <cellStyle name="Nuovo 38 4" xfId="1243" xr:uid="{00000000-0005-0000-0000-0000DB040000}"/>
    <cellStyle name="Nuovo 38 5" xfId="1244" xr:uid="{00000000-0005-0000-0000-0000DC040000}"/>
    <cellStyle name="Nuovo 39" xfId="1245" xr:uid="{00000000-0005-0000-0000-0000DD040000}"/>
    <cellStyle name="Nuovo 39 2" xfId="1246" xr:uid="{00000000-0005-0000-0000-0000DE040000}"/>
    <cellStyle name="Nuovo 39 3" xfId="1247" xr:uid="{00000000-0005-0000-0000-0000DF040000}"/>
    <cellStyle name="Nuovo 39 3 2" xfId="1248" xr:uid="{00000000-0005-0000-0000-0000E0040000}"/>
    <cellStyle name="Nuovo 39 3 3" xfId="1249" xr:uid="{00000000-0005-0000-0000-0000E1040000}"/>
    <cellStyle name="Nuovo 39 4" xfId="1250" xr:uid="{00000000-0005-0000-0000-0000E2040000}"/>
    <cellStyle name="Nuovo 39 5" xfId="1251" xr:uid="{00000000-0005-0000-0000-0000E3040000}"/>
    <cellStyle name="Nuovo 4" xfId="1252" xr:uid="{00000000-0005-0000-0000-0000E4040000}"/>
    <cellStyle name="Nuovo 4 2" xfId="1253" xr:uid="{00000000-0005-0000-0000-0000E5040000}"/>
    <cellStyle name="Nuovo 4 3" xfId="1254" xr:uid="{00000000-0005-0000-0000-0000E6040000}"/>
    <cellStyle name="Nuovo 4 3 2" xfId="1255" xr:uid="{00000000-0005-0000-0000-0000E7040000}"/>
    <cellStyle name="Nuovo 4 3 3" xfId="1256" xr:uid="{00000000-0005-0000-0000-0000E8040000}"/>
    <cellStyle name="Nuovo 4 4" xfId="1257" xr:uid="{00000000-0005-0000-0000-0000E9040000}"/>
    <cellStyle name="Nuovo 4 5" xfId="1258" xr:uid="{00000000-0005-0000-0000-0000EA040000}"/>
    <cellStyle name="Nuovo 40" xfId="1259" xr:uid="{00000000-0005-0000-0000-0000EB040000}"/>
    <cellStyle name="Nuovo 40 2" xfId="1260" xr:uid="{00000000-0005-0000-0000-0000EC040000}"/>
    <cellStyle name="Nuovo 40 3" xfId="1261" xr:uid="{00000000-0005-0000-0000-0000ED040000}"/>
    <cellStyle name="Nuovo 40 3 2" xfId="1262" xr:uid="{00000000-0005-0000-0000-0000EE040000}"/>
    <cellStyle name="Nuovo 40 3 3" xfId="1263" xr:uid="{00000000-0005-0000-0000-0000EF040000}"/>
    <cellStyle name="Nuovo 40 4" xfId="1264" xr:uid="{00000000-0005-0000-0000-0000F0040000}"/>
    <cellStyle name="Nuovo 40 5" xfId="1265" xr:uid="{00000000-0005-0000-0000-0000F1040000}"/>
    <cellStyle name="Nuovo 41" xfId="1266" xr:uid="{00000000-0005-0000-0000-0000F2040000}"/>
    <cellStyle name="Nuovo 41 2" xfId="1267" xr:uid="{00000000-0005-0000-0000-0000F3040000}"/>
    <cellStyle name="Nuovo 41 3" xfId="1268" xr:uid="{00000000-0005-0000-0000-0000F4040000}"/>
    <cellStyle name="Nuovo 41 3 2" xfId="1269" xr:uid="{00000000-0005-0000-0000-0000F5040000}"/>
    <cellStyle name="Nuovo 41 3 3" xfId="1270" xr:uid="{00000000-0005-0000-0000-0000F6040000}"/>
    <cellStyle name="Nuovo 41 4" xfId="1271" xr:uid="{00000000-0005-0000-0000-0000F7040000}"/>
    <cellStyle name="Nuovo 41 5" xfId="1272" xr:uid="{00000000-0005-0000-0000-0000F8040000}"/>
    <cellStyle name="Nuovo 42" xfId="1273" xr:uid="{00000000-0005-0000-0000-0000F9040000}"/>
    <cellStyle name="Nuovo 42 2" xfId="1274" xr:uid="{00000000-0005-0000-0000-0000FA040000}"/>
    <cellStyle name="Nuovo 42 3" xfId="1275" xr:uid="{00000000-0005-0000-0000-0000FB040000}"/>
    <cellStyle name="Nuovo 42 3 2" xfId="1276" xr:uid="{00000000-0005-0000-0000-0000FC040000}"/>
    <cellStyle name="Nuovo 42 3 3" xfId="1277" xr:uid="{00000000-0005-0000-0000-0000FD040000}"/>
    <cellStyle name="Nuovo 42 4" xfId="1278" xr:uid="{00000000-0005-0000-0000-0000FE040000}"/>
    <cellStyle name="Nuovo 42 5" xfId="1279" xr:uid="{00000000-0005-0000-0000-0000FF040000}"/>
    <cellStyle name="Nuovo 43" xfId="1280" xr:uid="{00000000-0005-0000-0000-000000050000}"/>
    <cellStyle name="Nuovo 43 2" xfId="1281" xr:uid="{00000000-0005-0000-0000-000001050000}"/>
    <cellStyle name="Nuovo 43 3" xfId="1282" xr:uid="{00000000-0005-0000-0000-000002050000}"/>
    <cellStyle name="Nuovo 43 3 2" xfId="1283" xr:uid="{00000000-0005-0000-0000-000003050000}"/>
    <cellStyle name="Nuovo 43 3 3" xfId="1284" xr:uid="{00000000-0005-0000-0000-000004050000}"/>
    <cellStyle name="Nuovo 43 4" xfId="1285" xr:uid="{00000000-0005-0000-0000-000005050000}"/>
    <cellStyle name="Nuovo 43 5" xfId="1286" xr:uid="{00000000-0005-0000-0000-000006050000}"/>
    <cellStyle name="Nuovo 44" xfId="1287" xr:uid="{00000000-0005-0000-0000-000007050000}"/>
    <cellStyle name="Nuovo 44 2" xfId="1288" xr:uid="{00000000-0005-0000-0000-000008050000}"/>
    <cellStyle name="Nuovo 44 3" xfId="1289" xr:uid="{00000000-0005-0000-0000-000009050000}"/>
    <cellStyle name="Nuovo 44 3 2" xfId="1290" xr:uid="{00000000-0005-0000-0000-00000A050000}"/>
    <cellStyle name="Nuovo 44 3 3" xfId="1291" xr:uid="{00000000-0005-0000-0000-00000B050000}"/>
    <cellStyle name="Nuovo 44 4" xfId="1292" xr:uid="{00000000-0005-0000-0000-00000C050000}"/>
    <cellStyle name="Nuovo 44 5" xfId="1293" xr:uid="{00000000-0005-0000-0000-00000D050000}"/>
    <cellStyle name="Nuovo 45" xfId="1294" xr:uid="{00000000-0005-0000-0000-00000E050000}"/>
    <cellStyle name="Nuovo 46" xfId="1295" xr:uid="{00000000-0005-0000-0000-00000F050000}"/>
    <cellStyle name="Nuovo 46 2" xfId="1296" xr:uid="{00000000-0005-0000-0000-000010050000}"/>
    <cellStyle name="Nuovo 46 3" xfId="1297" xr:uid="{00000000-0005-0000-0000-000011050000}"/>
    <cellStyle name="Nuovo 47" xfId="1298" xr:uid="{00000000-0005-0000-0000-000012050000}"/>
    <cellStyle name="Nuovo 48" xfId="1299" xr:uid="{00000000-0005-0000-0000-000013050000}"/>
    <cellStyle name="Nuovo 5" xfId="1300" xr:uid="{00000000-0005-0000-0000-000014050000}"/>
    <cellStyle name="Nuovo 5 2" xfId="1301" xr:uid="{00000000-0005-0000-0000-000015050000}"/>
    <cellStyle name="Nuovo 5 3" xfId="1302" xr:uid="{00000000-0005-0000-0000-000016050000}"/>
    <cellStyle name="Nuovo 5 3 2" xfId="1303" xr:uid="{00000000-0005-0000-0000-000017050000}"/>
    <cellStyle name="Nuovo 5 3 3" xfId="1304" xr:uid="{00000000-0005-0000-0000-000018050000}"/>
    <cellStyle name="Nuovo 5 4" xfId="1305" xr:uid="{00000000-0005-0000-0000-000019050000}"/>
    <cellStyle name="Nuovo 5 5" xfId="1306" xr:uid="{00000000-0005-0000-0000-00001A050000}"/>
    <cellStyle name="Nuovo 6" xfId="1307" xr:uid="{00000000-0005-0000-0000-00001B050000}"/>
    <cellStyle name="Nuovo 6 2" xfId="1308" xr:uid="{00000000-0005-0000-0000-00001C050000}"/>
    <cellStyle name="Nuovo 6 3" xfId="1309" xr:uid="{00000000-0005-0000-0000-00001D050000}"/>
    <cellStyle name="Nuovo 6 3 2" xfId="1310" xr:uid="{00000000-0005-0000-0000-00001E050000}"/>
    <cellStyle name="Nuovo 6 3 3" xfId="1311" xr:uid="{00000000-0005-0000-0000-00001F050000}"/>
    <cellStyle name="Nuovo 6 4" xfId="1312" xr:uid="{00000000-0005-0000-0000-000020050000}"/>
    <cellStyle name="Nuovo 6 5" xfId="1313" xr:uid="{00000000-0005-0000-0000-000021050000}"/>
    <cellStyle name="Nuovo 7" xfId="1314" xr:uid="{00000000-0005-0000-0000-000022050000}"/>
    <cellStyle name="Nuovo 7 2" xfId="1315" xr:uid="{00000000-0005-0000-0000-000023050000}"/>
    <cellStyle name="Nuovo 7 3" xfId="1316" xr:uid="{00000000-0005-0000-0000-000024050000}"/>
    <cellStyle name="Nuovo 7 3 2" xfId="1317" xr:uid="{00000000-0005-0000-0000-000025050000}"/>
    <cellStyle name="Nuovo 7 3 3" xfId="1318" xr:uid="{00000000-0005-0000-0000-000026050000}"/>
    <cellStyle name="Nuovo 7 4" xfId="1319" xr:uid="{00000000-0005-0000-0000-000027050000}"/>
    <cellStyle name="Nuovo 7 5" xfId="1320" xr:uid="{00000000-0005-0000-0000-000028050000}"/>
    <cellStyle name="Nuovo 8" xfId="1321" xr:uid="{00000000-0005-0000-0000-000029050000}"/>
    <cellStyle name="Nuovo 8 2" xfId="1322" xr:uid="{00000000-0005-0000-0000-00002A050000}"/>
    <cellStyle name="Nuovo 8 3" xfId="1323" xr:uid="{00000000-0005-0000-0000-00002B050000}"/>
    <cellStyle name="Nuovo 8 3 2" xfId="1324" xr:uid="{00000000-0005-0000-0000-00002C050000}"/>
    <cellStyle name="Nuovo 8 3 3" xfId="1325" xr:uid="{00000000-0005-0000-0000-00002D050000}"/>
    <cellStyle name="Nuovo 8 4" xfId="1326" xr:uid="{00000000-0005-0000-0000-00002E050000}"/>
    <cellStyle name="Nuovo 8 5" xfId="1327" xr:uid="{00000000-0005-0000-0000-00002F050000}"/>
    <cellStyle name="Nuovo 9" xfId="1328" xr:uid="{00000000-0005-0000-0000-000030050000}"/>
    <cellStyle name="Nuovo 9 2" xfId="1329" xr:uid="{00000000-0005-0000-0000-000031050000}"/>
    <cellStyle name="Nuovo 9 3" xfId="1330" xr:uid="{00000000-0005-0000-0000-000032050000}"/>
    <cellStyle name="Nuovo 9 3 2" xfId="1331" xr:uid="{00000000-0005-0000-0000-000033050000}"/>
    <cellStyle name="Nuovo 9 3 3" xfId="1332" xr:uid="{00000000-0005-0000-0000-000034050000}"/>
    <cellStyle name="Nuovo 9 4" xfId="1333" xr:uid="{00000000-0005-0000-0000-000035050000}"/>
    <cellStyle name="Nuovo 9 5" xfId="1334" xr:uid="{00000000-0005-0000-0000-000036050000}"/>
    <cellStyle name="Output" xfId="1335" builtinId="21" customBuiltin="1"/>
    <cellStyle name="Output 2" xfId="1336" xr:uid="{00000000-0005-0000-0000-000038050000}"/>
    <cellStyle name="Output 2 2" xfId="1337" xr:uid="{00000000-0005-0000-0000-000039050000}"/>
    <cellStyle name="Output 2 3" xfId="1338" xr:uid="{00000000-0005-0000-0000-00003A050000}"/>
    <cellStyle name="Output 2 4" xfId="1339" xr:uid="{00000000-0005-0000-0000-00003B050000}"/>
    <cellStyle name="Output 2 5" xfId="1340" xr:uid="{00000000-0005-0000-0000-00003C050000}"/>
    <cellStyle name="Output 2 6" xfId="1341" xr:uid="{00000000-0005-0000-0000-00003D050000}"/>
    <cellStyle name="Output 3" xfId="1342" xr:uid="{00000000-0005-0000-0000-00003E050000}"/>
    <cellStyle name="Output 3 2" xfId="1343" xr:uid="{00000000-0005-0000-0000-00003F050000}"/>
    <cellStyle name="Output 3 3" xfId="1344" xr:uid="{00000000-0005-0000-0000-000040050000}"/>
    <cellStyle name="Output 3 4" xfId="1345" xr:uid="{00000000-0005-0000-0000-000041050000}"/>
    <cellStyle name="Output 3 5" xfId="1346" xr:uid="{00000000-0005-0000-0000-000042050000}"/>
    <cellStyle name="Percen - Type1" xfId="1347" xr:uid="{00000000-0005-0000-0000-000043050000}"/>
    <cellStyle name="Percent" xfId="1348" builtinId="5"/>
    <cellStyle name="Percent 2" xfId="1349" xr:uid="{00000000-0005-0000-0000-000045050000}"/>
    <cellStyle name="Percent 3" xfId="1350" xr:uid="{00000000-0005-0000-0000-000046050000}"/>
    <cellStyle name="Percent 3 2" xfId="1351" xr:uid="{00000000-0005-0000-0000-000047050000}"/>
    <cellStyle name="Percent 3 3" xfId="1352" xr:uid="{00000000-0005-0000-0000-000048050000}"/>
    <cellStyle name="Percent 3 3 2" xfId="1353" xr:uid="{00000000-0005-0000-0000-000049050000}"/>
    <cellStyle name="Percent 3 3 3" xfId="1354" xr:uid="{00000000-0005-0000-0000-00004A050000}"/>
    <cellStyle name="Percent 3 4" xfId="1355" xr:uid="{00000000-0005-0000-0000-00004B050000}"/>
    <cellStyle name="Percent 4" xfId="1356" xr:uid="{00000000-0005-0000-0000-00004C050000}"/>
    <cellStyle name="Percent 5" xfId="1357" xr:uid="{00000000-0005-0000-0000-00004D050000}"/>
    <cellStyle name="Percent 6" xfId="1358" xr:uid="{00000000-0005-0000-0000-00004E050000}"/>
    <cellStyle name="Percentuale 10" xfId="1359" xr:uid="{00000000-0005-0000-0000-00004F050000}"/>
    <cellStyle name="Percentuale 10 2" xfId="1360" xr:uid="{00000000-0005-0000-0000-000050050000}"/>
    <cellStyle name="Percentuale 10 3" xfId="1361" xr:uid="{00000000-0005-0000-0000-000051050000}"/>
    <cellStyle name="Percentuale 10 3 2" xfId="1362" xr:uid="{00000000-0005-0000-0000-000052050000}"/>
    <cellStyle name="Percentuale 10 3 3" xfId="1363" xr:uid="{00000000-0005-0000-0000-000053050000}"/>
    <cellStyle name="Percentuale 10 4" xfId="1364" xr:uid="{00000000-0005-0000-0000-000054050000}"/>
    <cellStyle name="Percentuale 10 5" xfId="1365" xr:uid="{00000000-0005-0000-0000-000055050000}"/>
    <cellStyle name="Percentuale 11" xfId="1366" xr:uid="{00000000-0005-0000-0000-000056050000}"/>
    <cellStyle name="Percentuale 11 2" xfId="1367" xr:uid="{00000000-0005-0000-0000-000057050000}"/>
    <cellStyle name="Percentuale 11 3" xfId="1368" xr:uid="{00000000-0005-0000-0000-000058050000}"/>
    <cellStyle name="Percentuale 11 3 2" xfId="1369" xr:uid="{00000000-0005-0000-0000-000059050000}"/>
    <cellStyle name="Percentuale 11 3 3" xfId="1370" xr:uid="{00000000-0005-0000-0000-00005A050000}"/>
    <cellStyle name="Percentuale 11 4" xfId="1371" xr:uid="{00000000-0005-0000-0000-00005B050000}"/>
    <cellStyle name="Percentuale 11 5" xfId="1372" xr:uid="{00000000-0005-0000-0000-00005C050000}"/>
    <cellStyle name="Percentuale 12" xfId="1373" xr:uid="{00000000-0005-0000-0000-00005D050000}"/>
    <cellStyle name="Percentuale 12 2" xfId="1374" xr:uid="{00000000-0005-0000-0000-00005E050000}"/>
    <cellStyle name="Percentuale 12 3" xfId="1375" xr:uid="{00000000-0005-0000-0000-00005F050000}"/>
    <cellStyle name="Percentuale 12 3 2" xfId="1376" xr:uid="{00000000-0005-0000-0000-000060050000}"/>
    <cellStyle name="Percentuale 12 3 3" xfId="1377" xr:uid="{00000000-0005-0000-0000-000061050000}"/>
    <cellStyle name="Percentuale 12 4" xfId="1378" xr:uid="{00000000-0005-0000-0000-000062050000}"/>
    <cellStyle name="Percentuale 12 5" xfId="1379" xr:uid="{00000000-0005-0000-0000-000063050000}"/>
    <cellStyle name="Percentuale 13" xfId="1380" xr:uid="{00000000-0005-0000-0000-000064050000}"/>
    <cellStyle name="Percentuale 13 2" xfId="1381" xr:uid="{00000000-0005-0000-0000-000065050000}"/>
    <cellStyle name="Percentuale 13 3" xfId="1382" xr:uid="{00000000-0005-0000-0000-000066050000}"/>
    <cellStyle name="Percentuale 13 3 2" xfId="1383" xr:uid="{00000000-0005-0000-0000-000067050000}"/>
    <cellStyle name="Percentuale 13 3 3" xfId="1384" xr:uid="{00000000-0005-0000-0000-000068050000}"/>
    <cellStyle name="Percentuale 13 4" xfId="1385" xr:uid="{00000000-0005-0000-0000-000069050000}"/>
    <cellStyle name="Percentuale 13 5" xfId="1386" xr:uid="{00000000-0005-0000-0000-00006A050000}"/>
    <cellStyle name="Percentuale 14" xfId="1387" xr:uid="{00000000-0005-0000-0000-00006B050000}"/>
    <cellStyle name="Percentuale 14 2" xfId="1388" xr:uid="{00000000-0005-0000-0000-00006C050000}"/>
    <cellStyle name="Percentuale 14 3" xfId="1389" xr:uid="{00000000-0005-0000-0000-00006D050000}"/>
    <cellStyle name="Percentuale 14 3 2" xfId="1390" xr:uid="{00000000-0005-0000-0000-00006E050000}"/>
    <cellStyle name="Percentuale 14 3 3" xfId="1391" xr:uid="{00000000-0005-0000-0000-00006F050000}"/>
    <cellStyle name="Percentuale 14 4" xfId="1392" xr:uid="{00000000-0005-0000-0000-000070050000}"/>
    <cellStyle name="Percentuale 14 5" xfId="1393" xr:uid="{00000000-0005-0000-0000-000071050000}"/>
    <cellStyle name="Percentuale 15" xfId="1394" xr:uid="{00000000-0005-0000-0000-000072050000}"/>
    <cellStyle name="Percentuale 15 2" xfId="1395" xr:uid="{00000000-0005-0000-0000-000073050000}"/>
    <cellStyle name="Percentuale 15 3" xfId="1396" xr:uid="{00000000-0005-0000-0000-000074050000}"/>
    <cellStyle name="Percentuale 15 3 2" xfId="1397" xr:uid="{00000000-0005-0000-0000-000075050000}"/>
    <cellStyle name="Percentuale 15 3 3" xfId="1398" xr:uid="{00000000-0005-0000-0000-000076050000}"/>
    <cellStyle name="Percentuale 15 4" xfId="1399" xr:uid="{00000000-0005-0000-0000-000077050000}"/>
    <cellStyle name="Percentuale 15 5" xfId="1400" xr:uid="{00000000-0005-0000-0000-000078050000}"/>
    <cellStyle name="Percentuale 16" xfId="1401" xr:uid="{00000000-0005-0000-0000-000079050000}"/>
    <cellStyle name="Percentuale 16 2" xfId="1402" xr:uid="{00000000-0005-0000-0000-00007A050000}"/>
    <cellStyle name="Percentuale 16 3" xfId="1403" xr:uid="{00000000-0005-0000-0000-00007B050000}"/>
    <cellStyle name="Percentuale 16 3 2" xfId="1404" xr:uid="{00000000-0005-0000-0000-00007C050000}"/>
    <cellStyle name="Percentuale 16 3 3" xfId="1405" xr:uid="{00000000-0005-0000-0000-00007D050000}"/>
    <cellStyle name="Percentuale 16 4" xfId="1406" xr:uid="{00000000-0005-0000-0000-00007E050000}"/>
    <cellStyle name="Percentuale 16 5" xfId="1407" xr:uid="{00000000-0005-0000-0000-00007F050000}"/>
    <cellStyle name="Percentuale 17" xfId="1408" xr:uid="{00000000-0005-0000-0000-000080050000}"/>
    <cellStyle name="Percentuale 17 2" xfId="1409" xr:uid="{00000000-0005-0000-0000-000081050000}"/>
    <cellStyle name="Percentuale 17 3" xfId="1410" xr:uid="{00000000-0005-0000-0000-000082050000}"/>
    <cellStyle name="Percentuale 17 3 2" xfId="1411" xr:uid="{00000000-0005-0000-0000-000083050000}"/>
    <cellStyle name="Percentuale 17 3 3" xfId="1412" xr:uid="{00000000-0005-0000-0000-000084050000}"/>
    <cellStyle name="Percentuale 17 4" xfId="1413" xr:uid="{00000000-0005-0000-0000-000085050000}"/>
    <cellStyle name="Percentuale 17 5" xfId="1414" xr:uid="{00000000-0005-0000-0000-000086050000}"/>
    <cellStyle name="Percentuale 18" xfId="1415" xr:uid="{00000000-0005-0000-0000-000087050000}"/>
    <cellStyle name="Percentuale 18 2" xfId="1416" xr:uid="{00000000-0005-0000-0000-000088050000}"/>
    <cellStyle name="Percentuale 18 3" xfId="1417" xr:uid="{00000000-0005-0000-0000-000089050000}"/>
    <cellStyle name="Percentuale 18 3 2" xfId="1418" xr:uid="{00000000-0005-0000-0000-00008A050000}"/>
    <cellStyle name="Percentuale 18 3 3" xfId="1419" xr:uid="{00000000-0005-0000-0000-00008B050000}"/>
    <cellStyle name="Percentuale 18 4" xfId="1420" xr:uid="{00000000-0005-0000-0000-00008C050000}"/>
    <cellStyle name="Percentuale 18 5" xfId="1421" xr:uid="{00000000-0005-0000-0000-00008D050000}"/>
    <cellStyle name="Percentuale 19" xfId="1422" xr:uid="{00000000-0005-0000-0000-00008E050000}"/>
    <cellStyle name="Percentuale 19 2" xfId="1423" xr:uid="{00000000-0005-0000-0000-00008F050000}"/>
    <cellStyle name="Percentuale 19 3" xfId="1424" xr:uid="{00000000-0005-0000-0000-000090050000}"/>
    <cellStyle name="Percentuale 19 3 2" xfId="1425" xr:uid="{00000000-0005-0000-0000-000091050000}"/>
    <cellStyle name="Percentuale 19 3 3" xfId="1426" xr:uid="{00000000-0005-0000-0000-000092050000}"/>
    <cellStyle name="Percentuale 19 4" xfId="1427" xr:uid="{00000000-0005-0000-0000-000093050000}"/>
    <cellStyle name="Percentuale 19 5" xfId="1428" xr:uid="{00000000-0005-0000-0000-000094050000}"/>
    <cellStyle name="Percentuale 2" xfId="1429" xr:uid="{00000000-0005-0000-0000-000095050000}"/>
    <cellStyle name="Percentuale 2 2" xfId="1430" xr:uid="{00000000-0005-0000-0000-000096050000}"/>
    <cellStyle name="Percentuale 2 3" xfId="1431" xr:uid="{00000000-0005-0000-0000-000097050000}"/>
    <cellStyle name="Percentuale 2 3 2" xfId="1432" xr:uid="{00000000-0005-0000-0000-000098050000}"/>
    <cellStyle name="Percentuale 2 3 3" xfId="1433" xr:uid="{00000000-0005-0000-0000-000099050000}"/>
    <cellStyle name="Percentuale 2 4" xfId="1434" xr:uid="{00000000-0005-0000-0000-00009A050000}"/>
    <cellStyle name="Percentuale 2 5" xfId="1435" xr:uid="{00000000-0005-0000-0000-00009B050000}"/>
    <cellStyle name="Percentuale 20" xfId="1436" xr:uid="{00000000-0005-0000-0000-00009C050000}"/>
    <cellStyle name="Percentuale 20 2" xfId="1437" xr:uid="{00000000-0005-0000-0000-00009D050000}"/>
    <cellStyle name="Percentuale 20 3" xfId="1438" xr:uid="{00000000-0005-0000-0000-00009E050000}"/>
    <cellStyle name="Percentuale 20 3 2" xfId="1439" xr:uid="{00000000-0005-0000-0000-00009F050000}"/>
    <cellStyle name="Percentuale 20 3 3" xfId="1440" xr:uid="{00000000-0005-0000-0000-0000A0050000}"/>
    <cellStyle name="Percentuale 20 4" xfId="1441" xr:uid="{00000000-0005-0000-0000-0000A1050000}"/>
    <cellStyle name="Percentuale 20 5" xfId="1442" xr:uid="{00000000-0005-0000-0000-0000A2050000}"/>
    <cellStyle name="Percentuale 21" xfId="1443" xr:uid="{00000000-0005-0000-0000-0000A3050000}"/>
    <cellStyle name="Percentuale 21 2" xfId="1444" xr:uid="{00000000-0005-0000-0000-0000A4050000}"/>
    <cellStyle name="Percentuale 21 3" xfId="1445" xr:uid="{00000000-0005-0000-0000-0000A5050000}"/>
    <cellStyle name="Percentuale 21 3 2" xfId="1446" xr:uid="{00000000-0005-0000-0000-0000A6050000}"/>
    <cellStyle name="Percentuale 21 3 3" xfId="1447" xr:uid="{00000000-0005-0000-0000-0000A7050000}"/>
    <cellStyle name="Percentuale 21 4" xfId="1448" xr:uid="{00000000-0005-0000-0000-0000A8050000}"/>
    <cellStyle name="Percentuale 21 5" xfId="1449" xr:uid="{00000000-0005-0000-0000-0000A9050000}"/>
    <cellStyle name="Percentuale 22" xfId="1450" xr:uid="{00000000-0005-0000-0000-0000AA050000}"/>
    <cellStyle name="Percentuale 22 2" xfId="1451" xr:uid="{00000000-0005-0000-0000-0000AB050000}"/>
    <cellStyle name="Percentuale 22 3" xfId="1452" xr:uid="{00000000-0005-0000-0000-0000AC050000}"/>
    <cellStyle name="Percentuale 22 3 2" xfId="1453" xr:uid="{00000000-0005-0000-0000-0000AD050000}"/>
    <cellStyle name="Percentuale 22 3 3" xfId="1454" xr:uid="{00000000-0005-0000-0000-0000AE050000}"/>
    <cellStyle name="Percentuale 22 4" xfId="1455" xr:uid="{00000000-0005-0000-0000-0000AF050000}"/>
    <cellStyle name="Percentuale 22 5" xfId="1456" xr:uid="{00000000-0005-0000-0000-0000B0050000}"/>
    <cellStyle name="Percentuale 23" xfId="1457" xr:uid="{00000000-0005-0000-0000-0000B1050000}"/>
    <cellStyle name="Percentuale 23 2" xfId="1458" xr:uid="{00000000-0005-0000-0000-0000B2050000}"/>
    <cellStyle name="Percentuale 23 3" xfId="1459" xr:uid="{00000000-0005-0000-0000-0000B3050000}"/>
    <cellStyle name="Percentuale 23 3 2" xfId="1460" xr:uid="{00000000-0005-0000-0000-0000B4050000}"/>
    <cellStyle name="Percentuale 23 3 3" xfId="1461" xr:uid="{00000000-0005-0000-0000-0000B5050000}"/>
    <cellStyle name="Percentuale 23 4" xfId="1462" xr:uid="{00000000-0005-0000-0000-0000B6050000}"/>
    <cellStyle name="Percentuale 23 5" xfId="1463" xr:uid="{00000000-0005-0000-0000-0000B7050000}"/>
    <cellStyle name="Percentuale 24" xfId="1464" xr:uid="{00000000-0005-0000-0000-0000B8050000}"/>
    <cellStyle name="Percentuale 24 2" xfId="1465" xr:uid="{00000000-0005-0000-0000-0000B9050000}"/>
    <cellStyle name="Percentuale 24 3" xfId="1466" xr:uid="{00000000-0005-0000-0000-0000BA050000}"/>
    <cellStyle name="Percentuale 24 3 2" xfId="1467" xr:uid="{00000000-0005-0000-0000-0000BB050000}"/>
    <cellStyle name="Percentuale 24 3 3" xfId="1468" xr:uid="{00000000-0005-0000-0000-0000BC050000}"/>
    <cellStyle name="Percentuale 24 4" xfId="1469" xr:uid="{00000000-0005-0000-0000-0000BD050000}"/>
    <cellStyle name="Percentuale 24 5" xfId="1470" xr:uid="{00000000-0005-0000-0000-0000BE050000}"/>
    <cellStyle name="Percentuale 25" xfId="1471" xr:uid="{00000000-0005-0000-0000-0000BF050000}"/>
    <cellStyle name="Percentuale 25 2" xfId="1472" xr:uid="{00000000-0005-0000-0000-0000C0050000}"/>
    <cellStyle name="Percentuale 25 3" xfId="1473" xr:uid="{00000000-0005-0000-0000-0000C1050000}"/>
    <cellStyle name="Percentuale 25 3 2" xfId="1474" xr:uid="{00000000-0005-0000-0000-0000C2050000}"/>
    <cellStyle name="Percentuale 25 3 3" xfId="1475" xr:uid="{00000000-0005-0000-0000-0000C3050000}"/>
    <cellStyle name="Percentuale 25 4" xfId="1476" xr:uid="{00000000-0005-0000-0000-0000C4050000}"/>
    <cellStyle name="Percentuale 25 5" xfId="1477" xr:uid="{00000000-0005-0000-0000-0000C5050000}"/>
    <cellStyle name="Percentuale 26" xfId="1478" xr:uid="{00000000-0005-0000-0000-0000C6050000}"/>
    <cellStyle name="Percentuale 26 2" xfId="1479" xr:uid="{00000000-0005-0000-0000-0000C7050000}"/>
    <cellStyle name="Percentuale 26 3" xfId="1480" xr:uid="{00000000-0005-0000-0000-0000C8050000}"/>
    <cellStyle name="Percentuale 26 3 2" xfId="1481" xr:uid="{00000000-0005-0000-0000-0000C9050000}"/>
    <cellStyle name="Percentuale 26 3 3" xfId="1482" xr:uid="{00000000-0005-0000-0000-0000CA050000}"/>
    <cellStyle name="Percentuale 26 4" xfId="1483" xr:uid="{00000000-0005-0000-0000-0000CB050000}"/>
    <cellStyle name="Percentuale 26 5" xfId="1484" xr:uid="{00000000-0005-0000-0000-0000CC050000}"/>
    <cellStyle name="Percentuale 27" xfId="1485" xr:uid="{00000000-0005-0000-0000-0000CD050000}"/>
    <cellStyle name="Percentuale 27 2" xfId="1486" xr:uid="{00000000-0005-0000-0000-0000CE050000}"/>
    <cellStyle name="Percentuale 27 3" xfId="1487" xr:uid="{00000000-0005-0000-0000-0000CF050000}"/>
    <cellStyle name="Percentuale 27 3 2" xfId="1488" xr:uid="{00000000-0005-0000-0000-0000D0050000}"/>
    <cellStyle name="Percentuale 27 3 3" xfId="1489" xr:uid="{00000000-0005-0000-0000-0000D1050000}"/>
    <cellStyle name="Percentuale 27 4" xfId="1490" xr:uid="{00000000-0005-0000-0000-0000D2050000}"/>
    <cellStyle name="Percentuale 27 5" xfId="1491" xr:uid="{00000000-0005-0000-0000-0000D3050000}"/>
    <cellStyle name="Percentuale 28" xfId="1492" xr:uid="{00000000-0005-0000-0000-0000D4050000}"/>
    <cellStyle name="Percentuale 28 2" xfId="1493" xr:uid="{00000000-0005-0000-0000-0000D5050000}"/>
    <cellStyle name="Percentuale 28 3" xfId="1494" xr:uid="{00000000-0005-0000-0000-0000D6050000}"/>
    <cellStyle name="Percentuale 28 3 2" xfId="1495" xr:uid="{00000000-0005-0000-0000-0000D7050000}"/>
    <cellStyle name="Percentuale 28 3 3" xfId="1496" xr:uid="{00000000-0005-0000-0000-0000D8050000}"/>
    <cellStyle name="Percentuale 28 4" xfId="1497" xr:uid="{00000000-0005-0000-0000-0000D9050000}"/>
    <cellStyle name="Percentuale 28 5" xfId="1498" xr:uid="{00000000-0005-0000-0000-0000DA050000}"/>
    <cellStyle name="Percentuale 29" xfId="1499" xr:uid="{00000000-0005-0000-0000-0000DB050000}"/>
    <cellStyle name="Percentuale 29 2" xfId="1500" xr:uid="{00000000-0005-0000-0000-0000DC050000}"/>
    <cellStyle name="Percentuale 29 3" xfId="1501" xr:uid="{00000000-0005-0000-0000-0000DD050000}"/>
    <cellStyle name="Percentuale 29 3 2" xfId="1502" xr:uid="{00000000-0005-0000-0000-0000DE050000}"/>
    <cellStyle name="Percentuale 29 3 3" xfId="1503" xr:uid="{00000000-0005-0000-0000-0000DF050000}"/>
    <cellStyle name="Percentuale 29 4" xfId="1504" xr:uid="{00000000-0005-0000-0000-0000E0050000}"/>
    <cellStyle name="Percentuale 29 5" xfId="1505" xr:uid="{00000000-0005-0000-0000-0000E1050000}"/>
    <cellStyle name="Percentuale 3" xfId="1506" xr:uid="{00000000-0005-0000-0000-0000E2050000}"/>
    <cellStyle name="Percentuale 3 2" xfId="1507" xr:uid="{00000000-0005-0000-0000-0000E3050000}"/>
    <cellStyle name="Percentuale 3 3" xfId="1508" xr:uid="{00000000-0005-0000-0000-0000E4050000}"/>
    <cellStyle name="Percentuale 3 3 2" xfId="1509" xr:uid="{00000000-0005-0000-0000-0000E5050000}"/>
    <cellStyle name="Percentuale 3 3 3" xfId="1510" xr:uid="{00000000-0005-0000-0000-0000E6050000}"/>
    <cellStyle name="Percentuale 3 4" xfId="1511" xr:uid="{00000000-0005-0000-0000-0000E7050000}"/>
    <cellStyle name="Percentuale 3 5" xfId="1512" xr:uid="{00000000-0005-0000-0000-0000E8050000}"/>
    <cellStyle name="Percentuale 30" xfId="1513" xr:uid="{00000000-0005-0000-0000-0000E9050000}"/>
    <cellStyle name="Percentuale 30 2" xfId="1514" xr:uid="{00000000-0005-0000-0000-0000EA050000}"/>
    <cellStyle name="Percentuale 30 3" xfId="1515" xr:uid="{00000000-0005-0000-0000-0000EB050000}"/>
    <cellStyle name="Percentuale 30 3 2" xfId="1516" xr:uid="{00000000-0005-0000-0000-0000EC050000}"/>
    <cellStyle name="Percentuale 30 3 3" xfId="1517" xr:uid="{00000000-0005-0000-0000-0000ED050000}"/>
    <cellStyle name="Percentuale 30 4" xfId="1518" xr:uid="{00000000-0005-0000-0000-0000EE050000}"/>
    <cellStyle name="Percentuale 30 5" xfId="1519" xr:uid="{00000000-0005-0000-0000-0000EF050000}"/>
    <cellStyle name="Percentuale 31" xfId="1520" xr:uid="{00000000-0005-0000-0000-0000F0050000}"/>
    <cellStyle name="Percentuale 31 2" xfId="1521" xr:uid="{00000000-0005-0000-0000-0000F1050000}"/>
    <cellStyle name="Percentuale 31 3" xfId="1522" xr:uid="{00000000-0005-0000-0000-0000F2050000}"/>
    <cellStyle name="Percentuale 31 3 2" xfId="1523" xr:uid="{00000000-0005-0000-0000-0000F3050000}"/>
    <cellStyle name="Percentuale 31 3 3" xfId="1524" xr:uid="{00000000-0005-0000-0000-0000F4050000}"/>
    <cellStyle name="Percentuale 31 4" xfId="1525" xr:uid="{00000000-0005-0000-0000-0000F5050000}"/>
    <cellStyle name="Percentuale 31 5" xfId="1526" xr:uid="{00000000-0005-0000-0000-0000F6050000}"/>
    <cellStyle name="Percentuale 32" xfId="1527" xr:uid="{00000000-0005-0000-0000-0000F7050000}"/>
    <cellStyle name="Percentuale 32 2" xfId="1528" xr:uid="{00000000-0005-0000-0000-0000F8050000}"/>
    <cellStyle name="Percentuale 32 3" xfId="1529" xr:uid="{00000000-0005-0000-0000-0000F9050000}"/>
    <cellStyle name="Percentuale 32 3 2" xfId="1530" xr:uid="{00000000-0005-0000-0000-0000FA050000}"/>
    <cellStyle name="Percentuale 32 3 3" xfId="1531" xr:uid="{00000000-0005-0000-0000-0000FB050000}"/>
    <cellStyle name="Percentuale 32 4" xfId="1532" xr:uid="{00000000-0005-0000-0000-0000FC050000}"/>
    <cellStyle name="Percentuale 32 5" xfId="1533" xr:uid="{00000000-0005-0000-0000-0000FD050000}"/>
    <cellStyle name="Percentuale 33" xfId="1534" xr:uid="{00000000-0005-0000-0000-0000FE050000}"/>
    <cellStyle name="Percentuale 33 2" xfId="1535" xr:uid="{00000000-0005-0000-0000-0000FF050000}"/>
    <cellStyle name="Percentuale 33 3" xfId="1536" xr:uid="{00000000-0005-0000-0000-000000060000}"/>
    <cellStyle name="Percentuale 33 3 2" xfId="1537" xr:uid="{00000000-0005-0000-0000-000001060000}"/>
    <cellStyle name="Percentuale 33 3 3" xfId="1538" xr:uid="{00000000-0005-0000-0000-000002060000}"/>
    <cellStyle name="Percentuale 33 4" xfId="1539" xr:uid="{00000000-0005-0000-0000-000003060000}"/>
    <cellStyle name="Percentuale 33 5" xfId="1540" xr:uid="{00000000-0005-0000-0000-000004060000}"/>
    <cellStyle name="Percentuale 34" xfId="1541" xr:uid="{00000000-0005-0000-0000-000005060000}"/>
    <cellStyle name="Percentuale 34 2" xfId="1542" xr:uid="{00000000-0005-0000-0000-000006060000}"/>
    <cellStyle name="Percentuale 34 3" xfId="1543" xr:uid="{00000000-0005-0000-0000-000007060000}"/>
    <cellStyle name="Percentuale 34 3 2" xfId="1544" xr:uid="{00000000-0005-0000-0000-000008060000}"/>
    <cellStyle name="Percentuale 34 3 3" xfId="1545" xr:uid="{00000000-0005-0000-0000-000009060000}"/>
    <cellStyle name="Percentuale 34 4" xfId="1546" xr:uid="{00000000-0005-0000-0000-00000A060000}"/>
    <cellStyle name="Percentuale 34 5" xfId="1547" xr:uid="{00000000-0005-0000-0000-00000B060000}"/>
    <cellStyle name="Percentuale 35" xfId="1548" xr:uid="{00000000-0005-0000-0000-00000C060000}"/>
    <cellStyle name="Percentuale 35 2" xfId="1549" xr:uid="{00000000-0005-0000-0000-00000D060000}"/>
    <cellStyle name="Percentuale 35 3" xfId="1550" xr:uid="{00000000-0005-0000-0000-00000E060000}"/>
    <cellStyle name="Percentuale 35 3 2" xfId="1551" xr:uid="{00000000-0005-0000-0000-00000F060000}"/>
    <cellStyle name="Percentuale 35 3 3" xfId="1552" xr:uid="{00000000-0005-0000-0000-000010060000}"/>
    <cellStyle name="Percentuale 35 4" xfId="1553" xr:uid="{00000000-0005-0000-0000-000011060000}"/>
    <cellStyle name="Percentuale 35 5" xfId="1554" xr:uid="{00000000-0005-0000-0000-000012060000}"/>
    <cellStyle name="Percentuale 36" xfId="1555" xr:uid="{00000000-0005-0000-0000-000013060000}"/>
    <cellStyle name="Percentuale 36 2" xfId="1556" xr:uid="{00000000-0005-0000-0000-000014060000}"/>
    <cellStyle name="Percentuale 36 3" xfId="1557" xr:uid="{00000000-0005-0000-0000-000015060000}"/>
    <cellStyle name="Percentuale 36 3 2" xfId="1558" xr:uid="{00000000-0005-0000-0000-000016060000}"/>
    <cellStyle name="Percentuale 36 3 3" xfId="1559" xr:uid="{00000000-0005-0000-0000-000017060000}"/>
    <cellStyle name="Percentuale 36 4" xfId="1560" xr:uid="{00000000-0005-0000-0000-000018060000}"/>
    <cellStyle name="Percentuale 36 5" xfId="1561" xr:uid="{00000000-0005-0000-0000-000019060000}"/>
    <cellStyle name="Percentuale 37" xfId="1562" xr:uid="{00000000-0005-0000-0000-00001A060000}"/>
    <cellStyle name="Percentuale 37 2" xfId="1563" xr:uid="{00000000-0005-0000-0000-00001B060000}"/>
    <cellStyle name="Percentuale 37 3" xfId="1564" xr:uid="{00000000-0005-0000-0000-00001C060000}"/>
    <cellStyle name="Percentuale 37 3 2" xfId="1565" xr:uid="{00000000-0005-0000-0000-00001D060000}"/>
    <cellStyle name="Percentuale 37 3 3" xfId="1566" xr:uid="{00000000-0005-0000-0000-00001E060000}"/>
    <cellStyle name="Percentuale 37 4" xfId="1567" xr:uid="{00000000-0005-0000-0000-00001F060000}"/>
    <cellStyle name="Percentuale 37 5" xfId="1568" xr:uid="{00000000-0005-0000-0000-000020060000}"/>
    <cellStyle name="Percentuale 38" xfId="1569" xr:uid="{00000000-0005-0000-0000-000021060000}"/>
    <cellStyle name="Percentuale 38 2" xfId="1570" xr:uid="{00000000-0005-0000-0000-000022060000}"/>
    <cellStyle name="Percentuale 38 3" xfId="1571" xr:uid="{00000000-0005-0000-0000-000023060000}"/>
    <cellStyle name="Percentuale 38 3 2" xfId="1572" xr:uid="{00000000-0005-0000-0000-000024060000}"/>
    <cellStyle name="Percentuale 38 3 3" xfId="1573" xr:uid="{00000000-0005-0000-0000-000025060000}"/>
    <cellStyle name="Percentuale 38 4" xfId="1574" xr:uid="{00000000-0005-0000-0000-000026060000}"/>
    <cellStyle name="Percentuale 38 5" xfId="1575" xr:uid="{00000000-0005-0000-0000-000027060000}"/>
    <cellStyle name="Percentuale 39" xfId="1576" xr:uid="{00000000-0005-0000-0000-000028060000}"/>
    <cellStyle name="Percentuale 39 2" xfId="1577" xr:uid="{00000000-0005-0000-0000-000029060000}"/>
    <cellStyle name="Percentuale 39 3" xfId="1578" xr:uid="{00000000-0005-0000-0000-00002A060000}"/>
    <cellStyle name="Percentuale 39 3 2" xfId="1579" xr:uid="{00000000-0005-0000-0000-00002B060000}"/>
    <cellStyle name="Percentuale 39 3 3" xfId="1580" xr:uid="{00000000-0005-0000-0000-00002C060000}"/>
    <cellStyle name="Percentuale 39 4" xfId="1581" xr:uid="{00000000-0005-0000-0000-00002D060000}"/>
    <cellStyle name="Percentuale 39 5" xfId="1582" xr:uid="{00000000-0005-0000-0000-00002E060000}"/>
    <cellStyle name="Percentuale 4" xfId="1583" xr:uid="{00000000-0005-0000-0000-00002F060000}"/>
    <cellStyle name="Percentuale 4 2" xfId="1584" xr:uid="{00000000-0005-0000-0000-000030060000}"/>
    <cellStyle name="Percentuale 4 3" xfId="1585" xr:uid="{00000000-0005-0000-0000-000031060000}"/>
    <cellStyle name="Percentuale 4 3 2" xfId="1586" xr:uid="{00000000-0005-0000-0000-000032060000}"/>
    <cellStyle name="Percentuale 4 3 3" xfId="1587" xr:uid="{00000000-0005-0000-0000-000033060000}"/>
    <cellStyle name="Percentuale 4 4" xfId="1588" xr:uid="{00000000-0005-0000-0000-000034060000}"/>
    <cellStyle name="Percentuale 4 5" xfId="1589" xr:uid="{00000000-0005-0000-0000-000035060000}"/>
    <cellStyle name="Percentuale 40" xfId="1590" xr:uid="{00000000-0005-0000-0000-000036060000}"/>
    <cellStyle name="Percentuale 40 2" xfId="1591" xr:uid="{00000000-0005-0000-0000-000037060000}"/>
    <cellStyle name="Percentuale 40 3" xfId="1592" xr:uid="{00000000-0005-0000-0000-000038060000}"/>
    <cellStyle name="Percentuale 40 3 2" xfId="1593" xr:uid="{00000000-0005-0000-0000-000039060000}"/>
    <cellStyle name="Percentuale 40 3 3" xfId="1594" xr:uid="{00000000-0005-0000-0000-00003A060000}"/>
    <cellStyle name="Percentuale 40 4" xfId="1595" xr:uid="{00000000-0005-0000-0000-00003B060000}"/>
    <cellStyle name="Percentuale 40 5" xfId="1596" xr:uid="{00000000-0005-0000-0000-00003C060000}"/>
    <cellStyle name="Percentuale 41" xfId="1597" xr:uid="{00000000-0005-0000-0000-00003D060000}"/>
    <cellStyle name="Percentuale 41 2" xfId="1598" xr:uid="{00000000-0005-0000-0000-00003E060000}"/>
    <cellStyle name="Percentuale 41 3" xfId="1599" xr:uid="{00000000-0005-0000-0000-00003F060000}"/>
    <cellStyle name="Percentuale 41 3 2" xfId="1600" xr:uid="{00000000-0005-0000-0000-000040060000}"/>
    <cellStyle name="Percentuale 41 3 3" xfId="1601" xr:uid="{00000000-0005-0000-0000-000041060000}"/>
    <cellStyle name="Percentuale 41 4" xfId="1602" xr:uid="{00000000-0005-0000-0000-000042060000}"/>
    <cellStyle name="Percentuale 41 5" xfId="1603" xr:uid="{00000000-0005-0000-0000-000043060000}"/>
    <cellStyle name="Percentuale 42" xfId="1604" xr:uid="{00000000-0005-0000-0000-000044060000}"/>
    <cellStyle name="Percentuale 42 2" xfId="1605" xr:uid="{00000000-0005-0000-0000-000045060000}"/>
    <cellStyle name="Percentuale 42 3" xfId="1606" xr:uid="{00000000-0005-0000-0000-000046060000}"/>
    <cellStyle name="Percentuale 42 3 2" xfId="1607" xr:uid="{00000000-0005-0000-0000-000047060000}"/>
    <cellStyle name="Percentuale 42 3 3" xfId="1608" xr:uid="{00000000-0005-0000-0000-000048060000}"/>
    <cellStyle name="Percentuale 42 4" xfId="1609" xr:uid="{00000000-0005-0000-0000-000049060000}"/>
    <cellStyle name="Percentuale 42 5" xfId="1610" xr:uid="{00000000-0005-0000-0000-00004A060000}"/>
    <cellStyle name="Percentuale 43" xfId="1611" xr:uid="{00000000-0005-0000-0000-00004B060000}"/>
    <cellStyle name="Percentuale 43 2" xfId="1612" xr:uid="{00000000-0005-0000-0000-00004C060000}"/>
    <cellStyle name="Percentuale 43 3" xfId="1613" xr:uid="{00000000-0005-0000-0000-00004D060000}"/>
    <cellStyle name="Percentuale 43 3 2" xfId="1614" xr:uid="{00000000-0005-0000-0000-00004E060000}"/>
    <cellStyle name="Percentuale 43 3 3" xfId="1615" xr:uid="{00000000-0005-0000-0000-00004F060000}"/>
    <cellStyle name="Percentuale 43 4" xfId="1616" xr:uid="{00000000-0005-0000-0000-000050060000}"/>
    <cellStyle name="Percentuale 43 5" xfId="1617" xr:uid="{00000000-0005-0000-0000-000051060000}"/>
    <cellStyle name="Percentuale 44" xfId="1618" xr:uid="{00000000-0005-0000-0000-000052060000}"/>
    <cellStyle name="Percentuale 44 2" xfId="1619" xr:uid="{00000000-0005-0000-0000-000053060000}"/>
    <cellStyle name="Percentuale 44 3" xfId="1620" xr:uid="{00000000-0005-0000-0000-000054060000}"/>
    <cellStyle name="Percentuale 44 3 2" xfId="1621" xr:uid="{00000000-0005-0000-0000-000055060000}"/>
    <cellStyle name="Percentuale 44 3 3" xfId="1622" xr:uid="{00000000-0005-0000-0000-000056060000}"/>
    <cellStyle name="Percentuale 44 4" xfId="1623" xr:uid="{00000000-0005-0000-0000-000057060000}"/>
    <cellStyle name="Percentuale 44 5" xfId="1624" xr:uid="{00000000-0005-0000-0000-000058060000}"/>
    <cellStyle name="Percentuale 45" xfId="1625" xr:uid="{00000000-0005-0000-0000-000059060000}"/>
    <cellStyle name="Percentuale 45 2" xfId="1626" xr:uid="{00000000-0005-0000-0000-00005A060000}"/>
    <cellStyle name="Percentuale 45 3" xfId="1627" xr:uid="{00000000-0005-0000-0000-00005B060000}"/>
    <cellStyle name="Percentuale 45 3 2" xfId="1628" xr:uid="{00000000-0005-0000-0000-00005C060000}"/>
    <cellStyle name="Percentuale 45 3 3" xfId="1629" xr:uid="{00000000-0005-0000-0000-00005D060000}"/>
    <cellStyle name="Percentuale 45 4" xfId="1630" xr:uid="{00000000-0005-0000-0000-00005E060000}"/>
    <cellStyle name="Percentuale 45 5" xfId="1631" xr:uid="{00000000-0005-0000-0000-00005F060000}"/>
    <cellStyle name="Percentuale 46" xfId="1632" xr:uid="{00000000-0005-0000-0000-000060060000}"/>
    <cellStyle name="Percentuale 46 2" xfId="1633" xr:uid="{00000000-0005-0000-0000-000061060000}"/>
    <cellStyle name="Percentuale 46 3" xfId="1634" xr:uid="{00000000-0005-0000-0000-000062060000}"/>
    <cellStyle name="Percentuale 46 3 2" xfId="1635" xr:uid="{00000000-0005-0000-0000-000063060000}"/>
    <cellStyle name="Percentuale 46 3 3" xfId="1636" xr:uid="{00000000-0005-0000-0000-000064060000}"/>
    <cellStyle name="Percentuale 46 4" xfId="1637" xr:uid="{00000000-0005-0000-0000-000065060000}"/>
    <cellStyle name="Percentuale 46 5" xfId="1638" xr:uid="{00000000-0005-0000-0000-000066060000}"/>
    <cellStyle name="Percentuale 47" xfId="1639" xr:uid="{00000000-0005-0000-0000-000067060000}"/>
    <cellStyle name="Percentuale 47 2" xfId="1640" xr:uid="{00000000-0005-0000-0000-000068060000}"/>
    <cellStyle name="Percentuale 47 3" xfId="1641" xr:uid="{00000000-0005-0000-0000-000069060000}"/>
    <cellStyle name="Percentuale 47 3 2" xfId="1642" xr:uid="{00000000-0005-0000-0000-00006A060000}"/>
    <cellStyle name="Percentuale 47 3 3" xfId="1643" xr:uid="{00000000-0005-0000-0000-00006B060000}"/>
    <cellStyle name="Percentuale 47 4" xfId="1644" xr:uid="{00000000-0005-0000-0000-00006C060000}"/>
    <cellStyle name="Percentuale 47 5" xfId="1645" xr:uid="{00000000-0005-0000-0000-00006D060000}"/>
    <cellStyle name="Percentuale 48" xfId="1646" xr:uid="{00000000-0005-0000-0000-00006E060000}"/>
    <cellStyle name="Percentuale 48 2" xfId="1647" xr:uid="{00000000-0005-0000-0000-00006F060000}"/>
    <cellStyle name="Percentuale 48 3" xfId="1648" xr:uid="{00000000-0005-0000-0000-000070060000}"/>
    <cellStyle name="Percentuale 48 3 2" xfId="1649" xr:uid="{00000000-0005-0000-0000-000071060000}"/>
    <cellStyle name="Percentuale 48 3 3" xfId="1650" xr:uid="{00000000-0005-0000-0000-000072060000}"/>
    <cellStyle name="Percentuale 48 4" xfId="1651" xr:uid="{00000000-0005-0000-0000-000073060000}"/>
    <cellStyle name="Percentuale 48 5" xfId="1652" xr:uid="{00000000-0005-0000-0000-000074060000}"/>
    <cellStyle name="Percentuale 49" xfId="1653" xr:uid="{00000000-0005-0000-0000-000075060000}"/>
    <cellStyle name="Percentuale 49 2" xfId="1654" xr:uid="{00000000-0005-0000-0000-000076060000}"/>
    <cellStyle name="Percentuale 49 3" xfId="1655" xr:uid="{00000000-0005-0000-0000-000077060000}"/>
    <cellStyle name="Percentuale 49 3 2" xfId="1656" xr:uid="{00000000-0005-0000-0000-000078060000}"/>
    <cellStyle name="Percentuale 49 3 3" xfId="1657" xr:uid="{00000000-0005-0000-0000-000079060000}"/>
    <cellStyle name="Percentuale 49 4" xfId="1658" xr:uid="{00000000-0005-0000-0000-00007A060000}"/>
    <cellStyle name="Percentuale 49 5" xfId="1659" xr:uid="{00000000-0005-0000-0000-00007B060000}"/>
    <cellStyle name="Percentuale 5" xfId="1660" xr:uid="{00000000-0005-0000-0000-00007C060000}"/>
    <cellStyle name="Percentuale 5 2" xfId="1661" xr:uid="{00000000-0005-0000-0000-00007D060000}"/>
    <cellStyle name="Percentuale 5 3" xfId="1662" xr:uid="{00000000-0005-0000-0000-00007E060000}"/>
    <cellStyle name="Percentuale 5 3 2" xfId="1663" xr:uid="{00000000-0005-0000-0000-00007F060000}"/>
    <cellStyle name="Percentuale 5 3 3" xfId="1664" xr:uid="{00000000-0005-0000-0000-000080060000}"/>
    <cellStyle name="Percentuale 5 4" xfId="1665" xr:uid="{00000000-0005-0000-0000-000081060000}"/>
    <cellStyle name="Percentuale 5 5" xfId="1666" xr:uid="{00000000-0005-0000-0000-000082060000}"/>
    <cellStyle name="Percentuale 50" xfId="1667" xr:uid="{00000000-0005-0000-0000-000083060000}"/>
    <cellStyle name="Percentuale 50 2" xfId="1668" xr:uid="{00000000-0005-0000-0000-000084060000}"/>
    <cellStyle name="Percentuale 50 3" xfId="1669" xr:uid="{00000000-0005-0000-0000-000085060000}"/>
    <cellStyle name="Percentuale 50 3 2" xfId="1670" xr:uid="{00000000-0005-0000-0000-000086060000}"/>
    <cellStyle name="Percentuale 50 3 3" xfId="1671" xr:uid="{00000000-0005-0000-0000-000087060000}"/>
    <cellStyle name="Percentuale 50 4" xfId="1672" xr:uid="{00000000-0005-0000-0000-000088060000}"/>
    <cellStyle name="Percentuale 50 5" xfId="1673" xr:uid="{00000000-0005-0000-0000-000089060000}"/>
    <cellStyle name="Percentuale 51" xfId="1674" xr:uid="{00000000-0005-0000-0000-00008A060000}"/>
    <cellStyle name="Percentuale 51 2" xfId="1675" xr:uid="{00000000-0005-0000-0000-00008B060000}"/>
    <cellStyle name="Percentuale 51 3" xfId="1676" xr:uid="{00000000-0005-0000-0000-00008C060000}"/>
    <cellStyle name="Percentuale 51 3 2" xfId="1677" xr:uid="{00000000-0005-0000-0000-00008D060000}"/>
    <cellStyle name="Percentuale 51 3 3" xfId="1678" xr:uid="{00000000-0005-0000-0000-00008E060000}"/>
    <cellStyle name="Percentuale 51 4" xfId="1679" xr:uid="{00000000-0005-0000-0000-00008F060000}"/>
    <cellStyle name="Percentuale 51 5" xfId="1680" xr:uid="{00000000-0005-0000-0000-000090060000}"/>
    <cellStyle name="Percentuale 52" xfId="1681" xr:uid="{00000000-0005-0000-0000-000091060000}"/>
    <cellStyle name="Percentuale 52 2" xfId="1682" xr:uid="{00000000-0005-0000-0000-000092060000}"/>
    <cellStyle name="Percentuale 52 3" xfId="1683" xr:uid="{00000000-0005-0000-0000-000093060000}"/>
    <cellStyle name="Percentuale 52 3 2" xfId="1684" xr:uid="{00000000-0005-0000-0000-000094060000}"/>
    <cellStyle name="Percentuale 52 3 3" xfId="1685" xr:uid="{00000000-0005-0000-0000-000095060000}"/>
    <cellStyle name="Percentuale 52 4" xfId="1686" xr:uid="{00000000-0005-0000-0000-000096060000}"/>
    <cellStyle name="Percentuale 52 5" xfId="1687" xr:uid="{00000000-0005-0000-0000-000097060000}"/>
    <cellStyle name="Percentuale 53" xfId="1688" xr:uid="{00000000-0005-0000-0000-000098060000}"/>
    <cellStyle name="Percentuale 53 2" xfId="1689" xr:uid="{00000000-0005-0000-0000-000099060000}"/>
    <cellStyle name="Percentuale 53 3" xfId="1690" xr:uid="{00000000-0005-0000-0000-00009A060000}"/>
    <cellStyle name="Percentuale 53 3 2" xfId="1691" xr:uid="{00000000-0005-0000-0000-00009B060000}"/>
    <cellStyle name="Percentuale 53 3 3" xfId="1692" xr:uid="{00000000-0005-0000-0000-00009C060000}"/>
    <cellStyle name="Percentuale 53 4" xfId="1693" xr:uid="{00000000-0005-0000-0000-00009D060000}"/>
    <cellStyle name="Percentuale 53 5" xfId="1694" xr:uid="{00000000-0005-0000-0000-00009E060000}"/>
    <cellStyle name="Percentuale 54" xfId="1695" xr:uid="{00000000-0005-0000-0000-00009F060000}"/>
    <cellStyle name="Percentuale 54 2" xfId="1696" xr:uid="{00000000-0005-0000-0000-0000A0060000}"/>
    <cellStyle name="Percentuale 54 3" xfId="1697" xr:uid="{00000000-0005-0000-0000-0000A1060000}"/>
    <cellStyle name="Percentuale 54 3 2" xfId="1698" xr:uid="{00000000-0005-0000-0000-0000A2060000}"/>
    <cellStyle name="Percentuale 54 3 3" xfId="1699" xr:uid="{00000000-0005-0000-0000-0000A3060000}"/>
    <cellStyle name="Percentuale 54 4" xfId="1700" xr:uid="{00000000-0005-0000-0000-0000A4060000}"/>
    <cellStyle name="Percentuale 54 5" xfId="1701" xr:uid="{00000000-0005-0000-0000-0000A5060000}"/>
    <cellStyle name="Percentuale 55" xfId="1702" xr:uid="{00000000-0005-0000-0000-0000A6060000}"/>
    <cellStyle name="Percentuale 55 2" xfId="1703" xr:uid="{00000000-0005-0000-0000-0000A7060000}"/>
    <cellStyle name="Percentuale 55 3" xfId="1704" xr:uid="{00000000-0005-0000-0000-0000A8060000}"/>
    <cellStyle name="Percentuale 55 3 2" xfId="1705" xr:uid="{00000000-0005-0000-0000-0000A9060000}"/>
    <cellStyle name="Percentuale 55 3 3" xfId="1706" xr:uid="{00000000-0005-0000-0000-0000AA060000}"/>
    <cellStyle name="Percentuale 55 4" xfId="1707" xr:uid="{00000000-0005-0000-0000-0000AB060000}"/>
    <cellStyle name="Percentuale 55 5" xfId="1708" xr:uid="{00000000-0005-0000-0000-0000AC060000}"/>
    <cellStyle name="Percentuale 56" xfId="1709" xr:uid="{00000000-0005-0000-0000-0000AD060000}"/>
    <cellStyle name="Percentuale 56 2" xfId="1710" xr:uid="{00000000-0005-0000-0000-0000AE060000}"/>
    <cellStyle name="Percentuale 56 3" xfId="1711" xr:uid="{00000000-0005-0000-0000-0000AF060000}"/>
    <cellStyle name="Percentuale 56 3 2" xfId="1712" xr:uid="{00000000-0005-0000-0000-0000B0060000}"/>
    <cellStyle name="Percentuale 56 3 3" xfId="1713" xr:uid="{00000000-0005-0000-0000-0000B1060000}"/>
    <cellStyle name="Percentuale 56 4" xfId="1714" xr:uid="{00000000-0005-0000-0000-0000B2060000}"/>
    <cellStyle name="Percentuale 56 5" xfId="1715" xr:uid="{00000000-0005-0000-0000-0000B3060000}"/>
    <cellStyle name="Percentuale 57" xfId="1716" xr:uid="{00000000-0005-0000-0000-0000B4060000}"/>
    <cellStyle name="Percentuale 57 2" xfId="1717" xr:uid="{00000000-0005-0000-0000-0000B5060000}"/>
    <cellStyle name="Percentuale 57 3" xfId="1718" xr:uid="{00000000-0005-0000-0000-0000B6060000}"/>
    <cellStyle name="Percentuale 57 3 2" xfId="1719" xr:uid="{00000000-0005-0000-0000-0000B7060000}"/>
    <cellStyle name="Percentuale 57 3 3" xfId="1720" xr:uid="{00000000-0005-0000-0000-0000B8060000}"/>
    <cellStyle name="Percentuale 57 4" xfId="1721" xr:uid="{00000000-0005-0000-0000-0000B9060000}"/>
    <cellStyle name="Percentuale 57 5" xfId="1722" xr:uid="{00000000-0005-0000-0000-0000BA060000}"/>
    <cellStyle name="Percentuale 58" xfId="1723" xr:uid="{00000000-0005-0000-0000-0000BB060000}"/>
    <cellStyle name="Percentuale 58 2" xfId="1724" xr:uid="{00000000-0005-0000-0000-0000BC060000}"/>
    <cellStyle name="Percentuale 58 3" xfId="1725" xr:uid="{00000000-0005-0000-0000-0000BD060000}"/>
    <cellStyle name="Percentuale 58 3 2" xfId="1726" xr:uid="{00000000-0005-0000-0000-0000BE060000}"/>
    <cellStyle name="Percentuale 58 3 3" xfId="1727" xr:uid="{00000000-0005-0000-0000-0000BF060000}"/>
    <cellStyle name="Percentuale 58 4" xfId="1728" xr:uid="{00000000-0005-0000-0000-0000C0060000}"/>
    <cellStyle name="Percentuale 58 5" xfId="1729" xr:uid="{00000000-0005-0000-0000-0000C1060000}"/>
    <cellStyle name="Percentuale 59" xfId="1730" xr:uid="{00000000-0005-0000-0000-0000C2060000}"/>
    <cellStyle name="Percentuale 59 2" xfId="1731" xr:uid="{00000000-0005-0000-0000-0000C3060000}"/>
    <cellStyle name="Percentuale 59 3" xfId="1732" xr:uid="{00000000-0005-0000-0000-0000C4060000}"/>
    <cellStyle name="Percentuale 59 3 2" xfId="1733" xr:uid="{00000000-0005-0000-0000-0000C5060000}"/>
    <cellStyle name="Percentuale 59 3 3" xfId="1734" xr:uid="{00000000-0005-0000-0000-0000C6060000}"/>
    <cellStyle name="Percentuale 59 4" xfId="1735" xr:uid="{00000000-0005-0000-0000-0000C7060000}"/>
    <cellStyle name="Percentuale 59 5" xfId="1736" xr:uid="{00000000-0005-0000-0000-0000C8060000}"/>
    <cellStyle name="Percentuale 6" xfId="1737" xr:uid="{00000000-0005-0000-0000-0000C9060000}"/>
    <cellStyle name="Percentuale 6 2" xfId="1738" xr:uid="{00000000-0005-0000-0000-0000CA060000}"/>
    <cellStyle name="Percentuale 6 3" xfId="1739" xr:uid="{00000000-0005-0000-0000-0000CB060000}"/>
    <cellStyle name="Percentuale 6 3 2" xfId="1740" xr:uid="{00000000-0005-0000-0000-0000CC060000}"/>
    <cellStyle name="Percentuale 6 3 3" xfId="1741" xr:uid="{00000000-0005-0000-0000-0000CD060000}"/>
    <cellStyle name="Percentuale 6 4" xfId="1742" xr:uid="{00000000-0005-0000-0000-0000CE060000}"/>
    <cellStyle name="Percentuale 6 5" xfId="1743" xr:uid="{00000000-0005-0000-0000-0000CF060000}"/>
    <cellStyle name="Percentuale 60" xfId="1744" xr:uid="{00000000-0005-0000-0000-0000D0060000}"/>
    <cellStyle name="Percentuale 60 2" xfId="1745" xr:uid="{00000000-0005-0000-0000-0000D1060000}"/>
    <cellStyle name="Percentuale 60 3" xfId="1746" xr:uid="{00000000-0005-0000-0000-0000D2060000}"/>
    <cellStyle name="Percentuale 60 3 2" xfId="1747" xr:uid="{00000000-0005-0000-0000-0000D3060000}"/>
    <cellStyle name="Percentuale 60 3 3" xfId="1748" xr:uid="{00000000-0005-0000-0000-0000D4060000}"/>
    <cellStyle name="Percentuale 60 4" xfId="1749" xr:uid="{00000000-0005-0000-0000-0000D5060000}"/>
    <cellStyle name="Percentuale 60 5" xfId="1750" xr:uid="{00000000-0005-0000-0000-0000D6060000}"/>
    <cellStyle name="Percentuale 61" xfId="1751" xr:uid="{00000000-0005-0000-0000-0000D7060000}"/>
    <cellStyle name="Percentuale 61 2" xfId="1752" xr:uid="{00000000-0005-0000-0000-0000D8060000}"/>
    <cellStyle name="Percentuale 61 3" xfId="1753" xr:uid="{00000000-0005-0000-0000-0000D9060000}"/>
    <cellStyle name="Percentuale 61 3 2" xfId="1754" xr:uid="{00000000-0005-0000-0000-0000DA060000}"/>
    <cellStyle name="Percentuale 61 3 3" xfId="1755" xr:uid="{00000000-0005-0000-0000-0000DB060000}"/>
    <cellStyle name="Percentuale 61 4" xfId="1756" xr:uid="{00000000-0005-0000-0000-0000DC060000}"/>
    <cellStyle name="Percentuale 61 5" xfId="1757" xr:uid="{00000000-0005-0000-0000-0000DD060000}"/>
    <cellStyle name="Percentuale 62" xfId="1758" xr:uid="{00000000-0005-0000-0000-0000DE060000}"/>
    <cellStyle name="Percentuale 63" xfId="1759" xr:uid="{00000000-0005-0000-0000-0000DF060000}"/>
    <cellStyle name="Percentuale 64" xfId="1760" xr:uid="{00000000-0005-0000-0000-0000E0060000}"/>
    <cellStyle name="Percentuale 65" xfId="1761" xr:uid="{00000000-0005-0000-0000-0000E1060000}"/>
    <cellStyle name="Percentuale 66" xfId="1762" xr:uid="{00000000-0005-0000-0000-0000E2060000}"/>
    <cellStyle name="Percentuale 67" xfId="1763" xr:uid="{00000000-0005-0000-0000-0000E3060000}"/>
    <cellStyle name="Percentuale 68" xfId="1764" xr:uid="{00000000-0005-0000-0000-0000E4060000}"/>
    <cellStyle name="Percentuale 68 2" xfId="1765" xr:uid="{00000000-0005-0000-0000-0000E5060000}"/>
    <cellStyle name="Percentuale 68 3" xfId="1766" xr:uid="{00000000-0005-0000-0000-0000E6060000}"/>
    <cellStyle name="Percentuale 68 3 2" xfId="1767" xr:uid="{00000000-0005-0000-0000-0000E7060000}"/>
    <cellStyle name="Percentuale 68 3 3" xfId="1768" xr:uid="{00000000-0005-0000-0000-0000E8060000}"/>
    <cellStyle name="Percentuale 68 4" xfId="1769" xr:uid="{00000000-0005-0000-0000-0000E9060000}"/>
    <cellStyle name="Percentuale 68 5" xfId="1770" xr:uid="{00000000-0005-0000-0000-0000EA060000}"/>
    <cellStyle name="Percentuale 69" xfId="1771" xr:uid="{00000000-0005-0000-0000-0000EB060000}"/>
    <cellStyle name="Percentuale 69 2" xfId="1772" xr:uid="{00000000-0005-0000-0000-0000EC060000}"/>
    <cellStyle name="Percentuale 69 3" xfId="1773" xr:uid="{00000000-0005-0000-0000-0000ED060000}"/>
    <cellStyle name="Percentuale 69 3 2" xfId="1774" xr:uid="{00000000-0005-0000-0000-0000EE060000}"/>
    <cellStyle name="Percentuale 69 3 3" xfId="1775" xr:uid="{00000000-0005-0000-0000-0000EF060000}"/>
    <cellStyle name="Percentuale 69 4" xfId="1776" xr:uid="{00000000-0005-0000-0000-0000F0060000}"/>
    <cellStyle name="Percentuale 69 5" xfId="1777" xr:uid="{00000000-0005-0000-0000-0000F1060000}"/>
    <cellStyle name="Percentuale 7" xfId="1778" xr:uid="{00000000-0005-0000-0000-0000F2060000}"/>
    <cellStyle name="Percentuale 7 2" xfId="1779" xr:uid="{00000000-0005-0000-0000-0000F3060000}"/>
    <cellStyle name="Percentuale 7 3" xfId="1780" xr:uid="{00000000-0005-0000-0000-0000F4060000}"/>
    <cellStyle name="Percentuale 7 3 2" xfId="1781" xr:uid="{00000000-0005-0000-0000-0000F5060000}"/>
    <cellStyle name="Percentuale 7 3 3" xfId="1782" xr:uid="{00000000-0005-0000-0000-0000F6060000}"/>
    <cellStyle name="Percentuale 7 4" xfId="1783" xr:uid="{00000000-0005-0000-0000-0000F7060000}"/>
    <cellStyle name="Percentuale 7 5" xfId="1784" xr:uid="{00000000-0005-0000-0000-0000F8060000}"/>
    <cellStyle name="Percentuale 8" xfId="1785" xr:uid="{00000000-0005-0000-0000-0000F9060000}"/>
    <cellStyle name="Percentuale 8 2" xfId="1786" xr:uid="{00000000-0005-0000-0000-0000FA060000}"/>
    <cellStyle name="Percentuale 8 3" xfId="1787" xr:uid="{00000000-0005-0000-0000-0000FB060000}"/>
    <cellStyle name="Percentuale 8 3 2" xfId="1788" xr:uid="{00000000-0005-0000-0000-0000FC060000}"/>
    <cellStyle name="Percentuale 8 3 3" xfId="1789" xr:uid="{00000000-0005-0000-0000-0000FD060000}"/>
    <cellStyle name="Percentuale 8 4" xfId="1790" xr:uid="{00000000-0005-0000-0000-0000FE060000}"/>
    <cellStyle name="Percentuale 8 5" xfId="1791" xr:uid="{00000000-0005-0000-0000-0000FF060000}"/>
    <cellStyle name="Percentuale 9" xfId="1792" xr:uid="{00000000-0005-0000-0000-000000070000}"/>
    <cellStyle name="Percentuale 9 2" xfId="1793" xr:uid="{00000000-0005-0000-0000-000001070000}"/>
    <cellStyle name="Percentuale 9 3" xfId="1794" xr:uid="{00000000-0005-0000-0000-000002070000}"/>
    <cellStyle name="Percentuale 9 3 2" xfId="1795" xr:uid="{00000000-0005-0000-0000-000003070000}"/>
    <cellStyle name="Percentuale 9 3 3" xfId="1796" xr:uid="{00000000-0005-0000-0000-000004070000}"/>
    <cellStyle name="Percentuale 9 4" xfId="1797" xr:uid="{00000000-0005-0000-0000-000005070000}"/>
    <cellStyle name="Percentuale 9 5" xfId="1798" xr:uid="{00000000-0005-0000-0000-000006070000}"/>
    <cellStyle name="Procent 2" xfId="1799" xr:uid="{00000000-0005-0000-0000-000007070000}"/>
    <cellStyle name="Standard_Sce_D_Extraction" xfId="1800" xr:uid="{00000000-0005-0000-0000-000008070000}"/>
    <cellStyle name="Testo avviso" xfId="1801" xr:uid="{00000000-0005-0000-0000-000009070000}"/>
    <cellStyle name="Testo descrittivo" xfId="1802" xr:uid="{00000000-0005-0000-0000-00000A070000}"/>
    <cellStyle name="Titolo" xfId="1803" xr:uid="{00000000-0005-0000-0000-00000B070000}"/>
    <cellStyle name="Titolo 1" xfId="1804" xr:uid="{00000000-0005-0000-0000-00000C070000}"/>
    <cellStyle name="Titolo 2" xfId="1805" xr:uid="{00000000-0005-0000-0000-00000D070000}"/>
    <cellStyle name="Titolo 3" xfId="1806" xr:uid="{00000000-0005-0000-0000-00000E070000}"/>
    <cellStyle name="Titolo 3 2" xfId="1807" xr:uid="{00000000-0005-0000-0000-00000F070000}"/>
    <cellStyle name="Titolo 4" xfId="1808" xr:uid="{00000000-0005-0000-0000-000010070000}"/>
    <cellStyle name="Totale" xfId="1809" xr:uid="{00000000-0005-0000-0000-000011070000}"/>
    <cellStyle name="Totale 2" xfId="1810" xr:uid="{00000000-0005-0000-0000-000012070000}"/>
    <cellStyle name="Totale 3" xfId="1811" xr:uid="{00000000-0005-0000-0000-000013070000}"/>
    <cellStyle name="Totale 4" xfId="1812" xr:uid="{00000000-0005-0000-0000-000014070000}"/>
    <cellStyle name="Totale 5" xfId="1813" xr:uid="{00000000-0005-0000-0000-000015070000}"/>
    <cellStyle name="Totale 6" xfId="1814" xr:uid="{00000000-0005-0000-0000-000016070000}"/>
    <cellStyle name="Valore non valido" xfId="1815" xr:uid="{00000000-0005-0000-0000-000017070000}"/>
    <cellStyle name="Valore valido" xfId="1816" xr:uid="{00000000-0005-0000-0000-000018070000}"/>
    <cellStyle name="Обычный_CRF2002 (1)" xfId="1817" xr:uid="{00000000-0005-0000-0000-00001907000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5.PNG"/><Relationship Id="rId5" Type="http://schemas.openxmlformats.org/officeDocument/2006/relationships/image" Target="../media/image10.PNG"/><Relationship Id="rId4"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0.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18</xdr:col>
      <xdr:colOff>66717</xdr:colOff>
      <xdr:row>2</xdr:row>
      <xdr:rowOff>55976</xdr:rowOff>
    </xdr:from>
    <xdr:to>
      <xdr:col>19</xdr:col>
      <xdr:colOff>28575</xdr:colOff>
      <xdr:row>4</xdr:row>
      <xdr:rowOff>116353</xdr:rowOff>
    </xdr:to>
    <xdr:sp macro="" textlink="">
      <xdr:nvSpPr>
        <xdr:cNvPr id="576" name="TextBox 82">
          <a:extLst>
            <a:ext uri="{FF2B5EF4-FFF2-40B4-BE49-F238E27FC236}">
              <a16:creationId xmlns:a16="http://schemas.microsoft.com/office/drawing/2014/main" id="{00000000-0008-0000-0100-000040020000}"/>
            </a:ext>
          </a:extLst>
        </xdr:cNvPr>
        <xdr:cNvSpPr txBox="1"/>
      </xdr:nvSpPr>
      <xdr:spPr>
        <a:xfrm>
          <a:off x="7440188" y="369741"/>
          <a:ext cx="936769"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Boilers</a:t>
          </a:r>
        </a:p>
      </xdr:txBody>
    </xdr:sp>
    <xdr:clientData/>
  </xdr:twoCellAnchor>
  <xdr:twoCellAnchor>
    <xdr:from>
      <xdr:col>32</xdr:col>
      <xdr:colOff>369954</xdr:colOff>
      <xdr:row>2</xdr:row>
      <xdr:rowOff>52241</xdr:rowOff>
    </xdr:from>
    <xdr:to>
      <xdr:col>34</xdr:col>
      <xdr:colOff>183409</xdr:colOff>
      <xdr:row>4</xdr:row>
      <xdr:rowOff>112618</xdr:rowOff>
    </xdr:to>
    <xdr:sp macro="" textlink="">
      <xdr:nvSpPr>
        <xdr:cNvPr id="580" name="TextBox 102">
          <a:extLst>
            <a:ext uri="{FF2B5EF4-FFF2-40B4-BE49-F238E27FC236}">
              <a16:creationId xmlns:a16="http://schemas.microsoft.com/office/drawing/2014/main" id="{00000000-0008-0000-0100-000044020000}"/>
            </a:ext>
          </a:extLst>
        </xdr:cNvPr>
        <xdr:cNvSpPr txBox="1"/>
      </xdr:nvSpPr>
      <xdr:spPr>
        <a:xfrm>
          <a:off x="13032601" y="366006"/>
          <a:ext cx="1135749"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Buildings</a:t>
          </a:r>
        </a:p>
      </xdr:txBody>
    </xdr:sp>
    <xdr:clientData/>
  </xdr:twoCellAnchor>
  <xdr:twoCellAnchor>
    <xdr:from>
      <xdr:col>37</xdr:col>
      <xdr:colOff>8004</xdr:colOff>
      <xdr:row>2</xdr:row>
      <xdr:rowOff>52241</xdr:rowOff>
    </xdr:from>
    <xdr:to>
      <xdr:col>43</xdr:col>
      <xdr:colOff>200026</xdr:colOff>
      <xdr:row>4</xdr:row>
      <xdr:rowOff>112618</xdr:rowOff>
    </xdr:to>
    <xdr:sp macro="" textlink="">
      <xdr:nvSpPr>
        <xdr:cNvPr id="78" name="TextBox 102">
          <a:extLst>
            <a:ext uri="{FF2B5EF4-FFF2-40B4-BE49-F238E27FC236}">
              <a16:creationId xmlns:a16="http://schemas.microsoft.com/office/drawing/2014/main" id="{00000000-0008-0000-0100-00004E000000}"/>
            </a:ext>
          </a:extLst>
        </xdr:cNvPr>
        <xdr:cNvSpPr txBox="1"/>
      </xdr:nvSpPr>
      <xdr:spPr>
        <a:xfrm>
          <a:off x="15259210" y="366006"/>
          <a:ext cx="1671198"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Energy Services</a:t>
          </a:r>
        </a:p>
      </xdr:txBody>
    </xdr:sp>
    <xdr:clientData/>
  </xdr:twoCellAnchor>
  <xdr:twoCellAnchor>
    <xdr:from>
      <xdr:col>7</xdr:col>
      <xdr:colOff>190542</xdr:colOff>
      <xdr:row>2</xdr:row>
      <xdr:rowOff>27401</xdr:rowOff>
    </xdr:from>
    <xdr:to>
      <xdr:col>12</xdr:col>
      <xdr:colOff>179294</xdr:colOff>
      <xdr:row>4</xdr:row>
      <xdr:rowOff>87778</xdr:rowOff>
    </xdr:to>
    <xdr:sp macro="" textlink="">
      <xdr:nvSpPr>
        <xdr:cNvPr id="21" name="TextBox 82">
          <a:extLst>
            <a:ext uri="{FF2B5EF4-FFF2-40B4-BE49-F238E27FC236}">
              <a16:creationId xmlns:a16="http://schemas.microsoft.com/office/drawing/2014/main" id="{00000000-0008-0000-0100-000015000000}"/>
            </a:ext>
          </a:extLst>
        </xdr:cNvPr>
        <xdr:cNvSpPr txBox="1"/>
      </xdr:nvSpPr>
      <xdr:spPr>
        <a:xfrm>
          <a:off x="3081660" y="341166"/>
          <a:ext cx="1893752"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Fuel</a:t>
          </a:r>
          <a:r>
            <a:rPr lang="en-GB" baseline="0">
              <a:solidFill>
                <a:srgbClr val="FF0000"/>
              </a:solidFill>
            </a:rPr>
            <a:t> technology</a:t>
          </a:r>
          <a:endParaRPr lang="en-GB">
            <a:solidFill>
              <a:srgbClr val="FF0000"/>
            </a:solidFill>
          </a:endParaRPr>
        </a:p>
      </xdr:txBody>
    </xdr:sp>
    <xdr:clientData/>
  </xdr:twoCellAnchor>
  <xdr:twoCellAnchor>
    <xdr:from>
      <xdr:col>23</xdr:col>
      <xdr:colOff>119971</xdr:colOff>
      <xdr:row>2</xdr:row>
      <xdr:rowOff>66061</xdr:rowOff>
    </xdr:from>
    <xdr:to>
      <xdr:col>29</xdr:col>
      <xdr:colOff>56029</xdr:colOff>
      <xdr:row>4</xdr:row>
      <xdr:rowOff>126438</xdr:rowOff>
    </xdr:to>
    <xdr:sp macro="" textlink="">
      <xdr:nvSpPr>
        <xdr:cNvPr id="6" name="TextBox 82">
          <a:extLst>
            <a:ext uri="{FF2B5EF4-FFF2-40B4-BE49-F238E27FC236}">
              <a16:creationId xmlns:a16="http://schemas.microsoft.com/office/drawing/2014/main" id="{00000000-0008-0000-0100-000006000000}"/>
            </a:ext>
          </a:extLst>
        </xdr:cNvPr>
        <xdr:cNvSpPr txBox="1"/>
      </xdr:nvSpPr>
      <xdr:spPr>
        <a:xfrm>
          <a:off x="9958736" y="379826"/>
          <a:ext cx="1818646"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Heat produced</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292139</xdr:colOff>
      <xdr:row>4</xdr:row>
      <xdr:rowOff>166294</xdr:rowOff>
    </xdr:from>
    <xdr:to>
      <xdr:col>3</xdr:col>
      <xdr:colOff>739814</xdr:colOff>
      <xdr:row>6</xdr:row>
      <xdr:rowOff>101300</xdr:rowOff>
    </xdr:to>
    <xdr:sp macro="" textlink="">
      <xdr:nvSpPr>
        <xdr:cNvPr id="2" name="Arrow: Right 1">
          <a:extLst>
            <a:ext uri="{FF2B5EF4-FFF2-40B4-BE49-F238E27FC236}">
              <a16:creationId xmlns:a16="http://schemas.microsoft.com/office/drawing/2014/main" id="{04C7EC81-1855-461D-8D0F-88B059A83794}"/>
            </a:ext>
          </a:extLst>
        </xdr:cNvPr>
        <xdr:cNvSpPr/>
      </xdr:nvSpPr>
      <xdr:spPr bwMode="auto">
        <a:xfrm>
          <a:off x="3178774" y="1053800"/>
          <a:ext cx="447675" cy="284629"/>
        </a:xfrm>
        <a:prstGeom prst="rightArrow">
          <a:avLst/>
        </a:prstGeom>
        <a:solidFill>
          <a:schemeClr val="accent3">
            <a:lumMod val="40000"/>
            <a:lumOff val="6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lang="sv-SE" sz="1100"/>
        </a:p>
      </xdr:txBody>
    </xdr:sp>
    <xdr:clientData/>
  </xdr:twoCellAnchor>
  <xdr:twoCellAnchor editAs="oneCell">
    <xdr:from>
      <xdr:col>12</xdr:col>
      <xdr:colOff>46366</xdr:colOff>
      <xdr:row>60</xdr:row>
      <xdr:rowOff>117902</xdr:rowOff>
    </xdr:from>
    <xdr:to>
      <xdr:col>14</xdr:col>
      <xdr:colOff>258073</xdr:colOff>
      <xdr:row>87</xdr:row>
      <xdr:rowOff>30728</xdr:rowOff>
    </xdr:to>
    <xdr:pic>
      <xdr:nvPicPr>
        <xdr:cNvPr id="3" name="Picture 2">
          <a:extLst>
            <a:ext uri="{FF2B5EF4-FFF2-40B4-BE49-F238E27FC236}">
              <a16:creationId xmlns:a16="http://schemas.microsoft.com/office/drawing/2014/main" id="{5ED5F4CC-1F58-4391-857F-95327AAEC3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97590" y="12865714"/>
          <a:ext cx="3575376" cy="4531555"/>
        </a:xfrm>
        <a:prstGeom prst="rect">
          <a:avLst/>
        </a:prstGeom>
      </xdr:spPr>
    </xdr:pic>
    <xdr:clientData/>
  </xdr:twoCellAnchor>
  <xdr:twoCellAnchor>
    <xdr:from>
      <xdr:col>8</xdr:col>
      <xdr:colOff>500791</xdr:colOff>
      <xdr:row>24</xdr:row>
      <xdr:rowOff>53322</xdr:rowOff>
    </xdr:from>
    <xdr:to>
      <xdr:col>14</xdr:col>
      <xdr:colOff>276641</xdr:colOff>
      <xdr:row>41</xdr:row>
      <xdr:rowOff>147886</xdr:rowOff>
    </xdr:to>
    <xdr:sp macro="" textlink="">
      <xdr:nvSpPr>
        <xdr:cNvPr id="4" name="TextBox 3">
          <a:extLst>
            <a:ext uri="{FF2B5EF4-FFF2-40B4-BE49-F238E27FC236}">
              <a16:creationId xmlns:a16="http://schemas.microsoft.com/office/drawing/2014/main" id="{703973B6-147A-4D12-9F75-FD9D70857A35}"/>
            </a:ext>
          </a:extLst>
        </xdr:cNvPr>
        <xdr:cNvSpPr txBox="1"/>
      </xdr:nvSpPr>
      <xdr:spPr>
        <a:xfrm>
          <a:off x="9454291" y="4516465"/>
          <a:ext cx="8171457" cy="312895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b="1" u="sng">
              <a:latin typeface="Times New Roman" panose="02020603050405020304" pitchFamily="18" charset="0"/>
              <a:cs typeface="Times New Roman" panose="02020603050405020304" pitchFamily="18" charset="0"/>
            </a:rPr>
            <a:t>Explanation</a:t>
          </a:r>
        </a:p>
        <a:p>
          <a:endParaRPr lang="da-DK" sz="1100" baseline="0">
            <a:latin typeface="Times New Roman" panose="02020603050405020304" pitchFamily="18" charset="0"/>
            <a:cs typeface="Times New Roman" panose="02020603050405020304" pitchFamily="18" charset="0"/>
          </a:endParaRPr>
        </a:p>
        <a:p>
          <a:r>
            <a:rPr lang="da-DK" sz="1100" baseline="0">
              <a:latin typeface="Times New Roman" panose="02020603050405020304" pitchFamily="18" charset="0"/>
              <a:cs typeface="Times New Roman" panose="02020603050405020304" pitchFamily="18" charset="0"/>
            </a:rPr>
            <a:t>* STEP 1</a:t>
          </a:r>
        </a:p>
        <a:p>
          <a:r>
            <a:rPr lang="da-DK" sz="1100" baseline="0">
              <a:latin typeface="Times New Roman" panose="02020603050405020304" pitchFamily="18" charset="0"/>
              <a:cs typeface="Times New Roman" panose="02020603050405020304" pitchFamily="18" charset="0"/>
            </a:rPr>
            <a:t>the split between the construction periods: before and after 1970, is due to the changes in the Swedish building regulations. </a:t>
          </a:r>
          <a:r>
            <a:rPr lang="sv-SE" sz="1100" baseline="0">
              <a:solidFill>
                <a:schemeClr val="dk1"/>
              </a:solidFill>
              <a:latin typeface="Times New Roman" panose="02020603050405020304" pitchFamily="18" charset="0"/>
              <a:ea typeface="+mn-ea"/>
              <a:cs typeface="Times New Roman" panose="02020603050405020304" pitchFamily="18" charset="0"/>
            </a:rPr>
            <a:t>BABS 60 was substituted with SBN. </a:t>
          </a:r>
        </a:p>
        <a:p>
          <a:r>
            <a:rPr lang="sv-SE" sz="1100" baseline="0">
              <a:solidFill>
                <a:schemeClr val="dk1"/>
              </a:solidFill>
              <a:latin typeface="Times New Roman" panose="02020603050405020304" pitchFamily="18" charset="0"/>
              <a:ea typeface="+mn-ea"/>
              <a:cs typeface="Times New Roman" panose="02020603050405020304" pitchFamily="18" charset="0"/>
            </a:rPr>
            <a:t>Values for the total heated floor area are taken from the Energimyndigheten (files available)</a:t>
          </a:r>
        </a:p>
        <a:p>
          <a:endParaRPr lang="sv-SE" sz="1100" baseline="0">
            <a:solidFill>
              <a:schemeClr val="dk1"/>
            </a:solidFill>
            <a:latin typeface="Times New Roman" panose="02020603050405020304" pitchFamily="18" charset="0"/>
            <a:ea typeface="+mn-ea"/>
            <a:cs typeface="Times New Roman" panose="02020603050405020304" pitchFamily="18" charset="0"/>
          </a:endParaRPr>
        </a:p>
        <a:p>
          <a:r>
            <a:rPr lang="sv-SE" sz="1100" baseline="0">
              <a:solidFill>
                <a:schemeClr val="dk1"/>
              </a:solidFill>
              <a:latin typeface="Times New Roman" panose="02020603050405020304" pitchFamily="18" charset="0"/>
              <a:ea typeface="+mn-ea"/>
              <a:cs typeface="Times New Roman" panose="02020603050405020304" pitchFamily="18" charset="0"/>
            </a:rPr>
            <a:t>* STEPs 2-3 </a:t>
          </a:r>
          <a:r>
            <a:rPr lang="sv-SE" sz="1100" b="1" baseline="0">
              <a:solidFill>
                <a:schemeClr val="dk1"/>
              </a:solidFill>
              <a:latin typeface="Times New Roman" panose="02020603050405020304" pitchFamily="18" charset="0"/>
              <a:ea typeface="+mn-ea"/>
              <a:cs typeface="Times New Roman" panose="02020603050405020304" pitchFamily="18" charset="0"/>
            </a:rPr>
            <a:t>(MFDs)</a:t>
          </a:r>
        </a:p>
        <a:p>
          <a:r>
            <a:rPr lang="sv-SE" sz="1100" baseline="0">
              <a:solidFill>
                <a:schemeClr val="dk1"/>
              </a:solidFill>
              <a:latin typeface="Times New Roman" panose="02020603050405020304" pitchFamily="18" charset="0"/>
              <a:ea typeface="+mn-ea"/>
              <a:cs typeface="Times New Roman" panose="02020603050405020304" pitchFamily="18" charset="0"/>
            </a:rPr>
            <a:t>the division between individual, decentralized and centralized buildings is based on the data from Energistatistik. Buildings NOT CONNECTED to district heating are assumed to be individual; buildings CONNECTED to district heating are divided into centralized and decentralized based on the shares of centralized and decentralized district heatign systems in Sweden (centralized DH systems are assumed having heat deliveries of more than 400 GWh/yr, decentralized otherwise). Links below.</a:t>
          </a:r>
        </a:p>
        <a:p>
          <a:endParaRPr lang="sv-SE" sz="1100" baseline="0">
            <a:solidFill>
              <a:schemeClr val="dk1"/>
            </a:solidFill>
            <a:latin typeface="Times New Roman" panose="02020603050405020304" pitchFamily="18" charset="0"/>
            <a:ea typeface="+mn-ea"/>
            <a:cs typeface="Times New Roman" panose="02020603050405020304" pitchFamily="18" charset="0"/>
          </a:endParaRPr>
        </a:p>
        <a:p>
          <a:r>
            <a:rPr lang="sv-SE" sz="1100" baseline="0">
              <a:solidFill>
                <a:srgbClr val="FF0000"/>
              </a:solidFill>
              <a:latin typeface="Times New Roman" panose="02020603050405020304" pitchFamily="18" charset="0"/>
              <a:ea typeface="+mn-ea"/>
              <a:cs typeface="Times New Roman" panose="02020603050405020304" pitchFamily="18" charset="0"/>
            </a:rPr>
            <a:t>NOTE:</a:t>
          </a:r>
          <a:r>
            <a:rPr lang="sv-SE" sz="1100" baseline="0">
              <a:solidFill>
                <a:schemeClr val="dk1"/>
              </a:solidFill>
              <a:latin typeface="Times New Roman" panose="02020603050405020304" pitchFamily="18" charset="0"/>
              <a:ea typeface="+mn-ea"/>
              <a:cs typeface="Times New Roman" panose="02020603050405020304" pitchFamily="18" charset="0"/>
            </a:rPr>
            <a:t> there are probably no centralized DH systems in climate zones I and II, but the logic behind the division between the centralized and decentralized buildings is still applied for those zones for consistency (further changes can be implemented).</a:t>
          </a:r>
        </a:p>
        <a:p>
          <a:endParaRPr lang="sv-SE" sz="1100" baseline="0">
            <a:solidFill>
              <a:schemeClr val="dk1"/>
            </a:solidFill>
            <a:latin typeface="Times New Roman" panose="02020603050405020304" pitchFamily="18" charset="0"/>
            <a:ea typeface="+mn-ea"/>
            <a:cs typeface="Times New Roman" panose="02020603050405020304" pitchFamily="18" charset="0"/>
          </a:endParaRPr>
        </a:p>
        <a:p>
          <a:r>
            <a:rPr lang="sv-SE" sz="1100" baseline="0">
              <a:solidFill>
                <a:schemeClr val="dk1"/>
              </a:solidFill>
              <a:latin typeface="Times New Roman" panose="02020603050405020304" pitchFamily="18" charset="0"/>
              <a:ea typeface="+mn-ea"/>
              <a:cs typeface="Times New Roman" panose="02020603050405020304" pitchFamily="18" charset="0"/>
            </a:rPr>
            <a:t>* STEPs 2-3 </a:t>
          </a:r>
          <a:r>
            <a:rPr lang="sv-SE" sz="1100" b="1" baseline="0">
              <a:solidFill>
                <a:schemeClr val="dk1"/>
              </a:solidFill>
              <a:latin typeface="Times New Roman" panose="02020603050405020304" pitchFamily="18" charset="0"/>
              <a:ea typeface="+mn-ea"/>
              <a:cs typeface="Times New Roman" panose="02020603050405020304" pitchFamily="18" charset="0"/>
            </a:rPr>
            <a:t>(SFDs)</a:t>
          </a:r>
        </a:p>
        <a:p>
          <a:r>
            <a:rPr lang="sv-SE" sz="1100" baseline="0">
              <a:solidFill>
                <a:schemeClr val="dk1"/>
              </a:solidFill>
              <a:latin typeface="Times New Roman" panose="02020603050405020304" pitchFamily="18" charset="0"/>
              <a:ea typeface="+mn-ea"/>
              <a:cs typeface="Times New Roman" panose="02020603050405020304" pitchFamily="18" charset="0"/>
            </a:rPr>
            <a:t>first total heated floor area of SFDs is caluclated for each county. Then the split between the climate zones and ind., cent., and decent., buildings is performed similarly to MFDs. </a:t>
          </a:r>
        </a:p>
      </xdr:txBody>
    </xdr:sp>
    <xdr:clientData/>
  </xdr:twoCellAnchor>
  <xdr:twoCellAnchor>
    <xdr:from>
      <xdr:col>7</xdr:col>
      <xdr:colOff>233082</xdr:colOff>
      <xdr:row>5</xdr:row>
      <xdr:rowOff>53788</xdr:rowOff>
    </xdr:from>
    <xdr:to>
      <xdr:col>7</xdr:col>
      <xdr:colOff>791584</xdr:colOff>
      <xdr:row>6</xdr:row>
      <xdr:rowOff>168089</xdr:rowOff>
    </xdr:to>
    <xdr:sp macro="" textlink="">
      <xdr:nvSpPr>
        <xdr:cNvPr id="5" name="Arrow: Right 4">
          <a:extLst>
            <a:ext uri="{FF2B5EF4-FFF2-40B4-BE49-F238E27FC236}">
              <a16:creationId xmlns:a16="http://schemas.microsoft.com/office/drawing/2014/main" id="{3F654DA3-447B-45DA-9383-541AE39940BF}"/>
            </a:ext>
          </a:extLst>
        </xdr:cNvPr>
        <xdr:cNvSpPr/>
      </xdr:nvSpPr>
      <xdr:spPr bwMode="auto">
        <a:xfrm>
          <a:off x="7270376" y="1120588"/>
          <a:ext cx="558502" cy="293595"/>
        </a:xfrm>
        <a:prstGeom prst="rightArrow">
          <a:avLst/>
        </a:prstGeom>
        <a:solidFill>
          <a:schemeClr val="accent3">
            <a:lumMod val="40000"/>
            <a:lumOff val="6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lang="sv-SE" sz="1100"/>
        </a:p>
      </xdr:txBody>
    </xdr:sp>
    <xdr:clientData/>
  </xdr:twoCellAnchor>
  <xdr:twoCellAnchor editAs="oneCell">
    <xdr:from>
      <xdr:col>6</xdr:col>
      <xdr:colOff>188257</xdr:colOff>
      <xdr:row>167</xdr:row>
      <xdr:rowOff>8964</xdr:rowOff>
    </xdr:from>
    <xdr:to>
      <xdr:col>8</xdr:col>
      <xdr:colOff>552898</xdr:colOff>
      <xdr:row>193</xdr:row>
      <xdr:rowOff>146274</xdr:rowOff>
    </xdr:to>
    <xdr:pic>
      <xdr:nvPicPr>
        <xdr:cNvPr id="6" name="Picture 5">
          <a:extLst>
            <a:ext uri="{FF2B5EF4-FFF2-40B4-BE49-F238E27FC236}">
              <a16:creationId xmlns:a16="http://schemas.microsoft.com/office/drawing/2014/main" id="{56D50200-E4BA-4DD6-82DA-AA434EAA678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505763" y="21802164"/>
          <a:ext cx="2545978" cy="4631541"/>
        </a:xfrm>
        <a:prstGeom prst="rect">
          <a:avLst/>
        </a:prstGeom>
      </xdr:spPr>
    </xdr:pic>
    <xdr:clientData/>
  </xdr:twoCellAnchor>
  <xdr:twoCellAnchor editAs="oneCell">
    <xdr:from>
      <xdr:col>1</xdr:col>
      <xdr:colOff>705971</xdr:colOff>
      <xdr:row>129</xdr:row>
      <xdr:rowOff>78442</xdr:rowOff>
    </xdr:from>
    <xdr:to>
      <xdr:col>9</xdr:col>
      <xdr:colOff>78442</xdr:colOff>
      <xdr:row>160</xdr:row>
      <xdr:rowOff>73416</xdr:rowOff>
    </xdr:to>
    <xdr:pic>
      <xdr:nvPicPr>
        <xdr:cNvPr id="11" name="Picture 10">
          <a:extLst>
            <a:ext uri="{FF2B5EF4-FFF2-40B4-BE49-F238E27FC236}">
              <a16:creationId xmlns:a16="http://schemas.microsoft.com/office/drawing/2014/main" id="{84E1D6AB-1390-475E-B9F5-08BD6988030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57618" y="21717001"/>
          <a:ext cx="8617324" cy="4858327"/>
        </a:xfrm>
        <a:prstGeom prst="rect">
          <a:avLst/>
        </a:prstGeom>
      </xdr:spPr>
    </xdr:pic>
    <xdr:clientData/>
  </xdr:twoCellAnchor>
  <xdr:twoCellAnchor editAs="oneCell">
    <xdr:from>
      <xdr:col>10</xdr:col>
      <xdr:colOff>44823</xdr:colOff>
      <xdr:row>129</xdr:row>
      <xdr:rowOff>134470</xdr:rowOff>
    </xdr:from>
    <xdr:to>
      <xdr:col>17</xdr:col>
      <xdr:colOff>245522</xdr:colOff>
      <xdr:row>148</xdr:row>
      <xdr:rowOff>49709</xdr:rowOff>
    </xdr:to>
    <xdr:pic>
      <xdr:nvPicPr>
        <xdr:cNvPr id="10" name="Picture 9">
          <a:extLst>
            <a:ext uri="{FF2B5EF4-FFF2-40B4-BE49-F238E27FC236}">
              <a16:creationId xmlns:a16="http://schemas.microsoft.com/office/drawing/2014/main" id="{832A5F93-04B0-46BD-983E-4D46CA233E7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766176" y="21773029"/>
          <a:ext cx="8840434" cy="2896004"/>
        </a:xfrm>
        <a:prstGeom prst="rect">
          <a:avLst/>
        </a:prstGeom>
      </xdr:spPr>
    </xdr:pic>
    <xdr:clientData/>
  </xdr:twoCellAnchor>
  <xdr:twoCellAnchor editAs="oneCell">
    <xdr:from>
      <xdr:col>10</xdr:col>
      <xdr:colOff>67235</xdr:colOff>
      <xdr:row>150</xdr:row>
      <xdr:rowOff>22412</xdr:rowOff>
    </xdr:from>
    <xdr:to>
      <xdr:col>17</xdr:col>
      <xdr:colOff>591829</xdr:colOff>
      <xdr:row>175</xdr:row>
      <xdr:rowOff>108707</xdr:rowOff>
    </xdr:to>
    <xdr:pic>
      <xdr:nvPicPr>
        <xdr:cNvPr id="15" name="Picture 14">
          <a:extLst>
            <a:ext uri="{FF2B5EF4-FFF2-40B4-BE49-F238E27FC236}">
              <a16:creationId xmlns:a16="http://schemas.microsoft.com/office/drawing/2014/main" id="{CAF179BD-889F-42FC-A14D-9CA1807A628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788588" y="24955500"/>
          <a:ext cx="9164329" cy="4086795"/>
        </a:xfrm>
        <a:prstGeom prst="rect">
          <a:avLst/>
        </a:prstGeom>
      </xdr:spPr>
    </xdr:pic>
    <xdr:clientData/>
  </xdr:twoCellAnchor>
  <xdr:twoCellAnchor editAs="oneCell">
    <xdr:from>
      <xdr:col>10</xdr:col>
      <xdr:colOff>78441</xdr:colOff>
      <xdr:row>177</xdr:row>
      <xdr:rowOff>1</xdr:rowOff>
    </xdr:from>
    <xdr:to>
      <xdr:col>14</xdr:col>
      <xdr:colOff>704537</xdr:colOff>
      <xdr:row>205</xdr:row>
      <xdr:rowOff>54989</xdr:rowOff>
    </xdr:to>
    <xdr:pic>
      <xdr:nvPicPr>
        <xdr:cNvPr id="16" name="Picture 15">
          <a:extLst>
            <a:ext uri="{FF2B5EF4-FFF2-40B4-BE49-F238E27FC236}">
              <a16:creationId xmlns:a16="http://schemas.microsoft.com/office/drawing/2014/main" id="{2767A225-C2E3-429B-8B1D-D4FCFE1A959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799794" y="29247354"/>
          <a:ext cx="5792008" cy="458216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333376</xdr:colOff>
      <xdr:row>9</xdr:row>
      <xdr:rowOff>15240</xdr:rowOff>
    </xdr:from>
    <xdr:to>
      <xdr:col>4</xdr:col>
      <xdr:colOff>781051</xdr:colOff>
      <xdr:row>10</xdr:row>
      <xdr:rowOff>129540</xdr:rowOff>
    </xdr:to>
    <xdr:sp macro="" textlink="">
      <xdr:nvSpPr>
        <xdr:cNvPr id="2" name="Arrow: Right 1">
          <a:extLst>
            <a:ext uri="{FF2B5EF4-FFF2-40B4-BE49-F238E27FC236}">
              <a16:creationId xmlns:a16="http://schemas.microsoft.com/office/drawing/2014/main" id="{E31DF2CC-9C79-4DF8-9E83-172269450E38}"/>
            </a:ext>
          </a:extLst>
        </xdr:cNvPr>
        <xdr:cNvSpPr/>
      </xdr:nvSpPr>
      <xdr:spPr bwMode="auto">
        <a:xfrm>
          <a:off x="5278756" y="1066800"/>
          <a:ext cx="447675" cy="281940"/>
        </a:xfrm>
        <a:prstGeom prst="rightArrow">
          <a:avLst/>
        </a:prstGeom>
        <a:solidFill>
          <a:schemeClr val="accent3">
            <a:lumMod val="40000"/>
            <a:lumOff val="6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lang="sv-SE" sz="1100"/>
        </a:p>
      </xdr:txBody>
    </xdr:sp>
    <xdr:clientData/>
  </xdr:twoCellAnchor>
  <xdr:twoCellAnchor>
    <xdr:from>
      <xdr:col>10</xdr:col>
      <xdr:colOff>24743</xdr:colOff>
      <xdr:row>29</xdr:row>
      <xdr:rowOff>29344</xdr:rowOff>
    </xdr:from>
    <xdr:to>
      <xdr:col>15</xdr:col>
      <xdr:colOff>480060</xdr:colOff>
      <xdr:row>51</xdr:row>
      <xdr:rowOff>129540</xdr:rowOff>
    </xdr:to>
    <xdr:sp macro="" textlink="">
      <xdr:nvSpPr>
        <xdr:cNvPr id="4" name="TextBox 3">
          <a:extLst>
            <a:ext uri="{FF2B5EF4-FFF2-40B4-BE49-F238E27FC236}">
              <a16:creationId xmlns:a16="http://schemas.microsoft.com/office/drawing/2014/main" id="{6CA29552-3272-4334-AEB2-9C1ECA2E9E0E}"/>
            </a:ext>
          </a:extLst>
        </xdr:cNvPr>
        <xdr:cNvSpPr txBox="1"/>
      </xdr:nvSpPr>
      <xdr:spPr>
        <a:xfrm>
          <a:off x="12704899" y="4470375"/>
          <a:ext cx="4943974" cy="410069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b="1" u="sng">
              <a:latin typeface="Times New Roman" panose="02020603050405020304" pitchFamily="18" charset="0"/>
              <a:cs typeface="Times New Roman" panose="02020603050405020304" pitchFamily="18" charset="0"/>
            </a:rPr>
            <a:t>Explanation</a:t>
          </a:r>
        </a:p>
        <a:p>
          <a:endParaRPr lang="da-DK" sz="1100" baseline="0">
            <a:latin typeface="Times New Roman" panose="02020603050405020304" pitchFamily="18" charset="0"/>
            <a:cs typeface="Times New Roman" panose="02020603050405020304" pitchFamily="18" charset="0"/>
          </a:endParaRPr>
        </a:p>
        <a:p>
          <a:r>
            <a:rPr lang="da-DK" sz="1100" baseline="0">
              <a:latin typeface="Times New Roman" panose="02020603050405020304" pitchFamily="18" charset="0"/>
              <a:cs typeface="Times New Roman" panose="02020603050405020304" pitchFamily="18" charset="0"/>
            </a:rPr>
            <a:t>* STEP 1</a:t>
          </a:r>
        </a:p>
        <a:p>
          <a:r>
            <a:rPr lang="sv-SE" sz="1100" baseline="0">
              <a:solidFill>
                <a:schemeClr val="dk1"/>
              </a:solidFill>
              <a:latin typeface="Times New Roman" panose="02020603050405020304" pitchFamily="18" charset="0"/>
              <a:ea typeface="+mn-ea"/>
              <a:cs typeface="Times New Roman" panose="02020603050405020304" pitchFamily="18" charset="0"/>
            </a:rPr>
            <a:t>the split between SFDs (detached) and MFDs (multifamily) and between the periods of before 1970 and after 1970 is performed based on the info from Energimyndigheten (files with their statistics are available).</a:t>
          </a:r>
        </a:p>
        <a:p>
          <a:endParaRPr lang="sv-SE" sz="1100" baseline="0">
            <a:solidFill>
              <a:schemeClr val="dk1"/>
            </a:solidFill>
            <a:latin typeface="Times New Roman" panose="02020603050405020304" pitchFamily="18" charset="0"/>
            <a:ea typeface="+mn-ea"/>
            <a:cs typeface="Times New Roman" panose="02020603050405020304" pitchFamily="18" charset="0"/>
          </a:endParaRPr>
        </a:p>
        <a:p>
          <a:r>
            <a:rPr lang="sv-SE" sz="1100" baseline="0">
              <a:solidFill>
                <a:schemeClr val="dk1"/>
              </a:solidFill>
              <a:latin typeface="Times New Roman" panose="02020603050405020304" pitchFamily="18" charset="0"/>
              <a:ea typeface="+mn-ea"/>
              <a:cs typeface="Times New Roman" panose="02020603050405020304" pitchFamily="18" charset="0"/>
            </a:rPr>
            <a:t>* STEP 2</a:t>
          </a:r>
        </a:p>
        <a:p>
          <a:r>
            <a:rPr lang="sv-SE" sz="1100" baseline="0">
              <a:solidFill>
                <a:schemeClr val="dk1"/>
              </a:solidFill>
              <a:latin typeface="Times New Roman" panose="02020603050405020304" pitchFamily="18" charset="0"/>
              <a:ea typeface="+mn-ea"/>
              <a:cs typeface="Times New Roman" panose="02020603050405020304" pitchFamily="18" charset="0"/>
            </a:rPr>
            <a:t>Calibration for decentralized and centralized (district heating supplied) and individual (other heat sources) type of buildings. For MFDs, calibration is performed based on the available data. For SFDs, the assumption is made that individual, decentralized and centralized buildings have identical specific energy use.</a:t>
          </a:r>
        </a:p>
        <a:p>
          <a:endParaRPr lang="sv-SE" sz="1100" baseline="0">
            <a:solidFill>
              <a:schemeClr val="dk1"/>
            </a:solidFill>
            <a:latin typeface="Times New Roman" panose="02020603050405020304" pitchFamily="18" charset="0"/>
            <a:ea typeface="+mn-ea"/>
            <a:cs typeface="Times New Roman" panose="02020603050405020304" pitchFamily="18" charset="0"/>
          </a:endParaRPr>
        </a:p>
        <a:p>
          <a:r>
            <a:rPr lang="sv-SE" sz="1100" baseline="0">
              <a:solidFill>
                <a:schemeClr val="dk1"/>
              </a:solidFill>
              <a:latin typeface="Times New Roman" panose="02020603050405020304" pitchFamily="18" charset="0"/>
              <a:ea typeface="+mn-ea"/>
              <a:cs typeface="Times New Roman" panose="02020603050405020304" pitchFamily="18" charset="0"/>
            </a:rPr>
            <a:t>* STEP 3</a:t>
          </a:r>
        </a:p>
        <a:p>
          <a:r>
            <a:rPr lang="da-DK" sz="1200" baseline="0">
              <a:solidFill>
                <a:schemeClr val="dk1"/>
              </a:solidFill>
              <a:latin typeface="Times New Roman" panose="02020603050405020304" pitchFamily="18" charset="0"/>
              <a:ea typeface="+mn-ea"/>
              <a:cs typeface="Times New Roman" panose="02020603050405020304" pitchFamily="18" charset="0"/>
            </a:rPr>
            <a:t>Calibration for the climate zones. For individual MFDs, the average vaues for temperature zones are used since some data are missing for oil and gas.</a:t>
          </a:r>
        </a:p>
        <a:p>
          <a:r>
            <a:rPr lang="da-DK" sz="1200" baseline="0">
              <a:solidFill>
                <a:schemeClr val="dk1"/>
              </a:solidFill>
              <a:latin typeface="Times New Roman" panose="02020603050405020304" pitchFamily="18" charset="0"/>
              <a:ea typeface="+mn-ea"/>
              <a:cs typeface="Times New Roman" panose="02020603050405020304" pitchFamily="18" charset="0"/>
            </a:rPr>
            <a:t>   </a:t>
          </a:r>
        </a:p>
        <a:p>
          <a:r>
            <a:rPr lang="da-DK" sz="1200" i="1" baseline="0">
              <a:solidFill>
                <a:srgbClr val="FF0000"/>
              </a:solidFill>
              <a:latin typeface="Times New Roman" panose="02020603050405020304" pitchFamily="18" charset="0"/>
              <a:ea typeface="+mn-ea"/>
              <a:cs typeface="Times New Roman" panose="02020603050405020304" pitchFamily="18" charset="0"/>
            </a:rPr>
            <a:t>NOTE:</a:t>
          </a:r>
          <a:r>
            <a:rPr lang="da-DK" sz="1200" i="1" baseline="0">
              <a:solidFill>
                <a:schemeClr val="dk1"/>
              </a:solidFill>
              <a:latin typeface="Times New Roman" panose="02020603050405020304" pitchFamily="18" charset="0"/>
              <a:ea typeface="+mn-ea"/>
              <a:cs typeface="Times New Roman" panose="02020603050405020304" pitchFamily="18" charset="0"/>
            </a:rPr>
            <a:t> if the resulted calibrated data (table K5:O16) and the data on average  specifc energy use in climate zones from the official statistics (e.g. lines 42-45 for MFDs) are compared, it can be seen that the average values for climate zones do not correspond. This is because the data distribution after the construction year is prioritized and the values for climate zones are simply used to calibrate the data to differ from north to south. </a:t>
          </a:r>
        </a:p>
      </xdr:txBody>
    </xdr:sp>
    <xdr:clientData/>
  </xdr:twoCellAnchor>
  <xdr:twoCellAnchor>
    <xdr:from>
      <xdr:col>8</xdr:col>
      <xdr:colOff>304800</xdr:colOff>
      <xdr:row>9</xdr:row>
      <xdr:rowOff>7620</xdr:rowOff>
    </xdr:from>
    <xdr:to>
      <xdr:col>8</xdr:col>
      <xdr:colOff>784860</xdr:colOff>
      <xdr:row>10</xdr:row>
      <xdr:rowOff>121920</xdr:rowOff>
    </xdr:to>
    <xdr:sp macro="" textlink="">
      <xdr:nvSpPr>
        <xdr:cNvPr id="5" name="Arrow: Right 4">
          <a:extLst>
            <a:ext uri="{FF2B5EF4-FFF2-40B4-BE49-F238E27FC236}">
              <a16:creationId xmlns:a16="http://schemas.microsoft.com/office/drawing/2014/main" id="{B7BF2F61-2A61-4639-B76F-6B1BDF410E67}"/>
            </a:ext>
          </a:extLst>
        </xdr:cNvPr>
        <xdr:cNvSpPr/>
      </xdr:nvSpPr>
      <xdr:spPr bwMode="auto">
        <a:xfrm>
          <a:off x="10248900" y="1059180"/>
          <a:ext cx="480060" cy="281940"/>
        </a:xfrm>
        <a:prstGeom prst="rightArrow">
          <a:avLst/>
        </a:prstGeom>
        <a:solidFill>
          <a:schemeClr val="accent3">
            <a:lumMod val="40000"/>
            <a:lumOff val="6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lang="sv-SE" sz="1100"/>
        </a:p>
      </xdr:txBody>
    </xdr:sp>
    <xdr:clientData/>
  </xdr:twoCellAnchor>
  <xdr:twoCellAnchor editAs="oneCell">
    <xdr:from>
      <xdr:col>10</xdr:col>
      <xdr:colOff>71438</xdr:colOff>
      <xdr:row>111</xdr:row>
      <xdr:rowOff>130968</xdr:rowOff>
    </xdr:from>
    <xdr:to>
      <xdr:col>18</xdr:col>
      <xdr:colOff>532112</xdr:colOff>
      <xdr:row>126</xdr:row>
      <xdr:rowOff>155132</xdr:rowOff>
    </xdr:to>
    <xdr:pic>
      <xdr:nvPicPr>
        <xdr:cNvPr id="6" name="Picture 5">
          <a:extLst>
            <a:ext uri="{FF2B5EF4-FFF2-40B4-BE49-F238E27FC236}">
              <a16:creationId xmlns:a16="http://schemas.microsoft.com/office/drawing/2014/main" id="{0B3D7CCC-D2D0-4F00-9BB5-F2B0D2C348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51594" y="18121312"/>
          <a:ext cx="7830643" cy="2524477"/>
        </a:xfrm>
        <a:prstGeom prst="rect">
          <a:avLst/>
        </a:prstGeom>
      </xdr:spPr>
    </xdr:pic>
    <xdr:clientData/>
  </xdr:twoCellAnchor>
  <xdr:twoCellAnchor editAs="oneCell">
    <xdr:from>
      <xdr:col>10</xdr:col>
      <xdr:colOff>59532</xdr:colOff>
      <xdr:row>127</xdr:row>
      <xdr:rowOff>130969</xdr:rowOff>
    </xdr:from>
    <xdr:to>
      <xdr:col>20</xdr:col>
      <xdr:colOff>151298</xdr:colOff>
      <xdr:row>152</xdr:row>
      <xdr:rowOff>18668</xdr:rowOff>
    </xdr:to>
    <xdr:pic>
      <xdr:nvPicPr>
        <xdr:cNvPr id="8" name="Picture 7">
          <a:extLst>
            <a:ext uri="{FF2B5EF4-FFF2-40B4-BE49-F238E27FC236}">
              <a16:creationId xmlns:a16="http://schemas.microsoft.com/office/drawing/2014/main" id="{5499E4F4-0195-4169-905B-D52F65E023C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739688" y="20788313"/>
          <a:ext cx="9164329" cy="4086795"/>
        </a:xfrm>
        <a:prstGeom prst="rect">
          <a:avLst/>
        </a:prstGeom>
      </xdr:spPr>
    </xdr:pic>
    <xdr:clientData/>
  </xdr:twoCellAnchor>
  <xdr:twoCellAnchor editAs="oneCell">
    <xdr:from>
      <xdr:col>1</xdr:col>
      <xdr:colOff>892969</xdr:colOff>
      <xdr:row>111</xdr:row>
      <xdr:rowOff>130968</xdr:rowOff>
    </xdr:from>
    <xdr:to>
      <xdr:col>8</xdr:col>
      <xdr:colOff>816201</xdr:colOff>
      <xdr:row>141</xdr:row>
      <xdr:rowOff>36403</xdr:rowOff>
    </xdr:to>
    <xdr:pic>
      <xdr:nvPicPr>
        <xdr:cNvPr id="10" name="Picture 9">
          <a:extLst>
            <a:ext uri="{FF2B5EF4-FFF2-40B4-BE49-F238E27FC236}">
              <a16:creationId xmlns:a16="http://schemas.microsoft.com/office/drawing/2014/main" id="{05337FDB-4393-4AF3-B4E8-AD1F8D045D2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00188" y="18121312"/>
          <a:ext cx="9583487" cy="490606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576943</xdr:colOff>
      <xdr:row>27</xdr:row>
      <xdr:rowOff>278944</xdr:rowOff>
    </xdr:from>
    <xdr:to>
      <xdr:col>7</xdr:col>
      <xdr:colOff>2250709</xdr:colOff>
      <xdr:row>36</xdr:row>
      <xdr:rowOff>93829</xdr:rowOff>
    </xdr:to>
    <xdr:pic>
      <xdr:nvPicPr>
        <xdr:cNvPr id="4" name="Picture 3">
          <a:extLst>
            <a:ext uri="{FF2B5EF4-FFF2-40B4-BE49-F238E27FC236}">
              <a16:creationId xmlns:a16="http://schemas.microsoft.com/office/drawing/2014/main" id="{03E75C1B-521B-4575-9955-AB531FA94B93}"/>
            </a:ext>
          </a:extLst>
        </xdr:cNvPr>
        <xdr:cNvPicPr>
          <a:picLocks noChangeAspect="1"/>
        </xdr:cNvPicPr>
      </xdr:nvPicPr>
      <xdr:blipFill>
        <a:blip xmlns:r="http://schemas.openxmlformats.org/officeDocument/2006/relationships" r:embed="rId1"/>
        <a:stretch>
          <a:fillRect/>
        </a:stretch>
      </xdr:blipFill>
      <xdr:spPr>
        <a:xfrm>
          <a:off x="8784772" y="5852430"/>
          <a:ext cx="4166594" cy="254284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1289050</xdr:colOff>
      <xdr:row>16</xdr:row>
      <xdr:rowOff>57148</xdr:rowOff>
    </xdr:from>
    <xdr:to>
      <xdr:col>8</xdr:col>
      <xdr:colOff>952500</xdr:colOff>
      <xdr:row>44</xdr:row>
      <xdr:rowOff>28575</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8851900" y="3733798"/>
          <a:ext cx="4826000" cy="500062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Floor area and number of dwellings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in SE1:4 are</a:t>
          </a:r>
          <a:r>
            <a:rPr lang="en-US" sz="1100" baseline="0">
              <a:solidFill>
                <a:schemeClr val="dk1"/>
              </a:solidFill>
              <a:effectLst/>
              <a:latin typeface="+mn-lt"/>
              <a:ea typeface="+mn-ea"/>
              <a:cs typeface="+mn-cs"/>
            </a:rPr>
            <a:t> c</a:t>
          </a:r>
          <a:r>
            <a:rPr lang="en-US" sz="1100">
              <a:solidFill>
                <a:schemeClr val="dk1"/>
              </a:solidFill>
              <a:effectLst/>
              <a:latin typeface="+mn-lt"/>
              <a:ea typeface="+mn-ea"/>
              <a:cs typeface="+mn-cs"/>
            </a:rPr>
            <a:t>opied from the excel book:</a:t>
          </a:r>
          <a:r>
            <a:rPr lang="en-US" sz="1100" baseline="0">
              <a:solidFill>
                <a:schemeClr val="dk1"/>
              </a:solidFill>
              <a:effectLst/>
              <a:latin typeface="+mn-lt"/>
              <a:ea typeface="+mn-ea"/>
              <a:cs typeface="+mn-cs"/>
            </a:rPr>
            <a:t> "SWE RES_Buiding area per builingtype vintage DH type electricity area.xlsx"</a:t>
          </a:r>
          <a:endParaRPr lang="en-US" sz="1200">
            <a:effectLst/>
          </a:endParaRPr>
        </a:p>
        <a:p>
          <a:r>
            <a:rPr lang="en-US" sz="1100">
              <a:solidFill>
                <a:schemeClr val="dk1"/>
              </a:solidFill>
              <a:effectLst/>
              <a:latin typeface="+mn-lt"/>
              <a:ea typeface="+mn-ea"/>
              <a:cs typeface="+mn-cs"/>
            </a:rPr>
            <a:t>Sheet: 'Building by vintage and munci.!'AI3:BC17</a:t>
          </a:r>
          <a:endParaRPr lang="en-US" sz="1200">
            <a:effectLst/>
          </a:endParaRPr>
        </a:p>
        <a:p>
          <a:endParaRPr lang="da-DK" sz="120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Climate zones 1-4 are considered to overlap the electric prices zones 1-4</a:t>
          </a:r>
        </a:p>
        <a:p>
          <a:endParaRPr lang="da-DK" sz="11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a-DK" sz="1100" b="1">
              <a:solidFill>
                <a:schemeClr val="dk1"/>
              </a:solidFill>
              <a:effectLst/>
              <a:latin typeface="+mn-lt"/>
              <a:ea typeface="+mn-ea"/>
              <a:cs typeface="+mn-cs"/>
            </a:rPr>
            <a:t>Energy</a:t>
          </a:r>
          <a:r>
            <a:rPr lang="da-DK" sz="1100" b="1" baseline="0">
              <a:solidFill>
                <a:schemeClr val="dk1"/>
              </a:solidFill>
              <a:effectLst/>
              <a:latin typeface="+mn-lt"/>
              <a:ea typeface="+mn-ea"/>
              <a:cs typeface="+mn-cs"/>
            </a:rPr>
            <a:t> demand for new buildings. </a:t>
          </a:r>
          <a:r>
            <a:rPr lang="da-DK" sz="1100" baseline="0">
              <a:solidFill>
                <a:schemeClr val="dk1"/>
              </a:solidFill>
              <a:effectLst/>
              <a:latin typeface="+mn-lt"/>
              <a:ea typeface="+mn-ea"/>
              <a:cs typeface="+mn-cs"/>
            </a:rPr>
            <a:t>Ep varies somewhat if </a:t>
          </a:r>
          <a:r>
            <a:rPr lang="en-US" sz="1100">
              <a:solidFill>
                <a:schemeClr val="dk1"/>
              </a:solidFill>
              <a:effectLst/>
              <a:latin typeface="+mn-lt"/>
              <a:ea typeface="+mn-ea"/>
              <a:cs typeface="+mn-cs"/>
            </a:rPr>
            <a:t>Electric heated or not ( &gt;10 Wel/m2)  and the ventilation flow rate</a:t>
          </a:r>
        </a:p>
        <a:p>
          <a:pPr marL="0" marR="0" indent="0" defTabSz="914400" eaLnBrk="1" fontAlgn="auto" latinLnBrk="0" hangingPunct="1">
            <a:lnSpc>
              <a:spcPct val="100000"/>
            </a:lnSpc>
            <a:spcBef>
              <a:spcPts val="0"/>
            </a:spcBef>
            <a:spcAft>
              <a:spcPts val="0"/>
            </a:spcAft>
            <a:buClrTx/>
            <a:buSzTx/>
            <a:buFontTx/>
            <a:buNone/>
            <a:tabLst/>
            <a:defRPr/>
          </a:pPr>
          <a:endParaRPr lang="da-DK" sz="1100" b="1" baseline="0">
            <a:solidFill>
              <a:schemeClr val="dk1"/>
            </a:solidFill>
            <a:effectLst/>
            <a:latin typeface="+mn-lt"/>
            <a:ea typeface="+mn-ea"/>
            <a:cs typeface="+mn-cs"/>
          </a:endParaRPr>
        </a:p>
        <a:p>
          <a:r>
            <a:rPr lang="da-DK" sz="1100" b="1" baseline="0">
              <a:solidFill>
                <a:schemeClr val="dk1"/>
              </a:solidFill>
              <a:effectLst/>
              <a:latin typeface="+mn-lt"/>
              <a:ea typeface="+mn-ea"/>
              <a:cs typeface="+mn-cs"/>
            </a:rPr>
            <a:t>The Ep is set for energy delered to the building and not for the energy demand:</a:t>
          </a:r>
        </a:p>
        <a:p>
          <a:endParaRPr lang="da-DK" sz="1100" b="1" baseline="0">
            <a:solidFill>
              <a:schemeClr val="dk1"/>
            </a:solidFill>
            <a:effectLst/>
            <a:latin typeface="+mn-lt"/>
            <a:ea typeface="+mn-ea"/>
            <a:cs typeface="+mn-cs"/>
          </a:endParaRPr>
        </a:p>
        <a:p>
          <a:endParaRPr lang="da-DK" sz="1100" b="1">
            <a:solidFill>
              <a:schemeClr val="dk1"/>
            </a:solidFill>
            <a:effectLst/>
            <a:latin typeface="+mn-lt"/>
            <a:ea typeface="+mn-ea"/>
            <a:cs typeface="+mn-cs"/>
          </a:endParaRPr>
        </a:p>
        <a:p>
          <a:r>
            <a:rPr lang="da-DK" sz="1100" b="1">
              <a:solidFill>
                <a:schemeClr val="dk1"/>
              </a:solidFill>
              <a:effectLst/>
              <a:latin typeface="+mn-lt"/>
              <a:ea typeface="+mn-ea"/>
              <a:cs typeface="+mn-cs"/>
            </a:rPr>
            <a:t>Energy demand in</a:t>
          </a:r>
          <a:r>
            <a:rPr lang="da-DK" sz="1100" b="1" baseline="0">
              <a:solidFill>
                <a:schemeClr val="dk1"/>
              </a:solidFill>
              <a:effectLst/>
              <a:latin typeface="+mn-lt"/>
              <a:ea typeface="+mn-ea"/>
              <a:cs typeface="+mn-cs"/>
            </a:rPr>
            <a:t> new buildings (Single family, multifamily and services):  </a:t>
          </a:r>
        </a:p>
        <a:p>
          <a:endParaRPr lang="da-DK" sz="1200">
            <a:effectLst/>
          </a:endParaRPr>
        </a:p>
        <a:p>
          <a:r>
            <a:rPr lang="da-DK" sz="1100" b="1" baseline="0">
              <a:solidFill>
                <a:schemeClr val="dk1"/>
              </a:solidFill>
              <a:effectLst/>
              <a:latin typeface="+mn-lt"/>
              <a:ea typeface="+mn-ea"/>
              <a:cs typeface="+mn-cs"/>
            </a:rPr>
            <a:t>before 2020: BBR22 From 1 July 2015</a:t>
          </a:r>
        </a:p>
        <a:p>
          <a:r>
            <a:rPr lang="da-DK" sz="1100" baseline="0">
              <a:solidFill>
                <a:schemeClr val="dk1"/>
              </a:solidFill>
              <a:effectLst/>
              <a:latin typeface="+mn-lt"/>
              <a:ea typeface="+mn-ea"/>
              <a:cs typeface="+mn-cs"/>
            </a:rPr>
            <a:t>https://rinfo.boverket.se/BBR/PDF/BFS2015-3-BBR-22.pdf</a:t>
          </a:r>
        </a:p>
        <a:p>
          <a:endParaRPr lang="da-DK" sz="1100" baseline="0">
            <a:solidFill>
              <a:schemeClr val="dk1"/>
            </a:solidFill>
            <a:effectLst/>
            <a:latin typeface="+mn-lt"/>
            <a:ea typeface="+mn-ea"/>
            <a:cs typeface="+mn-cs"/>
          </a:endParaRPr>
        </a:p>
        <a:p>
          <a:pPr eaLnBrk="1" fontAlgn="auto" latinLnBrk="0" hangingPunct="1"/>
          <a:r>
            <a:rPr lang="da-DK" sz="1100" b="1" baseline="0">
              <a:solidFill>
                <a:schemeClr val="dk1"/>
              </a:solidFill>
              <a:effectLst/>
              <a:latin typeface="+mn-lt"/>
              <a:ea typeface="+mn-ea"/>
              <a:cs typeface="+mn-cs"/>
            </a:rPr>
            <a:t>after 2020:  Förslag till svensk tillämpning för näranoll energibyggnader:</a:t>
          </a:r>
        </a:p>
        <a:p>
          <a:pPr eaLnBrk="1" fontAlgn="auto" latinLnBrk="0" hangingPunct="1"/>
          <a:endParaRPr lang="da-DK" sz="1200">
            <a:effectLst/>
          </a:endParaRPr>
        </a:p>
        <a:p>
          <a:r>
            <a:rPr lang="da-DK" sz="1200" baseline="0">
              <a:latin typeface="Times New Roman" panose="02020603050405020304" pitchFamily="18" charset="0"/>
              <a:cs typeface="Times New Roman" panose="02020603050405020304" pitchFamily="18" charset="0"/>
            </a:rPr>
            <a:t>http://www.boverket.se/sv/om-boverket/publicerat-av-boverket/publikationer/2015/forslag-till-svensk--tillampning-av-nara-nollenergibyggnader/</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 document has only a suggested Ep for NNE building in Sweden and only for Climate zone 3.  The suggested Ep varies somewhat if the building i electric heated or not. The latter is not take into consideration. </a:t>
          </a:r>
          <a:r>
            <a:rPr lang="en-US" sz="1100" b="0" i="0" u="none" strike="noStrike">
              <a:solidFill>
                <a:schemeClr val="dk1"/>
              </a:solidFill>
              <a:effectLst/>
              <a:latin typeface="+mn-lt"/>
              <a:ea typeface="+mn-ea"/>
              <a:cs typeface="+mn-cs"/>
            </a:rPr>
            <a:t>116</a:t>
          </a:r>
          <a:r>
            <a:rPr lang="en-US" sz="1200"/>
            <a:t> </a:t>
          </a:r>
        </a:p>
        <a:p>
          <a:r>
            <a:rPr lang="da-DK" sz="1200" baseline="0">
              <a:latin typeface="Times New Roman" panose="02020603050405020304" pitchFamily="18" charset="0"/>
              <a:cs typeface="Times New Roman" panose="02020603050405020304" pitchFamily="18" charset="0"/>
            </a:rPr>
            <a:t>The proportional change btw the climates zone in BBr is used to drive the Ep for the other climatexones</a:t>
          </a:r>
        </a:p>
        <a:p>
          <a:endParaRPr lang="da-DK" sz="1200" baseline="0">
            <a:latin typeface="Times New Roman" panose="02020603050405020304" pitchFamily="18" charset="0"/>
            <a:cs typeface="Times New Roman" panose="02020603050405020304" pitchFamily="18" charset="0"/>
          </a:endParaRPr>
        </a:p>
        <a:p>
          <a:endParaRPr lang="da-DK" sz="1200" baseline="0">
            <a:latin typeface="Times New Roman" panose="02020603050405020304" pitchFamily="18" charset="0"/>
            <a:cs typeface="Times New Roman" panose="02020603050405020304" pitchFamily="18" charset="0"/>
          </a:endParaRPr>
        </a:p>
        <a:p>
          <a:endParaRPr lang="da-DK" sz="1200" baseline="0">
            <a:latin typeface="Times New Roman" panose="02020603050405020304" pitchFamily="18" charset="0"/>
            <a:cs typeface="Times New Roman" panose="02020603050405020304" pitchFamily="18" charset="0"/>
          </a:endParaRPr>
        </a:p>
        <a:p>
          <a:endParaRPr lang="da-DK" sz="1200" baseline="0">
            <a:latin typeface="Times New Roman" panose="02020603050405020304" pitchFamily="18" charset="0"/>
            <a:cs typeface="Times New Roman" panose="02020603050405020304" pitchFamily="18" charset="0"/>
          </a:endParaRPr>
        </a:p>
      </xdr:txBody>
    </xdr:sp>
    <xdr:clientData/>
  </xdr:twoCellAnchor>
  <xdr:twoCellAnchor>
    <xdr:from>
      <xdr:col>8</xdr:col>
      <xdr:colOff>847724</xdr:colOff>
      <xdr:row>27</xdr:row>
      <xdr:rowOff>161925</xdr:rowOff>
    </xdr:from>
    <xdr:to>
      <xdr:col>13</xdr:col>
      <xdr:colOff>9525</xdr:colOff>
      <xdr:row>34</xdr:row>
      <xdr:rowOff>114300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3573124" y="5819775"/>
          <a:ext cx="6267451" cy="121920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Floor area and number of dwellings</a:t>
          </a:r>
          <a:r>
            <a:rPr lang="en-US" sz="1100" baseline="0"/>
            <a:t> </a:t>
          </a:r>
          <a:r>
            <a:rPr lang="en-US" sz="1100"/>
            <a:t>in SE1:4 are</a:t>
          </a:r>
          <a:r>
            <a:rPr lang="en-US" sz="1100" baseline="0"/>
            <a:t> c</a:t>
          </a:r>
          <a:r>
            <a:rPr lang="en-US" sz="1100"/>
            <a:t>opied from the excel book:</a:t>
          </a:r>
          <a:r>
            <a:rPr lang="en-US" sz="1100" baseline="0"/>
            <a:t> "SWE RES_Buiding area per builingtype vintage DH type electricity area.xlsx"</a:t>
          </a:r>
        </a:p>
        <a:p>
          <a:endParaRPr lang="en-US" sz="1100" baseline="0"/>
        </a:p>
        <a:p>
          <a:r>
            <a:rPr lang="en-US" sz="1100"/>
            <a:t>Sheet: 'Building by vintage and munci.!'AI3:BC17</a:t>
          </a:r>
        </a:p>
      </xdr:txBody>
    </xdr:sp>
    <xdr:clientData/>
  </xdr:twoCellAnchor>
  <xdr:twoCellAnchor editAs="oneCell">
    <xdr:from>
      <xdr:col>31</xdr:col>
      <xdr:colOff>0</xdr:colOff>
      <xdr:row>18</xdr:row>
      <xdr:rowOff>104775</xdr:rowOff>
    </xdr:from>
    <xdr:to>
      <xdr:col>38</xdr:col>
      <xdr:colOff>356594</xdr:colOff>
      <xdr:row>32</xdr:row>
      <xdr:rowOff>45935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30270450" y="4124325"/>
          <a:ext cx="4138019" cy="248433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8</xdr:col>
      <xdr:colOff>573879</xdr:colOff>
      <xdr:row>38</xdr:row>
      <xdr:rowOff>154781</xdr:rowOff>
    </xdr:from>
    <xdr:to>
      <xdr:col>12</xdr:col>
      <xdr:colOff>842962</xdr:colOff>
      <xdr:row>45</xdr:row>
      <xdr:rowOff>78581</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3299279" y="7403306"/>
          <a:ext cx="6317458" cy="11620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Floor area and number of dwellings</a:t>
          </a:r>
          <a:r>
            <a:rPr lang="en-US" sz="1100" baseline="0"/>
            <a:t> </a:t>
          </a:r>
          <a:r>
            <a:rPr lang="en-US" sz="1100"/>
            <a:t>in SE1:4 are</a:t>
          </a:r>
          <a:r>
            <a:rPr lang="en-US" sz="1100" baseline="0"/>
            <a:t> c</a:t>
          </a:r>
          <a:r>
            <a:rPr lang="en-US" sz="1100"/>
            <a:t>opied from the excelbook:</a:t>
          </a:r>
          <a:r>
            <a:rPr lang="en-US" sz="1100" baseline="0"/>
            <a:t> "SWE RES_Buiding area per builingtype vintage DH type electrcity area.xlsx"</a:t>
          </a:r>
        </a:p>
        <a:p>
          <a:endParaRPr lang="en-US" sz="1100" baseline="0"/>
        </a:p>
        <a:p>
          <a:r>
            <a:rPr lang="en-US" sz="1100"/>
            <a:t>Sheet: 'Building by vintage and munci.!'AI3:BC17</a:t>
          </a:r>
        </a:p>
      </xdr:txBody>
    </xdr:sp>
    <xdr:clientData/>
  </xdr:twoCellAnchor>
  <xdr:twoCellAnchor>
    <xdr:from>
      <xdr:col>9</xdr:col>
      <xdr:colOff>114299</xdr:colOff>
      <xdr:row>23</xdr:row>
      <xdr:rowOff>66674</xdr:rowOff>
    </xdr:from>
    <xdr:to>
      <xdr:col>12</xdr:col>
      <xdr:colOff>695324</xdr:colOff>
      <xdr:row>34</xdr:row>
      <xdr:rowOff>47624</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15382874" y="5724524"/>
          <a:ext cx="4086225" cy="197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area is not needed in Swedish case.</a:t>
          </a:r>
        </a:p>
        <a:p>
          <a:endParaRPr lang="en-US" sz="1100"/>
        </a:p>
        <a:p>
          <a:r>
            <a:rPr lang="en-US" sz="1100"/>
            <a:t>Electric heated or not ( &gt;10 Wel/m2)  and the ventilation flow rate is more relvant since the EP appyes diffrently dependiing on these</a:t>
          </a:r>
          <a:r>
            <a:rPr lang="en-US" sz="1100" baseline="0"/>
            <a:t> factors</a:t>
          </a:r>
          <a:r>
            <a:rPr lang="en-US" sz="1100"/>
            <a:t> </a:t>
          </a:r>
        </a:p>
        <a:p>
          <a:endParaRPr lang="en-US" sz="1100"/>
        </a:p>
        <a:p>
          <a:r>
            <a:rPr lang="en-US" sz="1100"/>
            <a:t>For</a:t>
          </a:r>
          <a:r>
            <a:rPr lang="en-US" sz="1100" baseline="0"/>
            <a:t> now no diffrences are made.</a:t>
          </a:r>
          <a:endParaRPr lang="en-US" sz="1100"/>
        </a:p>
      </xdr:txBody>
    </xdr:sp>
    <xdr:clientData/>
  </xdr:twoCellAnchor>
  <xdr:twoCellAnchor>
    <xdr:from>
      <xdr:col>6</xdr:col>
      <xdr:colOff>2028825</xdr:colOff>
      <xdr:row>17</xdr:row>
      <xdr:rowOff>85725</xdr:rowOff>
    </xdr:from>
    <xdr:to>
      <xdr:col>8</xdr:col>
      <xdr:colOff>1692275</xdr:colOff>
      <xdr:row>38</xdr:row>
      <xdr:rowOff>133351</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9591675" y="3143250"/>
          <a:ext cx="4826000" cy="384810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Floor area and number of dwellings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in SE1:4 are</a:t>
          </a:r>
          <a:r>
            <a:rPr lang="en-US" sz="1100" baseline="0">
              <a:solidFill>
                <a:schemeClr val="dk1"/>
              </a:solidFill>
              <a:effectLst/>
              <a:latin typeface="+mn-lt"/>
              <a:ea typeface="+mn-ea"/>
              <a:cs typeface="+mn-cs"/>
            </a:rPr>
            <a:t> c</a:t>
          </a:r>
          <a:r>
            <a:rPr lang="en-US" sz="1100">
              <a:solidFill>
                <a:schemeClr val="dk1"/>
              </a:solidFill>
              <a:effectLst/>
              <a:latin typeface="+mn-lt"/>
              <a:ea typeface="+mn-ea"/>
              <a:cs typeface="+mn-cs"/>
            </a:rPr>
            <a:t>opied from the excel book:</a:t>
          </a:r>
          <a:r>
            <a:rPr lang="en-US" sz="1100" baseline="0">
              <a:solidFill>
                <a:schemeClr val="dk1"/>
              </a:solidFill>
              <a:effectLst/>
              <a:latin typeface="+mn-lt"/>
              <a:ea typeface="+mn-ea"/>
              <a:cs typeface="+mn-cs"/>
            </a:rPr>
            <a:t> "SWE RES_Buiding area per builingtype vintage DH type electricity area.xlsx"</a:t>
          </a:r>
          <a:endParaRPr lang="en-US" sz="1200">
            <a:effectLst/>
          </a:endParaRPr>
        </a:p>
        <a:p>
          <a:r>
            <a:rPr lang="en-US" sz="1100">
              <a:solidFill>
                <a:schemeClr val="dk1"/>
              </a:solidFill>
              <a:effectLst/>
              <a:latin typeface="+mn-lt"/>
              <a:ea typeface="+mn-ea"/>
              <a:cs typeface="+mn-cs"/>
            </a:rPr>
            <a:t>Sheet: 'Building by vintage and munci.!'AI3:BC17</a:t>
          </a:r>
          <a:endParaRPr lang="en-US" sz="1200">
            <a:effectLst/>
          </a:endParaRPr>
        </a:p>
        <a:p>
          <a:endParaRPr lang="da-DK" sz="120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Climate zones 1-4 are considered to overlap the electric prices zones 1-4</a:t>
          </a:r>
        </a:p>
        <a:p>
          <a:endParaRPr lang="da-DK" sz="1100" b="1">
            <a:solidFill>
              <a:schemeClr val="dk1"/>
            </a:solidFill>
            <a:effectLst/>
            <a:latin typeface="+mn-lt"/>
            <a:ea typeface="+mn-ea"/>
            <a:cs typeface="+mn-cs"/>
          </a:endParaRPr>
        </a:p>
        <a:p>
          <a:r>
            <a:rPr lang="da-DK" sz="1100" b="1">
              <a:solidFill>
                <a:schemeClr val="dk1"/>
              </a:solidFill>
              <a:effectLst/>
              <a:latin typeface="+mn-lt"/>
              <a:ea typeface="+mn-ea"/>
              <a:cs typeface="+mn-cs"/>
            </a:rPr>
            <a:t>Energy demand in</a:t>
          </a:r>
          <a:r>
            <a:rPr lang="da-DK" sz="1100" b="1" baseline="0">
              <a:solidFill>
                <a:schemeClr val="dk1"/>
              </a:solidFill>
              <a:effectLst/>
              <a:latin typeface="+mn-lt"/>
              <a:ea typeface="+mn-ea"/>
              <a:cs typeface="+mn-cs"/>
            </a:rPr>
            <a:t> new buildings (Single family, multifamily and services):  </a:t>
          </a:r>
        </a:p>
        <a:p>
          <a:endParaRPr lang="da-DK" sz="1200">
            <a:effectLst/>
          </a:endParaRPr>
        </a:p>
        <a:p>
          <a:r>
            <a:rPr lang="da-DK" sz="1100" b="1" baseline="0">
              <a:solidFill>
                <a:schemeClr val="dk1"/>
              </a:solidFill>
              <a:effectLst/>
              <a:latin typeface="+mn-lt"/>
              <a:ea typeface="+mn-ea"/>
              <a:cs typeface="+mn-cs"/>
            </a:rPr>
            <a:t>before 2020: BBR22 From 1 July 2015</a:t>
          </a:r>
        </a:p>
        <a:p>
          <a:r>
            <a:rPr lang="da-DK" sz="1100" baseline="0">
              <a:solidFill>
                <a:schemeClr val="dk1"/>
              </a:solidFill>
              <a:effectLst/>
              <a:latin typeface="+mn-lt"/>
              <a:ea typeface="+mn-ea"/>
              <a:cs typeface="+mn-cs"/>
            </a:rPr>
            <a:t>https://rinfo.boverket.se/BBR/PDF/BFS2015-3-BBR-22.pdf</a:t>
          </a:r>
        </a:p>
        <a:p>
          <a:endParaRPr lang="da-DK" sz="1100" baseline="0">
            <a:solidFill>
              <a:schemeClr val="dk1"/>
            </a:solidFill>
            <a:effectLst/>
            <a:latin typeface="+mn-lt"/>
            <a:ea typeface="+mn-ea"/>
            <a:cs typeface="+mn-cs"/>
          </a:endParaRPr>
        </a:p>
        <a:p>
          <a:pPr eaLnBrk="1" fontAlgn="auto" latinLnBrk="0" hangingPunct="1"/>
          <a:r>
            <a:rPr lang="da-DK" sz="1100" b="1" baseline="0">
              <a:solidFill>
                <a:schemeClr val="dk1"/>
              </a:solidFill>
              <a:effectLst/>
              <a:latin typeface="+mn-lt"/>
              <a:ea typeface="+mn-ea"/>
              <a:cs typeface="+mn-cs"/>
            </a:rPr>
            <a:t>after 2020:  Förslag till svensk tillämpning för näranoll energibyggnader:</a:t>
          </a:r>
        </a:p>
        <a:p>
          <a:pPr eaLnBrk="1" fontAlgn="auto" latinLnBrk="0" hangingPunct="1"/>
          <a:endParaRPr lang="da-DK" sz="1200">
            <a:effectLst/>
          </a:endParaRPr>
        </a:p>
        <a:p>
          <a:r>
            <a:rPr lang="da-DK" sz="1200" baseline="0">
              <a:latin typeface="Times New Roman" panose="02020603050405020304" pitchFamily="18" charset="0"/>
              <a:cs typeface="Times New Roman" panose="02020603050405020304" pitchFamily="18" charset="0"/>
            </a:rPr>
            <a:t>http://www.boverket.se/sv/om-boverket/publicerat-av-boverket/publikationer/2015/forslag-till-svensk--tillampning-av-nara-nollenergibyggnader/</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 document has only a suggested Ep for NNE building in Sweden and only for Climate zone 3.  The suggested Ep varies somewhat if the building i electric heated or not. The latter is not take into consideration. </a:t>
          </a:r>
          <a:r>
            <a:rPr lang="en-US" sz="1100" b="0" i="0" u="none" strike="noStrike">
              <a:solidFill>
                <a:schemeClr val="dk1"/>
              </a:solidFill>
              <a:effectLst/>
              <a:latin typeface="+mn-lt"/>
              <a:ea typeface="+mn-ea"/>
              <a:cs typeface="+mn-cs"/>
            </a:rPr>
            <a:t>116</a:t>
          </a:r>
          <a:r>
            <a:rPr lang="en-US" sz="1200"/>
            <a:t> </a:t>
          </a:r>
        </a:p>
        <a:p>
          <a:r>
            <a:rPr lang="da-DK" sz="1200" baseline="0">
              <a:latin typeface="Times New Roman" panose="02020603050405020304" pitchFamily="18" charset="0"/>
              <a:cs typeface="Times New Roman" panose="02020603050405020304" pitchFamily="18" charset="0"/>
            </a:rPr>
            <a:t>The proportional change btw the climates zone in BBr is used to drive the Ep for the other climatexones</a:t>
          </a:r>
        </a:p>
        <a:p>
          <a:endParaRPr lang="da-DK" sz="1200" baseline="0">
            <a:latin typeface="Times New Roman" panose="02020603050405020304" pitchFamily="18" charset="0"/>
            <a:cs typeface="Times New Roman" panose="02020603050405020304" pitchFamily="18" charset="0"/>
          </a:endParaRPr>
        </a:p>
        <a:p>
          <a:endParaRPr lang="da-DK" sz="1200" baseline="0">
            <a:latin typeface="Times New Roman" panose="02020603050405020304" pitchFamily="18" charset="0"/>
            <a:cs typeface="Times New Roman" panose="02020603050405020304" pitchFamily="18" charset="0"/>
          </a:endParaRPr>
        </a:p>
        <a:p>
          <a:endParaRPr lang="da-DK" sz="1200" baseline="0">
            <a:latin typeface="Times New Roman" panose="02020603050405020304" pitchFamily="18" charset="0"/>
            <a:cs typeface="Times New Roman" panose="02020603050405020304" pitchFamily="18" charset="0"/>
          </a:endParaRPr>
        </a:p>
        <a:p>
          <a:endParaRPr lang="da-DK" sz="1200" baseline="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122463</xdr:colOff>
      <xdr:row>0</xdr:row>
      <xdr:rowOff>81643</xdr:rowOff>
    </xdr:from>
    <xdr:to>
      <xdr:col>9</xdr:col>
      <xdr:colOff>557893</xdr:colOff>
      <xdr:row>9</xdr:row>
      <xdr:rowOff>54430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735284" y="81643"/>
          <a:ext cx="2993573" cy="170089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Heated</a:t>
          </a:r>
          <a:r>
            <a:rPr lang="da-DK" sz="1200" baseline="0">
              <a:latin typeface="Times New Roman" panose="02020603050405020304" pitchFamily="18" charset="0"/>
              <a:cs typeface="Times New Roman" panose="02020603050405020304" pitchFamily="18" charset="0"/>
            </a:rPr>
            <a:t> area (Mm2) in </a:t>
          </a:r>
          <a:r>
            <a:rPr lang="da-DK" sz="1200" b="1" baseline="0">
              <a:latin typeface="Times New Roman" panose="02020603050405020304" pitchFamily="18" charset="0"/>
              <a:cs typeface="Times New Roman" panose="02020603050405020304" pitchFamily="18" charset="0"/>
            </a:rPr>
            <a:t>SE2</a:t>
          </a:r>
          <a:r>
            <a:rPr lang="da-DK" sz="1200" baseline="0">
              <a:latin typeface="Times New Roman" panose="02020603050405020304" pitchFamily="18" charset="0"/>
              <a:cs typeface="Times New Roman" panose="02020603050405020304" pitchFamily="18" charset="0"/>
            </a:rPr>
            <a:t> in the Base Year divided by type of buildings, position relative to existing DH areas and construction period. For more details go to "Legend" sheet.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Energy (Heat) service demand and the energy service delivered to buildings are expressed in "Mm</a:t>
          </a:r>
          <a:r>
            <a:rPr lang="da-DK" sz="1200" baseline="30000">
              <a:latin typeface="Times New Roman" panose="02020603050405020304" pitchFamily="18" charset="0"/>
              <a:cs typeface="Times New Roman" panose="02020603050405020304" pitchFamily="18" charset="0"/>
            </a:rPr>
            <a:t>2</a:t>
          </a:r>
          <a:r>
            <a:rPr lang="da-DK" sz="1200" baseline="0">
              <a:latin typeface="Times New Roman" panose="02020603050405020304" pitchFamily="18" charset="0"/>
              <a:cs typeface="Times New Roman" panose="02020603050405020304" pitchFamily="18" charset="0"/>
            </a:rPr>
            <a:t> heated to 21</a:t>
          </a:r>
          <a:r>
            <a:rPr lang="da-DK" sz="1200" baseline="30000">
              <a:latin typeface="Times New Roman" panose="02020603050405020304" pitchFamily="18" charset="0"/>
              <a:cs typeface="Times New Roman" panose="02020603050405020304" pitchFamily="18" charset="0"/>
            </a:rPr>
            <a:t>o</a:t>
          </a:r>
          <a:r>
            <a:rPr lang="da-DK" sz="1200" baseline="0">
              <a:latin typeface="Times New Roman" panose="02020603050405020304" pitchFamily="18" charset="0"/>
              <a:cs typeface="Times New Roman" panose="02020603050405020304" pitchFamily="18" charset="0"/>
            </a:rPr>
            <a:t>C" (short Mm2).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125187</xdr:colOff>
      <xdr:row>29</xdr:row>
      <xdr:rowOff>97915</xdr:rowOff>
    </xdr:from>
    <xdr:to>
      <xdr:col>9</xdr:col>
      <xdr:colOff>544286</xdr:colOff>
      <xdr:row>38</xdr:row>
      <xdr:rowOff>27214</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4738008" y="5636022"/>
          <a:ext cx="2977242" cy="168462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Heated</a:t>
          </a:r>
          <a:r>
            <a:rPr lang="da-DK" sz="1200" baseline="0">
              <a:latin typeface="Times New Roman" panose="02020603050405020304" pitchFamily="18" charset="0"/>
              <a:cs typeface="Times New Roman" panose="02020603050405020304" pitchFamily="18" charset="0"/>
            </a:rPr>
            <a:t> area (Mm2) in </a:t>
          </a:r>
          <a:r>
            <a:rPr lang="da-DK" sz="1200" b="1" baseline="0">
              <a:latin typeface="Times New Roman" panose="02020603050405020304" pitchFamily="18" charset="0"/>
              <a:cs typeface="Times New Roman" panose="02020603050405020304" pitchFamily="18" charset="0"/>
            </a:rPr>
            <a:t>DKE</a:t>
          </a:r>
          <a:r>
            <a:rPr lang="da-DK" sz="1200" baseline="0">
              <a:latin typeface="Times New Roman" panose="02020603050405020304" pitchFamily="18" charset="0"/>
              <a:cs typeface="Times New Roman" panose="02020603050405020304" pitchFamily="18" charset="0"/>
            </a:rPr>
            <a:t> (East Denmark) in the Base Year divided by type of buildings, position relative to existing DH areas and construction period. For more details go to "Legend" sheet.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Energy (Heat) service demand and the energy service delivered to buildings are expressed in "Mm</a:t>
          </a:r>
          <a:r>
            <a:rPr lang="da-DK" sz="1200" baseline="30000">
              <a:latin typeface="Times New Roman" panose="02020603050405020304" pitchFamily="18" charset="0"/>
              <a:cs typeface="Times New Roman" panose="02020603050405020304" pitchFamily="18" charset="0"/>
            </a:rPr>
            <a:t>2</a:t>
          </a:r>
          <a:r>
            <a:rPr lang="da-DK" sz="1200" baseline="0">
              <a:latin typeface="Times New Roman" panose="02020603050405020304" pitchFamily="18" charset="0"/>
              <a:cs typeface="Times New Roman" panose="02020603050405020304" pitchFamily="18" charset="0"/>
            </a:rPr>
            <a:t> heated to 21</a:t>
          </a:r>
          <a:r>
            <a:rPr lang="da-DK" sz="1200" baseline="30000">
              <a:latin typeface="Times New Roman" panose="02020603050405020304" pitchFamily="18" charset="0"/>
              <a:cs typeface="Times New Roman" panose="02020603050405020304" pitchFamily="18" charset="0"/>
            </a:rPr>
            <a:t>o</a:t>
          </a:r>
          <a:r>
            <a:rPr lang="da-DK" sz="1200" baseline="0">
              <a:latin typeface="Times New Roman" panose="02020603050405020304" pitchFamily="18" charset="0"/>
              <a:cs typeface="Times New Roman" panose="02020603050405020304" pitchFamily="18" charset="0"/>
            </a:rPr>
            <a:t>C" (short Mm2).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53524</xdr:colOff>
      <xdr:row>38</xdr:row>
      <xdr:rowOff>97972</xdr:rowOff>
    </xdr:from>
    <xdr:to>
      <xdr:col>9</xdr:col>
      <xdr:colOff>472623</xdr:colOff>
      <xdr:row>47</xdr:row>
      <xdr:rowOff>176894</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5374824" y="7692572"/>
          <a:ext cx="3060699" cy="17172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Net</a:t>
          </a:r>
          <a:r>
            <a:rPr lang="da-DK" sz="1200" baseline="0">
              <a:latin typeface="Times New Roman" panose="02020603050405020304" pitchFamily="18" charset="0"/>
              <a:cs typeface="Times New Roman" panose="02020603050405020304" pitchFamily="18" charset="0"/>
            </a:rPr>
            <a:t> e</a:t>
          </a:r>
          <a:r>
            <a:rPr lang="da-DK" sz="1200">
              <a:latin typeface="Times New Roman" panose="02020603050405020304" pitchFamily="18" charset="0"/>
              <a:cs typeface="Times New Roman" panose="02020603050405020304" pitchFamily="18" charset="0"/>
            </a:rPr>
            <a:t>nergy (heat) demand (PJ) </a:t>
          </a:r>
          <a:r>
            <a:rPr lang="da-DK" sz="1200" baseline="0">
              <a:latin typeface="Times New Roman" panose="02020603050405020304" pitchFamily="18" charset="0"/>
              <a:cs typeface="Times New Roman" panose="02020603050405020304" pitchFamily="18" charset="0"/>
            </a:rPr>
            <a:t> in the Base Year. These values are outputs from the Heating Model which is calibrated with Danish Energy Statistics (Temperature-adjusted net heat demand).</a:t>
          </a:r>
          <a:r>
            <a:rPr lang="da-DK" sz="1200">
              <a:latin typeface="Times New Roman" panose="02020603050405020304" pitchFamily="18" charset="0"/>
              <a:cs typeface="Times New Roman" panose="02020603050405020304" pitchFamily="18" charset="0"/>
            </a:rPr>
            <a:t> </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Heat demand per unit of area in new buildings (efficency</a:t>
          </a:r>
          <a:r>
            <a:rPr lang="da-DK" sz="1200" baseline="0">
              <a:latin typeface="Times New Roman" panose="02020603050405020304" pitchFamily="18" charset="0"/>
              <a:cs typeface="Times New Roman" panose="02020603050405020304" pitchFamily="18" charset="0"/>
            </a:rPr>
            <a:t> of buildinngs) </a:t>
          </a:r>
          <a:r>
            <a:rPr lang="da-DK" sz="1200">
              <a:latin typeface="Times New Roman" panose="02020603050405020304" pitchFamily="18" charset="0"/>
              <a:cs typeface="Times New Roman" panose="02020603050405020304" pitchFamily="18" charset="0"/>
            </a:rPr>
            <a:t>is specified in "</a:t>
          </a:r>
          <a:r>
            <a:rPr lang="da-DK" sz="1200">
              <a:solidFill>
                <a:schemeClr val="dk1"/>
              </a:solidFill>
              <a:effectLst/>
              <a:latin typeface="Times New Roman" panose="02020603050405020304" pitchFamily="18" charset="0"/>
              <a:ea typeface="+mn-ea"/>
              <a:cs typeface="Times New Roman" panose="02020603050405020304" pitchFamily="18" charset="0"/>
            </a:rPr>
            <a:t>Heat demand in new buildings" sheet.</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122466</xdr:colOff>
      <xdr:row>9</xdr:row>
      <xdr:rowOff>100694</xdr:rowOff>
    </xdr:from>
    <xdr:to>
      <xdr:col>9</xdr:col>
      <xdr:colOff>541565</xdr:colOff>
      <xdr:row>19</xdr:row>
      <xdr:rowOff>68036</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4735287" y="1828801"/>
          <a:ext cx="2977242" cy="187234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Net</a:t>
          </a:r>
          <a:r>
            <a:rPr lang="da-DK" sz="1200" baseline="0">
              <a:latin typeface="Times New Roman" panose="02020603050405020304" pitchFamily="18" charset="0"/>
              <a:cs typeface="Times New Roman" panose="02020603050405020304" pitchFamily="18" charset="0"/>
            </a:rPr>
            <a:t> e</a:t>
          </a:r>
          <a:r>
            <a:rPr lang="da-DK" sz="1200">
              <a:latin typeface="Times New Roman" panose="02020603050405020304" pitchFamily="18" charset="0"/>
              <a:cs typeface="Times New Roman" panose="02020603050405020304" pitchFamily="18" charset="0"/>
            </a:rPr>
            <a:t>nergy (heat) demand (PJ) </a:t>
          </a:r>
          <a:r>
            <a:rPr lang="da-DK" sz="1200" baseline="0">
              <a:latin typeface="Times New Roman" panose="02020603050405020304" pitchFamily="18" charset="0"/>
              <a:cs typeface="Times New Roman" panose="02020603050405020304" pitchFamily="18" charset="0"/>
            </a:rPr>
            <a:t> in the Base Year. These values are outputs from the Heating Model which is calibrated with Danish Energy Statistics (Temperature-adjusted net heat demand).</a:t>
          </a:r>
          <a:r>
            <a:rPr lang="da-DK" sz="1200">
              <a:latin typeface="Times New Roman" panose="02020603050405020304" pitchFamily="18" charset="0"/>
              <a:cs typeface="Times New Roman" panose="02020603050405020304" pitchFamily="18" charset="0"/>
            </a:rPr>
            <a:t> </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Heat demand per unit of area in new buildings (efficency</a:t>
          </a:r>
          <a:r>
            <a:rPr lang="da-DK" sz="1200" baseline="0">
              <a:latin typeface="Times New Roman" panose="02020603050405020304" pitchFamily="18" charset="0"/>
              <a:cs typeface="Times New Roman" panose="02020603050405020304" pitchFamily="18" charset="0"/>
            </a:rPr>
            <a:t> of buildinngs) </a:t>
          </a:r>
          <a:r>
            <a:rPr lang="da-DK" sz="1200">
              <a:latin typeface="Times New Roman" panose="02020603050405020304" pitchFamily="18" charset="0"/>
              <a:cs typeface="Times New Roman" panose="02020603050405020304" pitchFamily="18" charset="0"/>
            </a:rPr>
            <a:t>is specified in "</a:t>
          </a:r>
          <a:r>
            <a:rPr lang="da-DK" sz="1200">
              <a:solidFill>
                <a:schemeClr val="dk1"/>
              </a:solidFill>
              <a:effectLst/>
              <a:latin typeface="Times New Roman" panose="02020603050405020304" pitchFamily="18" charset="0"/>
              <a:ea typeface="+mn-ea"/>
              <a:cs typeface="Times New Roman" panose="02020603050405020304" pitchFamily="18" charset="0"/>
            </a:rPr>
            <a:t>Heat demand in new buildings" sheet.</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6</xdr:col>
      <xdr:colOff>97968</xdr:colOff>
      <xdr:row>20</xdr:row>
      <xdr:rowOff>13606</xdr:rowOff>
    </xdr:from>
    <xdr:to>
      <xdr:col>10</xdr:col>
      <xdr:colOff>2081893</xdr:colOff>
      <xdr:row>27</xdr:row>
      <xdr:rowOff>27214</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5350325" y="3837213"/>
          <a:ext cx="4514854" cy="134710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 demand per unit of area. For the existing buildings it can be affecte</a:t>
          </a:r>
          <a:r>
            <a:rPr lang="da-DK" sz="1200" baseline="0">
              <a:latin typeface="Times New Roman" panose="02020603050405020304" pitchFamily="18" charset="0"/>
              <a:cs typeface="Times New Roman" panose="02020603050405020304" pitchFamily="18" charset="0"/>
            </a:rPr>
            <a:t>d by heat savings, while for new buildings remains the same during whole analysed period.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Hosuing demand is specified in "Scen_DEM_FR_APP-TRA-HOU" (Mm2_PROJ sheet), while construction and demolition rates are specified in "Scen_Building_Stock_Proj".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6</xdr:col>
      <xdr:colOff>87082</xdr:colOff>
      <xdr:row>49</xdr:row>
      <xdr:rowOff>84350</xdr:rowOff>
    </xdr:from>
    <xdr:to>
      <xdr:col>10</xdr:col>
      <xdr:colOff>2071007</xdr:colOff>
      <xdr:row>56</xdr:row>
      <xdr:rowOff>70744</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339439" y="9582136"/>
          <a:ext cx="4514854" cy="134710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 demand per unit of area. For the existing buildings it can be affecte</a:t>
          </a:r>
          <a:r>
            <a:rPr lang="da-DK" sz="1200" baseline="0">
              <a:latin typeface="Times New Roman" panose="02020603050405020304" pitchFamily="18" charset="0"/>
              <a:cs typeface="Times New Roman" panose="02020603050405020304" pitchFamily="18" charset="0"/>
            </a:rPr>
            <a:t>d by heat savings, while for new buildings remains the same during whole analysed period.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Hosuing demand is specified in "Scen_DEM_FR_APP-TRA-HOU" (Mm2_PROJ sheet), while construction and demolition rates are specified in "Scen_Building_Stock_Proj".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16</xdr:col>
      <xdr:colOff>19046</xdr:colOff>
      <xdr:row>0</xdr:row>
      <xdr:rowOff>57190</xdr:rowOff>
    </xdr:from>
    <xdr:to>
      <xdr:col>20</xdr:col>
      <xdr:colOff>70757</xdr:colOff>
      <xdr:row>3</xdr:row>
      <xdr:rowOff>36</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4374582" y="57190"/>
          <a:ext cx="4514854" cy="52795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table</a:t>
          </a:r>
          <a:r>
            <a:rPr lang="da-DK" sz="1200" baseline="0">
              <a:latin typeface="Times New Roman" panose="02020603050405020304" pitchFamily="18" charset="0"/>
              <a:cs typeface="Times New Roman" panose="02020603050405020304" pitchFamily="18" charset="0"/>
            </a:rPr>
            <a:t> is copied from "Heat demand base year" sheet (fields AD31:AM41) from the Heating model.</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15</xdr:col>
      <xdr:colOff>810984</xdr:colOff>
      <xdr:row>28</xdr:row>
      <xdr:rowOff>46212</xdr:rowOff>
    </xdr:from>
    <xdr:to>
      <xdr:col>20</xdr:col>
      <xdr:colOff>46266</xdr:colOff>
      <xdr:row>30</xdr:row>
      <xdr:rowOff>179558</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4350091" y="5393819"/>
          <a:ext cx="4514854" cy="52795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table</a:t>
          </a:r>
          <a:r>
            <a:rPr lang="da-DK" sz="1200" baseline="0">
              <a:latin typeface="Times New Roman" panose="02020603050405020304" pitchFamily="18" charset="0"/>
              <a:cs typeface="Times New Roman" panose="02020603050405020304" pitchFamily="18" charset="0"/>
            </a:rPr>
            <a:t> is copied from "Heat demand base year" sheet (fields D31:M41) from the Heating model.</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11</xdr:col>
      <xdr:colOff>293913</xdr:colOff>
      <xdr:row>58</xdr:row>
      <xdr:rowOff>43543</xdr:rowOff>
    </xdr:from>
    <xdr:to>
      <xdr:col>16</xdr:col>
      <xdr:colOff>1099456</xdr:colOff>
      <xdr:row>64</xdr:row>
      <xdr:rowOff>337458</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10395856" y="11527972"/>
          <a:ext cx="5388429" cy="171994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Floor area and number of dwellings in SE1:4 are copied from the excel book: "SWE RES_Buiding area per builingtype vintage DH type electricity area.xlsx"</a:t>
          </a:r>
        </a:p>
        <a:p>
          <a:r>
            <a:rPr lang="da-DK" sz="1200" b="1">
              <a:latin typeface="Times New Roman" panose="02020603050405020304" pitchFamily="18" charset="0"/>
              <a:cs typeface="Times New Roman" panose="02020603050405020304" pitchFamily="18" charset="0"/>
            </a:rPr>
            <a:t>Sheet: 'Building by vintage and munci.!'AI3:BC17</a:t>
          </a:r>
        </a:p>
      </xdr:txBody>
    </xdr:sp>
    <xdr:clientData/>
  </xdr:twoCellAnchor>
  <xdr:twoCellAnchor>
    <xdr:from>
      <xdr:col>20</xdr:col>
      <xdr:colOff>854529</xdr:colOff>
      <xdr:row>67</xdr:row>
      <xdr:rowOff>125186</xdr:rowOff>
    </xdr:from>
    <xdr:to>
      <xdr:col>23</xdr:col>
      <xdr:colOff>1397000</xdr:colOff>
      <xdr:row>71</xdr:row>
      <xdr:rowOff>330200</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20742729" y="13828486"/>
          <a:ext cx="4276271" cy="158931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Net</a:t>
          </a:r>
          <a:r>
            <a:rPr lang="da-DK" sz="1200" b="1" baseline="0">
              <a:latin typeface="Times New Roman" panose="02020603050405020304" pitchFamily="18" charset="0"/>
              <a:cs typeface="Times New Roman" panose="02020603050405020304" pitchFamily="18" charset="0"/>
            </a:rPr>
            <a:t> heat demand </a:t>
          </a:r>
          <a:r>
            <a:rPr lang="da-DK" sz="1200" b="1">
              <a:latin typeface="Times New Roman" panose="02020603050405020304" pitchFamily="18" charset="0"/>
              <a:cs typeface="Times New Roman" panose="02020603050405020304" pitchFamily="18" charset="0"/>
            </a:rPr>
            <a:t>in SE1:4 are copied from the excel book: "SWE RES_Buiding area per builingtype vintage DH type electricity area.xlsx"</a:t>
          </a:r>
        </a:p>
        <a:p>
          <a:r>
            <a:rPr lang="da-DK" sz="1200" b="1">
              <a:latin typeface="Times New Roman" panose="02020603050405020304" pitchFamily="18" charset="0"/>
              <a:cs typeface="Times New Roman" panose="02020603050405020304" pitchFamily="18" charset="0"/>
            </a:rPr>
            <a:t>Sheet: 'Net heat demand'</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122463</xdr:colOff>
      <xdr:row>0</xdr:row>
      <xdr:rowOff>81643</xdr:rowOff>
    </xdr:from>
    <xdr:to>
      <xdr:col>9</xdr:col>
      <xdr:colOff>557893</xdr:colOff>
      <xdr:row>9</xdr:row>
      <xdr:rowOff>54430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723038" y="81643"/>
          <a:ext cx="2988130" cy="185873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Heated</a:t>
          </a:r>
          <a:r>
            <a:rPr lang="da-DK" sz="1200" baseline="0">
              <a:latin typeface="Times New Roman" panose="02020603050405020304" pitchFamily="18" charset="0"/>
              <a:cs typeface="Times New Roman" panose="02020603050405020304" pitchFamily="18" charset="0"/>
            </a:rPr>
            <a:t> area (Mm2) in </a:t>
          </a:r>
          <a:r>
            <a:rPr lang="da-DK" sz="1200" b="1" baseline="0">
              <a:latin typeface="Times New Roman" panose="02020603050405020304" pitchFamily="18" charset="0"/>
              <a:cs typeface="Times New Roman" panose="02020603050405020304" pitchFamily="18" charset="0"/>
            </a:rPr>
            <a:t>DKW</a:t>
          </a:r>
          <a:r>
            <a:rPr lang="da-DK" sz="1200" baseline="0">
              <a:latin typeface="Times New Roman" panose="02020603050405020304" pitchFamily="18" charset="0"/>
              <a:cs typeface="Times New Roman" panose="02020603050405020304" pitchFamily="18" charset="0"/>
            </a:rPr>
            <a:t> (West Denmark) in the Base Year divided by type of buildings, position relative to existing DH areas and construction period. For more details go to "Legend" sheet.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Energy (Heat) service demand and the energy service delivered to buildings are expressed in "Mm</a:t>
          </a:r>
          <a:r>
            <a:rPr lang="da-DK" sz="1200" baseline="30000">
              <a:latin typeface="Times New Roman" panose="02020603050405020304" pitchFamily="18" charset="0"/>
              <a:cs typeface="Times New Roman" panose="02020603050405020304" pitchFamily="18" charset="0"/>
            </a:rPr>
            <a:t>2</a:t>
          </a:r>
          <a:r>
            <a:rPr lang="da-DK" sz="1200" baseline="0">
              <a:latin typeface="Times New Roman" panose="02020603050405020304" pitchFamily="18" charset="0"/>
              <a:cs typeface="Times New Roman" panose="02020603050405020304" pitchFamily="18" charset="0"/>
            </a:rPr>
            <a:t> heated to 21</a:t>
          </a:r>
          <a:r>
            <a:rPr lang="da-DK" sz="1200" baseline="30000">
              <a:latin typeface="Times New Roman" panose="02020603050405020304" pitchFamily="18" charset="0"/>
              <a:cs typeface="Times New Roman" panose="02020603050405020304" pitchFamily="18" charset="0"/>
            </a:rPr>
            <a:t>o</a:t>
          </a:r>
          <a:r>
            <a:rPr lang="da-DK" sz="1200" baseline="0">
              <a:latin typeface="Times New Roman" panose="02020603050405020304" pitchFamily="18" charset="0"/>
              <a:cs typeface="Times New Roman" panose="02020603050405020304" pitchFamily="18" charset="0"/>
            </a:rPr>
            <a:t>C" (short Mm2).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125187</xdr:colOff>
      <xdr:row>29</xdr:row>
      <xdr:rowOff>97915</xdr:rowOff>
    </xdr:from>
    <xdr:to>
      <xdr:col>9</xdr:col>
      <xdr:colOff>544286</xdr:colOff>
      <xdr:row>38</xdr:row>
      <xdr:rowOff>27214</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725762" y="5793865"/>
          <a:ext cx="2971799" cy="184382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Heated</a:t>
          </a:r>
          <a:r>
            <a:rPr lang="da-DK" sz="1200" baseline="0">
              <a:latin typeface="Times New Roman" panose="02020603050405020304" pitchFamily="18" charset="0"/>
              <a:cs typeface="Times New Roman" panose="02020603050405020304" pitchFamily="18" charset="0"/>
            </a:rPr>
            <a:t> area (Mm2) in </a:t>
          </a:r>
          <a:r>
            <a:rPr lang="da-DK" sz="1200" b="1" baseline="0">
              <a:latin typeface="Times New Roman" panose="02020603050405020304" pitchFamily="18" charset="0"/>
              <a:cs typeface="Times New Roman" panose="02020603050405020304" pitchFamily="18" charset="0"/>
            </a:rPr>
            <a:t>DKE</a:t>
          </a:r>
          <a:r>
            <a:rPr lang="da-DK" sz="1200" baseline="0">
              <a:latin typeface="Times New Roman" panose="02020603050405020304" pitchFamily="18" charset="0"/>
              <a:cs typeface="Times New Roman" panose="02020603050405020304" pitchFamily="18" charset="0"/>
            </a:rPr>
            <a:t> (East Denmark) in the Base Year divided by type of buildings, position relative to existing DH areas and construction period. For more details go to "Legend" sheet.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Energy (Heat) service demand and the energy service delivered to buildings are expressed in "Mm</a:t>
          </a:r>
          <a:r>
            <a:rPr lang="da-DK" sz="1200" baseline="30000">
              <a:latin typeface="Times New Roman" panose="02020603050405020304" pitchFamily="18" charset="0"/>
              <a:cs typeface="Times New Roman" panose="02020603050405020304" pitchFamily="18" charset="0"/>
            </a:rPr>
            <a:t>2</a:t>
          </a:r>
          <a:r>
            <a:rPr lang="da-DK" sz="1200" baseline="0">
              <a:latin typeface="Times New Roman" panose="02020603050405020304" pitchFamily="18" charset="0"/>
              <a:cs typeface="Times New Roman" panose="02020603050405020304" pitchFamily="18" charset="0"/>
            </a:rPr>
            <a:t> heated to 21</a:t>
          </a:r>
          <a:r>
            <a:rPr lang="da-DK" sz="1200" baseline="30000">
              <a:latin typeface="Times New Roman" panose="02020603050405020304" pitchFamily="18" charset="0"/>
              <a:cs typeface="Times New Roman" panose="02020603050405020304" pitchFamily="18" charset="0"/>
            </a:rPr>
            <a:t>o</a:t>
          </a:r>
          <a:r>
            <a:rPr lang="da-DK" sz="1200" baseline="0">
              <a:latin typeface="Times New Roman" panose="02020603050405020304" pitchFamily="18" charset="0"/>
              <a:cs typeface="Times New Roman" panose="02020603050405020304" pitchFamily="18" charset="0"/>
            </a:rPr>
            <a:t>C" (short Mm2).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78924</xdr:colOff>
      <xdr:row>38</xdr:row>
      <xdr:rowOff>97972</xdr:rowOff>
    </xdr:from>
    <xdr:to>
      <xdr:col>9</xdr:col>
      <xdr:colOff>498023</xdr:colOff>
      <xdr:row>47</xdr:row>
      <xdr:rowOff>176894</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679499" y="7708447"/>
          <a:ext cx="2971799" cy="18791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Net</a:t>
          </a:r>
          <a:r>
            <a:rPr lang="da-DK" sz="1200" baseline="0">
              <a:latin typeface="Times New Roman" panose="02020603050405020304" pitchFamily="18" charset="0"/>
              <a:cs typeface="Times New Roman" panose="02020603050405020304" pitchFamily="18" charset="0"/>
            </a:rPr>
            <a:t> e</a:t>
          </a:r>
          <a:r>
            <a:rPr lang="da-DK" sz="1200">
              <a:latin typeface="Times New Roman" panose="02020603050405020304" pitchFamily="18" charset="0"/>
              <a:cs typeface="Times New Roman" panose="02020603050405020304" pitchFamily="18" charset="0"/>
            </a:rPr>
            <a:t>nergy (heat) demand (PJ) </a:t>
          </a:r>
          <a:r>
            <a:rPr lang="da-DK" sz="1200" baseline="0">
              <a:latin typeface="Times New Roman" panose="02020603050405020304" pitchFamily="18" charset="0"/>
              <a:cs typeface="Times New Roman" panose="02020603050405020304" pitchFamily="18" charset="0"/>
            </a:rPr>
            <a:t> in the Base Year. These values are outputs from the Heating Model which is calibrated with Danish Energy Statistics (Temperature-adjusted net heat demand).</a:t>
          </a:r>
          <a:r>
            <a:rPr lang="da-DK" sz="1200">
              <a:latin typeface="Times New Roman" panose="02020603050405020304" pitchFamily="18" charset="0"/>
              <a:cs typeface="Times New Roman" panose="02020603050405020304" pitchFamily="18" charset="0"/>
            </a:rPr>
            <a:t> </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Heat demand per unit of area in new buildings (efficency</a:t>
          </a:r>
          <a:r>
            <a:rPr lang="da-DK" sz="1200" baseline="0">
              <a:latin typeface="Times New Roman" panose="02020603050405020304" pitchFamily="18" charset="0"/>
              <a:cs typeface="Times New Roman" panose="02020603050405020304" pitchFamily="18" charset="0"/>
            </a:rPr>
            <a:t> of buildinngs) </a:t>
          </a:r>
          <a:r>
            <a:rPr lang="da-DK" sz="1200">
              <a:latin typeface="Times New Roman" panose="02020603050405020304" pitchFamily="18" charset="0"/>
              <a:cs typeface="Times New Roman" panose="02020603050405020304" pitchFamily="18" charset="0"/>
            </a:rPr>
            <a:t>is specified in "</a:t>
          </a:r>
          <a:r>
            <a:rPr lang="da-DK" sz="1200">
              <a:solidFill>
                <a:schemeClr val="dk1"/>
              </a:solidFill>
              <a:effectLst/>
              <a:latin typeface="Times New Roman" panose="02020603050405020304" pitchFamily="18" charset="0"/>
              <a:ea typeface="+mn-ea"/>
              <a:cs typeface="Times New Roman" panose="02020603050405020304" pitchFamily="18" charset="0"/>
            </a:rPr>
            <a:t>Heat demand in new buildings" sheet.</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122466</xdr:colOff>
      <xdr:row>9</xdr:row>
      <xdr:rowOff>100694</xdr:rowOff>
    </xdr:from>
    <xdr:to>
      <xdr:col>9</xdr:col>
      <xdr:colOff>541565</xdr:colOff>
      <xdr:row>19</xdr:row>
      <xdr:rowOff>68036</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723041" y="1986644"/>
          <a:ext cx="2971799" cy="187234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Net</a:t>
          </a:r>
          <a:r>
            <a:rPr lang="da-DK" sz="1200" baseline="0">
              <a:latin typeface="Times New Roman" panose="02020603050405020304" pitchFamily="18" charset="0"/>
              <a:cs typeface="Times New Roman" panose="02020603050405020304" pitchFamily="18" charset="0"/>
            </a:rPr>
            <a:t> e</a:t>
          </a:r>
          <a:r>
            <a:rPr lang="da-DK" sz="1200">
              <a:latin typeface="Times New Roman" panose="02020603050405020304" pitchFamily="18" charset="0"/>
              <a:cs typeface="Times New Roman" panose="02020603050405020304" pitchFamily="18" charset="0"/>
            </a:rPr>
            <a:t>nergy (heat) demand (PJ) </a:t>
          </a:r>
          <a:r>
            <a:rPr lang="da-DK" sz="1200" baseline="0">
              <a:latin typeface="Times New Roman" panose="02020603050405020304" pitchFamily="18" charset="0"/>
              <a:cs typeface="Times New Roman" panose="02020603050405020304" pitchFamily="18" charset="0"/>
            </a:rPr>
            <a:t> in the Base Year. These values are outputs from the Heating Model which is calibrated with Danish Energy Statistics (Temperature-adjusted net heat demand).</a:t>
          </a:r>
          <a:r>
            <a:rPr lang="da-DK" sz="1200">
              <a:latin typeface="Times New Roman" panose="02020603050405020304" pitchFamily="18" charset="0"/>
              <a:cs typeface="Times New Roman" panose="02020603050405020304" pitchFamily="18" charset="0"/>
            </a:rPr>
            <a:t> </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Heat demand per unit of area in new buildings (efficency</a:t>
          </a:r>
          <a:r>
            <a:rPr lang="da-DK" sz="1200" baseline="0">
              <a:latin typeface="Times New Roman" panose="02020603050405020304" pitchFamily="18" charset="0"/>
              <a:cs typeface="Times New Roman" panose="02020603050405020304" pitchFamily="18" charset="0"/>
            </a:rPr>
            <a:t> of buildinngs) </a:t>
          </a:r>
          <a:r>
            <a:rPr lang="da-DK" sz="1200">
              <a:latin typeface="Times New Roman" panose="02020603050405020304" pitchFamily="18" charset="0"/>
              <a:cs typeface="Times New Roman" panose="02020603050405020304" pitchFamily="18" charset="0"/>
            </a:rPr>
            <a:t>is specified in "</a:t>
          </a:r>
          <a:r>
            <a:rPr lang="da-DK" sz="1200">
              <a:solidFill>
                <a:schemeClr val="dk1"/>
              </a:solidFill>
              <a:effectLst/>
              <a:latin typeface="Times New Roman" panose="02020603050405020304" pitchFamily="18" charset="0"/>
              <a:ea typeface="+mn-ea"/>
              <a:cs typeface="Times New Roman" panose="02020603050405020304" pitchFamily="18" charset="0"/>
            </a:rPr>
            <a:t>Heat demand in new buildings" sheet.</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6</xdr:col>
      <xdr:colOff>97968</xdr:colOff>
      <xdr:row>20</xdr:row>
      <xdr:rowOff>13606</xdr:rowOff>
    </xdr:from>
    <xdr:to>
      <xdr:col>10</xdr:col>
      <xdr:colOff>2081893</xdr:colOff>
      <xdr:row>27</xdr:row>
      <xdr:rowOff>27214</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5336718" y="3995056"/>
          <a:ext cx="4508050" cy="134710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 demand per unit of area. For the existing buildings it can be affecte</a:t>
          </a:r>
          <a:r>
            <a:rPr lang="da-DK" sz="1200" baseline="0">
              <a:latin typeface="Times New Roman" panose="02020603050405020304" pitchFamily="18" charset="0"/>
              <a:cs typeface="Times New Roman" panose="02020603050405020304" pitchFamily="18" charset="0"/>
            </a:rPr>
            <a:t>d by heat savings, while for new buildings remains the same during whole analysed period.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Hosuing demand is specified in "Scen_DEM_FR_APP-TRA-HOU" (Mm2_PROJ sheet), while construction and demolition rates are specified in "Scen_Building_Stock_Proj".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6</xdr:col>
      <xdr:colOff>87082</xdr:colOff>
      <xdr:row>49</xdr:row>
      <xdr:rowOff>84350</xdr:rowOff>
    </xdr:from>
    <xdr:to>
      <xdr:col>10</xdr:col>
      <xdr:colOff>2071007</xdr:colOff>
      <xdr:row>56</xdr:row>
      <xdr:rowOff>70744</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5325832" y="9904625"/>
          <a:ext cx="4508050" cy="134846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 demand per unit of area. For the existing buildings it can be affecte</a:t>
          </a:r>
          <a:r>
            <a:rPr lang="da-DK" sz="1200" baseline="0">
              <a:latin typeface="Times New Roman" panose="02020603050405020304" pitchFamily="18" charset="0"/>
              <a:cs typeface="Times New Roman" panose="02020603050405020304" pitchFamily="18" charset="0"/>
            </a:rPr>
            <a:t>d by heat savings, while for new buildings remains the same during whole analysed period.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Hosuing demand is specified in "Scen_DEM_FR_APP-TRA-HOU" (Mm2_PROJ sheet), while construction and demolition rates are specified in "Scen_Building_Stock_Proj".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16</xdr:col>
      <xdr:colOff>19046</xdr:colOff>
      <xdr:row>0</xdr:row>
      <xdr:rowOff>57190</xdr:rowOff>
    </xdr:from>
    <xdr:to>
      <xdr:col>20</xdr:col>
      <xdr:colOff>70757</xdr:colOff>
      <xdr:row>3</xdr:row>
      <xdr:rowOff>36</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4344646" y="57190"/>
          <a:ext cx="4499886" cy="68579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table</a:t>
          </a:r>
          <a:r>
            <a:rPr lang="da-DK" sz="1200" baseline="0">
              <a:latin typeface="Times New Roman" panose="02020603050405020304" pitchFamily="18" charset="0"/>
              <a:cs typeface="Times New Roman" panose="02020603050405020304" pitchFamily="18" charset="0"/>
            </a:rPr>
            <a:t> is copied from "Heat demand base year" sheet (fields AD31:AM41) from the Heating model.</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15</xdr:col>
      <xdr:colOff>810984</xdr:colOff>
      <xdr:row>28</xdr:row>
      <xdr:rowOff>46212</xdr:rowOff>
    </xdr:from>
    <xdr:to>
      <xdr:col>20</xdr:col>
      <xdr:colOff>46266</xdr:colOff>
      <xdr:row>30</xdr:row>
      <xdr:rowOff>179558</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4326959" y="5551662"/>
          <a:ext cx="4493082" cy="53339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table</a:t>
          </a:r>
          <a:r>
            <a:rPr lang="da-DK" sz="1200" baseline="0">
              <a:latin typeface="Times New Roman" panose="02020603050405020304" pitchFamily="18" charset="0"/>
              <a:cs typeface="Times New Roman" panose="02020603050405020304" pitchFamily="18" charset="0"/>
            </a:rPr>
            <a:t> is copied from "Heat demand base year" sheet (fields D31:M41) from the Heating model.</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23</xdr:col>
      <xdr:colOff>11430</xdr:colOff>
      <xdr:row>57</xdr:row>
      <xdr:rowOff>125730</xdr:rowOff>
    </xdr:from>
    <xdr:to>
      <xdr:col>29</xdr:col>
      <xdr:colOff>484959</xdr:colOff>
      <xdr:row>67</xdr:row>
      <xdr:rowOff>58783</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22528530" y="11955780"/>
          <a:ext cx="5236029" cy="271435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Floor area and number of dwellings in SE1:4 are copied from the excel book: "SWE RES_Buiding area per builingtype vintage DH type electricity area.xlsx"</a:t>
          </a:r>
        </a:p>
        <a:p>
          <a:r>
            <a:rPr lang="da-DK" sz="1200" b="1">
              <a:latin typeface="Times New Roman" panose="02020603050405020304" pitchFamily="18" charset="0"/>
              <a:cs typeface="Times New Roman" panose="02020603050405020304" pitchFamily="18" charset="0"/>
            </a:rPr>
            <a:t>Sheet: 'Building by vintage and munci.!'AI3:BC17</a:t>
          </a:r>
        </a:p>
      </xdr:txBody>
    </xdr:sp>
    <xdr:clientData/>
  </xdr:twoCellAnchor>
  <xdr:twoCellAnchor>
    <xdr:from>
      <xdr:col>22</xdr:col>
      <xdr:colOff>1203960</xdr:colOff>
      <xdr:row>72</xdr:row>
      <xdr:rowOff>510540</xdr:rowOff>
    </xdr:from>
    <xdr:to>
      <xdr:col>29</xdr:col>
      <xdr:colOff>422003</xdr:colOff>
      <xdr:row>84</xdr:row>
      <xdr:rowOff>1814</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22463760" y="15998190"/>
          <a:ext cx="5237843" cy="272977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Net</a:t>
          </a:r>
          <a:r>
            <a:rPr lang="da-DK" sz="1200" b="1" baseline="0">
              <a:latin typeface="Times New Roman" panose="02020603050405020304" pitchFamily="18" charset="0"/>
              <a:cs typeface="Times New Roman" panose="02020603050405020304" pitchFamily="18" charset="0"/>
            </a:rPr>
            <a:t> heat demand </a:t>
          </a:r>
          <a:r>
            <a:rPr lang="da-DK" sz="1200" b="1">
              <a:latin typeface="Times New Roman" panose="02020603050405020304" pitchFamily="18" charset="0"/>
              <a:cs typeface="Times New Roman" panose="02020603050405020304" pitchFamily="18" charset="0"/>
            </a:rPr>
            <a:t>in SE1:4 are copied from the excel book: "SWE RES_Buiding area per builingtype vintage DH type electricity area.xlsx"</a:t>
          </a:r>
        </a:p>
        <a:p>
          <a:r>
            <a:rPr lang="da-DK" sz="1200" b="1">
              <a:latin typeface="Times New Roman" panose="02020603050405020304" pitchFamily="18" charset="0"/>
              <a:cs typeface="Times New Roman" panose="02020603050405020304" pitchFamily="18" charset="0"/>
            </a:rPr>
            <a:t>Sheet: 'Net heat demand'</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6</xdr:col>
      <xdr:colOff>478865</xdr:colOff>
      <xdr:row>55</xdr:row>
      <xdr:rowOff>145676</xdr:rowOff>
    </xdr:from>
    <xdr:to>
      <xdr:col>10</xdr:col>
      <xdr:colOff>1757083</xdr:colOff>
      <xdr:row>63</xdr:row>
      <xdr:rowOff>107576</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8887759" y="9280711"/>
          <a:ext cx="4559300" cy="132453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FT processes</a:t>
          </a:r>
          <a:r>
            <a:rPr lang="da-DK" sz="1200">
              <a:latin typeface="Times New Roman" panose="02020603050405020304" pitchFamily="18" charset="0"/>
              <a:cs typeface="Times New Roman" panose="02020603050405020304" pitchFamily="18" charset="0"/>
            </a:rPr>
            <a:t> are converting "general" commodities (such as NGA, DSL WPE,etc.) to residential comodities. The only purpose of these processes is to be able to track the use of commodities in a specific sector</a:t>
          </a:r>
          <a:r>
            <a:rPr lang="da-DK" sz="1200" baseline="0">
              <a:latin typeface="Times New Roman" panose="02020603050405020304" pitchFamily="18" charset="0"/>
              <a:cs typeface="Times New Roman" panose="02020603050405020304" pitchFamily="18" charset="0"/>
            </a:rPr>
            <a:t> (in this case </a:t>
          </a:r>
          <a:r>
            <a:rPr lang="da-DK" sz="1200">
              <a:latin typeface="Times New Roman" panose="02020603050405020304" pitchFamily="18" charset="0"/>
              <a:cs typeface="Times New Roman" panose="02020603050405020304" pitchFamily="18" charset="0"/>
            </a:rPr>
            <a:t>residential sector).</a:t>
          </a:r>
        </a:p>
        <a:p>
          <a:r>
            <a:rPr lang="da-DK" sz="1200">
              <a:latin typeface="Times New Roman" panose="02020603050405020304" pitchFamily="18" charset="0"/>
              <a:cs typeface="Times New Roman" panose="02020603050405020304" pitchFamily="18" charset="0"/>
            </a:rPr>
            <a:t>Capacity unit PJa is "PJ anually", since both fuels coming</a:t>
          </a:r>
          <a:r>
            <a:rPr lang="da-DK" sz="1200" baseline="0">
              <a:latin typeface="Times New Roman" panose="02020603050405020304" pitchFamily="18" charset="0"/>
              <a:cs typeface="Times New Roman" panose="02020603050405020304" pitchFamily="18" charset="0"/>
            </a:rPr>
            <a:t> into the processes and fuels coming out of processes are measured in PJ.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10</xdr:col>
      <xdr:colOff>35112</xdr:colOff>
      <xdr:row>28</xdr:row>
      <xdr:rowOff>29135</xdr:rowOff>
    </xdr:from>
    <xdr:to>
      <xdr:col>10</xdr:col>
      <xdr:colOff>6575612</xdr:colOff>
      <xdr:row>36</xdr:row>
      <xdr:rowOff>46318</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420288" y="4713194"/>
          <a:ext cx="6540500" cy="127224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DAYNITE</a:t>
          </a:r>
          <a:r>
            <a:rPr lang="da-DK" sz="1200">
              <a:latin typeface="Times New Roman" panose="02020603050405020304" pitchFamily="18" charset="0"/>
              <a:cs typeface="Times New Roman" panose="02020603050405020304" pitchFamily="18" charset="0"/>
            </a:rPr>
            <a:t> means that activity of a specific process is tracked on the most detailed possible level (in our case this is "4 critical situations for the Danish power system"</a:t>
          </a:r>
          <a:r>
            <a:rPr lang="da-DK" sz="1200" baseline="0">
              <a:latin typeface="Times New Roman" panose="02020603050405020304" pitchFamily="18" charset="0"/>
              <a:cs typeface="Times New Roman" panose="02020603050405020304" pitchFamily="18" charset="0"/>
            </a:rPr>
            <a:t>: 1. high power, low demand, 2. high demand, low power, 3. High PV, low demand, 4. Remaining combinations)</a:t>
          </a:r>
        </a:p>
        <a:p>
          <a:endParaRPr lang="da-DK" sz="1200" baseline="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Other options for tracking the possibilities include</a:t>
          </a:r>
          <a:r>
            <a:rPr lang="da-DK" sz="1200" baseline="0">
              <a:latin typeface="Times New Roman" panose="02020603050405020304" pitchFamily="18" charset="0"/>
              <a:cs typeface="Times New Roman" panose="02020603050405020304" pitchFamily="18" charset="0"/>
            </a:rPr>
            <a:t> </a:t>
          </a:r>
          <a:r>
            <a:rPr lang="da-DK" sz="1200">
              <a:latin typeface="Times New Roman" panose="02020603050405020304" pitchFamily="18" charset="0"/>
              <a:cs typeface="Times New Roman" panose="02020603050405020304" pitchFamily="18" charset="0"/>
            </a:rPr>
            <a:t>annual, seasonal (correspond</a:t>
          </a:r>
          <a:r>
            <a:rPr lang="da-DK" sz="1200" baseline="0">
              <a:latin typeface="Times New Roman" panose="02020603050405020304" pitchFamily="18" charset="0"/>
              <a:cs typeface="Times New Roman" panose="02020603050405020304" pitchFamily="18" charset="0"/>
            </a:rPr>
            <a:t> to seasons in TIMES-DK)</a:t>
          </a:r>
          <a:r>
            <a:rPr lang="da-DK" sz="1200">
              <a:latin typeface="Times New Roman" panose="02020603050405020304" pitchFamily="18" charset="0"/>
              <a:cs typeface="Times New Roman" panose="02020603050405020304" pitchFamily="18" charset="0"/>
            </a:rPr>
            <a:t>, and weekly level (correspond to Workday/Non Workday division in TIMES-DK).</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22</xdr:col>
      <xdr:colOff>1344347</xdr:colOff>
      <xdr:row>65</xdr:row>
      <xdr:rowOff>155046</xdr:rowOff>
    </xdr:from>
    <xdr:to>
      <xdr:col>25</xdr:col>
      <xdr:colOff>153722</xdr:colOff>
      <xdr:row>78</xdr:row>
      <xdr:rowOff>7145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28107480" y="12634913"/>
          <a:ext cx="3567642" cy="2070365"/>
        </a:xfrm>
        <a:prstGeom prst="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t>Efficiecnies</a:t>
          </a:r>
          <a:r>
            <a:rPr lang="da-DK" sz="1200" baseline="0"/>
            <a:t> are calculated as a ratio between net space heating (table AE31:AF38) and final energy consumption (</a:t>
          </a:r>
          <a:r>
            <a:rPr lang="da-DK" sz="1100" baseline="0">
              <a:solidFill>
                <a:schemeClr val="dk1"/>
              </a:solidFill>
              <a:effectLst/>
              <a:latin typeface="+mn-lt"/>
              <a:ea typeface="+mn-ea"/>
              <a:cs typeface="+mn-cs"/>
            </a:rPr>
            <a:t>table W31:X38).</a:t>
          </a:r>
        </a:p>
        <a:p>
          <a:endParaRPr lang="da-DK" sz="1200"/>
        </a:p>
        <a:p>
          <a:r>
            <a:rPr lang="da-DK" sz="1200"/>
            <a:t>Efficiency</a:t>
          </a:r>
          <a:r>
            <a:rPr lang="da-DK" sz="1200" baseline="0"/>
            <a:t> of heat pumps is assumed to be 1 because the heat from the ground is counted as an input heat.  Since the division of ASHPs and GSHPs is unknown as well as their geographical distribution (DKE and DKW)  average efficiency of 2.8 is assumed for existing heat pumps.</a:t>
          </a:r>
          <a:endParaRPr lang="da-DK" sz="1200"/>
        </a:p>
      </xdr:txBody>
    </xdr:sp>
    <xdr:clientData/>
  </xdr:twoCellAnchor>
  <xdr:twoCellAnchor>
    <xdr:from>
      <xdr:col>15</xdr:col>
      <xdr:colOff>202407</xdr:colOff>
      <xdr:row>51</xdr:row>
      <xdr:rowOff>21432</xdr:rowOff>
    </xdr:from>
    <xdr:to>
      <xdr:col>18</xdr:col>
      <xdr:colOff>854868</xdr:colOff>
      <xdr:row>58</xdr:row>
      <xdr:rowOff>107157</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17835563" y="9808370"/>
          <a:ext cx="2867024" cy="1490662"/>
        </a:xfrm>
        <a:prstGeom prst="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Efficiency</a:t>
          </a:r>
          <a:r>
            <a:rPr lang="da-DK" sz="1200" baseline="0">
              <a:latin typeface="Times New Roman" panose="02020603050405020304" pitchFamily="18" charset="0"/>
              <a:cs typeface="Times New Roman" panose="02020603050405020304" pitchFamily="18" charset="0"/>
            </a:rPr>
            <a:t> of heat pumps is assumed to be 1 because the heat from the ground is counted as an input heat.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If only electricity would be counted as input fuel to heat pump, than this number should be changed to  5868/2.8=</a:t>
          </a:r>
          <a:r>
            <a:rPr lang="da-DK" sz="1200" baseline="0">
              <a:solidFill>
                <a:schemeClr val="dk1"/>
              </a:solidFill>
              <a:effectLst/>
              <a:latin typeface="Times New Roman" panose="02020603050405020304" pitchFamily="18" charset="0"/>
              <a:ea typeface="+mn-ea"/>
              <a:cs typeface="Times New Roman" panose="02020603050405020304" pitchFamily="18" charset="0"/>
            </a:rPr>
            <a:t>2096</a:t>
          </a:r>
          <a:r>
            <a:rPr lang="da-DK" sz="1200" baseline="0">
              <a:latin typeface="Times New Roman" panose="02020603050405020304" pitchFamily="18" charset="0"/>
              <a:cs typeface="Times New Roman" panose="02020603050405020304" pitchFamily="18" charset="0"/>
            </a:rPr>
            <a:t> PJ</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17</xdr:col>
      <xdr:colOff>230980</xdr:colOff>
      <xdr:row>47</xdr:row>
      <xdr:rowOff>35719</xdr:rowOff>
    </xdr:from>
    <xdr:to>
      <xdr:col>20</xdr:col>
      <xdr:colOff>11905</xdr:colOff>
      <xdr:row>51</xdr:row>
      <xdr:rowOff>21433</xdr:rowOff>
    </xdr:to>
    <xdr:cxnSp macro="">
      <xdr:nvCxnSpPr>
        <xdr:cNvPr id="13" name="Elbow Connector 12">
          <a:extLst>
            <a:ext uri="{FF2B5EF4-FFF2-40B4-BE49-F238E27FC236}">
              <a16:creationId xmlns:a16="http://schemas.microsoft.com/office/drawing/2014/main" id="{00000000-0008-0000-0900-00000D000000}"/>
            </a:ext>
          </a:extLst>
        </xdr:cNvPr>
        <xdr:cNvCxnSpPr>
          <a:stCxn id="6" idx="0"/>
        </xdr:cNvCxnSpPr>
      </xdr:nvCxnSpPr>
      <xdr:spPr bwMode="auto">
        <a:xfrm rot="5400000" flipH="1" flipV="1">
          <a:off x="20363258" y="7966473"/>
          <a:ext cx="747714" cy="2936081"/>
        </a:xfrm>
        <a:prstGeom prst="bentConnector2">
          <a:avLst/>
        </a:prstGeom>
        <a:ln>
          <a:headEnd type="none" w="med" len="med"/>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142875</xdr:colOff>
      <xdr:row>37</xdr:row>
      <xdr:rowOff>190500</xdr:rowOff>
    </xdr:from>
    <xdr:to>
      <xdr:col>16</xdr:col>
      <xdr:colOff>158750</xdr:colOff>
      <xdr:row>47</xdr:row>
      <xdr:rowOff>15875</xdr:rowOff>
    </xdr:to>
    <xdr:sp macro="" textlink="">
      <xdr:nvSpPr>
        <xdr:cNvPr id="2" name="Right Brace 1">
          <a:extLst>
            <a:ext uri="{FF2B5EF4-FFF2-40B4-BE49-F238E27FC236}">
              <a16:creationId xmlns:a16="http://schemas.microsoft.com/office/drawing/2014/main" id="{00000000-0008-0000-0900-000002000000}"/>
            </a:ext>
          </a:extLst>
        </xdr:cNvPr>
        <xdr:cNvSpPr/>
      </xdr:nvSpPr>
      <xdr:spPr bwMode="auto">
        <a:xfrm>
          <a:off x="18557875" y="7207250"/>
          <a:ext cx="619125" cy="1873250"/>
        </a:xfrm>
        <a:prstGeom prst="rightBrac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da-DK" sz="1100"/>
        </a:p>
      </xdr:txBody>
    </xdr:sp>
    <xdr:clientData/>
  </xdr:twoCellAnchor>
  <xdr:twoCellAnchor>
    <xdr:from>
      <xdr:col>16</xdr:col>
      <xdr:colOff>195036</xdr:colOff>
      <xdr:row>37</xdr:row>
      <xdr:rowOff>195035</xdr:rowOff>
    </xdr:from>
    <xdr:to>
      <xdr:col>18</xdr:col>
      <xdr:colOff>591911</xdr:colOff>
      <xdr:row>45</xdr:row>
      <xdr:rowOff>133803</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9462750" y="7229928"/>
          <a:ext cx="2016125" cy="155801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Comparison of</a:t>
          </a:r>
          <a:r>
            <a:rPr lang="da-DK" sz="1100" baseline="0">
              <a:latin typeface="Times New Roman" panose="02020603050405020304" pitchFamily="18" charset="0"/>
              <a:cs typeface="Times New Roman" panose="02020603050405020304" pitchFamily="18" charset="0"/>
            </a:rPr>
            <a:t>  net space heating data used to calculate the stock of residential heating technologies (originating from Heating Model) </a:t>
          </a:r>
          <a:r>
            <a:rPr lang="da-DK" sz="1100">
              <a:latin typeface="Times New Roman" panose="02020603050405020304" pitchFamily="18" charset="0"/>
              <a:cs typeface="Times New Roman" panose="02020603050405020304" pitchFamily="18" charset="0"/>
            </a:rPr>
            <a:t>with the Danish energy Statistics.</a:t>
          </a:r>
        </a:p>
      </xdr:txBody>
    </xdr:sp>
    <xdr:clientData/>
  </xdr:twoCellAnchor>
  <xdr:twoCellAnchor>
    <xdr:from>
      <xdr:col>12</xdr:col>
      <xdr:colOff>291798</xdr:colOff>
      <xdr:row>61</xdr:row>
      <xdr:rowOff>169333</xdr:rowOff>
    </xdr:from>
    <xdr:to>
      <xdr:col>13</xdr:col>
      <xdr:colOff>684138</xdr:colOff>
      <xdr:row>71</xdr:row>
      <xdr:rowOff>19655</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16304381" y="11948583"/>
          <a:ext cx="2011590" cy="161773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Comparison of</a:t>
          </a:r>
          <a:r>
            <a:rPr lang="da-DK" sz="1100" baseline="0">
              <a:latin typeface="Times New Roman" panose="02020603050405020304" pitchFamily="18" charset="0"/>
              <a:cs typeface="Times New Roman" panose="02020603050405020304" pitchFamily="18" charset="0"/>
            </a:rPr>
            <a:t>  final energy consumption </a:t>
          </a:r>
          <a:r>
            <a:rPr lang="da-DK" sz="1100">
              <a:latin typeface="Times New Roman" panose="02020603050405020304" pitchFamily="18" charset="0"/>
              <a:cs typeface="Times New Roman" panose="02020603050405020304" pitchFamily="18" charset="0"/>
            </a:rPr>
            <a:t>with the Danish Energy Statistics.</a:t>
          </a:r>
        </a:p>
        <a:p>
          <a:r>
            <a:rPr lang="da-DK" sz="1100">
              <a:latin typeface="Times New Roman" panose="02020603050405020304" pitchFamily="18" charset="0"/>
              <a:cs typeface="Times New Roman" panose="02020603050405020304" pitchFamily="18" charset="0"/>
            </a:rPr>
            <a:t>Fuel consumption is calculated as:</a:t>
          </a:r>
        </a:p>
        <a:p>
          <a:pPr marL="0" marR="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Times New Roman" panose="02020603050405020304" pitchFamily="18" charset="0"/>
              <a:ea typeface="+mn-ea"/>
              <a:cs typeface="Times New Roman" panose="02020603050405020304" pitchFamily="18" charset="0"/>
            </a:rPr>
            <a:t>CONS=ACT/EFF</a:t>
          </a:r>
          <a:endParaRPr lang="da-DK">
            <a:effectLst/>
            <a:latin typeface="Times New Roman" panose="02020603050405020304" pitchFamily="18" charset="0"/>
            <a:cs typeface="Times New Roman" panose="02020603050405020304" pitchFamily="18" charset="0"/>
          </a:endParaRPr>
        </a:p>
        <a:p>
          <a:endParaRPr lang="da-DK">
            <a:effectLst/>
            <a:latin typeface="Times New Roman" panose="02020603050405020304" pitchFamily="18" charset="0"/>
            <a:cs typeface="Times New Roman" panose="02020603050405020304" pitchFamily="18" charset="0"/>
          </a:endParaRPr>
        </a:p>
        <a:p>
          <a:r>
            <a:rPr lang="da-DK" sz="1100">
              <a:solidFill>
                <a:schemeClr val="dk1"/>
              </a:solidFill>
              <a:effectLst/>
              <a:latin typeface="Times New Roman" panose="02020603050405020304" pitchFamily="18" charset="0"/>
              <a:ea typeface="+mn-ea"/>
              <a:cs typeface="Times New Roman" panose="02020603050405020304" pitchFamily="18" charset="0"/>
            </a:rPr>
            <a:t>ACT=Activity</a:t>
          </a:r>
          <a:endParaRPr lang="da-DK">
            <a:effectLst/>
            <a:latin typeface="Times New Roman" panose="02020603050405020304" pitchFamily="18" charset="0"/>
            <a:cs typeface="Times New Roman" panose="02020603050405020304" pitchFamily="18" charset="0"/>
          </a:endParaRPr>
        </a:p>
        <a:p>
          <a:r>
            <a:rPr lang="da-DK" sz="1100">
              <a:solidFill>
                <a:schemeClr val="dk1"/>
              </a:solidFill>
              <a:effectLst/>
              <a:latin typeface="Times New Roman" panose="02020603050405020304" pitchFamily="18" charset="0"/>
              <a:ea typeface="+mn-ea"/>
              <a:cs typeface="Times New Roman" panose="02020603050405020304" pitchFamily="18" charset="0"/>
            </a:rPr>
            <a:t>EFF=efficency</a:t>
          </a:r>
          <a:endParaRPr lang="da-DK">
            <a:effectLst/>
            <a:latin typeface="Times New Roman" panose="02020603050405020304" pitchFamily="18" charset="0"/>
            <a:cs typeface="Times New Roman" panose="02020603050405020304" pitchFamily="18" charset="0"/>
          </a:endParaRPr>
        </a:p>
        <a:p>
          <a:endParaRPr lang="da-DK" sz="1100">
            <a:latin typeface="Times New Roman" panose="02020603050405020304" pitchFamily="18" charset="0"/>
            <a:cs typeface="Times New Roman" panose="02020603050405020304" pitchFamily="18" charset="0"/>
          </a:endParaRPr>
        </a:p>
      </xdr:txBody>
    </xdr:sp>
    <xdr:clientData/>
  </xdr:twoCellAnchor>
  <xdr:twoCellAnchor>
    <xdr:from>
      <xdr:col>2</xdr:col>
      <xdr:colOff>1013733</xdr:colOff>
      <xdr:row>62</xdr:row>
      <xdr:rowOff>78919</xdr:rowOff>
    </xdr:from>
    <xdr:to>
      <xdr:col>3</xdr:col>
      <xdr:colOff>1238250</xdr:colOff>
      <xdr:row>90</xdr:row>
      <xdr:rowOff>111124</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2172608" y="12143919"/>
          <a:ext cx="5177517" cy="463595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Due to small mismatches between Danish</a:t>
          </a:r>
          <a:r>
            <a:rPr lang="da-DK" sz="1200" baseline="0">
              <a:latin typeface="Times New Roman" panose="02020603050405020304" pitchFamily="18" charset="0"/>
              <a:cs typeface="Times New Roman" panose="02020603050405020304" pitchFamily="18" charset="0"/>
            </a:rPr>
            <a:t> Energy Statistics and net heat demand calculated in the Heating Model, heat demand is "manually moved" from one fuel group to another (cells D34:F34, H34:K34, D37:E37, H37:J37,D38, F38, J38). As a result, boilers in the Base Year produce the same amount of heat as in the Danish Energy Statistics, i.e. TIMES-DK is calibrated with Danish Energy Statistics.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To calibrate the model with the Danish Energy Statistics these changes have been made:</a:t>
          </a:r>
        </a:p>
        <a:p>
          <a:r>
            <a:rPr lang="da-DK" sz="1200" baseline="0">
              <a:latin typeface="Times New Roman" panose="02020603050405020304" pitchFamily="18" charset="0"/>
              <a:cs typeface="Times New Roman" panose="02020603050405020304" pitchFamily="18" charset="0"/>
            </a:rPr>
            <a:t>* </a:t>
          </a:r>
          <a:r>
            <a:rPr lang="da-DK" sz="1200" b="1" u="sng" baseline="0">
              <a:latin typeface="Times New Roman" panose="02020603050405020304" pitchFamily="18" charset="0"/>
              <a:cs typeface="Times New Roman" panose="02020603050405020304" pitchFamily="18" charset="0"/>
            </a:rPr>
            <a:t>Detached buildngs EAST</a:t>
          </a:r>
          <a:r>
            <a:rPr lang="da-DK" sz="1200" baseline="0">
              <a:latin typeface="Times New Roman" panose="02020603050405020304" pitchFamily="18" charset="0"/>
              <a:cs typeface="Times New Roman" panose="02020603050405020304" pitchFamily="18" charset="0"/>
            </a:rPr>
            <a:t>: </a:t>
          </a:r>
        </a:p>
        <a:p>
          <a:r>
            <a:rPr lang="da-DK" sz="1200" baseline="0">
              <a:latin typeface="Times New Roman" panose="02020603050405020304" pitchFamily="18" charset="0"/>
              <a:cs typeface="Times New Roman" panose="02020603050405020304" pitchFamily="18" charset="0"/>
            </a:rPr>
            <a:t>   1.86 PJ is moved from wood (0.85 to straw, 0.01 to coal and 1 to heat pumps)</a:t>
          </a:r>
        </a:p>
        <a:p>
          <a:r>
            <a:rPr lang="da-DK" sz="1200" baseline="0">
              <a:latin typeface="Times New Roman" panose="02020603050405020304" pitchFamily="18" charset="0"/>
              <a:cs typeface="Times New Roman" panose="02020603050405020304" pitchFamily="18" charset="0"/>
            </a:rPr>
            <a:t>   0.35 PJ from Natural gas (0.05 PJ to heat pumps and 0.3 to oil)</a:t>
          </a:r>
        </a:p>
        <a:p>
          <a:r>
            <a:rPr lang="da-DK" sz="1200" baseline="0">
              <a:latin typeface="Times New Roman" panose="02020603050405020304" pitchFamily="18" charset="0"/>
              <a:cs typeface="Times New Roman" panose="02020603050405020304" pitchFamily="18" charset="0"/>
            </a:rPr>
            <a:t>   3.75*(1-0.494)=1.9 PJ from electricity to heat pumps</a:t>
          </a:r>
        </a:p>
        <a:p>
          <a:r>
            <a:rPr lang="da-DK" sz="1200" baseline="0">
              <a:latin typeface="Times New Roman" panose="02020603050405020304" pitchFamily="18" charset="0"/>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Multistorey buildings EAST</a:t>
          </a:r>
          <a:r>
            <a:rPr lang="da-DK" sz="1200" baseline="0">
              <a:solidFill>
                <a:schemeClr val="dk1"/>
              </a:solidFill>
              <a:effectLst/>
              <a:latin typeface="Times New Roman" panose="02020603050405020304" pitchFamily="18" charset="0"/>
              <a:ea typeface="+mn-ea"/>
              <a:cs typeface="Times New Roman" panose="02020603050405020304" pitchFamily="18" charset="0"/>
            </a:rPr>
            <a:t>: No changes are made</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Detached buildngs WEST</a:t>
          </a:r>
          <a:r>
            <a:rPr lang="da-DK" sz="1200" baseline="0">
              <a:solidFill>
                <a:schemeClr val="dk1"/>
              </a:solidFill>
              <a:effectLst/>
              <a:latin typeface="Times New Roman" panose="02020603050405020304" pitchFamily="18" charset="0"/>
              <a:ea typeface="+mn-ea"/>
              <a:cs typeface="Times New Roman" panose="02020603050405020304" pitchFamily="18" charset="0"/>
            </a:rPr>
            <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1.75 PJ is moved from wood (0.84 to straw, 0.01 PJ to coal and 0.9 PJ to heat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pumps)</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3.75*0.494=1.85 PJ from electricity to heat pumps</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Multistorey buildings WEST</a:t>
          </a:r>
          <a:r>
            <a:rPr lang="da-DK" sz="1200" baseline="0">
              <a:solidFill>
                <a:schemeClr val="dk1"/>
              </a:solidFill>
              <a:effectLst/>
              <a:latin typeface="Times New Roman" panose="02020603050405020304" pitchFamily="18" charset="0"/>
              <a:ea typeface="+mn-ea"/>
              <a:cs typeface="Times New Roman" panose="02020603050405020304" pitchFamily="18" charset="0"/>
            </a:rPr>
            <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0.05 PJ is moved from wood  to electricity</a:t>
          </a:r>
        </a:p>
        <a:p>
          <a:pPr marL="0" marR="0" indent="0" defTabSz="914400" eaLnBrk="1" fontAlgn="auto" latinLnBrk="0" hangingPunct="1">
            <a:lnSpc>
              <a:spcPct val="100000"/>
            </a:lnSpc>
            <a:spcBef>
              <a:spcPts val="0"/>
            </a:spcBef>
            <a:spcAft>
              <a:spcPts val="0"/>
            </a:spcAft>
            <a:buClrTx/>
            <a:buSzTx/>
            <a:buFontTx/>
            <a:buNone/>
            <a:tabLst/>
            <a:defRPr/>
          </a:pPr>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In the Heating Model summary heat demand of heat pumps and direct electric heating was matched with the Danish Energy Statistics. For that reason, they needed to be separated in cells D37:E37 and D39:E39. 0.494 is the the share of electricity and  heat pumps demand in detached buildings in DKW.</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xdr:col>
      <xdr:colOff>312965</xdr:colOff>
      <xdr:row>33</xdr:row>
      <xdr:rowOff>176893</xdr:rowOff>
    </xdr:from>
    <xdr:to>
      <xdr:col>3</xdr:col>
      <xdr:colOff>27215</xdr:colOff>
      <xdr:row>34</xdr:row>
      <xdr:rowOff>0</xdr:rowOff>
    </xdr:to>
    <xdr:cxnSp macro="">
      <xdr:nvCxnSpPr>
        <xdr:cNvPr id="11" name="Straight Connector 10">
          <a:extLst>
            <a:ext uri="{FF2B5EF4-FFF2-40B4-BE49-F238E27FC236}">
              <a16:creationId xmlns:a16="http://schemas.microsoft.com/office/drawing/2014/main" id="{00000000-0008-0000-0900-00000B000000}"/>
            </a:ext>
          </a:extLst>
        </xdr:cNvPr>
        <xdr:cNvCxnSpPr/>
      </xdr:nvCxnSpPr>
      <xdr:spPr bwMode="auto">
        <a:xfrm flipV="1">
          <a:off x="449036" y="6436179"/>
          <a:ext cx="5701393" cy="13607"/>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299358</xdr:colOff>
      <xdr:row>34</xdr:row>
      <xdr:rowOff>2723</xdr:rowOff>
    </xdr:from>
    <xdr:to>
      <xdr:col>1</xdr:col>
      <xdr:colOff>315686</xdr:colOff>
      <xdr:row>69</xdr:row>
      <xdr:rowOff>149678</xdr:rowOff>
    </xdr:to>
    <xdr:cxnSp macro="">
      <xdr:nvCxnSpPr>
        <xdr:cNvPr id="15" name="Straight Connector 14">
          <a:extLst>
            <a:ext uri="{FF2B5EF4-FFF2-40B4-BE49-F238E27FC236}">
              <a16:creationId xmlns:a16="http://schemas.microsoft.com/office/drawing/2014/main" id="{00000000-0008-0000-0900-00000F000000}"/>
            </a:ext>
          </a:extLst>
        </xdr:cNvPr>
        <xdr:cNvCxnSpPr/>
      </xdr:nvCxnSpPr>
      <xdr:spPr bwMode="auto">
        <a:xfrm flipH="1">
          <a:off x="435429" y="6452509"/>
          <a:ext cx="16328" cy="7018562"/>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312965</xdr:colOff>
      <xdr:row>69</xdr:row>
      <xdr:rowOff>149678</xdr:rowOff>
    </xdr:from>
    <xdr:to>
      <xdr:col>2</xdr:col>
      <xdr:colOff>1020536</xdr:colOff>
      <xdr:row>70</xdr:row>
      <xdr:rowOff>0</xdr:rowOff>
    </xdr:to>
    <xdr:cxnSp macro="">
      <xdr:nvCxnSpPr>
        <xdr:cNvPr id="22" name="Straight Arrow Connector 21">
          <a:extLst>
            <a:ext uri="{FF2B5EF4-FFF2-40B4-BE49-F238E27FC236}">
              <a16:creationId xmlns:a16="http://schemas.microsoft.com/office/drawing/2014/main" id="{00000000-0008-0000-0900-000016000000}"/>
            </a:ext>
          </a:extLst>
        </xdr:cNvPr>
        <xdr:cNvCxnSpPr/>
      </xdr:nvCxnSpPr>
      <xdr:spPr bwMode="auto">
        <a:xfrm>
          <a:off x="449036" y="13471071"/>
          <a:ext cx="1741714" cy="13608"/>
        </a:xfrm>
        <a:prstGeom prst="straightConnector1">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12</xdr:col>
      <xdr:colOff>428972</xdr:colOff>
      <xdr:row>12</xdr:row>
      <xdr:rowOff>146922</xdr:rowOff>
    </xdr:from>
    <xdr:to>
      <xdr:col>15</xdr:col>
      <xdr:colOff>258537</xdr:colOff>
      <xdr:row>28</xdr:row>
      <xdr:rowOff>22946</xdr:rowOff>
    </xdr:to>
    <xdr:sp macro="" textlink="">
      <xdr:nvSpPr>
        <xdr:cNvPr id="27" name="TextBox 26">
          <a:extLst>
            <a:ext uri="{FF2B5EF4-FFF2-40B4-BE49-F238E27FC236}">
              <a16:creationId xmlns:a16="http://schemas.microsoft.com/office/drawing/2014/main" id="{00000000-0008-0000-0900-00001B000000}"/>
            </a:ext>
          </a:extLst>
        </xdr:cNvPr>
        <xdr:cNvSpPr txBox="1"/>
      </xdr:nvSpPr>
      <xdr:spPr>
        <a:xfrm>
          <a:off x="16458186" y="2378493"/>
          <a:ext cx="3462672" cy="288320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Equations used for calibration:</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ACT=STOCK*CAP2ACT*AF</a:t>
          </a:r>
        </a:p>
        <a:p>
          <a:r>
            <a:rPr lang="da-DK" sz="1200">
              <a:latin typeface="Times New Roman" panose="02020603050405020304" pitchFamily="18" charset="0"/>
              <a:cs typeface="Times New Roman" panose="02020603050405020304" pitchFamily="18" charset="0"/>
            </a:rPr>
            <a:t>CONS=ACT/EFF</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These relations are general and are valid for any process, not only in residential sector.</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ACT=Activity</a:t>
          </a:r>
        </a:p>
        <a:p>
          <a:r>
            <a:rPr lang="da-DK" sz="1200">
              <a:latin typeface="Times New Roman" panose="02020603050405020304" pitchFamily="18" charset="0"/>
              <a:cs typeface="Times New Roman" panose="02020603050405020304" pitchFamily="18" charset="0"/>
            </a:rPr>
            <a:t>STOCK=Stock</a:t>
          </a:r>
        </a:p>
        <a:p>
          <a:r>
            <a:rPr lang="da-DK" sz="1200">
              <a:latin typeface="Times New Roman" panose="02020603050405020304" pitchFamily="18" charset="0"/>
              <a:cs typeface="Times New Roman" panose="02020603050405020304" pitchFamily="18" charset="0"/>
            </a:rPr>
            <a:t>CAP2ACT=Constant</a:t>
          </a:r>
          <a:r>
            <a:rPr lang="da-DK" sz="1200" baseline="0">
              <a:latin typeface="Times New Roman" panose="02020603050405020304" pitchFamily="18" charset="0"/>
              <a:cs typeface="Times New Roman" panose="02020603050405020304" pitchFamily="18" charset="0"/>
            </a:rPr>
            <a:t> which is converting from capacity to activity</a:t>
          </a:r>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AF=Availability</a:t>
          </a:r>
          <a:r>
            <a:rPr lang="da-DK" sz="1200" baseline="0">
              <a:latin typeface="Times New Roman" panose="02020603050405020304" pitchFamily="18" charset="0"/>
              <a:cs typeface="Times New Roman" panose="02020603050405020304" pitchFamily="18" charset="0"/>
            </a:rPr>
            <a:t> factor</a:t>
          </a:r>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CONS=Fuel consumption</a:t>
          </a:r>
        </a:p>
        <a:p>
          <a:r>
            <a:rPr lang="da-DK" sz="1200">
              <a:latin typeface="Times New Roman" panose="02020603050405020304" pitchFamily="18" charset="0"/>
              <a:cs typeface="Times New Roman" panose="02020603050405020304" pitchFamily="18" charset="0"/>
            </a:rPr>
            <a:t>EFF=efficency</a:t>
          </a: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13</xdr:col>
      <xdr:colOff>684138</xdr:colOff>
      <xdr:row>65</xdr:row>
      <xdr:rowOff>190500</xdr:rowOff>
    </xdr:from>
    <xdr:to>
      <xdr:col>14</xdr:col>
      <xdr:colOff>492125</xdr:colOff>
      <xdr:row>65</xdr:row>
      <xdr:rowOff>205619</xdr:rowOff>
    </xdr:to>
    <xdr:cxnSp macro="">
      <xdr:nvCxnSpPr>
        <xdr:cNvPr id="7" name="Straight Connector 6">
          <a:extLst>
            <a:ext uri="{FF2B5EF4-FFF2-40B4-BE49-F238E27FC236}">
              <a16:creationId xmlns:a16="http://schemas.microsoft.com/office/drawing/2014/main" id="{00000000-0008-0000-0900-000007000000}"/>
            </a:ext>
          </a:extLst>
        </xdr:cNvPr>
        <xdr:cNvCxnSpPr>
          <a:stCxn id="8" idx="3"/>
        </xdr:cNvCxnSpPr>
      </xdr:nvCxnSpPr>
      <xdr:spPr bwMode="auto">
        <a:xfrm flipV="1">
          <a:off x="18321263" y="12842875"/>
          <a:ext cx="823987" cy="15119"/>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492881</xdr:colOff>
      <xdr:row>60</xdr:row>
      <xdr:rowOff>179917</xdr:rowOff>
    </xdr:from>
    <xdr:to>
      <xdr:col>14</xdr:col>
      <xdr:colOff>492881</xdr:colOff>
      <xdr:row>65</xdr:row>
      <xdr:rowOff>193525</xdr:rowOff>
    </xdr:to>
    <xdr:cxnSp macro="">
      <xdr:nvCxnSpPr>
        <xdr:cNvPr id="23" name="Straight Arrow Connector 22">
          <a:extLst>
            <a:ext uri="{FF2B5EF4-FFF2-40B4-BE49-F238E27FC236}">
              <a16:creationId xmlns:a16="http://schemas.microsoft.com/office/drawing/2014/main" id="{00000000-0008-0000-0900-000017000000}"/>
            </a:ext>
          </a:extLst>
        </xdr:cNvPr>
        <xdr:cNvCxnSpPr/>
      </xdr:nvCxnSpPr>
      <xdr:spPr bwMode="auto">
        <a:xfrm flipV="1">
          <a:off x="19130131" y="11758084"/>
          <a:ext cx="0" cy="987274"/>
        </a:xfrm>
        <a:prstGeom prst="straightConnector1">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editAs="oneCell">
    <xdr:from>
      <xdr:col>29</xdr:col>
      <xdr:colOff>338666</xdr:colOff>
      <xdr:row>37</xdr:row>
      <xdr:rowOff>74084</xdr:rowOff>
    </xdr:from>
    <xdr:to>
      <xdr:col>32</xdr:col>
      <xdr:colOff>819361</xdr:colOff>
      <xdr:row>60</xdr:row>
      <xdr:rowOff>22437</xdr:rowOff>
    </xdr:to>
    <xdr:pic>
      <xdr:nvPicPr>
        <xdr:cNvPr id="16" name="Picture 5">
          <a:extLst>
            <a:ext uri="{FF2B5EF4-FFF2-40B4-BE49-F238E27FC236}">
              <a16:creationId xmlns:a16="http://schemas.microsoft.com/office/drawing/2014/main" id="{00000000-0008-0000-09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015083" y="7059084"/>
          <a:ext cx="5088255" cy="454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18</xdr:col>
      <xdr:colOff>269080</xdr:colOff>
      <xdr:row>69</xdr:row>
      <xdr:rowOff>19580</xdr:rowOff>
    </xdr:from>
    <xdr:to>
      <xdr:col>22</xdr:col>
      <xdr:colOff>4209256</xdr:colOff>
      <xdr:row>81</xdr:row>
      <xdr:rowOff>57945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22756547" y="13193713"/>
          <a:ext cx="8215842" cy="2070365"/>
        </a:xfrm>
        <a:prstGeom prst="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t>Efficiecnies</a:t>
          </a:r>
          <a:r>
            <a:rPr lang="da-DK" sz="1200" baseline="0"/>
            <a:t> are calculated as a ratio between net space heating (table AE31:AF38) and final energy consumption (</a:t>
          </a:r>
          <a:r>
            <a:rPr lang="da-DK" sz="1100" baseline="0">
              <a:solidFill>
                <a:schemeClr val="dk1"/>
              </a:solidFill>
              <a:effectLst/>
              <a:latin typeface="+mn-lt"/>
              <a:ea typeface="+mn-ea"/>
              <a:cs typeface="+mn-cs"/>
            </a:rPr>
            <a:t>table W31:X38).</a:t>
          </a:r>
        </a:p>
        <a:p>
          <a:endParaRPr lang="da-DK" sz="1200"/>
        </a:p>
        <a:p>
          <a:r>
            <a:rPr lang="da-DK" sz="1200"/>
            <a:t>Efficiency</a:t>
          </a:r>
          <a:r>
            <a:rPr lang="da-DK" sz="1200" baseline="0"/>
            <a:t> of heat pumps is assumed to be 1 because the heat from the ground is counted as an input heat.  Since the division of ASHPs and GSHPs is unknown as well as their geographical distribution (DKE and DKW)  average efficiency of 2.8 is assumed for existing heat pumps.</a:t>
          </a:r>
          <a:endParaRPr lang="da-DK" sz="1200"/>
        </a:p>
      </xdr:txBody>
    </xdr:sp>
    <xdr:clientData/>
  </xdr:twoCellAnchor>
  <xdr:twoCellAnchor>
    <xdr:from>
      <xdr:col>15</xdr:col>
      <xdr:colOff>202407</xdr:colOff>
      <xdr:row>51</xdr:row>
      <xdr:rowOff>21432</xdr:rowOff>
    </xdr:from>
    <xdr:to>
      <xdr:col>18</xdr:col>
      <xdr:colOff>854868</xdr:colOff>
      <xdr:row>58</xdr:row>
      <xdr:rowOff>107157</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19852482" y="9803607"/>
          <a:ext cx="2871786" cy="1476375"/>
        </a:xfrm>
        <a:prstGeom prst="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Efficiency</a:t>
          </a:r>
          <a:r>
            <a:rPr lang="da-DK" sz="1200" baseline="0">
              <a:latin typeface="Times New Roman" panose="02020603050405020304" pitchFamily="18" charset="0"/>
              <a:cs typeface="Times New Roman" panose="02020603050405020304" pitchFamily="18" charset="0"/>
            </a:rPr>
            <a:t> of heat pumps is assumed to be 1 because the heat from the ground is counted as an input heat.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If only electricity would be counted as input fuel to heat pump, than this number should be changed to  5868/2.8=</a:t>
          </a:r>
          <a:r>
            <a:rPr lang="da-DK" sz="1200" baseline="0">
              <a:solidFill>
                <a:schemeClr val="dk1"/>
              </a:solidFill>
              <a:effectLst/>
              <a:latin typeface="Times New Roman" panose="02020603050405020304" pitchFamily="18" charset="0"/>
              <a:ea typeface="+mn-ea"/>
              <a:cs typeface="Times New Roman" panose="02020603050405020304" pitchFamily="18" charset="0"/>
            </a:rPr>
            <a:t>2096</a:t>
          </a:r>
          <a:r>
            <a:rPr lang="da-DK" sz="1200" baseline="0">
              <a:latin typeface="Times New Roman" panose="02020603050405020304" pitchFamily="18" charset="0"/>
              <a:cs typeface="Times New Roman" panose="02020603050405020304" pitchFamily="18" charset="0"/>
            </a:rPr>
            <a:t> PJ</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17</xdr:col>
      <xdr:colOff>230980</xdr:colOff>
      <xdr:row>47</xdr:row>
      <xdr:rowOff>35719</xdr:rowOff>
    </xdr:from>
    <xdr:to>
      <xdr:col>20</xdr:col>
      <xdr:colOff>11905</xdr:colOff>
      <xdr:row>51</xdr:row>
      <xdr:rowOff>21433</xdr:rowOff>
    </xdr:to>
    <xdr:cxnSp macro="">
      <xdr:nvCxnSpPr>
        <xdr:cNvPr id="4" name="Elbow Connector 3">
          <a:extLst>
            <a:ext uri="{FF2B5EF4-FFF2-40B4-BE49-F238E27FC236}">
              <a16:creationId xmlns:a16="http://schemas.microsoft.com/office/drawing/2014/main" id="{00000000-0008-0000-0A00-000004000000}"/>
            </a:ext>
          </a:extLst>
        </xdr:cNvPr>
        <xdr:cNvCxnSpPr>
          <a:stCxn id="3" idx="0"/>
        </xdr:cNvCxnSpPr>
      </xdr:nvCxnSpPr>
      <xdr:spPr bwMode="auto">
        <a:xfrm rot="5400000" flipH="1" flipV="1">
          <a:off x="22364698" y="7953376"/>
          <a:ext cx="776289" cy="2924175"/>
        </a:xfrm>
        <a:prstGeom prst="bentConnector2">
          <a:avLst/>
        </a:prstGeom>
        <a:ln>
          <a:headEnd type="none" w="med" len="med"/>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142875</xdr:colOff>
      <xdr:row>37</xdr:row>
      <xdr:rowOff>190500</xdr:rowOff>
    </xdr:from>
    <xdr:to>
      <xdr:col>16</xdr:col>
      <xdr:colOff>158750</xdr:colOff>
      <xdr:row>47</xdr:row>
      <xdr:rowOff>15875</xdr:rowOff>
    </xdr:to>
    <xdr:sp macro="" textlink="">
      <xdr:nvSpPr>
        <xdr:cNvPr id="5" name="Right Brace 4">
          <a:extLst>
            <a:ext uri="{FF2B5EF4-FFF2-40B4-BE49-F238E27FC236}">
              <a16:creationId xmlns:a16="http://schemas.microsoft.com/office/drawing/2014/main" id="{00000000-0008-0000-0A00-000005000000}"/>
            </a:ext>
          </a:extLst>
        </xdr:cNvPr>
        <xdr:cNvSpPr/>
      </xdr:nvSpPr>
      <xdr:spPr bwMode="auto">
        <a:xfrm>
          <a:off x="19792950" y="7191375"/>
          <a:ext cx="625475" cy="1816100"/>
        </a:xfrm>
        <a:prstGeom prst="rightBrac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da-DK" sz="1100"/>
        </a:p>
      </xdr:txBody>
    </xdr:sp>
    <xdr:clientData/>
  </xdr:twoCellAnchor>
  <xdr:twoCellAnchor>
    <xdr:from>
      <xdr:col>16</xdr:col>
      <xdr:colOff>195036</xdr:colOff>
      <xdr:row>37</xdr:row>
      <xdr:rowOff>195035</xdr:rowOff>
    </xdr:from>
    <xdr:to>
      <xdr:col>18</xdr:col>
      <xdr:colOff>591911</xdr:colOff>
      <xdr:row>45</xdr:row>
      <xdr:rowOff>133803</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20454711" y="7195910"/>
          <a:ext cx="2006600" cy="152944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Comparison of</a:t>
          </a:r>
          <a:r>
            <a:rPr lang="da-DK" sz="1100" baseline="0">
              <a:latin typeface="Times New Roman" panose="02020603050405020304" pitchFamily="18" charset="0"/>
              <a:cs typeface="Times New Roman" panose="02020603050405020304" pitchFamily="18" charset="0"/>
            </a:rPr>
            <a:t>  net space heating data used to calculate the stock of residential heating technologies (originating from Heating Model) </a:t>
          </a:r>
          <a:r>
            <a:rPr lang="da-DK" sz="1100">
              <a:latin typeface="Times New Roman" panose="02020603050405020304" pitchFamily="18" charset="0"/>
              <a:cs typeface="Times New Roman" panose="02020603050405020304" pitchFamily="18" charset="0"/>
            </a:rPr>
            <a:t>with the Danish energy Statistics.</a:t>
          </a:r>
        </a:p>
      </xdr:txBody>
    </xdr:sp>
    <xdr:clientData/>
  </xdr:twoCellAnchor>
  <xdr:twoCellAnchor>
    <xdr:from>
      <xdr:col>12</xdr:col>
      <xdr:colOff>291798</xdr:colOff>
      <xdr:row>61</xdr:row>
      <xdr:rowOff>169333</xdr:rowOff>
    </xdr:from>
    <xdr:to>
      <xdr:col>13</xdr:col>
      <xdr:colOff>684138</xdr:colOff>
      <xdr:row>71</xdr:row>
      <xdr:rowOff>19655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16303323" y="11942233"/>
          <a:ext cx="2011590" cy="163149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Comparison of</a:t>
          </a:r>
          <a:r>
            <a:rPr lang="da-DK" sz="1100" baseline="0">
              <a:latin typeface="Times New Roman" panose="02020603050405020304" pitchFamily="18" charset="0"/>
              <a:cs typeface="Times New Roman" panose="02020603050405020304" pitchFamily="18" charset="0"/>
            </a:rPr>
            <a:t>  final energy consumption </a:t>
          </a:r>
          <a:r>
            <a:rPr lang="da-DK" sz="1100">
              <a:latin typeface="Times New Roman" panose="02020603050405020304" pitchFamily="18" charset="0"/>
              <a:cs typeface="Times New Roman" panose="02020603050405020304" pitchFamily="18" charset="0"/>
            </a:rPr>
            <a:t>with the Danish Energy Statistics.</a:t>
          </a:r>
        </a:p>
        <a:p>
          <a:r>
            <a:rPr lang="da-DK" sz="1100">
              <a:latin typeface="Times New Roman" panose="02020603050405020304" pitchFamily="18" charset="0"/>
              <a:cs typeface="Times New Roman" panose="02020603050405020304" pitchFamily="18" charset="0"/>
            </a:rPr>
            <a:t>Fuel consumption is calculated as:</a:t>
          </a:r>
        </a:p>
        <a:p>
          <a:pPr marL="0" marR="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Times New Roman" panose="02020603050405020304" pitchFamily="18" charset="0"/>
              <a:ea typeface="+mn-ea"/>
              <a:cs typeface="Times New Roman" panose="02020603050405020304" pitchFamily="18" charset="0"/>
            </a:rPr>
            <a:t>CONS=ACT/EFF</a:t>
          </a:r>
          <a:endParaRPr lang="da-DK">
            <a:effectLst/>
            <a:latin typeface="Times New Roman" panose="02020603050405020304" pitchFamily="18" charset="0"/>
            <a:cs typeface="Times New Roman" panose="02020603050405020304" pitchFamily="18" charset="0"/>
          </a:endParaRPr>
        </a:p>
        <a:p>
          <a:endParaRPr lang="da-DK">
            <a:effectLst/>
            <a:latin typeface="Times New Roman" panose="02020603050405020304" pitchFamily="18" charset="0"/>
            <a:cs typeface="Times New Roman" panose="02020603050405020304" pitchFamily="18" charset="0"/>
          </a:endParaRPr>
        </a:p>
        <a:p>
          <a:r>
            <a:rPr lang="da-DK" sz="1100">
              <a:solidFill>
                <a:schemeClr val="dk1"/>
              </a:solidFill>
              <a:effectLst/>
              <a:latin typeface="Times New Roman" panose="02020603050405020304" pitchFamily="18" charset="0"/>
              <a:ea typeface="+mn-ea"/>
              <a:cs typeface="Times New Roman" panose="02020603050405020304" pitchFamily="18" charset="0"/>
            </a:rPr>
            <a:t>ACT=Activity</a:t>
          </a:r>
          <a:endParaRPr lang="da-DK">
            <a:effectLst/>
            <a:latin typeface="Times New Roman" panose="02020603050405020304" pitchFamily="18" charset="0"/>
            <a:cs typeface="Times New Roman" panose="02020603050405020304" pitchFamily="18" charset="0"/>
          </a:endParaRPr>
        </a:p>
        <a:p>
          <a:r>
            <a:rPr lang="da-DK" sz="1100">
              <a:solidFill>
                <a:schemeClr val="dk1"/>
              </a:solidFill>
              <a:effectLst/>
              <a:latin typeface="Times New Roman" panose="02020603050405020304" pitchFamily="18" charset="0"/>
              <a:ea typeface="+mn-ea"/>
              <a:cs typeface="Times New Roman" panose="02020603050405020304" pitchFamily="18" charset="0"/>
            </a:rPr>
            <a:t>EFF=efficency</a:t>
          </a:r>
          <a:endParaRPr lang="da-DK">
            <a:effectLst/>
            <a:latin typeface="Times New Roman" panose="02020603050405020304" pitchFamily="18" charset="0"/>
            <a:cs typeface="Times New Roman" panose="02020603050405020304" pitchFamily="18" charset="0"/>
          </a:endParaRPr>
        </a:p>
        <a:p>
          <a:endParaRPr lang="da-DK" sz="1100">
            <a:latin typeface="Times New Roman" panose="02020603050405020304" pitchFamily="18" charset="0"/>
            <a:cs typeface="Times New Roman" panose="02020603050405020304" pitchFamily="18" charset="0"/>
          </a:endParaRPr>
        </a:p>
      </xdr:txBody>
    </xdr:sp>
    <xdr:clientData/>
  </xdr:twoCellAnchor>
  <xdr:twoCellAnchor>
    <xdr:from>
      <xdr:col>2</xdr:col>
      <xdr:colOff>1013733</xdr:colOff>
      <xdr:row>62</xdr:row>
      <xdr:rowOff>78919</xdr:rowOff>
    </xdr:from>
    <xdr:to>
      <xdr:col>3</xdr:col>
      <xdr:colOff>1238250</xdr:colOff>
      <xdr:row>90</xdr:row>
      <xdr:rowOff>111124</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2175783" y="12042319"/>
          <a:ext cx="5177517" cy="482328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Due to small mismatches between Danish</a:t>
          </a:r>
          <a:r>
            <a:rPr lang="da-DK" sz="1200" baseline="0">
              <a:latin typeface="Times New Roman" panose="02020603050405020304" pitchFamily="18" charset="0"/>
              <a:cs typeface="Times New Roman" panose="02020603050405020304" pitchFamily="18" charset="0"/>
            </a:rPr>
            <a:t> Energy Statistics and net heat demand calculated in the Heating Model, heat demand is "manually moved" from one fuel group to another (cells D34:F34, H34:K34, D37:E37, H37:J37,D38, F38, J38). As a result, boilers in the Base Year produce the same amount of heat as in the Danish Energy Statistics, i.e. TIMES-DK is calibrated with Danish Energy Statistics.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To calibrate the model with the Danish Energy Statistics these changes have been made:</a:t>
          </a:r>
        </a:p>
        <a:p>
          <a:r>
            <a:rPr lang="da-DK" sz="1200" baseline="0">
              <a:latin typeface="Times New Roman" panose="02020603050405020304" pitchFamily="18" charset="0"/>
              <a:cs typeface="Times New Roman" panose="02020603050405020304" pitchFamily="18" charset="0"/>
            </a:rPr>
            <a:t>* </a:t>
          </a:r>
          <a:r>
            <a:rPr lang="da-DK" sz="1200" b="1" u="sng" baseline="0">
              <a:latin typeface="Times New Roman" panose="02020603050405020304" pitchFamily="18" charset="0"/>
              <a:cs typeface="Times New Roman" panose="02020603050405020304" pitchFamily="18" charset="0"/>
            </a:rPr>
            <a:t>Detached buildngs EAST</a:t>
          </a:r>
          <a:r>
            <a:rPr lang="da-DK" sz="1200" baseline="0">
              <a:latin typeface="Times New Roman" panose="02020603050405020304" pitchFamily="18" charset="0"/>
              <a:cs typeface="Times New Roman" panose="02020603050405020304" pitchFamily="18" charset="0"/>
            </a:rPr>
            <a:t>: </a:t>
          </a:r>
        </a:p>
        <a:p>
          <a:r>
            <a:rPr lang="da-DK" sz="1200" baseline="0">
              <a:latin typeface="Times New Roman" panose="02020603050405020304" pitchFamily="18" charset="0"/>
              <a:cs typeface="Times New Roman" panose="02020603050405020304" pitchFamily="18" charset="0"/>
            </a:rPr>
            <a:t>   1.86 PJ is moved from wood (0.85 to straw, 0.01 to coal and 1 to heat pumps)</a:t>
          </a:r>
        </a:p>
        <a:p>
          <a:r>
            <a:rPr lang="da-DK" sz="1200" baseline="0">
              <a:latin typeface="Times New Roman" panose="02020603050405020304" pitchFamily="18" charset="0"/>
              <a:cs typeface="Times New Roman" panose="02020603050405020304" pitchFamily="18" charset="0"/>
            </a:rPr>
            <a:t>   0.35 PJ from Natural gas (0.05 PJ to heat pumps and 0.3 to oil)</a:t>
          </a:r>
        </a:p>
        <a:p>
          <a:r>
            <a:rPr lang="da-DK" sz="1200" baseline="0">
              <a:latin typeface="Times New Roman" panose="02020603050405020304" pitchFamily="18" charset="0"/>
              <a:cs typeface="Times New Roman" panose="02020603050405020304" pitchFamily="18" charset="0"/>
            </a:rPr>
            <a:t>   3.75*(1-0.494)=1.9 PJ from electricity to heat pumps</a:t>
          </a:r>
        </a:p>
        <a:p>
          <a:r>
            <a:rPr lang="da-DK" sz="1200" baseline="0">
              <a:latin typeface="Times New Roman" panose="02020603050405020304" pitchFamily="18" charset="0"/>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Multistorey buildings EAST</a:t>
          </a:r>
          <a:r>
            <a:rPr lang="da-DK" sz="1200" baseline="0">
              <a:solidFill>
                <a:schemeClr val="dk1"/>
              </a:solidFill>
              <a:effectLst/>
              <a:latin typeface="Times New Roman" panose="02020603050405020304" pitchFamily="18" charset="0"/>
              <a:ea typeface="+mn-ea"/>
              <a:cs typeface="Times New Roman" panose="02020603050405020304" pitchFamily="18" charset="0"/>
            </a:rPr>
            <a:t>: No changes are made</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Detached buildngs WEST</a:t>
          </a:r>
          <a:r>
            <a:rPr lang="da-DK" sz="1200" baseline="0">
              <a:solidFill>
                <a:schemeClr val="dk1"/>
              </a:solidFill>
              <a:effectLst/>
              <a:latin typeface="Times New Roman" panose="02020603050405020304" pitchFamily="18" charset="0"/>
              <a:ea typeface="+mn-ea"/>
              <a:cs typeface="Times New Roman" panose="02020603050405020304" pitchFamily="18" charset="0"/>
            </a:rPr>
            <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1.75 PJ is moved from wood (0.84 to straw, 0.01 PJ to coal and 0.9 PJ to heat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pumps)</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3.75*0.494=1.85 PJ from electricity to heat pumps</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Multistorey buildings WEST</a:t>
          </a:r>
          <a:r>
            <a:rPr lang="da-DK" sz="1200" baseline="0">
              <a:solidFill>
                <a:schemeClr val="dk1"/>
              </a:solidFill>
              <a:effectLst/>
              <a:latin typeface="Times New Roman" panose="02020603050405020304" pitchFamily="18" charset="0"/>
              <a:ea typeface="+mn-ea"/>
              <a:cs typeface="Times New Roman" panose="02020603050405020304" pitchFamily="18" charset="0"/>
            </a:rPr>
            <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0.05 PJ is moved from wood  to electricity</a:t>
          </a:r>
        </a:p>
        <a:p>
          <a:pPr marL="0" marR="0" indent="0" defTabSz="914400" eaLnBrk="1" fontAlgn="auto" latinLnBrk="0" hangingPunct="1">
            <a:lnSpc>
              <a:spcPct val="100000"/>
            </a:lnSpc>
            <a:spcBef>
              <a:spcPts val="0"/>
            </a:spcBef>
            <a:spcAft>
              <a:spcPts val="0"/>
            </a:spcAft>
            <a:buClrTx/>
            <a:buSzTx/>
            <a:buFontTx/>
            <a:buNone/>
            <a:tabLst/>
            <a:defRPr/>
          </a:pPr>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In the Heating Model summary heat demand of heat pumps and direct electric heating was matched with the Danish Energy Statistics. For that reason, they needed to be separated in cells D37:E37 and D39:E39. 0.494 is the the share of electricity and  heat pumps demand in detached buildings in DKW.</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xdr:col>
      <xdr:colOff>312965</xdr:colOff>
      <xdr:row>33</xdr:row>
      <xdr:rowOff>176893</xdr:rowOff>
    </xdr:from>
    <xdr:to>
      <xdr:col>3</xdr:col>
      <xdr:colOff>27215</xdr:colOff>
      <xdr:row>34</xdr:row>
      <xdr:rowOff>0</xdr:rowOff>
    </xdr:to>
    <xdr:cxnSp macro="">
      <xdr:nvCxnSpPr>
        <xdr:cNvPr id="9" name="Straight Connector 8">
          <a:extLst>
            <a:ext uri="{FF2B5EF4-FFF2-40B4-BE49-F238E27FC236}">
              <a16:creationId xmlns:a16="http://schemas.microsoft.com/office/drawing/2014/main" id="{00000000-0008-0000-0A00-000009000000}"/>
            </a:ext>
          </a:extLst>
        </xdr:cNvPr>
        <xdr:cNvCxnSpPr/>
      </xdr:nvCxnSpPr>
      <xdr:spPr bwMode="auto">
        <a:xfrm flipV="1">
          <a:off x="446315" y="6406243"/>
          <a:ext cx="5695950" cy="13607"/>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299358</xdr:colOff>
      <xdr:row>34</xdr:row>
      <xdr:rowOff>2723</xdr:rowOff>
    </xdr:from>
    <xdr:to>
      <xdr:col>1</xdr:col>
      <xdr:colOff>315686</xdr:colOff>
      <xdr:row>69</xdr:row>
      <xdr:rowOff>149678</xdr:rowOff>
    </xdr:to>
    <xdr:cxnSp macro="">
      <xdr:nvCxnSpPr>
        <xdr:cNvPr id="10" name="Straight Connector 9">
          <a:extLst>
            <a:ext uri="{FF2B5EF4-FFF2-40B4-BE49-F238E27FC236}">
              <a16:creationId xmlns:a16="http://schemas.microsoft.com/office/drawing/2014/main" id="{00000000-0008-0000-0A00-00000A000000}"/>
            </a:ext>
          </a:extLst>
        </xdr:cNvPr>
        <xdr:cNvCxnSpPr/>
      </xdr:nvCxnSpPr>
      <xdr:spPr bwMode="auto">
        <a:xfrm flipH="1">
          <a:off x="432708" y="6422573"/>
          <a:ext cx="16328" cy="6957330"/>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312965</xdr:colOff>
      <xdr:row>69</xdr:row>
      <xdr:rowOff>149678</xdr:rowOff>
    </xdr:from>
    <xdr:to>
      <xdr:col>2</xdr:col>
      <xdr:colOff>1020536</xdr:colOff>
      <xdr:row>70</xdr:row>
      <xdr:rowOff>0</xdr:rowOff>
    </xdr:to>
    <xdr:cxnSp macro="">
      <xdr:nvCxnSpPr>
        <xdr:cNvPr id="11" name="Straight Arrow Connector 10">
          <a:extLst>
            <a:ext uri="{FF2B5EF4-FFF2-40B4-BE49-F238E27FC236}">
              <a16:creationId xmlns:a16="http://schemas.microsoft.com/office/drawing/2014/main" id="{00000000-0008-0000-0A00-00000B000000}"/>
            </a:ext>
          </a:extLst>
        </xdr:cNvPr>
        <xdr:cNvCxnSpPr/>
      </xdr:nvCxnSpPr>
      <xdr:spPr bwMode="auto">
        <a:xfrm>
          <a:off x="446315" y="13379903"/>
          <a:ext cx="1736271" cy="12247"/>
        </a:xfrm>
        <a:prstGeom prst="straightConnector1">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12</xdr:col>
      <xdr:colOff>132746</xdr:colOff>
      <xdr:row>10</xdr:row>
      <xdr:rowOff>169333</xdr:rowOff>
    </xdr:from>
    <xdr:to>
      <xdr:col>15</xdr:col>
      <xdr:colOff>434522</xdr:colOff>
      <xdr:row>26</xdr:row>
      <xdr:rowOff>13003</xdr:rowOff>
    </xdr:to>
    <xdr:sp macro="" textlink="">
      <xdr:nvSpPr>
        <xdr:cNvPr id="12" name="TextBox 11">
          <a:extLst>
            <a:ext uri="{FF2B5EF4-FFF2-40B4-BE49-F238E27FC236}">
              <a16:creationId xmlns:a16="http://schemas.microsoft.com/office/drawing/2014/main" id="{00000000-0008-0000-0A00-00000C000000}"/>
            </a:ext>
          </a:extLst>
        </xdr:cNvPr>
        <xdr:cNvSpPr txBox="1"/>
      </xdr:nvSpPr>
      <xdr:spPr>
        <a:xfrm>
          <a:off x="17147117" y="2052562"/>
          <a:ext cx="4035576" cy="294609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Equations used for calibration:</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ACT=STOCK*CAP2ACT*AF</a:t>
          </a:r>
        </a:p>
        <a:p>
          <a:r>
            <a:rPr lang="da-DK" sz="1200">
              <a:latin typeface="Times New Roman" panose="02020603050405020304" pitchFamily="18" charset="0"/>
              <a:cs typeface="Times New Roman" panose="02020603050405020304" pitchFamily="18" charset="0"/>
            </a:rPr>
            <a:t>CONS=ACT/EFF</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These relations are general and are valid for any process, not only in residential sector.</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ACT=Activity</a:t>
          </a:r>
        </a:p>
        <a:p>
          <a:r>
            <a:rPr lang="da-DK" sz="1200">
              <a:latin typeface="Times New Roman" panose="02020603050405020304" pitchFamily="18" charset="0"/>
              <a:cs typeface="Times New Roman" panose="02020603050405020304" pitchFamily="18" charset="0"/>
            </a:rPr>
            <a:t>STOCK=Stock</a:t>
          </a:r>
        </a:p>
        <a:p>
          <a:r>
            <a:rPr lang="da-DK" sz="1200">
              <a:latin typeface="Times New Roman" panose="02020603050405020304" pitchFamily="18" charset="0"/>
              <a:cs typeface="Times New Roman" panose="02020603050405020304" pitchFamily="18" charset="0"/>
            </a:rPr>
            <a:t>CAP2ACT=Constant</a:t>
          </a:r>
          <a:r>
            <a:rPr lang="da-DK" sz="1200" baseline="0">
              <a:latin typeface="Times New Roman" panose="02020603050405020304" pitchFamily="18" charset="0"/>
              <a:cs typeface="Times New Roman" panose="02020603050405020304" pitchFamily="18" charset="0"/>
            </a:rPr>
            <a:t> which is converting from capacity to activity</a:t>
          </a:r>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AF=Availability</a:t>
          </a:r>
          <a:r>
            <a:rPr lang="da-DK" sz="1200" baseline="0">
              <a:latin typeface="Times New Roman" panose="02020603050405020304" pitchFamily="18" charset="0"/>
              <a:cs typeface="Times New Roman" panose="02020603050405020304" pitchFamily="18" charset="0"/>
            </a:rPr>
            <a:t> factor</a:t>
          </a:r>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CONS=Fuel consumption</a:t>
          </a:r>
        </a:p>
        <a:p>
          <a:r>
            <a:rPr lang="da-DK" sz="1200">
              <a:latin typeface="Times New Roman" panose="02020603050405020304" pitchFamily="18" charset="0"/>
              <a:cs typeface="Times New Roman" panose="02020603050405020304" pitchFamily="18" charset="0"/>
            </a:rPr>
            <a:t>EFF=efficency</a:t>
          </a: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13</xdr:col>
      <xdr:colOff>684138</xdr:colOff>
      <xdr:row>65</xdr:row>
      <xdr:rowOff>190500</xdr:rowOff>
    </xdr:from>
    <xdr:to>
      <xdr:col>14</xdr:col>
      <xdr:colOff>492125</xdr:colOff>
      <xdr:row>65</xdr:row>
      <xdr:rowOff>205619</xdr:rowOff>
    </xdr:to>
    <xdr:cxnSp macro="">
      <xdr:nvCxnSpPr>
        <xdr:cNvPr id="13" name="Straight Connector 12">
          <a:extLst>
            <a:ext uri="{FF2B5EF4-FFF2-40B4-BE49-F238E27FC236}">
              <a16:creationId xmlns:a16="http://schemas.microsoft.com/office/drawing/2014/main" id="{00000000-0008-0000-0A00-00000D000000}"/>
            </a:ext>
          </a:extLst>
        </xdr:cNvPr>
        <xdr:cNvCxnSpPr>
          <a:stCxn id="7" idx="3"/>
        </xdr:cNvCxnSpPr>
      </xdr:nvCxnSpPr>
      <xdr:spPr bwMode="auto">
        <a:xfrm flipV="1">
          <a:off x="18314913" y="12734925"/>
          <a:ext cx="817637" cy="5594"/>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492881</xdr:colOff>
      <xdr:row>60</xdr:row>
      <xdr:rowOff>179917</xdr:rowOff>
    </xdr:from>
    <xdr:to>
      <xdr:col>14</xdr:col>
      <xdr:colOff>492881</xdr:colOff>
      <xdr:row>65</xdr:row>
      <xdr:rowOff>193525</xdr:rowOff>
    </xdr:to>
    <xdr:cxnSp macro="">
      <xdr:nvCxnSpPr>
        <xdr:cNvPr id="14" name="Straight Arrow Connector 13">
          <a:extLst>
            <a:ext uri="{FF2B5EF4-FFF2-40B4-BE49-F238E27FC236}">
              <a16:creationId xmlns:a16="http://schemas.microsoft.com/office/drawing/2014/main" id="{00000000-0008-0000-0A00-00000E000000}"/>
            </a:ext>
          </a:extLst>
        </xdr:cNvPr>
        <xdr:cNvCxnSpPr/>
      </xdr:nvCxnSpPr>
      <xdr:spPr bwMode="auto">
        <a:xfrm flipV="1">
          <a:off x="19133306" y="11752792"/>
          <a:ext cx="0" cy="985158"/>
        </a:xfrm>
        <a:prstGeom prst="straightConnector1">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editAs="oneCell">
    <xdr:from>
      <xdr:col>26</xdr:col>
      <xdr:colOff>33866</xdr:colOff>
      <xdr:row>50</xdr:row>
      <xdr:rowOff>65619</xdr:rowOff>
    </xdr:from>
    <xdr:to>
      <xdr:col>30</xdr:col>
      <xdr:colOff>196637</xdr:colOff>
      <xdr:row>74</xdr:row>
      <xdr:rowOff>38525</xdr:rowOff>
    </xdr:to>
    <xdr:pic>
      <xdr:nvPicPr>
        <xdr:cNvPr id="15" name="Picture 5">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820599" y="9666819"/>
          <a:ext cx="5217371" cy="43925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7325</xdr:colOff>
      <xdr:row>1</xdr:row>
      <xdr:rowOff>153865</xdr:rowOff>
    </xdr:from>
    <xdr:to>
      <xdr:col>10</xdr:col>
      <xdr:colOff>73268</xdr:colOff>
      <xdr:row>25</xdr:row>
      <xdr:rowOff>153865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689229" y="315057"/>
          <a:ext cx="3993174" cy="3868616"/>
        </a:xfrm>
        <a:prstGeom prst="rect">
          <a:avLst/>
        </a:prstGeom>
        <a:ln>
          <a:solidFill>
            <a:srgbClr val="0070C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Residential buildings</a:t>
          </a:r>
          <a:r>
            <a:rPr lang="da-DK" sz="1200" baseline="0">
              <a:latin typeface="Times New Roman" panose="02020603050405020304" pitchFamily="18" charset="0"/>
              <a:cs typeface="Times New Roman" panose="02020603050405020304" pitchFamily="18" charset="0"/>
            </a:rPr>
            <a:t> are aggregated according to:</a:t>
          </a:r>
        </a:p>
        <a:p>
          <a:endParaRPr lang="da-DK" sz="1200" baseline="0">
            <a:latin typeface="Times New Roman" panose="02020603050405020304" pitchFamily="18" charset="0"/>
            <a:cs typeface="Times New Roman" panose="02020603050405020304" pitchFamily="18" charset="0"/>
          </a:endParaRPr>
        </a:p>
        <a:p>
          <a:r>
            <a:rPr lang="da-DK" sz="1200" b="1" baseline="0">
              <a:latin typeface="Times New Roman" panose="02020603050405020304" pitchFamily="18" charset="0"/>
              <a:cs typeface="Times New Roman" panose="02020603050405020304" pitchFamily="18" charset="0"/>
            </a:rPr>
            <a:t>Construction period </a:t>
          </a:r>
          <a:r>
            <a:rPr lang="da-DK" sz="1200" baseline="0">
              <a:latin typeface="Times New Roman" panose="02020603050405020304" pitchFamily="18" charset="0"/>
              <a:cs typeface="Times New Roman" panose="02020603050405020304" pitchFamily="18" charset="0"/>
            </a:rPr>
            <a:t>- built before, after 1970 and new buildings (built after 2010).</a:t>
          </a:r>
        </a:p>
        <a:p>
          <a:r>
            <a:rPr lang="da-DK" sz="1200" b="1" baseline="0">
              <a:latin typeface="Times New Roman" panose="02020603050405020304" pitchFamily="18" charset="0"/>
              <a:cs typeface="Times New Roman" panose="02020603050405020304" pitchFamily="18" charset="0"/>
            </a:rPr>
            <a:t>Region</a:t>
          </a:r>
          <a:r>
            <a:rPr lang="da-DK" sz="1200" baseline="0">
              <a:latin typeface="Times New Roman" panose="02020603050405020304" pitchFamily="18" charset="0"/>
              <a:cs typeface="Times New Roman" panose="02020603050405020304" pitchFamily="18" charset="0"/>
            </a:rPr>
            <a:t> - SE1, SE2, SE3, and SE4 Swedish climate zones.</a:t>
          </a:r>
        </a:p>
        <a:p>
          <a:r>
            <a:rPr lang="da-DK" sz="1200" b="1" baseline="0">
              <a:latin typeface="Times New Roman" panose="02020603050405020304" pitchFamily="18" charset="0"/>
              <a:cs typeface="Times New Roman" panose="02020603050405020304" pitchFamily="18" charset="0"/>
            </a:rPr>
            <a:t>Type of building </a:t>
          </a:r>
          <a:r>
            <a:rPr lang="da-DK" sz="1200" baseline="0">
              <a:latin typeface="Times New Roman" panose="02020603050405020304" pitchFamily="18" charset="0"/>
              <a:cs typeface="Times New Roman" panose="02020603050405020304" pitchFamily="18" charset="0"/>
            </a:rPr>
            <a:t>- Single-family (old name "Detached") and Multi-family (old name (Multistorey) buildings. Single-family buildings are aggregation </a:t>
          </a:r>
          <a:r>
            <a:rPr lang="da-DK" sz="1200" baseline="0">
              <a:solidFill>
                <a:srgbClr val="FF0000"/>
              </a:solidFill>
              <a:latin typeface="Times New Roman" panose="02020603050405020304" pitchFamily="18" charset="0"/>
              <a:cs typeface="Times New Roman" panose="02020603050405020304" pitchFamily="18" charset="0"/>
            </a:rPr>
            <a:t>of farmhouses (BBR "anv" code 110), detached houses </a:t>
          </a:r>
          <a:r>
            <a:rPr lang="da-DK" sz="1200" baseline="0">
              <a:solidFill>
                <a:srgbClr val="FF0000"/>
              </a:solidFill>
              <a:effectLst/>
              <a:latin typeface="Times New Roman" panose="02020603050405020304" pitchFamily="18" charset="0"/>
              <a:ea typeface="+mn-ea"/>
              <a:cs typeface="Times New Roman" panose="02020603050405020304" pitchFamily="18" charset="0"/>
            </a:rPr>
            <a:t>(BBR "anv" code 120)</a:t>
          </a:r>
          <a:r>
            <a:rPr lang="da-DK" sz="1200" baseline="0">
              <a:solidFill>
                <a:srgbClr val="FF0000"/>
              </a:solidFill>
              <a:latin typeface="Times New Roman" panose="02020603050405020304" pitchFamily="18" charset="0"/>
              <a:cs typeface="Times New Roman" panose="02020603050405020304" pitchFamily="18" charset="0"/>
            </a:rPr>
            <a:t>, terrace houses </a:t>
          </a:r>
          <a:r>
            <a:rPr lang="da-DK" sz="1200" baseline="0">
              <a:solidFill>
                <a:srgbClr val="FF0000"/>
              </a:solidFill>
              <a:effectLst/>
              <a:latin typeface="Times New Roman" panose="02020603050405020304" pitchFamily="18" charset="0"/>
              <a:ea typeface="+mn-ea"/>
              <a:cs typeface="Times New Roman" panose="02020603050405020304" pitchFamily="18" charset="0"/>
            </a:rPr>
            <a:t>(BBR "anv" code 130)</a:t>
          </a:r>
          <a:r>
            <a:rPr lang="da-DK" sz="1200" baseline="0">
              <a:solidFill>
                <a:srgbClr val="FF0000"/>
              </a:solidFill>
              <a:latin typeface="Times New Roman" panose="02020603050405020304" pitchFamily="18" charset="0"/>
              <a:cs typeface="Times New Roman" panose="02020603050405020304" pitchFamily="18" charset="0"/>
            </a:rPr>
            <a:t> and occupied summer houses </a:t>
          </a:r>
          <a:r>
            <a:rPr lang="da-DK" sz="1200" baseline="0">
              <a:solidFill>
                <a:srgbClr val="FF0000"/>
              </a:solidFill>
              <a:effectLst/>
              <a:latin typeface="Times New Roman" panose="02020603050405020304" pitchFamily="18" charset="0"/>
              <a:ea typeface="+mn-ea"/>
              <a:cs typeface="Times New Roman" panose="02020603050405020304" pitchFamily="18" charset="0"/>
            </a:rPr>
            <a:t>(BBR "anv" code 510; summer houses non-occupied over whole year are not included). Multi-family buildings are aggregation of blocks of flats (BBR "anv" code 140), student residences (BBR "anv" code 150), residential institutions (BBR "anv" code 160) and other dwelligs  (BBR "anv" code 190</a:t>
          </a:r>
          <a:r>
            <a:rPr lang="da-DK" sz="1200" baseline="0">
              <a:solidFill>
                <a:schemeClr val="dk1"/>
              </a:solidFill>
              <a:effectLst/>
              <a:latin typeface="Times New Roman" panose="02020603050405020304" pitchFamily="18" charset="0"/>
              <a:ea typeface="+mn-ea"/>
              <a:cs typeface="Times New Roman" panose="02020603050405020304" pitchFamily="18" charset="0"/>
            </a:rPr>
            <a:t>). </a:t>
          </a:r>
        </a:p>
        <a:p>
          <a:r>
            <a:rPr lang="da-DK" sz="1200" b="1" baseline="0">
              <a:solidFill>
                <a:schemeClr val="dk1"/>
              </a:solidFill>
              <a:effectLst/>
              <a:latin typeface="Times New Roman" panose="02020603050405020304" pitchFamily="18" charset="0"/>
              <a:ea typeface="+mn-ea"/>
              <a:cs typeface="Times New Roman" panose="02020603050405020304" pitchFamily="18" charset="0"/>
            </a:rPr>
            <a:t>Location relative to existing district heating areas </a:t>
          </a:r>
          <a:r>
            <a:rPr lang="da-DK" sz="1200" b="0" baseline="0">
              <a:solidFill>
                <a:schemeClr val="dk1"/>
              </a:solidFill>
              <a:effectLst/>
              <a:latin typeface="Times New Roman" panose="02020603050405020304" pitchFamily="18" charset="0"/>
              <a:ea typeface="+mn-ea"/>
              <a:cs typeface="Times New Roman" panose="02020603050405020304" pitchFamily="18" charset="0"/>
            </a:rPr>
            <a:t>- Central, decentral and Individual areas. Central areas are supplied from Central DH grids (as defined in Energy Producers Count) or share a border with these areas. Decentral areas are supplied from other grids than Central (as defined in Energy Producers Count) or share a border with these areas. Individual areas do not share border with DH areas and are supplied from individual heating sources.    </a:t>
          </a:r>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10</xdr:col>
      <xdr:colOff>459441</xdr:colOff>
      <xdr:row>2</xdr:row>
      <xdr:rowOff>112059</xdr:rowOff>
    </xdr:from>
    <xdr:to>
      <xdr:col>23</xdr:col>
      <xdr:colOff>427728</xdr:colOff>
      <xdr:row>12</xdr:row>
      <xdr:rowOff>156883</xdr:rowOff>
    </xdr:to>
    <xdr:sp macro="" textlink="">
      <xdr:nvSpPr>
        <xdr:cNvPr id="3" name="TextBox 2">
          <a:extLst>
            <a:ext uri="{FF2B5EF4-FFF2-40B4-BE49-F238E27FC236}">
              <a16:creationId xmlns:a16="http://schemas.microsoft.com/office/drawing/2014/main" id="{BE094BB5-2B5B-4C4B-AA2E-16C581419324}"/>
            </a:ext>
          </a:extLst>
        </xdr:cNvPr>
        <xdr:cNvSpPr txBox="1"/>
      </xdr:nvSpPr>
      <xdr:spPr>
        <a:xfrm>
          <a:off x="9525000" y="448235"/>
          <a:ext cx="9616552" cy="2073089"/>
        </a:xfrm>
        <a:prstGeom prst="rect">
          <a:avLst/>
        </a:prstGeom>
        <a:ln w="28575">
          <a:solidFill>
            <a:srgbClr val="FF505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600" b="1" u="none">
              <a:latin typeface="Times New Roman" panose="02020603050405020304" pitchFamily="18" charset="0"/>
              <a:cs typeface="Times New Roman" panose="02020603050405020304" pitchFamily="18" charset="0"/>
            </a:rPr>
            <a:t>The overarching</a:t>
          </a:r>
          <a:r>
            <a:rPr lang="da-DK" sz="1600" b="1" u="none" baseline="0">
              <a:latin typeface="Times New Roman" panose="02020603050405020304" pitchFamily="18" charset="0"/>
              <a:cs typeface="Times New Roman" panose="02020603050405020304" pitchFamily="18" charset="0"/>
            </a:rPr>
            <a:t> approach in this file:</a:t>
          </a:r>
        </a:p>
        <a:p>
          <a:endParaRPr lang="da-DK" sz="1600" b="1" u="none" baseline="0">
            <a:latin typeface="Times New Roman" panose="02020603050405020304" pitchFamily="18" charset="0"/>
            <a:cs typeface="Times New Roman" panose="02020603050405020304" pitchFamily="18" charset="0"/>
          </a:endParaRPr>
        </a:p>
        <a:p>
          <a:r>
            <a:rPr lang="da-DK" sz="1600" b="1" u="none" baseline="0">
              <a:latin typeface="Times New Roman" panose="02020603050405020304" pitchFamily="18" charset="0"/>
              <a:cs typeface="Times New Roman" panose="02020603050405020304" pitchFamily="18" charset="0"/>
            </a:rPr>
            <a:t>- STOCK (Mm2) and Total Energy consumption (GWh) are taken from the Swedish statistics</a:t>
          </a:r>
        </a:p>
        <a:p>
          <a:endParaRPr lang="da-DK" sz="1600" b="1" u="none" baseline="0">
            <a:latin typeface="Times New Roman" panose="02020603050405020304" pitchFamily="18" charset="0"/>
            <a:cs typeface="Times New Roman" panose="02020603050405020304" pitchFamily="18" charset="0"/>
          </a:endParaRPr>
        </a:p>
        <a:p>
          <a:r>
            <a:rPr lang="da-DK" sz="1600" b="1" u="none" baseline="0">
              <a:latin typeface="Times New Roman" panose="02020603050405020304" pitchFamily="18" charset="0"/>
              <a:cs typeface="Times New Roman" panose="02020603050405020304" pitchFamily="18" charset="0"/>
            </a:rPr>
            <a:t>- Efficiencies of the heat geneartion units must be assumed/taken from somewhere else</a:t>
          </a:r>
        </a:p>
        <a:p>
          <a:endParaRPr lang="da-DK" sz="1600" b="1" u="none" baseline="0">
            <a:latin typeface="Times New Roman" panose="02020603050405020304" pitchFamily="18" charset="0"/>
            <a:cs typeface="Times New Roman" panose="02020603050405020304" pitchFamily="18" charset="0"/>
          </a:endParaRPr>
        </a:p>
        <a:p>
          <a:r>
            <a:rPr lang="da-DK" sz="1600" b="1" u="none" baseline="0">
              <a:latin typeface="Times New Roman" panose="02020603050405020304" pitchFamily="18" charset="0"/>
              <a:cs typeface="Times New Roman" panose="02020603050405020304" pitchFamily="18" charset="0"/>
            </a:rPr>
            <a:t>- Specific heat consumption of buildings - EFF (Mm2/PJ) is calculated within the file to match the statistical fuel consumption and the total building stock (Buildings_DR sheet)</a:t>
          </a:r>
        </a:p>
        <a:p>
          <a:endParaRPr lang="da-DK" sz="1200" b="1" u="sng" baseline="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14</xdr:col>
      <xdr:colOff>314324</xdr:colOff>
      <xdr:row>34</xdr:row>
      <xdr:rowOff>161925</xdr:rowOff>
    </xdr:from>
    <xdr:to>
      <xdr:col>22</xdr:col>
      <xdr:colOff>161924</xdr:colOff>
      <xdr:row>61</xdr:row>
      <xdr:rowOff>142876</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4468474" y="6172200"/>
          <a:ext cx="4238625" cy="468630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u="sng">
              <a:latin typeface="Times New Roman" panose="02020603050405020304" pitchFamily="18" charset="0"/>
              <a:cs typeface="Times New Roman" panose="02020603050405020304" pitchFamily="18" charset="0"/>
            </a:rPr>
            <a:t>Explanation</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For the </a:t>
          </a:r>
          <a:r>
            <a:rPr lang="da-DK" sz="1200" b="1">
              <a:latin typeface="Times New Roman" panose="02020603050405020304" pitchFamily="18" charset="0"/>
              <a:cs typeface="Times New Roman" panose="02020603050405020304" pitchFamily="18" charset="0"/>
            </a:rPr>
            <a:t>processes</a:t>
          </a:r>
          <a:r>
            <a:rPr lang="da-DK" sz="1200">
              <a:latin typeface="Times New Roman" panose="02020603050405020304" pitchFamily="18" charset="0"/>
              <a:cs typeface="Times New Roman" panose="02020603050405020304" pitchFamily="18" charset="0"/>
            </a:rPr>
            <a:t> (column B) the commodities going </a:t>
          </a:r>
          <a:r>
            <a:rPr lang="da-DK" sz="1200" b="1">
              <a:latin typeface="Times New Roman" panose="02020603050405020304" pitchFamily="18" charset="0"/>
              <a:cs typeface="Times New Roman" panose="02020603050405020304" pitchFamily="18" charset="0"/>
            </a:rPr>
            <a:t>into the process</a:t>
          </a:r>
          <a:r>
            <a:rPr lang="da-DK" sz="1200">
              <a:latin typeface="Times New Roman" panose="02020603050405020304" pitchFamily="18" charset="0"/>
              <a:cs typeface="Times New Roman" panose="02020603050405020304" pitchFamily="18" charset="0"/>
            </a:rPr>
            <a:t>  (column D)</a:t>
          </a:r>
          <a:r>
            <a:rPr lang="da-DK" sz="1200" baseline="0">
              <a:latin typeface="Times New Roman" panose="02020603050405020304" pitchFamily="18" charset="0"/>
              <a:cs typeface="Times New Roman" panose="02020603050405020304" pitchFamily="18" charset="0"/>
            </a:rPr>
            <a:t> are heat from boilers, heat from heat exchangers (district heating) and heat savings. </a:t>
          </a:r>
        </a:p>
        <a:p>
          <a:r>
            <a:rPr lang="da-DK" sz="1200" baseline="0">
              <a:latin typeface="Times New Roman" panose="02020603050405020304" pitchFamily="18" charset="0"/>
              <a:cs typeface="Times New Roman" panose="02020603050405020304" pitchFamily="18" charset="0"/>
            </a:rPr>
            <a:t>The commodities going </a:t>
          </a:r>
          <a:r>
            <a:rPr lang="da-DK" sz="1200" b="1" baseline="0">
              <a:latin typeface="Times New Roman" panose="02020603050405020304" pitchFamily="18" charset="0"/>
              <a:cs typeface="Times New Roman" panose="02020603050405020304" pitchFamily="18" charset="0"/>
            </a:rPr>
            <a:t>out of the processes</a:t>
          </a:r>
          <a:r>
            <a:rPr lang="da-DK" sz="1200" baseline="0">
              <a:latin typeface="Times New Roman" panose="02020603050405020304" pitchFamily="18" charset="0"/>
              <a:cs typeface="Times New Roman" panose="02020603050405020304" pitchFamily="18" charset="0"/>
            </a:rPr>
            <a:t> (column E) are residential heating commodities for the specific building groups.</a:t>
          </a:r>
        </a:p>
        <a:p>
          <a:r>
            <a:rPr lang="da-DK" sz="1200" b="1" baseline="0">
              <a:latin typeface="Times New Roman" panose="02020603050405020304" pitchFamily="18" charset="0"/>
              <a:cs typeface="Times New Roman" panose="02020603050405020304" pitchFamily="18" charset="0"/>
            </a:rPr>
            <a:t>STOCK</a:t>
          </a:r>
          <a:r>
            <a:rPr lang="da-DK" sz="1200" baseline="0">
              <a:latin typeface="Times New Roman" panose="02020603050405020304" pitchFamily="18" charset="0"/>
              <a:cs typeface="Times New Roman" panose="02020603050405020304" pitchFamily="18" charset="0"/>
            </a:rPr>
            <a:t> (columns H and I) defines the size of building stock in the Base Year. </a:t>
          </a:r>
        </a:p>
        <a:p>
          <a:r>
            <a:rPr lang="da-DK" sz="1200" b="1" baseline="0">
              <a:latin typeface="Times New Roman" panose="02020603050405020304" pitchFamily="18" charset="0"/>
              <a:cs typeface="Times New Roman" panose="02020603050405020304" pitchFamily="18" charset="0"/>
            </a:rPr>
            <a:t>EFF</a:t>
          </a:r>
          <a:r>
            <a:rPr lang="da-DK" sz="1200" baseline="0">
              <a:latin typeface="Times New Roman" panose="02020603050405020304" pitchFamily="18" charset="0"/>
              <a:cs typeface="Times New Roman" panose="02020603050405020304" pitchFamily="18" charset="0"/>
            </a:rPr>
            <a:t> defines efficiency of building stock over the analysed period. It is an inversion of specific heating demand.  The efficiency doesn't chnage over time because heat savings are modelled as heat generation technology. </a:t>
          </a:r>
        </a:p>
        <a:p>
          <a:r>
            <a:rPr lang="da-DK" sz="1200" b="1">
              <a:latin typeface="Times New Roman" panose="02020603050405020304" pitchFamily="18" charset="0"/>
              <a:cs typeface="Times New Roman" panose="02020603050405020304" pitchFamily="18" charset="0"/>
            </a:rPr>
            <a:t>CAP2ACT</a:t>
          </a:r>
          <a:r>
            <a:rPr lang="da-DK" sz="1200" baseline="0">
              <a:latin typeface="Times New Roman" panose="02020603050405020304" pitchFamily="18" charset="0"/>
              <a:cs typeface="Times New Roman" panose="02020603050405020304" pitchFamily="18" charset="0"/>
            </a:rPr>
            <a:t> is a factor which is transforming from capacity to activity. SInce both capacities and activities in this case are in Mm2 CAP2ACT is 1. </a:t>
          </a:r>
        </a:p>
        <a:p>
          <a:r>
            <a:rPr lang="da-DK" sz="1200" b="1" baseline="0">
              <a:latin typeface="Times New Roman" panose="02020603050405020304" pitchFamily="18" charset="0"/>
              <a:cs typeface="Times New Roman" panose="02020603050405020304" pitchFamily="18" charset="0"/>
            </a:rPr>
            <a:t>START</a:t>
          </a:r>
          <a:r>
            <a:rPr lang="da-DK" sz="1200" baseline="0">
              <a:latin typeface="Times New Roman" panose="02020603050405020304" pitchFamily="18" charset="0"/>
              <a:cs typeface="Times New Roman" panose="02020603050405020304" pitchFamily="18" charset="0"/>
            </a:rPr>
            <a:t> (column G) defines the year in which the technology becomes available.</a:t>
          </a:r>
        </a:p>
        <a:p>
          <a:r>
            <a:rPr lang="da-DK" sz="1200" b="1">
              <a:latin typeface="Times New Roman" panose="02020603050405020304" pitchFamily="18" charset="0"/>
              <a:cs typeface="Times New Roman" panose="02020603050405020304" pitchFamily="18" charset="0"/>
            </a:rPr>
            <a:t>YEAR</a:t>
          </a:r>
          <a:r>
            <a:rPr lang="da-DK" sz="1200">
              <a:latin typeface="Times New Roman" panose="02020603050405020304" pitchFamily="18" charset="0"/>
              <a:cs typeface="Times New Roman" panose="02020603050405020304" pitchFamily="18" charset="0"/>
            </a:rPr>
            <a:t> (column F) specifies the year for which the attributes in columns J--&gt; O are specified.</a:t>
          </a:r>
        </a:p>
        <a:p>
          <a:r>
            <a:rPr lang="da-DK" sz="1200" b="1">
              <a:latin typeface="Times New Roman" panose="02020603050405020304" pitchFamily="18" charset="0"/>
              <a:cs typeface="Times New Roman" panose="02020603050405020304" pitchFamily="18" charset="0"/>
            </a:rPr>
            <a:t>AF</a:t>
          </a:r>
          <a:r>
            <a:rPr lang="da-DK" sz="1200">
              <a:latin typeface="Times New Roman" panose="02020603050405020304" pitchFamily="18" charset="0"/>
              <a:cs typeface="Times New Roman" panose="02020603050405020304" pitchFamily="18" charset="0"/>
            </a:rPr>
            <a:t> (column M) is availability factor per time-slice. </a:t>
          </a:r>
          <a:r>
            <a:rPr lang="da-DK" sz="1200" b="1">
              <a:latin typeface="Times New Roman" panose="02020603050405020304" pitchFamily="18" charset="0"/>
              <a:cs typeface="Times New Roman" panose="02020603050405020304" pitchFamily="18" charset="0"/>
            </a:rPr>
            <a:t>FX</a:t>
          </a:r>
          <a:r>
            <a:rPr lang="da-DK" sz="1200">
              <a:latin typeface="Times New Roman" panose="02020603050405020304" pitchFamily="18" charset="0"/>
              <a:cs typeface="Times New Roman" panose="02020603050405020304" pitchFamily="18" charset="0"/>
            </a:rPr>
            <a:t> is short for fixed</a:t>
          </a:r>
          <a:r>
            <a:rPr lang="da-DK" sz="1200" baseline="0">
              <a:latin typeface="Times New Roman" panose="02020603050405020304" pitchFamily="18" charset="0"/>
              <a:cs typeface="Times New Roman" panose="02020603050405020304" pitchFamily="18" charset="0"/>
            </a:rPr>
            <a:t>. In this case, availability factor is 1 in all time-slices.</a:t>
          </a:r>
        </a:p>
        <a:p>
          <a:r>
            <a:rPr lang="da-DK" sz="1200" b="1" baseline="0">
              <a:latin typeface="Times New Roman" panose="02020603050405020304" pitchFamily="18" charset="0"/>
              <a:cs typeface="Times New Roman" panose="02020603050405020304" pitchFamily="18" charset="0"/>
            </a:rPr>
            <a:t>LIFE</a:t>
          </a:r>
          <a:r>
            <a:rPr lang="da-DK" sz="1200" baseline="0">
              <a:latin typeface="Times New Roman" panose="02020603050405020304" pitchFamily="18" charset="0"/>
              <a:cs typeface="Times New Roman" panose="02020603050405020304" pitchFamily="18" charset="0"/>
            </a:rPr>
            <a:t> specifies the lifetime of new capacity. Any number greater than 40 could be chosen - the only idea is that the new buildings live until the end of analysed period (2050).</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21</xdr:col>
      <xdr:colOff>576263</xdr:colOff>
      <xdr:row>10</xdr:row>
      <xdr:rowOff>19050</xdr:rowOff>
    </xdr:from>
    <xdr:to>
      <xdr:col>28</xdr:col>
      <xdr:colOff>152399</xdr:colOff>
      <xdr:row>23</xdr:row>
      <xdr:rowOff>123825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18018919" y="1685925"/>
          <a:ext cx="3826668" cy="22717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ACT=STOCK*CAP2ACT*AF</a:t>
          </a:r>
        </a:p>
        <a:p>
          <a:r>
            <a:rPr lang="da-DK" sz="1100">
              <a:latin typeface="Times New Roman" panose="02020603050405020304" pitchFamily="18" charset="0"/>
              <a:cs typeface="Times New Roman" panose="02020603050405020304" pitchFamily="18" charset="0"/>
            </a:rPr>
            <a:t>CONS=ACT/EFF</a:t>
          </a:r>
        </a:p>
        <a:p>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These relations are general and are valid for any process, not only in residential sector.</a:t>
          </a:r>
        </a:p>
        <a:p>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ACT=Activity</a:t>
          </a:r>
        </a:p>
        <a:p>
          <a:r>
            <a:rPr lang="da-DK" sz="1100">
              <a:latin typeface="Times New Roman" panose="02020603050405020304" pitchFamily="18" charset="0"/>
              <a:cs typeface="Times New Roman" panose="02020603050405020304" pitchFamily="18" charset="0"/>
            </a:rPr>
            <a:t>STOCK=Stock</a:t>
          </a:r>
        </a:p>
        <a:p>
          <a:r>
            <a:rPr lang="da-DK" sz="1100">
              <a:latin typeface="Times New Roman" panose="02020603050405020304" pitchFamily="18" charset="0"/>
              <a:cs typeface="Times New Roman" panose="02020603050405020304" pitchFamily="18" charset="0"/>
            </a:rPr>
            <a:t>CAP2ACT=Constant</a:t>
          </a:r>
          <a:r>
            <a:rPr lang="da-DK" sz="1100" baseline="0">
              <a:latin typeface="Times New Roman" panose="02020603050405020304" pitchFamily="18" charset="0"/>
              <a:cs typeface="Times New Roman" panose="02020603050405020304" pitchFamily="18" charset="0"/>
            </a:rPr>
            <a:t> which is converting from capacity to activity</a:t>
          </a:r>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AF=Availability</a:t>
          </a:r>
          <a:r>
            <a:rPr lang="da-DK" sz="1100" baseline="0">
              <a:latin typeface="Times New Roman" panose="02020603050405020304" pitchFamily="18" charset="0"/>
              <a:cs typeface="Times New Roman" panose="02020603050405020304" pitchFamily="18" charset="0"/>
            </a:rPr>
            <a:t> factor</a:t>
          </a:r>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CONS=consumption</a:t>
          </a:r>
        </a:p>
        <a:p>
          <a:r>
            <a:rPr lang="da-DK" sz="1100">
              <a:latin typeface="Times New Roman" panose="02020603050405020304" pitchFamily="18" charset="0"/>
              <a:cs typeface="Times New Roman" panose="02020603050405020304" pitchFamily="18" charset="0"/>
            </a:rPr>
            <a:t>EFF=efficency</a:t>
          </a:r>
        </a:p>
        <a:p>
          <a:endParaRPr lang="da-DK" sz="110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11</xdr:col>
      <xdr:colOff>145596</xdr:colOff>
      <xdr:row>36</xdr:row>
      <xdr:rowOff>84365</xdr:rowOff>
    </xdr:from>
    <xdr:to>
      <xdr:col>19</xdr:col>
      <xdr:colOff>698046</xdr:colOff>
      <xdr:row>63</xdr:row>
      <xdr:rowOff>119743</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14035767" y="6354536"/>
          <a:ext cx="4275365" cy="456383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u="sng">
              <a:latin typeface="Times New Roman" panose="02020603050405020304" pitchFamily="18" charset="0"/>
              <a:cs typeface="Times New Roman" panose="02020603050405020304" pitchFamily="18" charset="0"/>
            </a:rPr>
            <a:t>Explanation</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For the </a:t>
          </a:r>
          <a:r>
            <a:rPr lang="da-DK" sz="1200" b="1">
              <a:latin typeface="Times New Roman" panose="02020603050405020304" pitchFamily="18" charset="0"/>
              <a:cs typeface="Times New Roman" panose="02020603050405020304" pitchFamily="18" charset="0"/>
            </a:rPr>
            <a:t>processes</a:t>
          </a:r>
          <a:r>
            <a:rPr lang="da-DK" sz="1200">
              <a:latin typeface="Times New Roman" panose="02020603050405020304" pitchFamily="18" charset="0"/>
              <a:cs typeface="Times New Roman" panose="02020603050405020304" pitchFamily="18" charset="0"/>
            </a:rPr>
            <a:t> (column B) the commodities going </a:t>
          </a:r>
          <a:r>
            <a:rPr lang="da-DK" sz="1200" b="1">
              <a:latin typeface="Times New Roman" panose="02020603050405020304" pitchFamily="18" charset="0"/>
              <a:cs typeface="Times New Roman" panose="02020603050405020304" pitchFamily="18" charset="0"/>
            </a:rPr>
            <a:t>into the process</a:t>
          </a:r>
          <a:r>
            <a:rPr lang="da-DK" sz="1200">
              <a:latin typeface="Times New Roman" panose="02020603050405020304" pitchFamily="18" charset="0"/>
              <a:cs typeface="Times New Roman" panose="02020603050405020304" pitchFamily="18" charset="0"/>
            </a:rPr>
            <a:t>  (column D)</a:t>
          </a:r>
          <a:r>
            <a:rPr lang="da-DK" sz="1200" baseline="0">
              <a:latin typeface="Times New Roman" panose="02020603050405020304" pitchFamily="18" charset="0"/>
              <a:cs typeface="Times New Roman" panose="02020603050405020304" pitchFamily="18" charset="0"/>
            </a:rPr>
            <a:t> are heat from boilers, heat from heat exchangers (district heating) and heat savings. </a:t>
          </a:r>
        </a:p>
        <a:p>
          <a:r>
            <a:rPr lang="da-DK" sz="1200" baseline="0">
              <a:latin typeface="Times New Roman" panose="02020603050405020304" pitchFamily="18" charset="0"/>
              <a:cs typeface="Times New Roman" panose="02020603050405020304" pitchFamily="18" charset="0"/>
            </a:rPr>
            <a:t>The commodities going </a:t>
          </a:r>
          <a:r>
            <a:rPr lang="da-DK" sz="1200" b="1" baseline="0">
              <a:latin typeface="Times New Roman" panose="02020603050405020304" pitchFamily="18" charset="0"/>
              <a:cs typeface="Times New Roman" panose="02020603050405020304" pitchFamily="18" charset="0"/>
            </a:rPr>
            <a:t>out of the processes</a:t>
          </a:r>
          <a:r>
            <a:rPr lang="da-DK" sz="1200" baseline="0">
              <a:latin typeface="Times New Roman" panose="02020603050405020304" pitchFamily="18" charset="0"/>
              <a:cs typeface="Times New Roman" panose="02020603050405020304" pitchFamily="18" charset="0"/>
            </a:rPr>
            <a:t> (column E) are residential heating commodities for the specific building groups.</a:t>
          </a:r>
        </a:p>
        <a:p>
          <a:r>
            <a:rPr lang="da-DK" sz="1200" b="1" baseline="0">
              <a:latin typeface="Times New Roman" panose="02020603050405020304" pitchFamily="18" charset="0"/>
              <a:cs typeface="Times New Roman" panose="02020603050405020304" pitchFamily="18" charset="0"/>
            </a:rPr>
            <a:t>STOCK</a:t>
          </a:r>
          <a:r>
            <a:rPr lang="da-DK" sz="1200" baseline="0">
              <a:latin typeface="Times New Roman" panose="02020603050405020304" pitchFamily="18" charset="0"/>
              <a:cs typeface="Times New Roman" panose="02020603050405020304" pitchFamily="18" charset="0"/>
            </a:rPr>
            <a:t> (columns H and I) defines the size of building stock in the Base Year. </a:t>
          </a:r>
        </a:p>
        <a:p>
          <a:r>
            <a:rPr lang="da-DK" sz="1200" b="1" baseline="0">
              <a:latin typeface="Times New Roman" panose="02020603050405020304" pitchFamily="18" charset="0"/>
              <a:cs typeface="Times New Roman" panose="02020603050405020304" pitchFamily="18" charset="0"/>
            </a:rPr>
            <a:t>EFF</a:t>
          </a:r>
          <a:r>
            <a:rPr lang="da-DK" sz="1200" baseline="0">
              <a:latin typeface="Times New Roman" panose="02020603050405020304" pitchFamily="18" charset="0"/>
              <a:cs typeface="Times New Roman" panose="02020603050405020304" pitchFamily="18" charset="0"/>
            </a:rPr>
            <a:t> defines efficiency of building stock over the analysed period. It is an inversion of specific heating demand.  The efficiency doesn't chnage over time because heat savings are modelled as heat generation technology. </a:t>
          </a:r>
        </a:p>
        <a:p>
          <a:r>
            <a:rPr lang="da-DK" sz="1200" b="1">
              <a:latin typeface="Times New Roman" panose="02020603050405020304" pitchFamily="18" charset="0"/>
              <a:cs typeface="Times New Roman" panose="02020603050405020304" pitchFamily="18" charset="0"/>
            </a:rPr>
            <a:t>CAP2ACT</a:t>
          </a:r>
          <a:r>
            <a:rPr lang="da-DK" sz="1200" baseline="0">
              <a:latin typeface="Times New Roman" panose="02020603050405020304" pitchFamily="18" charset="0"/>
              <a:cs typeface="Times New Roman" panose="02020603050405020304" pitchFamily="18" charset="0"/>
            </a:rPr>
            <a:t> is a factor which is transforming from capacity to activity. SInce both capacities and activities in this case are in Mm2 CAP2ACT is 1. </a:t>
          </a:r>
        </a:p>
        <a:p>
          <a:r>
            <a:rPr lang="da-DK" sz="1200" b="1" baseline="0">
              <a:latin typeface="Times New Roman" panose="02020603050405020304" pitchFamily="18" charset="0"/>
              <a:cs typeface="Times New Roman" panose="02020603050405020304" pitchFamily="18" charset="0"/>
            </a:rPr>
            <a:t>START</a:t>
          </a:r>
          <a:r>
            <a:rPr lang="da-DK" sz="1200" baseline="0">
              <a:latin typeface="Times New Roman" panose="02020603050405020304" pitchFamily="18" charset="0"/>
              <a:cs typeface="Times New Roman" panose="02020603050405020304" pitchFamily="18" charset="0"/>
            </a:rPr>
            <a:t> (column G) defines the year in which the technology becomes available.</a:t>
          </a:r>
        </a:p>
        <a:p>
          <a:r>
            <a:rPr lang="da-DK" sz="1200" b="1">
              <a:latin typeface="Times New Roman" panose="02020603050405020304" pitchFamily="18" charset="0"/>
              <a:cs typeface="Times New Roman" panose="02020603050405020304" pitchFamily="18" charset="0"/>
            </a:rPr>
            <a:t>YEAR</a:t>
          </a:r>
          <a:r>
            <a:rPr lang="da-DK" sz="1200">
              <a:latin typeface="Times New Roman" panose="02020603050405020304" pitchFamily="18" charset="0"/>
              <a:cs typeface="Times New Roman" panose="02020603050405020304" pitchFamily="18" charset="0"/>
            </a:rPr>
            <a:t> (column F) specifies the year for which the attributes in columns J--&gt; O are specified.</a:t>
          </a:r>
        </a:p>
        <a:p>
          <a:r>
            <a:rPr lang="da-DK" sz="1200" b="1">
              <a:latin typeface="Times New Roman" panose="02020603050405020304" pitchFamily="18" charset="0"/>
              <a:cs typeface="Times New Roman" panose="02020603050405020304" pitchFamily="18" charset="0"/>
            </a:rPr>
            <a:t>AF</a:t>
          </a:r>
          <a:r>
            <a:rPr lang="da-DK" sz="1200">
              <a:latin typeface="Times New Roman" panose="02020603050405020304" pitchFamily="18" charset="0"/>
              <a:cs typeface="Times New Roman" panose="02020603050405020304" pitchFamily="18" charset="0"/>
            </a:rPr>
            <a:t> (column M) is availability factor per time-slice. </a:t>
          </a:r>
          <a:r>
            <a:rPr lang="da-DK" sz="1200" b="1">
              <a:latin typeface="Times New Roman" panose="02020603050405020304" pitchFamily="18" charset="0"/>
              <a:cs typeface="Times New Roman" panose="02020603050405020304" pitchFamily="18" charset="0"/>
            </a:rPr>
            <a:t>FX</a:t>
          </a:r>
          <a:r>
            <a:rPr lang="da-DK" sz="1200">
              <a:latin typeface="Times New Roman" panose="02020603050405020304" pitchFamily="18" charset="0"/>
              <a:cs typeface="Times New Roman" panose="02020603050405020304" pitchFamily="18" charset="0"/>
            </a:rPr>
            <a:t> is short for fixed</a:t>
          </a:r>
          <a:r>
            <a:rPr lang="da-DK" sz="1200" baseline="0">
              <a:latin typeface="Times New Roman" panose="02020603050405020304" pitchFamily="18" charset="0"/>
              <a:cs typeface="Times New Roman" panose="02020603050405020304" pitchFamily="18" charset="0"/>
            </a:rPr>
            <a:t>. In this case, availability factor is 1 in all time-slices.</a:t>
          </a:r>
        </a:p>
        <a:p>
          <a:r>
            <a:rPr lang="da-DK" sz="1200" b="1" baseline="0">
              <a:latin typeface="Times New Roman" panose="02020603050405020304" pitchFamily="18" charset="0"/>
              <a:cs typeface="Times New Roman" panose="02020603050405020304" pitchFamily="18" charset="0"/>
            </a:rPr>
            <a:t>LIFE</a:t>
          </a:r>
          <a:r>
            <a:rPr lang="da-DK" sz="1200" baseline="0">
              <a:latin typeface="Times New Roman" panose="02020603050405020304" pitchFamily="18" charset="0"/>
              <a:cs typeface="Times New Roman" panose="02020603050405020304" pitchFamily="18" charset="0"/>
            </a:rPr>
            <a:t> specifies the lifetime of new capacity. Any number greater than 40 could be chosen - the only idea is that the new buildings live until the end of analysed period (2050).</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25</xdr:col>
      <xdr:colOff>457201</xdr:colOff>
      <xdr:row>14</xdr:row>
      <xdr:rowOff>30957</xdr:rowOff>
    </xdr:from>
    <xdr:to>
      <xdr:col>32</xdr:col>
      <xdr:colOff>33337</xdr:colOff>
      <xdr:row>27</xdr:row>
      <xdr:rowOff>135732</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20328732" y="2364582"/>
          <a:ext cx="3826668" cy="22717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ACT=STOCK*CAP2ACT*AF</a:t>
          </a:r>
        </a:p>
        <a:p>
          <a:r>
            <a:rPr lang="da-DK" sz="1100">
              <a:latin typeface="Times New Roman" panose="02020603050405020304" pitchFamily="18" charset="0"/>
              <a:cs typeface="Times New Roman" panose="02020603050405020304" pitchFamily="18" charset="0"/>
            </a:rPr>
            <a:t>CONS=ACT/EFF</a:t>
          </a:r>
        </a:p>
        <a:p>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These relations are general and are valid for any process, not only in residential sector.</a:t>
          </a:r>
        </a:p>
        <a:p>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ACT=Activity</a:t>
          </a:r>
        </a:p>
        <a:p>
          <a:r>
            <a:rPr lang="da-DK" sz="1100">
              <a:latin typeface="Times New Roman" panose="02020603050405020304" pitchFamily="18" charset="0"/>
              <a:cs typeface="Times New Roman" panose="02020603050405020304" pitchFamily="18" charset="0"/>
            </a:rPr>
            <a:t>STOCK=Stock</a:t>
          </a:r>
        </a:p>
        <a:p>
          <a:r>
            <a:rPr lang="da-DK" sz="1100">
              <a:latin typeface="Times New Roman" panose="02020603050405020304" pitchFamily="18" charset="0"/>
              <a:cs typeface="Times New Roman" panose="02020603050405020304" pitchFamily="18" charset="0"/>
            </a:rPr>
            <a:t>CAP2ACT=Constant</a:t>
          </a:r>
          <a:r>
            <a:rPr lang="da-DK" sz="1100" baseline="0">
              <a:latin typeface="Times New Roman" panose="02020603050405020304" pitchFamily="18" charset="0"/>
              <a:cs typeface="Times New Roman" panose="02020603050405020304" pitchFamily="18" charset="0"/>
            </a:rPr>
            <a:t> which is converting from capacity to activity</a:t>
          </a:r>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AF=Availability</a:t>
          </a:r>
          <a:r>
            <a:rPr lang="da-DK" sz="1100" baseline="0">
              <a:latin typeface="Times New Roman" panose="02020603050405020304" pitchFamily="18" charset="0"/>
              <a:cs typeface="Times New Roman" panose="02020603050405020304" pitchFamily="18" charset="0"/>
            </a:rPr>
            <a:t> factor</a:t>
          </a:r>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CONS=consumption</a:t>
          </a:r>
        </a:p>
        <a:p>
          <a:r>
            <a:rPr lang="da-DK" sz="1100">
              <a:latin typeface="Times New Roman" panose="02020603050405020304" pitchFamily="18" charset="0"/>
              <a:cs typeface="Times New Roman" panose="02020603050405020304" pitchFamily="18" charset="0"/>
            </a:rPr>
            <a:t>EFF=efficency</a:t>
          </a:r>
        </a:p>
        <a:p>
          <a:endParaRPr lang="da-DK" sz="110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xdr:col>
      <xdr:colOff>466725</xdr:colOff>
      <xdr:row>10</xdr:row>
      <xdr:rowOff>142874</xdr:rowOff>
    </xdr:from>
    <xdr:to>
      <xdr:col>3</xdr:col>
      <xdr:colOff>19050</xdr:colOff>
      <xdr:row>21</xdr:row>
      <xdr:rowOff>9525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371600" y="1924049"/>
          <a:ext cx="3152775" cy="164782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Residential</a:t>
          </a:r>
          <a:r>
            <a:rPr lang="da-DK" sz="1200" b="1" baseline="0">
              <a:latin typeface="Times New Roman" panose="02020603050405020304" pitchFamily="18" charset="0"/>
              <a:cs typeface="Times New Roman" panose="02020603050405020304" pitchFamily="18" charset="0"/>
            </a:rPr>
            <a:t> heating demand </a:t>
          </a:r>
          <a:r>
            <a:rPr lang="da-DK" sz="1200" baseline="0">
              <a:latin typeface="Times New Roman" panose="02020603050405020304" pitchFamily="18" charset="0"/>
              <a:cs typeface="Times New Roman" panose="02020603050405020304" pitchFamily="18" charset="0"/>
            </a:rPr>
            <a:t>in the Base Year is presented in columns E and F.</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Residential heating demand in the future is affected by construction rates (for new buildings) and demolition rates (for existing buildings). Heat saving measures are modelled as heat generation technology and they don't reduce the heating demand.</a:t>
          </a:r>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9524</xdr:colOff>
      <xdr:row>19</xdr:row>
      <xdr:rowOff>142874</xdr:rowOff>
    </xdr:from>
    <xdr:to>
      <xdr:col>5</xdr:col>
      <xdr:colOff>9524</xdr:colOff>
      <xdr:row>31</xdr:row>
      <xdr:rowOff>19050</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409699" y="3067049"/>
          <a:ext cx="4924425" cy="184785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b="1">
              <a:solidFill>
                <a:schemeClr val="dk1"/>
              </a:solidFill>
              <a:effectLst/>
              <a:latin typeface="Times New Roman" panose="02020603050405020304" pitchFamily="18" charset="0"/>
              <a:ea typeface="+mn-ea"/>
              <a:cs typeface="Times New Roman" panose="02020603050405020304" pitchFamily="18" charset="0"/>
            </a:rPr>
            <a:t>FT processes</a:t>
          </a:r>
          <a:r>
            <a:rPr lang="da-DK" sz="1100">
              <a:solidFill>
                <a:schemeClr val="dk1"/>
              </a:solidFill>
              <a:effectLst/>
              <a:latin typeface="Times New Roman" panose="02020603050405020304" pitchFamily="18" charset="0"/>
              <a:ea typeface="+mn-ea"/>
              <a:cs typeface="Times New Roman" panose="02020603050405020304" pitchFamily="18" charset="0"/>
            </a:rPr>
            <a:t> are converting "general" commodities (such as NGA, DSL WPE,etc.) to residential comodities with efficiency</a:t>
          </a:r>
          <a:r>
            <a:rPr lang="da-DK" sz="1100" baseline="0">
              <a:solidFill>
                <a:schemeClr val="dk1"/>
              </a:solidFill>
              <a:effectLst/>
              <a:latin typeface="Times New Roman" panose="02020603050405020304" pitchFamily="18" charset="0"/>
              <a:ea typeface="+mn-ea"/>
              <a:cs typeface="Times New Roman" panose="02020603050405020304" pitchFamily="18" charset="0"/>
            </a:rPr>
            <a:t> of 1</a:t>
          </a:r>
          <a:r>
            <a:rPr lang="da-DK" sz="1100">
              <a:solidFill>
                <a:schemeClr val="dk1"/>
              </a:solidFill>
              <a:effectLst/>
              <a:latin typeface="Times New Roman" panose="02020603050405020304" pitchFamily="18" charset="0"/>
              <a:ea typeface="+mn-ea"/>
              <a:cs typeface="Times New Roman" panose="02020603050405020304" pitchFamily="18" charset="0"/>
            </a:rPr>
            <a:t> (converting</a:t>
          </a:r>
          <a:r>
            <a:rPr lang="da-DK" sz="1100" baseline="0">
              <a:solidFill>
                <a:schemeClr val="dk1"/>
              </a:solidFill>
              <a:effectLst/>
              <a:latin typeface="Times New Roman" panose="02020603050405020304" pitchFamily="18" charset="0"/>
              <a:ea typeface="+mn-ea"/>
              <a:cs typeface="Times New Roman" panose="02020603050405020304" pitchFamily="18" charset="0"/>
            </a:rPr>
            <a:t> commodities in column D into commodities in column E)</a:t>
          </a:r>
          <a:r>
            <a:rPr lang="da-DK" sz="1100">
              <a:solidFill>
                <a:schemeClr val="dk1"/>
              </a:solidFill>
              <a:effectLst/>
              <a:latin typeface="Times New Roman" panose="02020603050405020304" pitchFamily="18" charset="0"/>
              <a:ea typeface="+mn-ea"/>
              <a:cs typeface="Times New Roman" panose="02020603050405020304" pitchFamily="18" charset="0"/>
            </a:rPr>
            <a:t>. The only purpose of these processes is to be able to track the use of commodities in a specific sector</a:t>
          </a:r>
          <a:r>
            <a:rPr lang="da-DK" sz="1100" baseline="0">
              <a:solidFill>
                <a:schemeClr val="dk1"/>
              </a:solidFill>
              <a:effectLst/>
              <a:latin typeface="Times New Roman" panose="02020603050405020304" pitchFamily="18" charset="0"/>
              <a:ea typeface="+mn-ea"/>
              <a:cs typeface="Times New Roman" panose="02020603050405020304" pitchFamily="18" charset="0"/>
            </a:rPr>
            <a:t> (in this case </a:t>
          </a:r>
          <a:r>
            <a:rPr lang="da-DK" sz="1100">
              <a:solidFill>
                <a:schemeClr val="dk1"/>
              </a:solidFill>
              <a:effectLst/>
              <a:latin typeface="Times New Roman" panose="02020603050405020304" pitchFamily="18" charset="0"/>
              <a:ea typeface="+mn-ea"/>
              <a:cs typeface="Times New Roman" panose="02020603050405020304" pitchFamily="18" charset="0"/>
            </a:rPr>
            <a:t>residential sector).</a:t>
          </a:r>
        </a:p>
        <a:p>
          <a:pPr marL="0" marR="0" indent="0" defTabSz="914400" eaLnBrk="1" fontAlgn="auto" latinLnBrk="0" hangingPunct="1">
            <a:lnSpc>
              <a:spcPct val="100000"/>
            </a:lnSpc>
            <a:spcBef>
              <a:spcPts val="0"/>
            </a:spcBef>
            <a:spcAft>
              <a:spcPts val="0"/>
            </a:spcAft>
            <a:buClrTx/>
            <a:buSzTx/>
            <a:buFontTx/>
            <a:buNone/>
            <a:tabLst/>
            <a:defRPr/>
          </a:pPr>
          <a:endParaRPr lang="da-DK" sz="1100">
            <a:solidFill>
              <a:schemeClr val="dk1"/>
            </a:solidFill>
            <a:effectLst/>
            <a:latin typeface="Times New Roman" panose="02020603050405020304" pitchFamily="18" charset="0"/>
            <a:ea typeface="+mn-ea"/>
            <a:cs typeface="Times New Roman" panose="02020603050405020304" pitchFamily="18" charset="0"/>
          </a:endParaRPr>
        </a:p>
        <a:p>
          <a:r>
            <a:rPr lang="da-DK" sz="1100" b="1" baseline="0">
              <a:solidFill>
                <a:schemeClr val="dk1"/>
              </a:solidFill>
              <a:effectLst/>
              <a:latin typeface="Times New Roman" panose="02020603050405020304" pitchFamily="18" charset="0"/>
              <a:ea typeface="+mn-ea"/>
              <a:cs typeface="Times New Roman" panose="02020603050405020304" pitchFamily="18" charset="0"/>
            </a:rPr>
            <a:t>LIFE</a:t>
          </a:r>
          <a:r>
            <a:rPr lang="da-DK" sz="1100" baseline="0">
              <a:solidFill>
                <a:schemeClr val="dk1"/>
              </a:solidFill>
              <a:effectLst/>
              <a:latin typeface="Times New Roman" panose="02020603050405020304" pitchFamily="18" charset="0"/>
              <a:ea typeface="+mn-ea"/>
              <a:cs typeface="Times New Roman" panose="02020603050405020304" pitchFamily="18" charset="0"/>
            </a:rPr>
            <a:t> specifies the lifetime of new capacity. Any number greater than 40 could be chosen - the only idea is that the new buildings live until the end of analysed period (2050).</a:t>
          </a:r>
        </a:p>
        <a:p>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b="1">
              <a:effectLst/>
              <a:latin typeface="Times New Roman" panose="02020603050405020304" pitchFamily="18" charset="0"/>
              <a:cs typeface="Times New Roman" panose="02020603050405020304" pitchFamily="18" charset="0"/>
            </a:rPr>
            <a:t>PASTI </a:t>
          </a:r>
          <a:r>
            <a:rPr lang="da-DK" b="0">
              <a:effectLst/>
              <a:latin typeface="Times New Roman" panose="02020603050405020304" pitchFamily="18" charset="0"/>
              <a:cs typeface="Times New Roman" panose="02020603050405020304" pitchFamily="18" charset="0"/>
            </a:rPr>
            <a:t>denotes</a:t>
          </a:r>
          <a:r>
            <a:rPr lang="da-DK" b="0" baseline="0">
              <a:effectLst/>
              <a:latin typeface="Times New Roman" panose="02020603050405020304" pitchFamily="18" charset="0"/>
              <a:cs typeface="Times New Roman" panose="02020603050405020304" pitchFamily="18" charset="0"/>
            </a:rPr>
            <a:t> past investments.</a:t>
          </a:r>
          <a:endParaRPr lang="da-DK" b="1">
            <a:effectLst/>
            <a:latin typeface="Times New Roman" panose="02020603050405020304" pitchFamily="18" charset="0"/>
            <a:cs typeface="Times New Roman" panose="02020603050405020304" pitchFamily="18" charset="0"/>
          </a:endParaRPr>
        </a:p>
        <a:p>
          <a:endParaRPr lang="da-DK">
            <a:effectLst/>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1563</xdr:colOff>
      <xdr:row>6</xdr:row>
      <xdr:rowOff>26988</xdr:rowOff>
    </xdr:from>
    <xdr:to>
      <xdr:col>14</xdr:col>
      <xdr:colOff>1563</xdr:colOff>
      <xdr:row>7</xdr:row>
      <xdr:rowOff>133351</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20345376" y="1114426"/>
          <a:ext cx="1222375" cy="265113"/>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HO</a:t>
          </a:r>
          <a:r>
            <a:rPr lang="da-DK" sz="1100" baseline="0"/>
            <a:t> plant or CHP</a:t>
          </a:r>
          <a:endParaRPr lang="da-DK" sz="1100"/>
        </a:p>
      </xdr:txBody>
    </xdr:sp>
    <xdr:clientData/>
  </xdr:twoCellAnchor>
  <xdr:twoCellAnchor>
    <xdr:from>
      <xdr:col>13</xdr:col>
      <xdr:colOff>398439</xdr:colOff>
      <xdr:row>9</xdr:row>
      <xdr:rowOff>24813</xdr:rowOff>
    </xdr:from>
    <xdr:to>
      <xdr:col>15</xdr:col>
      <xdr:colOff>201589</xdr:colOff>
      <xdr:row>10</xdr:row>
      <xdr:rowOff>105363</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21353439" y="1588501"/>
          <a:ext cx="1025525" cy="239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Central</a:t>
          </a:r>
          <a:r>
            <a:rPr lang="da-DK" sz="1100" baseline="0"/>
            <a:t> Heat</a:t>
          </a:r>
        </a:p>
      </xdr:txBody>
    </xdr:sp>
    <xdr:clientData/>
  </xdr:twoCellAnchor>
  <xdr:twoCellAnchor>
    <xdr:from>
      <xdr:col>16</xdr:col>
      <xdr:colOff>309537</xdr:colOff>
      <xdr:row>9</xdr:row>
      <xdr:rowOff>24813</xdr:rowOff>
    </xdr:from>
    <xdr:to>
      <xdr:col>19</xdr:col>
      <xdr:colOff>233339</xdr:colOff>
      <xdr:row>10</xdr:row>
      <xdr:rowOff>105363</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23098100" y="1588501"/>
          <a:ext cx="1757364" cy="239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Heat from pipeline</a:t>
          </a:r>
        </a:p>
      </xdr:txBody>
    </xdr:sp>
    <xdr:clientData/>
  </xdr:twoCellAnchor>
  <xdr:twoCellAnchor>
    <xdr:from>
      <xdr:col>24</xdr:col>
      <xdr:colOff>430188</xdr:colOff>
      <xdr:row>8</xdr:row>
      <xdr:rowOff>87312</xdr:rowOff>
    </xdr:from>
    <xdr:to>
      <xdr:col>27</xdr:col>
      <xdr:colOff>39664</xdr:colOff>
      <xdr:row>11</xdr:row>
      <xdr:rowOff>55563</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28108251" y="1492250"/>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Residential heat</a:t>
          </a:r>
          <a:r>
            <a:rPr lang="da-DK" sz="1100" baseline="0"/>
            <a:t> </a:t>
          </a:r>
          <a:r>
            <a:rPr lang="da-DK" sz="1100"/>
            <a:t>from heat exchangers </a:t>
          </a:r>
        </a:p>
      </xdr:txBody>
    </xdr:sp>
    <xdr:clientData/>
  </xdr:twoCellAnchor>
  <xdr:twoCellAnchor>
    <xdr:from>
      <xdr:col>12</xdr:col>
      <xdr:colOff>603226</xdr:colOff>
      <xdr:row>8</xdr:row>
      <xdr:rowOff>52388</xdr:rowOff>
    </xdr:from>
    <xdr:to>
      <xdr:col>12</xdr:col>
      <xdr:colOff>603226</xdr:colOff>
      <xdr:row>12</xdr:row>
      <xdr:rowOff>58738</xdr:rowOff>
    </xdr:to>
    <xdr:cxnSp macro="">
      <xdr:nvCxnSpPr>
        <xdr:cNvPr id="10" name="Straight Connector 9">
          <a:extLst>
            <a:ext uri="{FF2B5EF4-FFF2-40B4-BE49-F238E27FC236}">
              <a16:creationId xmlns:a16="http://schemas.microsoft.com/office/drawing/2014/main" id="{00000000-0008-0000-0700-00000A000000}"/>
            </a:ext>
          </a:extLst>
        </xdr:cNvPr>
        <xdr:cNvCxnSpPr/>
      </xdr:nvCxnSpPr>
      <xdr:spPr bwMode="auto">
        <a:xfrm flipH="1">
          <a:off x="20947039"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522263</xdr:colOff>
      <xdr:row>5</xdr:row>
      <xdr:rowOff>76199</xdr:rowOff>
    </xdr:from>
    <xdr:to>
      <xdr:col>17</xdr:col>
      <xdr:colOff>122214</xdr:colOff>
      <xdr:row>8</xdr:row>
      <xdr:rowOff>46037</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22088451" y="1004887"/>
          <a:ext cx="1433513" cy="4460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Transmission</a:t>
          </a:r>
          <a:r>
            <a:rPr lang="da-DK" sz="1100" baseline="0"/>
            <a:t> and distribution network</a:t>
          </a:r>
          <a:endParaRPr lang="da-DK" sz="1100"/>
        </a:p>
      </xdr:txBody>
    </xdr:sp>
    <xdr:clientData/>
  </xdr:twoCellAnchor>
  <xdr:twoCellAnchor>
    <xdr:from>
      <xdr:col>16</xdr:col>
      <xdr:colOff>7913</xdr:colOff>
      <xdr:row>8</xdr:row>
      <xdr:rowOff>33338</xdr:rowOff>
    </xdr:from>
    <xdr:to>
      <xdr:col>16</xdr:col>
      <xdr:colOff>7913</xdr:colOff>
      <xdr:row>12</xdr:row>
      <xdr:rowOff>46038</xdr:rowOff>
    </xdr:to>
    <xdr:cxnSp macro="">
      <xdr:nvCxnSpPr>
        <xdr:cNvPr id="12" name="Straight Connector 11">
          <a:extLst>
            <a:ext uri="{FF2B5EF4-FFF2-40B4-BE49-F238E27FC236}">
              <a16:creationId xmlns:a16="http://schemas.microsoft.com/office/drawing/2014/main" id="{00000000-0008-0000-0700-00000C000000}"/>
            </a:ext>
          </a:extLst>
        </xdr:cNvPr>
        <xdr:cNvCxnSpPr/>
      </xdr:nvCxnSpPr>
      <xdr:spPr bwMode="auto">
        <a:xfrm flipH="1">
          <a:off x="22796476" y="1438276"/>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18</xdr:col>
      <xdr:colOff>506388</xdr:colOff>
      <xdr:row>6</xdr:row>
      <xdr:rowOff>82554</xdr:rowOff>
    </xdr:from>
    <xdr:to>
      <xdr:col>21</xdr:col>
      <xdr:colOff>106339</xdr:colOff>
      <xdr:row>8</xdr:row>
      <xdr:rowOff>46042</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24517326" y="1169992"/>
          <a:ext cx="1433513" cy="2809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Fuel technology</a:t>
          </a:r>
        </a:p>
      </xdr:txBody>
    </xdr:sp>
    <xdr:clientData/>
  </xdr:twoCellAnchor>
  <xdr:twoCellAnchor>
    <xdr:from>
      <xdr:col>19</xdr:col>
      <xdr:colOff>603226</xdr:colOff>
      <xdr:row>8</xdr:row>
      <xdr:rowOff>52388</xdr:rowOff>
    </xdr:from>
    <xdr:to>
      <xdr:col>19</xdr:col>
      <xdr:colOff>603226</xdr:colOff>
      <xdr:row>12</xdr:row>
      <xdr:rowOff>58738</xdr:rowOff>
    </xdr:to>
    <xdr:cxnSp macro="">
      <xdr:nvCxnSpPr>
        <xdr:cNvPr id="14" name="Straight Connector 13">
          <a:extLst>
            <a:ext uri="{FF2B5EF4-FFF2-40B4-BE49-F238E27FC236}">
              <a16:creationId xmlns:a16="http://schemas.microsoft.com/office/drawing/2014/main" id="{00000000-0008-0000-0700-00000E000000}"/>
            </a:ext>
          </a:extLst>
        </xdr:cNvPr>
        <xdr:cNvCxnSpPr/>
      </xdr:nvCxnSpPr>
      <xdr:spPr bwMode="auto">
        <a:xfrm flipH="1">
          <a:off x="25225351"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552268</xdr:colOff>
      <xdr:row>27</xdr:row>
      <xdr:rowOff>78920</xdr:rowOff>
    </xdr:from>
    <xdr:to>
      <xdr:col>17</xdr:col>
      <xdr:colOff>581297</xdr:colOff>
      <xdr:row>40</xdr:row>
      <xdr:rowOff>4897</xdr:rowOff>
    </xdr:to>
    <xdr:sp macro="" textlink="">
      <xdr:nvSpPr>
        <xdr:cNvPr id="15" name="TextBox 14">
          <a:extLst>
            <a:ext uri="{FF2B5EF4-FFF2-40B4-BE49-F238E27FC236}">
              <a16:creationId xmlns:a16="http://schemas.microsoft.com/office/drawing/2014/main" id="{00000000-0008-0000-0700-00000F000000}"/>
            </a:ext>
          </a:extLst>
        </xdr:cNvPr>
        <xdr:cNvSpPr txBox="1"/>
      </xdr:nvSpPr>
      <xdr:spPr>
        <a:xfrm>
          <a:off x="23085697" y="4950277"/>
          <a:ext cx="3702957" cy="222558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solidFill>
                <a:schemeClr val="dk1"/>
              </a:solidFill>
              <a:effectLst/>
              <a:latin typeface="+mn-lt"/>
              <a:ea typeface="+mn-ea"/>
              <a:cs typeface="+mn-cs"/>
            </a:rPr>
            <a:t>DAYNITE</a:t>
          </a:r>
          <a:r>
            <a:rPr lang="da-DK" sz="1200">
              <a:solidFill>
                <a:schemeClr val="dk1"/>
              </a:solidFill>
              <a:effectLst/>
              <a:latin typeface="+mn-lt"/>
              <a:ea typeface="+mn-ea"/>
              <a:cs typeface="+mn-cs"/>
            </a:rPr>
            <a:t> means that specific commodity is tracked on the most detailed possible level (in our case this is "4 critical situations for the Danish power system"</a:t>
          </a:r>
          <a:r>
            <a:rPr lang="da-DK" sz="1200" baseline="0">
              <a:solidFill>
                <a:schemeClr val="dk1"/>
              </a:solidFill>
              <a:effectLst/>
              <a:latin typeface="+mn-lt"/>
              <a:ea typeface="+mn-ea"/>
              <a:cs typeface="+mn-cs"/>
            </a:rPr>
            <a:t>: 1. high power, low demand, 2. high demand, low power, 3. High PV, low demand, 4. Remaining combinations)</a:t>
          </a:r>
          <a:endParaRPr lang="da-DK" sz="1200">
            <a:effectLst/>
          </a:endParaRPr>
        </a:p>
        <a:p>
          <a:endParaRPr lang="da-DK" sz="1200">
            <a:solidFill>
              <a:schemeClr val="dk1"/>
            </a:solidFill>
            <a:effectLst/>
            <a:latin typeface="+mn-lt"/>
            <a:ea typeface="+mn-ea"/>
            <a:cs typeface="+mn-cs"/>
          </a:endParaRPr>
        </a:p>
        <a:p>
          <a:r>
            <a:rPr lang="da-DK" sz="1200">
              <a:solidFill>
                <a:schemeClr val="dk1"/>
              </a:solidFill>
              <a:effectLst/>
              <a:latin typeface="+mn-lt"/>
              <a:ea typeface="+mn-ea"/>
              <a:cs typeface="+mn-cs"/>
            </a:rPr>
            <a:t>Other possibilities for tracking the commodities include</a:t>
          </a:r>
          <a:r>
            <a:rPr lang="da-DK" sz="1200" baseline="0">
              <a:solidFill>
                <a:schemeClr val="dk1"/>
              </a:solidFill>
              <a:effectLst/>
              <a:latin typeface="+mn-lt"/>
              <a:ea typeface="+mn-ea"/>
              <a:cs typeface="+mn-cs"/>
            </a:rPr>
            <a:t> </a:t>
          </a:r>
          <a:r>
            <a:rPr lang="da-DK" sz="1200">
              <a:solidFill>
                <a:schemeClr val="dk1"/>
              </a:solidFill>
              <a:effectLst/>
              <a:latin typeface="+mn-lt"/>
              <a:ea typeface="+mn-ea"/>
              <a:cs typeface="+mn-cs"/>
            </a:rPr>
            <a:t>annual, seasonal (correspond</a:t>
          </a:r>
          <a:r>
            <a:rPr lang="da-DK" sz="1200" baseline="0">
              <a:solidFill>
                <a:schemeClr val="dk1"/>
              </a:solidFill>
              <a:effectLst/>
              <a:latin typeface="+mn-lt"/>
              <a:ea typeface="+mn-ea"/>
              <a:cs typeface="+mn-cs"/>
            </a:rPr>
            <a:t> to seasons in TIMES-DK)</a:t>
          </a:r>
          <a:r>
            <a:rPr lang="da-DK" sz="1200">
              <a:solidFill>
                <a:schemeClr val="dk1"/>
              </a:solidFill>
              <a:effectLst/>
              <a:latin typeface="+mn-lt"/>
              <a:ea typeface="+mn-ea"/>
              <a:cs typeface="+mn-cs"/>
            </a:rPr>
            <a:t>, and weekly level (correspond to Workday/Non Workday division in TIMES-DK).</a:t>
          </a:r>
          <a:endParaRPr lang="da-DK" sz="1200">
            <a:effectLst/>
          </a:endParaRPr>
        </a:p>
      </xdr:txBody>
    </xdr:sp>
    <xdr:clientData/>
  </xdr:twoCellAnchor>
  <xdr:twoCellAnchor>
    <xdr:from>
      <xdr:col>20</xdr:col>
      <xdr:colOff>465113</xdr:colOff>
      <xdr:row>8</xdr:row>
      <xdr:rowOff>80963</xdr:rowOff>
    </xdr:from>
    <xdr:to>
      <xdr:col>23</xdr:col>
      <xdr:colOff>182539</xdr:colOff>
      <xdr:row>11</xdr:row>
      <xdr:rowOff>49213</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25698426" y="1485901"/>
          <a:ext cx="1550988" cy="4445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District</a:t>
          </a:r>
          <a:r>
            <a:rPr lang="da-DK" sz="1100" baseline="0"/>
            <a:t> heat for residential sector </a:t>
          </a:r>
          <a:endParaRPr lang="da-DK" sz="1100"/>
        </a:p>
      </xdr:txBody>
    </xdr:sp>
    <xdr:clientData/>
  </xdr:twoCellAnchor>
  <xdr:twoCellAnchor>
    <xdr:from>
      <xdr:col>21</xdr:col>
      <xdr:colOff>195239</xdr:colOff>
      <xdr:row>5</xdr:row>
      <xdr:rowOff>14283</xdr:rowOff>
    </xdr:from>
    <xdr:to>
      <xdr:col>26</xdr:col>
      <xdr:colOff>398438</xdr:colOff>
      <xdr:row>7</xdr:row>
      <xdr:rowOff>155571</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26039739" y="942971"/>
          <a:ext cx="3259137" cy="4587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da-DK" sz="1100"/>
            <a:t>Residential heating technology </a:t>
          </a:r>
        </a:p>
        <a:p>
          <a:pPr marL="0" marR="0" indent="0" algn="ctr" defTabSz="914400" eaLnBrk="1" fontAlgn="auto" latinLnBrk="0" hangingPunct="1">
            <a:lnSpc>
              <a:spcPct val="100000"/>
            </a:lnSpc>
            <a:spcBef>
              <a:spcPts val="0"/>
            </a:spcBef>
            <a:spcAft>
              <a:spcPts val="0"/>
            </a:spcAft>
            <a:buClrTx/>
            <a:buSzTx/>
            <a:buFontTx/>
            <a:buNone/>
            <a:tabLst/>
            <a:defRPr/>
          </a:pPr>
          <a:r>
            <a:rPr lang="da-DK" sz="1100"/>
            <a:t> (heat exchanger)</a:t>
          </a:r>
        </a:p>
      </xdr:txBody>
    </xdr:sp>
    <xdr:clientData/>
  </xdr:twoCellAnchor>
  <xdr:twoCellAnchor>
    <xdr:from>
      <xdr:col>23</xdr:col>
      <xdr:colOff>600052</xdr:colOff>
      <xdr:row>8</xdr:row>
      <xdr:rowOff>26989</xdr:rowOff>
    </xdr:from>
    <xdr:to>
      <xdr:col>23</xdr:col>
      <xdr:colOff>600052</xdr:colOff>
      <xdr:row>12</xdr:row>
      <xdr:rowOff>39689</xdr:rowOff>
    </xdr:to>
    <xdr:cxnSp macro="">
      <xdr:nvCxnSpPr>
        <xdr:cNvPr id="19" name="Straight Connector 18">
          <a:extLst>
            <a:ext uri="{FF2B5EF4-FFF2-40B4-BE49-F238E27FC236}">
              <a16:creationId xmlns:a16="http://schemas.microsoft.com/office/drawing/2014/main" id="{00000000-0008-0000-0700-000013000000}"/>
            </a:ext>
          </a:extLst>
        </xdr:cNvPr>
        <xdr:cNvCxnSpPr/>
      </xdr:nvCxnSpPr>
      <xdr:spPr bwMode="auto">
        <a:xfrm flipH="1">
          <a:off x="27666927" y="1431927"/>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12</xdr:col>
      <xdr:colOff>611163</xdr:colOff>
      <xdr:row>9</xdr:row>
      <xdr:rowOff>142875</xdr:rowOff>
    </xdr:from>
    <xdr:to>
      <xdr:col>13</xdr:col>
      <xdr:colOff>398439</xdr:colOff>
      <xdr:row>9</xdr:row>
      <xdr:rowOff>144463</xdr:rowOff>
    </xdr:to>
    <xdr:cxnSp macro="">
      <xdr:nvCxnSpPr>
        <xdr:cNvPr id="29" name="Straight Connector 28">
          <a:extLst>
            <a:ext uri="{FF2B5EF4-FFF2-40B4-BE49-F238E27FC236}">
              <a16:creationId xmlns:a16="http://schemas.microsoft.com/office/drawing/2014/main" id="{00000000-0008-0000-0700-00001D000000}"/>
            </a:ext>
          </a:extLst>
        </xdr:cNvPr>
        <xdr:cNvCxnSpPr>
          <a:endCxn id="4" idx="1"/>
        </xdr:cNvCxnSpPr>
      </xdr:nvCxnSpPr>
      <xdr:spPr bwMode="auto">
        <a:xfrm>
          <a:off x="20954976" y="1706563"/>
          <a:ext cx="398463" cy="15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15</xdr:col>
      <xdr:colOff>201589</xdr:colOff>
      <xdr:row>9</xdr:row>
      <xdr:rowOff>144463</xdr:rowOff>
    </xdr:from>
    <xdr:to>
      <xdr:col>16</xdr:col>
      <xdr:colOff>23788</xdr:colOff>
      <xdr:row>9</xdr:row>
      <xdr:rowOff>150813</xdr:rowOff>
    </xdr:to>
    <xdr:cxnSp macro="">
      <xdr:nvCxnSpPr>
        <xdr:cNvPr id="34" name="Straight Connector 33">
          <a:extLst>
            <a:ext uri="{FF2B5EF4-FFF2-40B4-BE49-F238E27FC236}">
              <a16:creationId xmlns:a16="http://schemas.microsoft.com/office/drawing/2014/main" id="{00000000-0008-0000-0700-000022000000}"/>
            </a:ext>
          </a:extLst>
        </xdr:cNvPr>
        <xdr:cNvCxnSpPr>
          <a:stCxn id="4" idx="3"/>
        </xdr:cNvCxnSpPr>
      </xdr:nvCxnSpPr>
      <xdr:spPr bwMode="auto">
        <a:xfrm>
          <a:off x="22378964" y="1708151"/>
          <a:ext cx="433387" cy="6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16</xdr:col>
      <xdr:colOff>15851</xdr:colOff>
      <xdr:row>9</xdr:row>
      <xdr:rowOff>142875</xdr:rowOff>
    </xdr:from>
    <xdr:to>
      <xdr:col>16</xdr:col>
      <xdr:colOff>309537</xdr:colOff>
      <xdr:row>9</xdr:row>
      <xdr:rowOff>144463</xdr:rowOff>
    </xdr:to>
    <xdr:cxnSp macro="">
      <xdr:nvCxnSpPr>
        <xdr:cNvPr id="35" name="Straight Connector 34">
          <a:extLst>
            <a:ext uri="{FF2B5EF4-FFF2-40B4-BE49-F238E27FC236}">
              <a16:creationId xmlns:a16="http://schemas.microsoft.com/office/drawing/2014/main" id="{00000000-0008-0000-0700-000023000000}"/>
            </a:ext>
          </a:extLst>
        </xdr:cNvPr>
        <xdr:cNvCxnSpPr>
          <a:endCxn id="6" idx="1"/>
        </xdr:cNvCxnSpPr>
      </xdr:nvCxnSpPr>
      <xdr:spPr bwMode="auto">
        <a:xfrm>
          <a:off x="22804414" y="1706563"/>
          <a:ext cx="293686" cy="15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19</xdr:col>
      <xdr:colOff>223836</xdr:colOff>
      <xdr:row>9</xdr:row>
      <xdr:rowOff>134938</xdr:rowOff>
    </xdr:from>
    <xdr:to>
      <xdr:col>20</xdr:col>
      <xdr:colOff>7913</xdr:colOff>
      <xdr:row>9</xdr:row>
      <xdr:rowOff>136525</xdr:rowOff>
    </xdr:to>
    <xdr:cxnSp macro="">
      <xdr:nvCxnSpPr>
        <xdr:cNvPr id="41" name="Straight Connector 40">
          <a:extLst>
            <a:ext uri="{FF2B5EF4-FFF2-40B4-BE49-F238E27FC236}">
              <a16:creationId xmlns:a16="http://schemas.microsoft.com/office/drawing/2014/main" id="{00000000-0008-0000-0700-000029000000}"/>
            </a:ext>
          </a:extLst>
        </xdr:cNvPr>
        <xdr:cNvCxnSpPr/>
      </xdr:nvCxnSpPr>
      <xdr:spPr bwMode="auto">
        <a:xfrm flipV="1">
          <a:off x="24845961" y="1698626"/>
          <a:ext cx="395265" cy="1587"/>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19</xdr:col>
      <xdr:colOff>598486</xdr:colOff>
      <xdr:row>9</xdr:row>
      <xdr:rowOff>138112</xdr:rowOff>
    </xdr:from>
    <xdr:to>
      <xdr:col>20</xdr:col>
      <xdr:colOff>465113</xdr:colOff>
      <xdr:row>9</xdr:row>
      <xdr:rowOff>144463</xdr:rowOff>
    </xdr:to>
    <xdr:cxnSp macro="">
      <xdr:nvCxnSpPr>
        <xdr:cNvPr id="43" name="Straight Connector 42">
          <a:extLst>
            <a:ext uri="{FF2B5EF4-FFF2-40B4-BE49-F238E27FC236}">
              <a16:creationId xmlns:a16="http://schemas.microsoft.com/office/drawing/2014/main" id="{00000000-0008-0000-0700-00002B000000}"/>
            </a:ext>
          </a:extLst>
        </xdr:cNvPr>
        <xdr:cNvCxnSpPr>
          <a:endCxn id="17" idx="1"/>
        </xdr:cNvCxnSpPr>
      </xdr:nvCxnSpPr>
      <xdr:spPr bwMode="auto">
        <a:xfrm>
          <a:off x="25220611" y="1701800"/>
          <a:ext cx="477815" cy="635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179386</xdr:colOff>
      <xdr:row>9</xdr:row>
      <xdr:rowOff>142876</xdr:rowOff>
    </xdr:from>
    <xdr:to>
      <xdr:col>23</xdr:col>
      <xdr:colOff>587351</xdr:colOff>
      <xdr:row>9</xdr:row>
      <xdr:rowOff>147637</xdr:rowOff>
    </xdr:to>
    <xdr:cxnSp macro="">
      <xdr:nvCxnSpPr>
        <xdr:cNvPr id="45" name="Straight Connector 44">
          <a:extLst>
            <a:ext uri="{FF2B5EF4-FFF2-40B4-BE49-F238E27FC236}">
              <a16:creationId xmlns:a16="http://schemas.microsoft.com/office/drawing/2014/main" id="{00000000-0008-0000-0700-00002D000000}"/>
            </a:ext>
          </a:extLst>
        </xdr:cNvPr>
        <xdr:cNvCxnSpPr/>
      </xdr:nvCxnSpPr>
      <xdr:spPr bwMode="auto">
        <a:xfrm flipV="1">
          <a:off x="27246261" y="1706564"/>
          <a:ext cx="407965" cy="476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593724</xdr:colOff>
      <xdr:row>9</xdr:row>
      <xdr:rowOff>141286</xdr:rowOff>
    </xdr:from>
    <xdr:to>
      <xdr:col>24</xdr:col>
      <xdr:colOff>430189</xdr:colOff>
      <xdr:row>9</xdr:row>
      <xdr:rowOff>144462</xdr:rowOff>
    </xdr:to>
    <xdr:cxnSp macro="">
      <xdr:nvCxnSpPr>
        <xdr:cNvPr id="47" name="Straight Connector 46">
          <a:extLst>
            <a:ext uri="{FF2B5EF4-FFF2-40B4-BE49-F238E27FC236}">
              <a16:creationId xmlns:a16="http://schemas.microsoft.com/office/drawing/2014/main" id="{00000000-0008-0000-0700-00002F000000}"/>
            </a:ext>
          </a:extLst>
        </xdr:cNvPr>
        <xdr:cNvCxnSpPr/>
      </xdr:nvCxnSpPr>
      <xdr:spPr bwMode="auto">
        <a:xfrm>
          <a:off x="27660599" y="1704974"/>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447642</xdr:colOff>
      <xdr:row>12</xdr:row>
      <xdr:rowOff>128620</xdr:rowOff>
    </xdr:from>
    <xdr:to>
      <xdr:col>27</xdr:col>
      <xdr:colOff>57118</xdr:colOff>
      <xdr:row>17</xdr:row>
      <xdr:rowOff>96871</xdr:rowOff>
    </xdr:to>
    <xdr:sp macro="" textlink="">
      <xdr:nvSpPr>
        <xdr:cNvPr id="56" name="TextBox 55">
          <a:extLst>
            <a:ext uri="{FF2B5EF4-FFF2-40B4-BE49-F238E27FC236}">
              <a16:creationId xmlns:a16="http://schemas.microsoft.com/office/drawing/2014/main" id="{00000000-0008-0000-0700-000038000000}"/>
            </a:ext>
          </a:extLst>
        </xdr:cNvPr>
        <xdr:cNvSpPr txBox="1"/>
      </xdr:nvSpPr>
      <xdr:spPr>
        <a:xfrm>
          <a:off x="28125705" y="2168558"/>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savings</a:t>
          </a:r>
        </a:p>
      </xdr:txBody>
    </xdr:sp>
    <xdr:clientData/>
  </xdr:twoCellAnchor>
  <xdr:twoCellAnchor>
    <xdr:from>
      <xdr:col>23</xdr:col>
      <xdr:colOff>611178</xdr:colOff>
      <xdr:row>15</xdr:row>
      <xdr:rowOff>23844</xdr:rowOff>
    </xdr:from>
    <xdr:to>
      <xdr:col>24</xdr:col>
      <xdr:colOff>447643</xdr:colOff>
      <xdr:row>15</xdr:row>
      <xdr:rowOff>27020</xdr:rowOff>
    </xdr:to>
    <xdr:cxnSp macro="">
      <xdr:nvCxnSpPr>
        <xdr:cNvPr id="57" name="Straight Connector 56">
          <a:extLst>
            <a:ext uri="{FF2B5EF4-FFF2-40B4-BE49-F238E27FC236}">
              <a16:creationId xmlns:a16="http://schemas.microsoft.com/office/drawing/2014/main" id="{00000000-0008-0000-0700-000039000000}"/>
            </a:ext>
          </a:extLst>
        </xdr:cNvPr>
        <xdr:cNvCxnSpPr/>
      </xdr:nvCxnSpPr>
      <xdr:spPr bwMode="auto">
        <a:xfrm>
          <a:off x="27678053" y="2381282"/>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457158</xdr:colOff>
      <xdr:row>18</xdr:row>
      <xdr:rowOff>0</xdr:rowOff>
    </xdr:from>
    <xdr:to>
      <xdr:col>27</xdr:col>
      <xdr:colOff>66634</xdr:colOff>
      <xdr:row>21</xdr:row>
      <xdr:rowOff>50863</xdr:rowOff>
    </xdr:to>
    <xdr:sp macro="" textlink="">
      <xdr:nvSpPr>
        <xdr:cNvPr id="58" name="TextBox 57">
          <a:extLst>
            <a:ext uri="{FF2B5EF4-FFF2-40B4-BE49-F238E27FC236}">
              <a16:creationId xmlns:a16="http://schemas.microsoft.com/office/drawing/2014/main" id="{00000000-0008-0000-0700-00003A000000}"/>
            </a:ext>
          </a:extLst>
        </xdr:cNvPr>
        <xdr:cNvSpPr txBox="1"/>
      </xdr:nvSpPr>
      <xdr:spPr>
        <a:xfrm>
          <a:off x="28135221" y="2789300"/>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from individual boilers</a:t>
          </a:r>
        </a:p>
      </xdr:txBody>
    </xdr:sp>
    <xdr:clientData/>
  </xdr:twoCellAnchor>
  <xdr:twoCellAnchor>
    <xdr:from>
      <xdr:col>24</xdr:col>
      <xdr:colOff>9506</xdr:colOff>
      <xdr:row>19</xdr:row>
      <xdr:rowOff>152461</xdr:rowOff>
    </xdr:from>
    <xdr:to>
      <xdr:col>24</xdr:col>
      <xdr:colOff>457159</xdr:colOff>
      <xdr:row>19</xdr:row>
      <xdr:rowOff>155637</xdr:rowOff>
    </xdr:to>
    <xdr:cxnSp macro="">
      <xdr:nvCxnSpPr>
        <xdr:cNvPr id="59" name="Straight Connector 58">
          <a:extLst>
            <a:ext uri="{FF2B5EF4-FFF2-40B4-BE49-F238E27FC236}">
              <a16:creationId xmlns:a16="http://schemas.microsoft.com/office/drawing/2014/main" id="{00000000-0008-0000-0700-00003B000000}"/>
            </a:ext>
          </a:extLst>
        </xdr:cNvPr>
        <xdr:cNvCxnSpPr/>
      </xdr:nvCxnSpPr>
      <xdr:spPr bwMode="auto">
        <a:xfrm>
          <a:off x="27687569" y="3002024"/>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609577</xdr:colOff>
      <xdr:row>9</xdr:row>
      <xdr:rowOff>4764</xdr:rowOff>
    </xdr:from>
    <xdr:to>
      <xdr:col>28</xdr:col>
      <xdr:colOff>0</xdr:colOff>
      <xdr:row>20</xdr:row>
      <xdr:rowOff>166687</xdr:rowOff>
    </xdr:to>
    <xdr:cxnSp macro="">
      <xdr:nvCxnSpPr>
        <xdr:cNvPr id="60" name="Straight Connector 59">
          <a:extLst>
            <a:ext uri="{FF2B5EF4-FFF2-40B4-BE49-F238E27FC236}">
              <a16:creationId xmlns:a16="http://schemas.microsoft.com/office/drawing/2014/main" id="{00000000-0008-0000-0700-00003C000000}"/>
            </a:ext>
          </a:extLst>
        </xdr:cNvPr>
        <xdr:cNvCxnSpPr/>
      </xdr:nvCxnSpPr>
      <xdr:spPr bwMode="auto">
        <a:xfrm>
          <a:off x="30121202" y="1568452"/>
          <a:ext cx="1611" cy="160654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603249</xdr:colOff>
      <xdr:row>13</xdr:row>
      <xdr:rowOff>158749</xdr:rowOff>
    </xdr:from>
    <xdr:to>
      <xdr:col>28</xdr:col>
      <xdr:colOff>441436</xdr:colOff>
      <xdr:row>15</xdr:row>
      <xdr:rowOff>11135</xdr:rowOff>
    </xdr:to>
    <xdr:cxnSp macro="">
      <xdr:nvCxnSpPr>
        <xdr:cNvPr id="61" name="Straight Connector 60">
          <a:extLst>
            <a:ext uri="{FF2B5EF4-FFF2-40B4-BE49-F238E27FC236}">
              <a16:creationId xmlns:a16="http://schemas.microsoft.com/office/drawing/2014/main" id="{00000000-0008-0000-0700-00003D000000}"/>
            </a:ext>
          </a:extLst>
        </xdr:cNvPr>
        <xdr:cNvCxnSpPr>
          <a:endCxn id="67" idx="1"/>
        </xdr:cNvCxnSpPr>
      </xdr:nvCxnSpPr>
      <xdr:spPr bwMode="auto">
        <a:xfrm>
          <a:off x="30114874" y="2357437"/>
          <a:ext cx="449375" cy="1113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28</xdr:col>
      <xdr:colOff>441436</xdr:colOff>
      <xdr:row>12</xdr:row>
      <xdr:rowOff>106384</xdr:rowOff>
    </xdr:from>
    <xdr:to>
      <xdr:col>31</xdr:col>
      <xdr:colOff>50912</xdr:colOff>
      <xdr:row>17</xdr:row>
      <xdr:rowOff>74635</xdr:rowOff>
    </xdr:to>
    <xdr:sp macro="" textlink="">
      <xdr:nvSpPr>
        <xdr:cNvPr id="67" name="TextBox 66">
          <a:extLst>
            <a:ext uri="{FF2B5EF4-FFF2-40B4-BE49-F238E27FC236}">
              <a16:creationId xmlns:a16="http://schemas.microsoft.com/office/drawing/2014/main" id="{00000000-0008-0000-0700-000043000000}"/>
            </a:ext>
          </a:extLst>
        </xdr:cNvPr>
        <xdr:cNvSpPr txBox="1"/>
      </xdr:nvSpPr>
      <xdr:spPr>
        <a:xfrm>
          <a:off x="30564249" y="2146322"/>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a:t>
          </a:r>
        </a:p>
      </xdr:txBody>
    </xdr:sp>
    <xdr:clientData/>
  </xdr:twoCellAnchor>
  <xdr:twoCellAnchor>
    <xdr:from>
      <xdr:col>26</xdr:col>
      <xdr:colOff>579428</xdr:colOff>
      <xdr:row>7</xdr:row>
      <xdr:rowOff>20642</xdr:rowOff>
    </xdr:from>
    <xdr:to>
      <xdr:col>29</xdr:col>
      <xdr:colOff>55554</xdr:colOff>
      <xdr:row>8</xdr:row>
      <xdr:rowOff>142880</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29479866" y="1266830"/>
          <a:ext cx="1309688" cy="2809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Residential heating</a:t>
          </a:r>
        </a:p>
      </xdr:txBody>
    </xdr:sp>
    <xdr:clientData/>
  </xdr:twoCellAnchor>
  <xdr:twoCellAnchor>
    <xdr:from>
      <xdr:col>27</xdr:col>
      <xdr:colOff>39664</xdr:colOff>
      <xdr:row>9</xdr:row>
      <xdr:rowOff>150812</xdr:rowOff>
    </xdr:from>
    <xdr:to>
      <xdr:col>28</xdr:col>
      <xdr:colOff>15875</xdr:colOff>
      <xdr:row>9</xdr:row>
      <xdr:rowOff>150813</xdr:rowOff>
    </xdr:to>
    <xdr:cxnSp macro="">
      <xdr:nvCxnSpPr>
        <xdr:cNvPr id="71" name="Straight Connector 70">
          <a:extLst>
            <a:ext uri="{FF2B5EF4-FFF2-40B4-BE49-F238E27FC236}">
              <a16:creationId xmlns:a16="http://schemas.microsoft.com/office/drawing/2014/main" id="{00000000-0008-0000-0700-000047000000}"/>
            </a:ext>
          </a:extLst>
        </xdr:cNvPr>
        <xdr:cNvCxnSpPr>
          <a:stCxn id="8" idx="3"/>
        </xdr:cNvCxnSpPr>
      </xdr:nvCxnSpPr>
      <xdr:spPr bwMode="auto">
        <a:xfrm flipV="1">
          <a:off x="29551289" y="1714500"/>
          <a:ext cx="587399" cy="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57118</xdr:colOff>
      <xdr:row>15</xdr:row>
      <xdr:rowOff>31751</xdr:rowOff>
    </xdr:from>
    <xdr:to>
      <xdr:col>27</xdr:col>
      <xdr:colOff>603250</xdr:colOff>
      <xdr:row>15</xdr:row>
      <xdr:rowOff>33371</xdr:rowOff>
    </xdr:to>
    <xdr:cxnSp macro="">
      <xdr:nvCxnSpPr>
        <xdr:cNvPr id="72" name="Straight Connector 71">
          <a:extLst>
            <a:ext uri="{FF2B5EF4-FFF2-40B4-BE49-F238E27FC236}">
              <a16:creationId xmlns:a16="http://schemas.microsoft.com/office/drawing/2014/main" id="{00000000-0008-0000-0700-000048000000}"/>
            </a:ext>
          </a:extLst>
        </xdr:cNvPr>
        <xdr:cNvCxnSpPr>
          <a:stCxn id="56" idx="3"/>
        </xdr:cNvCxnSpPr>
      </xdr:nvCxnSpPr>
      <xdr:spPr bwMode="auto">
        <a:xfrm flipV="1">
          <a:off x="29568743" y="2389189"/>
          <a:ext cx="546132" cy="162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66634</xdr:colOff>
      <xdr:row>19</xdr:row>
      <xdr:rowOff>150812</xdr:rowOff>
    </xdr:from>
    <xdr:to>
      <xdr:col>28</xdr:col>
      <xdr:colOff>31750</xdr:colOff>
      <xdr:row>20</xdr:row>
      <xdr:rowOff>3238</xdr:rowOff>
    </xdr:to>
    <xdr:cxnSp macro="">
      <xdr:nvCxnSpPr>
        <xdr:cNvPr id="73" name="Straight Connector 72">
          <a:extLst>
            <a:ext uri="{FF2B5EF4-FFF2-40B4-BE49-F238E27FC236}">
              <a16:creationId xmlns:a16="http://schemas.microsoft.com/office/drawing/2014/main" id="{00000000-0008-0000-0700-000049000000}"/>
            </a:ext>
          </a:extLst>
        </xdr:cNvPr>
        <xdr:cNvCxnSpPr>
          <a:stCxn id="58" idx="3"/>
        </xdr:cNvCxnSpPr>
      </xdr:nvCxnSpPr>
      <xdr:spPr bwMode="auto">
        <a:xfrm flipV="1">
          <a:off x="29578259" y="3000375"/>
          <a:ext cx="576304" cy="11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539750</xdr:colOff>
      <xdr:row>4</xdr:row>
      <xdr:rowOff>269875</xdr:rowOff>
    </xdr:from>
    <xdr:to>
      <xdr:col>31</xdr:col>
      <xdr:colOff>134938</xdr:colOff>
      <xdr:row>25</xdr:row>
      <xdr:rowOff>7937</xdr:rowOff>
    </xdr:to>
    <xdr:sp macro="" textlink="">
      <xdr:nvSpPr>
        <xdr:cNvPr id="104" name="Rectangle 103">
          <a:extLst>
            <a:ext uri="{FF2B5EF4-FFF2-40B4-BE49-F238E27FC236}">
              <a16:creationId xmlns:a16="http://schemas.microsoft.com/office/drawing/2014/main" id="{00000000-0008-0000-0700-000068000000}"/>
            </a:ext>
          </a:extLst>
        </xdr:cNvPr>
        <xdr:cNvSpPr/>
      </xdr:nvSpPr>
      <xdr:spPr bwMode="auto">
        <a:xfrm>
          <a:off x="20272375" y="904875"/>
          <a:ext cx="11818938" cy="2936875"/>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66841</xdr:colOff>
      <xdr:row>39</xdr:row>
      <xdr:rowOff>157378</xdr:rowOff>
    </xdr:from>
    <xdr:to>
      <xdr:col>10</xdr:col>
      <xdr:colOff>4630096</xdr:colOff>
      <xdr:row>47</xdr:row>
      <xdr:rowOff>119278</xdr:rowOff>
    </xdr:to>
    <xdr:sp macro="" textlink="">
      <xdr:nvSpPr>
        <xdr:cNvPr id="2" name="TextBox 1">
          <a:extLst>
            <a:ext uri="{FF2B5EF4-FFF2-40B4-BE49-F238E27FC236}">
              <a16:creationId xmlns:a16="http://schemas.microsoft.com/office/drawing/2014/main" id="{F68BBC85-9CFB-41F1-AC0B-81D40A38806B}"/>
            </a:ext>
          </a:extLst>
        </xdr:cNvPr>
        <xdr:cNvSpPr txBox="1"/>
      </xdr:nvSpPr>
      <xdr:spPr>
        <a:xfrm>
          <a:off x="12218020" y="6797664"/>
          <a:ext cx="4563255" cy="137704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FT processes</a:t>
          </a:r>
          <a:r>
            <a:rPr lang="da-DK" sz="1200">
              <a:latin typeface="Times New Roman" panose="02020603050405020304" pitchFamily="18" charset="0"/>
              <a:cs typeface="Times New Roman" panose="02020603050405020304" pitchFamily="18" charset="0"/>
            </a:rPr>
            <a:t> are converting "general" commodities (such as NGA, DSL WPE,etc.) to residential comodities. The only purpose of these processes is to be able to track the use of commodities in a specific sector</a:t>
          </a:r>
          <a:r>
            <a:rPr lang="da-DK" sz="1200" baseline="0">
              <a:latin typeface="Times New Roman" panose="02020603050405020304" pitchFamily="18" charset="0"/>
              <a:cs typeface="Times New Roman" panose="02020603050405020304" pitchFamily="18" charset="0"/>
            </a:rPr>
            <a:t> (in this case </a:t>
          </a:r>
          <a:r>
            <a:rPr lang="da-DK" sz="1200">
              <a:latin typeface="Times New Roman" panose="02020603050405020304" pitchFamily="18" charset="0"/>
              <a:cs typeface="Times New Roman" panose="02020603050405020304" pitchFamily="18" charset="0"/>
            </a:rPr>
            <a:t>residential sector).</a:t>
          </a:r>
        </a:p>
        <a:p>
          <a:r>
            <a:rPr lang="da-DK" sz="1200">
              <a:latin typeface="Times New Roman" panose="02020603050405020304" pitchFamily="18" charset="0"/>
              <a:cs typeface="Times New Roman" panose="02020603050405020304" pitchFamily="18" charset="0"/>
            </a:rPr>
            <a:t>Capacity unit PJa is "PJ anually", since both fuels coming</a:t>
          </a:r>
          <a:r>
            <a:rPr lang="da-DK" sz="1200" baseline="0">
              <a:latin typeface="Times New Roman" panose="02020603050405020304" pitchFamily="18" charset="0"/>
              <a:cs typeface="Times New Roman" panose="02020603050405020304" pitchFamily="18" charset="0"/>
            </a:rPr>
            <a:t> into the processes and fuels coming out of processes are measured in PJ.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10</xdr:col>
      <xdr:colOff>35112</xdr:colOff>
      <xdr:row>29</xdr:row>
      <xdr:rowOff>29135</xdr:rowOff>
    </xdr:from>
    <xdr:to>
      <xdr:col>10</xdr:col>
      <xdr:colOff>6575612</xdr:colOff>
      <xdr:row>38</xdr:row>
      <xdr:rowOff>46318</xdr:rowOff>
    </xdr:to>
    <xdr:sp macro="" textlink="">
      <xdr:nvSpPr>
        <xdr:cNvPr id="3" name="TextBox 2">
          <a:extLst>
            <a:ext uri="{FF2B5EF4-FFF2-40B4-BE49-F238E27FC236}">
              <a16:creationId xmlns:a16="http://schemas.microsoft.com/office/drawing/2014/main" id="{96646F62-68A0-46AC-9897-CB658487D1F7}"/>
            </a:ext>
          </a:extLst>
        </xdr:cNvPr>
        <xdr:cNvSpPr txBox="1"/>
      </xdr:nvSpPr>
      <xdr:spPr>
        <a:xfrm>
          <a:off x="11716572" y="4829735"/>
          <a:ext cx="6540500" cy="135830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DAYNITE</a:t>
          </a:r>
          <a:r>
            <a:rPr lang="da-DK" sz="1200">
              <a:latin typeface="Times New Roman" panose="02020603050405020304" pitchFamily="18" charset="0"/>
              <a:cs typeface="Times New Roman" panose="02020603050405020304" pitchFamily="18" charset="0"/>
            </a:rPr>
            <a:t> means that activity of a specific process is tracked on the most detailed possible level (in our case this is "4 critical situations for the Danish power system"</a:t>
          </a:r>
          <a:r>
            <a:rPr lang="da-DK" sz="1200" baseline="0">
              <a:latin typeface="Times New Roman" panose="02020603050405020304" pitchFamily="18" charset="0"/>
              <a:cs typeface="Times New Roman" panose="02020603050405020304" pitchFamily="18" charset="0"/>
            </a:rPr>
            <a:t>: 1. high power, low demand, 2. high demand, low power, 3. High PV, low demand, 4. Remaining combinations)</a:t>
          </a:r>
        </a:p>
        <a:p>
          <a:endParaRPr lang="da-DK" sz="1200" baseline="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Other options for tracking the possibilities include</a:t>
          </a:r>
          <a:r>
            <a:rPr lang="da-DK" sz="1200" baseline="0">
              <a:latin typeface="Times New Roman" panose="02020603050405020304" pitchFamily="18" charset="0"/>
              <a:cs typeface="Times New Roman" panose="02020603050405020304" pitchFamily="18" charset="0"/>
            </a:rPr>
            <a:t> </a:t>
          </a:r>
          <a:r>
            <a:rPr lang="da-DK" sz="1200">
              <a:latin typeface="Times New Roman" panose="02020603050405020304" pitchFamily="18" charset="0"/>
              <a:cs typeface="Times New Roman" panose="02020603050405020304" pitchFamily="18" charset="0"/>
            </a:rPr>
            <a:t>annual, seasonal (correspond</a:t>
          </a:r>
          <a:r>
            <a:rPr lang="da-DK" sz="1200" baseline="0">
              <a:latin typeface="Times New Roman" panose="02020603050405020304" pitchFamily="18" charset="0"/>
              <a:cs typeface="Times New Roman" panose="02020603050405020304" pitchFamily="18" charset="0"/>
            </a:rPr>
            <a:t> to seasons in TIMES-DK)</a:t>
          </a:r>
          <a:r>
            <a:rPr lang="da-DK" sz="1200">
              <a:latin typeface="Times New Roman" panose="02020603050405020304" pitchFamily="18" charset="0"/>
              <a:cs typeface="Times New Roman" panose="02020603050405020304" pitchFamily="18" charset="0"/>
            </a:rPr>
            <a:t>, and weekly level (correspond to Workday/Non Workday division in TIMES-DK).</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33</xdr:col>
      <xdr:colOff>1285723</xdr:colOff>
      <xdr:row>217</xdr:row>
      <xdr:rowOff>84970</xdr:rowOff>
    </xdr:from>
    <xdr:to>
      <xdr:col>37</xdr:col>
      <xdr:colOff>649001</xdr:colOff>
      <xdr:row>241</xdr:row>
      <xdr:rowOff>40943</xdr:rowOff>
    </xdr:to>
    <xdr:pic>
      <xdr:nvPicPr>
        <xdr:cNvPr id="15" name="Picture 5">
          <a:extLst>
            <a:ext uri="{FF2B5EF4-FFF2-40B4-BE49-F238E27FC236}">
              <a16:creationId xmlns:a16="http://schemas.microsoft.com/office/drawing/2014/main" id="{F839389E-5629-4442-A225-3053C9E04B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95123" y="8151284"/>
          <a:ext cx="5219791" cy="44082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20314</xdr:colOff>
      <xdr:row>25</xdr:row>
      <xdr:rowOff>20204</xdr:rowOff>
    </xdr:from>
    <xdr:to>
      <xdr:col>14</xdr:col>
      <xdr:colOff>21227</xdr:colOff>
      <xdr:row>32</xdr:row>
      <xdr:rowOff>95250</xdr:rowOff>
    </xdr:to>
    <xdr:sp macro="" textlink="">
      <xdr:nvSpPr>
        <xdr:cNvPr id="4" name="TextBox 3">
          <a:extLst>
            <a:ext uri="{FF2B5EF4-FFF2-40B4-BE49-F238E27FC236}">
              <a16:creationId xmlns:a16="http://schemas.microsoft.com/office/drawing/2014/main" id="{02C35D3C-58C4-4855-B25A-62D84A7CBA45}"/>
            </a:ext>
          </a:extLst>
        </xdr:cNvPr>
        <xdr:cNvSpPr txBox="1"/>
      </xdr:nvSpPr>
      <xdr:spPr>
        <a:xfrm>
          <a:off x="12579707" y="4347275"/>
          <a:ext cx="4164699" cy="1408546"/>
        </a:xfrm>
        <a:prstGeom prst="rect">
          <a:avLst/>
        </a:prstGeom>
        <a:solidFill>
          <a:srgbClr val="FF505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Efficiencies of the heat generation technologies must be assumed/taken from somewhere!!!</a:t>
          </a:r>
        </a:p>
        <a:p>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As of now:</a:t>
          </a:r>
        </a:p>
        <a:p>
          <a:r>
            <a:rPr lang="da-DK" sz="1100">
              <a:latin typeface="Times New Roman" panose="02020603050405020304" pitchFamily="18" charset="0"/>
              <a:cs typeface="Times New Roman" panose="02020603050405020304" pitchFamily="18" charset="0"/>
            </a:rPr>
            <a:t>For fuel-fired</a:t>
          </a:r>
          <a:r>
            <a:rPr lang="da-DK" sz="1100" baseline="0">
              <a:latin typeface="Times New Roman" panose="02020603050405020304" pitchFamily="18" charset="0"/>
              <a:cs typeface="Times New Roman" panose="02020603050405020304" pitchFamily="18" charset="0"/>
            </a:rPr>
            <a:t> boilers: quite small?!</a:t>
          </a:r>
        </a:p>
        <a:p>
          <a:r>
            <a:rPr lang="da-DK" sz="1100" baseline="0">
              <a:latin typeface="Times New Roman" panose="02020603050405020304" pitchFamily="18" charset="0"/>
              <a:cs typeface="Times New Roman" panose="02020603050405020304" pitchFamily="18" charset="0"/>
            </a:rPr>
            <a:t>For direct el. and HPs: direct.el - maybe 0.99? for HPs - OK</a:t>
          </a:r>
        </a:p>
        <a:p>
          <a:r>
            <a:rPr lang="da-DK" sz="1100" baseline="0">
              <a:latin typeface="Times New Roman" panose="02020603050405020304" pitchFamily="18" charset="0"/>
              <a:cs typeface="Times New Roman" panose="02020603050405020304" pitchFamily="18" charset="0"/>
            </a:rPr>
            <a:t>For district heating: A bit to high?  Some studies report 0.9.</a:t>
          </a:r>
          <a:endParaRPr lang="da-DK" sz="1100">
            <a:latin typeface="Times New Roman" panose="02020603050405020304" pitchFamily="18" charset="0"/>
            <a:cs typeface="Times New Roman" panose="02020603050405020304" pitchFamily="18" charset="0"/>
          </a:endParaRPr>
        </a:p>
        <a:p>
          <a:endParaRPr lang="da-DK" sz="1100">
            <a:latin typeface="Times New Roman" panose="02020603050405020304" pitchFamily="18" charset="0"/>
            <a:cs typeface="Times New Roman" panose="02020603050405020304" pitchFamily="18" charset="0"/>
          </a:endParaRPr>
        </a:p>
      </xdr:txBody>
    </xdr:sp>
    <xdr:clientData/>
  </xdr:twoCellAnchor>
  <xdr:twoCellAnchor>
    <xdr:from>
      <xdr:col>2</xdr:col>
      <xdr:colOff>223721</xdr:colOff>
      <xdr:row>131</xdr:row>
      <xdr:rowOff>74494</xdr:rowOff>
    </xdr:from>
    <xdr:to>
      <xdr:col>7</xdr:col>
      <xdr:colOff>291883</xdr:colOff>
      <xdr:row>154</xdr:row>
      <xdr:rowOff>15958</xdr:rowOff>
    </xdr:to>
    <xdr:grpSp>
      <xdr:nvGrpSpPr>
        <xdr:cNvPr id="3" name="Group 2">
          <a:extLst>
            <a:ext uri="{FF2B5EF4-FFF2-40B4-BE49-F238E27FC236}">
              <a16:creationId xmlns:a16="http://schemas.microsoft.com/office/drawing/2014/main" id="{8223645A-BB5F-4633-BCE5-7CE7B319E053}"/>
            </a:ext>
          </a:extLst>
        </xdr:cNvPr>
        <xdr:cNvGrpSpPr/>
      </xdr:nvGrpSpPr>
      <xdr:grpSpPr>
        <a:xfrm>
          <a:off x="1889235" y="25035437"/>
          <a:ext cx="8733191" cy="4927121"/>
          <a:chOff x="1727611" y="23985279"/>
          <a:chExt cx="8432314" cy="5078852"/>
        </a:xfrm>
      </xdr:grpSpPr>
      <xdr:pic>
        <xdr:nvPicPr>
          <xdr:cNvPr id="5" name="Picture 4">
            <a:extLst>
              <a:ext uri="{FF2B5EF4-FFF2-40B4-BE49-F238E27FC236}">
                <a16:creationId xmlns:a16="http://schemas.microsoft.com/office/drawing/2014/main" id="{BCD5D63B-5D75-4F67-A004-FBE4A264425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84023" y="23985279"/>
            <a:ext cx="8375902" cy="5078852"/>
          </a:xfrm>
          <a:prstGeom prst="rect">
            <a:avLst/>
          </a:prstGeom>
        </xdr:spPr>
      </xdr:pic>
      <xdr:sp macro="" textlink="">
        <xdr:nvSpPr>
          <xdr:cNvPr id="2" name="Rectangle 1">
            <a:extLst>
              <a:ext uri="{FF2B5EF4-FFF2-40B4-BE49-F238E27FC236}">
                <a16:creationId xmlns:a16="http://schemas.microsoft.com/office/drawing/2014/main" id="{438DF0AA-0FA5-4F06-8D27-FA21321B1021}"/>
              </a:ext>
            </a:extLst>
          </xdr:cNvPr>
          <xdr:cNvSpPr/>
        </xdr:nvSpPr>
        <xdr:spPr bwMode="auto">
          <a:xfrm>
            <a:off x="1727611" y="27962486"/>
            <a:ext cx="6654389" cy="803014"/>
          </a:xfrm>
          <a:prstGeom prst="rect">
            <a:avLst/>
          </a:prstGeom>
          <a:solidFill>
            <a:schemeClr val="accent2">
              <a:lumMod val="40000"/>
              <a:lumOff val="60000"/>
              <a:alpha val="10000"/>
            </a:schemeClr>
          </a:solidFill>
          <a:ln w="12700" cap="flat" cmpd="sng" algn="ctr">
            <a:solidFill>
              <a:srgbClr val="FF5050"/>
            </a:solidFill>
            <a:prstDash val="solid"/>
            <a:round/>
            <a:headEnd type="none" w="med" len="med"/>
            <a:tailEnd type="none" w="med" len="med"/>
          </a:ln>
          <a:effectLst/>
        </xdr:spPr>
        <xdr:txBody>
          <a:bodyPr vertOverflow="clip" wrap="square" lIns="18288" tIns="0" rIns="0" bIns="0" rtlCol="0" anchor="ctr" upright="1"/>
          <a:lstStyle/>
          <a:p>
            <a:pPr algn="l"/>
            <a:endParaRPr lang="sv-SE" sz="1100"/>
          </a:p>
        </xdr:txBody>
      </xdr:sp>
    </xdr:grpSp>
    <xdr:clientData/>
  </xdr:twoCellAnchor>
  <xdr:twoCellAnchor>
    <xdr:from>
      <xdr:col>2</xdr:col>
      <xdr:colOff>164625</xdr:colOff>
      <xdr:row>155</xdr:row>
      <xdr:rowOff>60634</xdr:rowOff>
    </xdr:from>
    <xdr:to>
      <xdr:col>8</xdr:col>
      <xdr:colOff>9657</xdr:colOff>
      <xdr:row>175</xdr:row>
      <xdr:rowOff>46717</xdr:rowOff>
    </xdr:to>
    <xdr:grpSp>
      <xdr:nvGrpSpPr>
        <xdr:cNvPr id="6" name="Group 5">
          <a:extLst>
            <a:ext uri="{FF2B5EF4-FFF2-40B4-BE49-F238E27FC236}">
              <a16:creationId xmlns:a16="http://schemas.microsoft.com/office/drawing/2014/main" id="{E5015F71-3437-4939-B3A7-3C53FCA2E570}"/>
            </a:ext>
          </a:extLst>
        </xdr:cNvPr>
        <xdr:cNvGrpSpPr/>
      </xdr:nvGrpSpPr>
      <xdr:grpSpPr>
        <a:xfrm>
          <a:off x="1830139" y="30224948"/>
          <a:ext cx="9620404" cy="4340369"/>
          <a:chOff x="1445559" y="29277161"/>
          <a:chExt cx="9011434" cy="4460816"/>
        </a:xfrm>
      </xdr:grpSpPr>
      <xdr:pic>
        <xdr:nvPicPr>
          <xdr:cNvPr id="7" name="Picture 6">
            <a:extLst>
              <a:ext uri="{FF2B5EF4-FFF2-40B4-BE49-F238E27FC236}">
                <a16:creationId xmlns:a16="http://schemas.microsoft.com/office/drawing/2014/main" id="{8985EE04-D65E-4F6E-BD96-A8B56C015F0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07303" y="29277161"/>
            <a:ext cx="8949690" cy="4460816"/>
          </a:xfrm>
          <a:prstGeom prst="rect">
            <a:avLst/>
          </a:prstGeom>
        </xdr:spPr>
      </xdr:pic>
      <xdr:sp macro="" textlink="">
        <xdr:nvSpPr>
          <xdr:cNvPr id="8" name="Rectangle 7">
            <a:extLst>
              <a:ext uri="{FF2B5EF4-FFF2-40B4-BE49-F238E27FC236}">
                <a16:creationId xmlns:a16="http://schemas.microsoft.com/office/drawing/2014/main" id="{C5BA73D5-3A74-4AC0-B58C-1B5C25384C16}"/>
              </a:ext>
            </a:extLst>
          </xdr:cNvPr>
          <xdr:cNvSpPr/>
        </xdr:nvSpPr>
        <xdr:spPr bwMode="auto">
          <a:xfrm>
            <a:off x="1445559" y="32833235"/>
            <a:ext cx="7186780" cy="784412"/>
          </a:xfrm>
          <a:prstGeom prst="rect">
            <a:avLst/>
          </a:prstGeom>
          <a:solidFill>
            <a:schemeClr val="accent2">
              <a:lumMod val="40000"/>
              <a:lumOff val="60000"/>
              <a:alpha val="10000"/>
            </a:schemeClr>
          </a:solidFill>
          <a:ln w="12700" cap="flat" cmpd="sng" algn="ctr">
            <a:solidFill>
              <a:srgbClr val="FF5050"/>
            </a:solidFill>
            <a:prstDash val="solid"/>
            <a:round/>
            <a:headEnd type="none" w="med" len="med"/>
            <a:tailEnd type="none" w="med" len="med"/>
          </a:ln>
          <a:effectLst/>
        </xdr:spPr>
        <xdr:txBody>
          <a:bodyPr vertOverflow="clip" wrap="square" lIns="18288" tIns="0" rIns="0" bIns="0" rtlCol="0" anchor="ctr" upright="1"/>
          <a:lstStyle/>
          <a:p>
            <a:pPr algn="l"/>
            <a:endParaRPr lang="sv-SE" sz="1100"/>
          </a:p>
        </xdr:txBody>
      </xdr:sp>
    </xdr:grpSp>
    <xdr:clientData/>
  </xdr:twoCellAnchor>
  <xdr:twoCellAnchor editAs="oneCell">
    <xdr:from>
      <xdr:col>2</xdr:col>
      <xdr:colOff>173181</xdr:colOff>
      <xdr:row>176</xdr:row>
      <xdr:rowOff>121228</xdr:rowOff>
    </xdr:from>
    <xdr:to>
      <xdr:col>7</xdr:col>
      <xdr:colOff>536863</xdr:colOff>
      <xdr:row>196</xdr:row>
      <xdr:rowOff>17064</xdr:rowOff>
    </xdr:to>
    <xdr:pic>
      <xdr:nvPicPr>
        <xdr:cNvPr id="10" name="Picture 9">
          <a:extLst>
            <a:ext uri="{FF2B5EF4-FFF2-40B4-BE49-F238E27FC236}">
              <a16:creationId xmlns:a16="http://schemas.microsoft.com/office/drawing/2014/main" id="{87625D2E-A240-46D6-B731-ECE2B0B9F4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35726" y="35381046"/>
          <a:ext cx="9022773" cy="4406184"/>
        </a:xfrm>
        <a:prstGeom prst="rect">
          <a:avLst/>
        </a:prstGeom>
      </xdr:spPr>
    </xdr:pic>
    <xdr:clientData/>
  </xdr:twoCellAnchor>
  <xdr:twoCellAnchor editAs="oneCell">
    <xdr:from>
      <xdr:col>10</xdr:col>
      <xdr:colOff>324666</xdr:colOff>
      <xdr:row>131</xdr:row>
      <xdr:rowOff>95250</xdr:rowOff>
    </xdr:from>
    <xdr:to>
      <xdr:col>16</xdr:col>
      <xdr:colOff>773597</xdr:colOff>
      <xdr:row>154</xdr:row>
      <xdr:rowOff>177452</xdr:rowOff>
    </xdr:to>
    <xdr:pic>
      <xdr:nvPicPr>
        <xdr:cNvPr id="12" name="Picture 11">
          <a:extLst>
            <a:ext uri="{FF2B5EF4-FFF2-40B4-BE49-F238E27FC236}">
              <a16:creationId xmlns:a16="http://schemas.microsoft.com/office/drawing/2014/main" id="{5DA8AFF3-95FD-46B0-A6F0-F6D51854740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850166" y="25458964"/>
          <a:ext cx="5969621" cy="5079834"/>
        </a:xfrm>
        <a:prstGeom prst="rect">
          <a:avLst/>
        </a:prstGeom>
      </xdr:spPr>
    </xdr:pic>
    <xdr:clientData/>
  </xdr:twoCellAnchor>
  <xdr:twoCellAnchor editAs="oneCell">
    <xdr:from>
      <xdr:col>10</xdr:col>
      <xdr:colOff>281941</xdr:colOff>
      <xdr:row>155</xdr:row>
      <xdr:rowOff>207916</xdr:rowOff>
    </xdr:from>
    <xdr:to>
      <xdr:col>18</xdr:col>
      <xdr:colOff>1224441</xdr:colOff>
      <xdr:row>171</xdr:row>
      <xdr:rowOff>136070</xdr:rowOff>
    </xdr:to>
    <xdr:pic>
      <xdr:nvPicPr>
        <xdr:cNvPr id="13" name="Picture 12">
          <a:extLst>
            <a:ext uri="{FF2B5EF4-FFF2-40B4-BE49-F238E27FC236}">
              <a16:creationId xmlns:a16="http://schemas.microsoft.com/office/drawing/2014/main" id="{F2F2B81D-C33B-4A5E-B060-17622E8CE46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07441" y="30783166"/>
          <a:ext cx="9125564" cy="3411583"/>
        </a:xfrm>
        <a:prstGeom prst="rect">
          <a:avLst/>
        </a:prstGeom>
      </xdr:spPr>
    </xdr:pic>
    <xdr:clientData/>
  </xdr:twoCellAnchor>
  <xdr:twoCellAnchor>
    <xdr:from>
      <xdr:col>15</xdr:col>
      <xdr:colOff>17691</xdr:colOff>
      <xdr:row>25</xdr:row>
      <xdr:rowOff>27217</xdr:rowOff>
    </xdr:from>
    <xdr:to>
      <xdr:col>17</xdr:col>
      <xdr:colOff>9796</xdr:colOff>
      <xdr:row>28</xdr:row>
      <xdr:rowOff>176895</xdr:rowOff>
    </xdr:to>
    <xdr:sp macro="" textlink="">
      <xdr:nvSpPr>
        <xdr:cNvPr id="16" name="TextBox 15">
          <a:extLst>
            <a:ext uri="{FF2B5EF4-FFF2-40B4-BE49-F238E27FC236}">
              <a16:creationId xmlns:a16="http://schemas.microsoft.com/office/drawing/2014/main" id="{A04F6378-1A34-4D65-B845-284A200CD632}"/>
            </a:ext>
          </a:extLst>
        </xdr:cNvPr>
        <xdr:cNvSpPr txBox="1"/>
      </xdr:nvSpPr>
      <xdr:spPr>
        <a:xfrm>
          <a:off x="17775012" y="4354288"/>
          <a:ext cx="1284784" cy="721178"/>
        </a:xfrm>
        <a:prstGeom prst="rect">
          <a:avLst/>
        </a:prstGeom>
        <a:solidFill>
          <a:srgbClr val="FF505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AFA values and lifetimes should also be checked.</a:t>
          </a:r>
        </a:p>
        <a:p>
          <a:endParaRPr lang="da-DK" sz="1100">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18439</xdr:colOff>
      <xdr:row>40</xdr:row>
      <xdr:rowOff>19594</xdr:rowOff>
    </xdr:from>
    <xdr:to>
      <xdr:col>31</xdr:col>
      <xdr:colOff>669839</xdr:colOff>
      <xdr:row>57</xdr:row>
      <xdr:rowOff>76537</xdr:rowOff>
    </xdr:to>
    <xdr:sp macro="" textlink="">
      <xdr:nvSpPr>
        <xdr:cNvPr id="2" name="TextBox 1">
          <a:extLst>
            <a:ext uri="{FF2B5EF4-FFF2-40B4-BE49-F238E27FC236}">
              <a16:creationId xmlns:a16="http://schemas.microsoft.com/office/drawing/2014/main" id="{B28250F6-BA9D-4CE4-80FF-6089C1DD733B}"/>
            </a:ext>
          </a:extLst>
        </xdr:cNvPr>
        <xdr:cNvSpPr txBox="1"/>
      </xdr:nvSpPr>
      <xdr:spPr>
        <a:xfrm>
          <a:off x="17802975" y="7122523"/>
          <a:ext cx="8788471" cy="306412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u="sng">
              <a:latin typeface="Times New Roman" panose="02020603050405020304" pitchFamily="18" charset="0"/>
              <a:cs typeface="Times New Roman" panose="02020603050405020304" pitchFamily="18" charset="0"/>
            </a:rPr>
            <a:t>Explanation</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For the </a:t>
          </a:r>
          <a:r>
            <a:rPr lang="da-DK" sz="1200" b="1">
              <a:latin typeface="Times New Roman" panose="02020603050405020304" pitchFamily="18" charset="0"/>
              <a:cs typeface="Times New Roman" panose="02020603050405020304" pitchFamily="18" charset="0"/>
            </a:rPr>
            <a:t>processes</a:t>
          </a:r>
          <a:r>
            <a:rPr lang="da-DK" sz="1200">
              <a:latin typeface="Times New Roman" panose="02020603050405020304" pitchFamily="18" charset="0"/>
              <a:cs typeface="Times New Roman" panose="02020603050405020304" pitchFamily="18" charset="0"/>
            </a:rPr>
            <a:t> (column B) the commodities going </a:t>
          </a:r>
          <a:r>
            <a:rPr lang="da-DK" sz="1200" b="1">
              <a:latin typeface="Times New Roman" panose="02020603050405020304" pitchFamily="18" charset="0"/>
              <a:cs typeface="Times New Roman" panose="02020603050405020304" pitchFamily="18" charset="0"/>
            </a:rPr>
            <a:t>into the process</a:t>
          </a:r>
          <a:r>
            <a:rPr lang="da-DK" sz="1200">
              <a:latin typeface="Times New Roman" panose="02020603050405020304" pitchFamily="18" charset="0"/>
              <a:cs typeface="Times New Roman" panose="02020603050405020304" pitchFamily="18" charset="0"/>
            </a:rPr>
            <a:t>  (column D)</a:t>
          </a:r>
          <a:r>
            <a:rPr lang="da-DK" sz="1200" baseline="0">
              <a:latin typeface="Times New Roman" panose="02020603050405020304" pitchFamily="18" charset="0"/>
              <a:cs typeface="Times New Roman" panose="02020603050405020304" pitchFamily="18" charset="0"/>
            </a:rPr>
            <a:t> are heat from boilers, heat from heat exchangers (district heating) and heat savings. </a:t>
          </a:r>
        </a:p>
        <a:p>
          <a:r>
            <a:rPr lang="da-DK" sz="1200" baseline="0">
              <a:latin typeface="Times New Roman" panose="02020603050405020304" pitchFamily="18" charset="0"/>
              <a:cs typeface="Times New Roman" panose="02020603050405020304" pitchFamily="18" charset="0"/>
            </a:rPr>
            <a:t>The commodities going </a:t>
          </a:r>
          <a:r>
            <a:rPr lang="da-DK" sz="1200" b="1" baseline="0">
              <a:latin typeface="Times New Roman" panose="02020603050405020304" pitchFamily="18" charset="0"/>
              <a:cs typeface="Times New Roman" panose="02020603050405020304" pitchFamily="18" charset="0"/>
            </a:rPr>
            <a:t>out of the processes</a:t>
          </a:r>
          <a:r>
            <a:rPr lang="da-DK" sz="1200" baseline="0">
              <a:latin typeface="Times New Roman" panose="02020603050405020304" pitchFamily="18" charset="0"/>
              <a:cs typeface="Times New Roman" panose="02020603050405020304" pitchFamily="18" charset="0"/>
            </a:rPr>
            <a:t> (column E) are residential heating commodities for the specific building groups.</a:t>
          </a:r>
        </a:p>
        <a:p>
          <a:r>
            <a:rPr lang="da-DK" sz="1200" b="1" baseline="0">
              <a:latin typeface="Times New Roman" panose="02020603050405020304" pitchFamily="18" charset="0"/>
              <a:cs typeface="Times New Roman" panose="02020603050405020304" pitchFamily="18" charset="0"/>
            </a:rPr>
            <a:t>STOCK</a:t>
          </a:r>
          <a:r>
            <a:rPr lang="da-DK" sz="1200" baseline="0">
              <a:latin typeface="Times New Roman" panose="02020603050405020304" pitchFamily="18" charset="0"/>
              <a:cs typeface="Times New Roman" panose="02020603050405020304" pitchFamily="18" charset="0"/>
            </a:rPr>
            <a:t> (columns H-K) defines the size of building stock in the Base Year. </a:t>
          </a:r>
        </a:p>
        <a:p>
          <a:r>
            <a:rPr lang="da-DK" sz="1200" b="1" baseline="0">
              <a:latin typeface="Times New Roman" panose="02020603050405020304" pitchFamily="18" charset="0"/>
              <a:cs typeface="Times New Roman" panose="02020603050405020304" pitchFamily="18" charset="0"/>
            </a:rPr>
            <a:t>EFF</a:t>
          </a:r>
          <a:r>
            <a:rPr lang="da-DK" sz="1200" baseline="0">
              <a:latin typeface="Times New Roman" panose="02020603050405020304" pitchFamily="18" charset="0"/>
              <a:cs typeface="Times New Roman" panose="02020603050405020304" pitchFamily="18" charset="0"/>
            </a:rPr>
            <a:t> defines efficiency of building stock over the analysed period. It is an inversion of specific heating demand.  The efficiency doesn't chnage over time because heat savings are modelled as heat generation technology. </a:t>
          </a:r>
        </a:p>
        <a:p>
          <a:r>
            <a:rPr lang="da-DK" sz="1200" b="1">
              <a:latin typeface="Times New Roman" panose="02020603050405020304" pitchFamily="18" charset="0"/>
              <a:cs typeface="Times New Roman" panose="02020603050405020304" pitchFamily="18" charset="0"/>
            </a:rPr>
            <a:t>CAP2ACT</a:t>
          </a:r>
          <a:r>
            <a:rPr lang="da-DK" sz="1200" baseline="0">
              <a:latin typeface="Times New Roman" panose="02020603050405020304" pitchFamily="18" charset="0"/>
              <a:cs typeface="Times New Roman" panose="02020603050405020304" pitchFamily="18" charset="0"/>
            </a:rPr>
            <a:t> is a factor which is transforming from capacity to activity. SInce both capacities and activities in this case are in Mm2 CAP2ACT is 1. </a:t>
          </a:r>
        </a:p>
        <a:p>
          <a:r>
            <a:rPr lang="da-DK" sz="1200" b="1" baseline="0">
              <a:latin typeface="Times New Roman" panose="02020603050405020304" pitchFamily="18" charset="0"/>
              <a:cs typeface="Times New Roman" panose="02020603050405020304" pitchFamily="18" charset="0"/>
            </a:rPr>
            <a:t>START</a:t>
          </a:r>
          <a:r>
            <a:rPr lang="da-DK" sz="1200" baseline="0">
              <a:latin typeface="Times New Roman" panose="02020603050405020304" pitchFamily="18" charset="0"/>
              <a:cs typeface="Times New Roman" panose="02020603050405020304" pitchFamily="18" charset="0"/>
            </a:rPr>
            <a:t> (column G) defines the year in which the technology becomes available.</a:t>
          </a:r>
        </a:p>
        <a:p>
          <a:r>
            <a:rPr lang="da-DK" sz="1200" b="1">
              <a:latin typeface="Times New Roman" panose="02020603050405020304" pitchFamily="18" charset="0"/>
              <a:cs typeface="Times New Roman" panose="02020603050405020304" pitchFamily="18" charset="0"/>
            </a:rPr>
            <a:t>YEAR</a:t>
          </a:r>
          <a:r>
            <a:rPr lang="da-DK" sz="1200">
              <a:latin typeface="Times New Roman" panose="02020603050405020304" pitchFamily="18" charset="0"/>
              <a:cs typeface="Times New Roman" panose="02020603050405020304" pitchFamily="18" charset="0"/>
            </a:rPr>
            <a:t> (column F) specifies the year for which the attributes in columns J--&gt; O are specified.</a:t>
          </a:r>
        </a:p>
        <a:p>
          <a:r>
            <a:rPr lang="da-DK" sz="1200" b="1">
              <a:latin typeface="Times New Roman" panose="02020603050405020304" pitchFamily="18" charset="0"/>
              <a:cs typeface="Times New Roman" panose="02020603050405020304" pitchFamily="18" charset="0"/>
            </a:rPr>
            <a:t>AF</a:t>
          </a:r>
          <a:r>
            <a:rPr lang="da-DK" sz="1200">
              <a:latin typeface="Times New Roman" panose="02020603050405020304" pitchFamily="18" charset="0"/>
              <a:cs typeface="Times New Roman" panose="02020603050405020304" pitchFamily="18" charset="0"/>
            </a:rPr>
            <a:t> (column M) is availability factor per time-slice. </a:t>
          </a:r>
          <a:r>
            <a:rPr lang="da-DK" sz="1200" b="1">
              <a:latin typeface="Times New Roman" panose="02020603050405020304" pitchFamily="18" charset="0"/>
              <a:cs typeface="Times New Roman" panose="02020603050405020304" pitchFamily="18" charset="0"/>
            </a:rPr>
            <a:t>FX</a:t>
          </a:r>
          <a:r>
            <a:rPr lang="da-DK" sz="1200">
              <a:latin typeface="Times New Roman" panose="02020603050405020304" pitchFamily="18" charset="0"/>
              <a:cs typeface="Times New Roman" panose="02020603050405020304" pitchFamily="18" charset="0"/>
            </a:rPr>
            <a:t> is short for fixed</a:t>
          </a:r>
          <a:r>
            <a:rPr lang="da-DK" sz="1200" baseline="0">
              <a:latin typeface="Times New Roman" panose="02020603050405020304" pitchFamily="18" charset="0"/>
              <a:cs typeface="Times New Roman" panose="02020603050405020304" pitchFamily="18" charset="0"/>
            </a:rPr>
            <a:t>. In this case, availability factor is 1 in all time-slices.</a:t>
          </a:r>
        </a:p>
        <a:p>
          <a:r>
            <a:rPr lang="da-DK" sz="1200" b="1" baseline="0">
              <a:latin typeface="Times New Roman" panose="02020603050405020304" pitchFamily="18" charset="0"/>
              <a:cs typeface="Times New Roman" panose="02020603050405020304" pitchFamily="18" charset="0"/>
            </a:rPr>
            <a:t>LIFE</a:t>
          </a:r>
          <a:r>
            <a:rPr lang="da-DK" sz="1200" baseline="0">
              <a:latin typeface="Times New Roman" panose="02020603050405020304" pitchFamily="18" charset="0"/>
              <a:cs typeface="Times New Roman" panose="02020603050405020304" pitchFamily="18" charset="0"/>
            </a:rPr>
            <a:t> specifies the lifetime of new capacity. Any number greater than 40 could be chosen - the only idea is that the new buildings live until the end of analysed period (2050).</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16</xdr:col>
      <xdr:colOff>30304</xdr:colOff>
      <xdr:row>68</xdr:row>
      <xdr:rowOff>33921</xdr:rowOff>
    </xdr:from>
    <xdr:to>
      <xdr:col>30</xdr:col>
      <xdr:colOff>21227</xdr:colOff>
      <xdr:row>70</xdr:row>
      <xdr:rowOff>143578</xdr:rowOff>
    </xdr:to>
    <xdr:sp macro="" textlink="">
      <xdr:nvSpPr>
        <xdr:cNvPr id="4" name="TextBox 3">
          <a:extLst>
            <a:ext uri="{FF2B5EF4-FFF2-40B4-BE49-F238E27FC236}">
              <a16:creationId xmlns:a16="http://schemas.microsoft.com/office/drawing/2014/main" id="{B6323053-F071-4DF7-840A-638A42162855}"/>
            </a:ext>
          </a:extLst>
        </xdr:cNvPr>
        <xdr:cNvSpPr txBox="1"/>
      </xdr:nvSpPr>
      <xdr:spPr>
        <a:xfrm>
          <a:off x="16304447" y="12089850"/>
          <a:ext cx="8781137" cy="46344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Calibration factor to make the consumption calculated in this sheet (columns V, Y, AB, AE) lower or equal to the consumption calculated in the Boilers sheet. This is done to ensure that the capcity of the generation units if sufficient to cover the demand.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xdr:colOff>
      <xdr:row>11</xdr:row>
      <xdr:rowOff>38099</xdr:rowOff>
    </xdr:from>
    <xdr:to>
      <xdr:col>2</xdr:col>
      <xdr:colOff>3533775</xdr:colOff>
      <xdr:row>21</xdr:row>
      <xdr:rowOff>28575</xdr:rowOff>
    </xdr:to>
    <xdr:sp macro="" textlink="">
      <xdr:nvSpPr>
        <xdr:cNvPr id="2" name="TextBox 1">
          <a:extLst>
            <a:ext uri="{FF2B5EF4-FFF2-40B4-BE49-F238E27FC236}">
              <a16:creationId xmlns:a16="http://schemas.microsoft.com/office/drawing/2014/main" id="{A9A9920A-5459-4C6E-85B2-4462D7B6F0D7}"/>
            </a:ext>
          </a:extLst>
        </xdr:cNvPr>
        <xdr:cNvSpPr txBox="1"/>
      </xdr:nvSpPr>
      <xdr:spPr>
        <a:xfrm>
          <a:off x="962025" y="1819274"/>
          <a:ext cx="3476625" cy="160972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Residential</a:t>
          </a:r>
          <a:r>
            <a:rPr lang="da-DK" sz="1200" b="1" baseline="0">
              <a:latin typeface="Times New Roman" panose="02020603050405020304" pitchFamily="18" charset="0"/>
              <a:cs typeface="Times New Roman" panose="02020603050405020304" pitchFamily="18" charset="0"/>
            </a:rPr>
            <a:t> heating demand </a:t>
          </a:r>
          <a:r>
            <a:rPr lang="da-DK" sz="1200" baseline="0">
              <a:latin typeface="Times New Roman" panose="02020603050405020304" pitchFamily="18" charset="0"/>
              <a:cs typeface="Times New Roman" panose="02020603050405020304" pitchFamily="18" charset="0"/>
            </a:rPr>
            <a:t>in the Base Year is presented in columns E - H.</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Residential heating demand in the future is affected by construction rates (for new buildings) and demolition rates (for existing buildings). Heat saving measures are modelled as heat generation technology and they don't reduce the heating demand.</a:t>
          </a:r>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9524</xdr:colOff>
      <xdr:row>20</xdr:row>
      <xdr:rowOff>38099</xdr:rowOff>
    </xdr:from>
    <xdr:to>
      <xdr:col>5</xdr:col>
      <xdr:colOff>9524</xdr:colOff>
      <xdr:row>31</xdr:row>
      <xdr:rowOff>76200</xdr:rowOff>
    </xdr:to>
    <xdr:sp macro="" textlink="">
      <xdr:nvSpPr>
        <xdr:cNvPr id="2" name="TextBox 1">
          <a:extLst>
            <a:ext uri="{FF2B5EF4-FFF2-40B4-BE49-F238E27FC236}">
              <a16:creationId xmlns:a16="http://schemas.microsoft.com/office/drawing/2014/main" id="{7627656E-1EC2-4B11-876C-AEBE9E860D67}"/>
            </a:ext>
          </a:extLst>
        </xdr:cNvPr>
        <xdr:cNvSpPr txBox="1"/>
      </xdr:nvSpPr>
      <xdr:spPr>
        <a:xfrm>
          <a:off x="1409699" y="3486149"/>
          <a:ext cx="4943475" cy="184785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b="1">
              <a:solidFill>
                <a:schemeClr val="dk1"/>
              </a:solidFill>
              <a:effectLst/>
              <a:latin typeface="Times New Roman" panose="02020603050405020304" pitchFamily="18" charset="0"/>
              <a:ea typeface="+mn-ea"/>
              <a:cs typeface="Times New Roman" panose="02020603050405020304" pitchFamily="18" charset="0"/>
            </a:rPr>
            <a:t>FT processes</a:t>
          </a:r>
          <a:r>
            <a:rPr lang="da-DK" sz="1100">
              <a:solidFill>
                <a:schemeClr val="dk1"/>
              </a:solidFill>
              <a:effectLst/>
              <a:latin typeface="Times New Roman" panose="02020603050405020304" pitchFamily="18" charset="0"/>
              <a:ea typeface="+mn-ea"/>
              <a:cs typeface="Times New Roman" panose="02020603050405020304" pitchFamily="18" charset="0"/>
            </a:rPr>
            <a:t> are converting "general" commodities (such as NGA, DSL WPE,etc.) to residential comodities with efficiency</a:t>
          </a:r>
          <a:r>
            <a:rPr lang="da-DK" sz="1100" baseline="0">
              <a:solidFill>
                <a:schemeClr val="dk1"/>
              </a:solidFill>
              <a:effectLst/>
              <a:latin typeface="Times New Roman" panose="02020603050405020304" pitchFamily="18" charset="0"/>
              <a:ea typeface="+mn-ea"/>
              <a:cs typeface="Times New Roman" panose="02020603050405020304" pitchFamily="18" charset="0"/>
            </a:rPr>
            <a:t> of 1</a:t>
          </a:r>
          <a:r>
            <a:rPr lang="da-DK" sz="1100">
              <a:solidFill>
                <a:schemeClr val="dk1"/>
              </a:solidFill>
              <a:effectLst/>
              <a:latin typeface="Times New Roman" panose="02020603050405020304" pitchFamily="18" charset="0"/>
              <a:ea typeface="+mn-ea"/>
              <a:cs typeface="Times New Roman" panose="02020603050405020304" pitchFamily="18" charset="0"/>
            </a:rPr>
            <a:t> (converting</a:t>
          </a:r>
          <a:r>
            <a:rPr lang="da-DK" sz="1100" baseline="0">
              <a:solidFill>
                <a:schemeClr val="dk1"/>
              </a:solidFill>
              <a:effectLst/>
              <a:latin typeface="Times New Roman" panose="02020603050405020304" pitchFamily="18" charset="0"/>
              <a:ea typeface="+mn-ea"/>
              <a:cs typeface="Times New Roman" panose="02020603050405020304" pitchFamily="18" charset="0"/>
            </a:rPr>
            <a:t> commodities in column D into commodities in column E)</a:t>
          </a:r>
          <a:r>
            <a:rPr lang="da-DK" sz="1100">
              <a:solidFill>
                <a:schemeClr val="dk1"/>
              </a:solidFill>
              <a:effectLst/>
              <a:latin typeface="Times New Roman" panose="02020603050405020304" pitchFamily="18" charset="0"/>
              <a:ea typeface="+mn-ea"/>
              <a:cs typeface="Times New Roman" panose="02020603050405020304" pitchFamily="18" charset="0"/>
            </a:rPr>
            <a:t>. The only purpose of these processes is to be able to track the use of commodities in a specific sector</a:t>
          </a:r>
          <a:r>
            <a:rPr lang="da-DK" sz="1100" baseline="0">
              <a:solidFill>
                <a:schemeClr val="dk1"/>
              </a:solidFill>
              <a:effectLst/>
              <a:latin typeface="Times New Roman" panose="02020603050405020304" pitchFamily="18" charset="0"/>
              <a:ea typeface="+mn-ea"/>
              <a:cs typeface="Times New Roman" panose="02020603050405020304" pitchFamily="18" charset="0"/>
            </a:rPr>
            <a:t> (in this case </a:t>
          </a:r>
          <a:r>
            <a:rPr lang="da-DK" sz="1100">
              <a:solidFill>
                <a:schemeClr val="dk1"/>
              </a:solidFill>
              <a:effectLst/>
              <a:latin typeface="Times New Roman" panose="02020603050405020304" pitchFamily="18" charset="0"/>
              <a:ea typeface="+mn-ea"/>
              <a:cs typeface="Times New Roman" panose="02020603050405020304" pitchFamily="18" charset="0"/>
            </a:rPr>
            <a:t>residential sector).</a:t>
          </a:r>
        </a:p>
        <a:p>
          <a:pPr marL="0" marR="0" indent="0" defTabSz="914400" eaLnBrk="1" fontAlgn="auto" latinLnBrk="0" hangingPunct="1">
            <a:lnSpc>
              <a:spcPct val="100000"/>
            </a:lnSpc>
            <a:spcBef>
              <a:spcPts val="0"/>
            </a:spcBef>
            <a:spcAft>
              <a:spcPts val="0"/>
            </a:spcAft>
            <a:buClrTx/>
            <a:buSzTx/>
            <a:buFontTx/>
            <a:buNone/>
            <a:tabLst/>
            <a:defRPr/>
          </a:pPr>
          <a:endParaRPr lang="da-DK" sz="1100">
            <a:solidFill>
              <a:schemeClr val="dk1"/>
            </a:solidFill>
            <a:effectLst/>
            <a:latin typeface="Times New Roman" panose="02020603050405020304" pitchFamily="18" charset="0"/>
            <a:ea typeface="+mn-ea"/>
            <a:cs typeface="Times New Roman" panose="02020603050405020304" pitchFamily="18" charset="0"/>
          </a:endParaRPr>
        </a:p>
        <a:p>
          <a:r>
            <a:rPr lang="da-DK" sz="1100" b="1" baseline="0">
              <a:solidFill>
                <a:schemeClr val="dk1"/>
              </a:solidFill>
              <a:effectLst/>
              <a:latin typeface="Times New Roman" panose="02020603050405020304" pitchFamily="18" charset="0"/>
              <a:ea typeface="+mn-ea"/>
              <a:cs typeface="Times New Roman" panose="02020603050405020304" pitchFamily="18" charset="0"/>
            </a:rPr>
            <a:t>LIFE</a:t>
          </a:r>
          <a:r>
            <a:rPr lang="da-DK" sz="1100" baseline="0">
              <a:solidFill>
                <a:schemeClr val="dk1"/>
              </a:solidFill>
              <a:effectLst/>
              <a:latin typeface="Times New Roman" panose="02020603050405020304" pitchFamily="18" charset="0"/>
              <a:ea typeface="+mn-ea"/>
              <a:cs typeface="Times New Roman" panose="02020603050405020304" pitchFamily="18" charset="0"/>
            </a:rPr>
            <a:t> specifies the lifetime of new capacity. Any number greater than 40 could be chosen - the only idea is that the new buildings live until the end of analysed period (2050).</a:t>
          </a:r>
        </a:p>
        <a:p>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b="1">
              <a:effectLst/>
              <a:latin typeface="Times New Roman" panose="02020603050405020304" pitchFamily="18" charset="0"/>
              <a:cs typeface="Times New Roman" panose="02020603050405020304" pitchFamily="18" charset="0"/>
            </a:rPr>
            <a:t>PASTI </a:t>
          </a:r>
          <a:r>
            <a:rPr lang="da-DK" b="0">
              <a:effectLst/>
              <a:latin typeface="Times New Roman" panose="02020603050405020304" pitchFamily="18" charset="0"/>
              <a:cs typeface="Times New Roman" panose="02020603050405020304" pitchFamily="18" charset="0"/>
            </a:rPr>
            <a:t>denotes</a:t>
          </a:r>
          <a:r>
            <a:rPr lang="da-DK" b="0" baseline="0">
              <a:effectLst/>
              <a:latin typeface="Times New Roman" panose="02020603050405020304" pitchFamily="18" charset="0"/>
              <a:cs typeface="Times New Roman" panose="02020603050405020304" pitchFamily="18" charset="0"/>
            </a:rPr>
            <a:t> past investments.</a:t>
          </a:r>
          <a:endParaRPr lang="da-DK" b="1">
            <a:effectLst/>
            <a:latin typeface="Times New Roman" panose="02020603050405020304" pitchFamily="18" charset="0"/>
            <a:cs typeface="Times New Roman" panose="02020603050405020304" pitchFamily="18" charset="0"/>
          </a:endParaRPr>
        </a:p>
        <a:p>
          <a:endParaRPr lang="da-DK">
            <a:effectLst/>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28575</xdr:colOff>
      <xdr:row>12</xdr:row>
      <xdr:rowOff>0</xdr:rowOff>
    </xdr:from>
    <xdr:to>
      <xdr:col>4</xdr:col>
      <xdr:colOff>9525</xdr:colOff>
      <xdr:row>20</xdr:row>
      <xdr:rowOff>0</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638175" y="1952625"/>
          <a:ext cx="2981325" cy="1295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da-DK" sz="11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taken from the</a:t>
          </a:r>
          <a:r>
            <a:rPr lang="da-DK" sz="11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da-DK" sz="1100" b="1" i="0" u="none" strike="noStrike" baseline="0">
              <a:solidFill>
                <a:schemeClr val="dk1"/>
              </a:solidFill>
              <a:effectLst/>
              <a:latin typeface="Times New Roman" panose="02020603050405020304" pitchFamily="18" charset="0"/>
              <a:ea typeface="+mn-ea"/>
              <a:cs typeface="Times New Roman" panose="02020603050405020304" pitchFamily="18" charset="0"/>
            </a:rPr>
            <a:t>Danish Energy Statistics 2013 </a:t>
          </a:r>
          <a:endParaRPr lang="da-DK" sz="1100" b="1"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da-DK" sz="11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Source: http://www.ens.dk/sites/ens.dk/files/info/tal-kort/statistik-noegletal/aarlig-energistatistik/energistatistik2013.pdf, </a:t>
          </a:r>
          <a:r>
            <a:rPr lang="da-DK" sz="1100" b="1" i="0" u="none" strike="noStrike">
              <a:solidFill>
                <a:schemeClr val="dk1"/>
              </a:solidFill>
              <a:effectLst/>
              <a:latin typeface="Times New Roman" panose="02020603050405020304" pitchFamily="18" charset="0"/>
              <a:ea typeface="+mn-ea"/>
              <a:cs typeface="Times New Roman" panose="02020603050405020304" pitchFamily="18" charset="0"/>
            </a:rPr>
            <a:t>page 59</a:t>
          </a:r>
          <a:r>
            <a:rPr lang="da-DK" b="1">
              <a:latin typeface="Times New Roman" panose="02020603050405020304" pitchFamily="18" charset="0"/>
              <a:cs typeface="Times New Roman" panose="02020603050405020304" pitchFamily="18" charset="0"/>
            </a:rPr>
            <a:t> </a:t>
          </a:r>
          <a:endParaRPr lang="da-DK" sz="1100" b="1">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vlse-my.sharepoint.com/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vlse-my.sharepoint.com/Users/stpet/AppData/Local/Microsoft/Windows/Temporary%20Internet%20Files/Content.Outlook/DT1IHSF5/SubRES_TMPL/ad_beregningsmodel_version_2_1_maj_2013_(4)(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vlse-my.sharepoint.com/Users/stpet/AppData/Local/Microsoft/Windows/Temporary%20Internet%20Files/Content.Outlook/DT1IHSF5/Supply-Use_OilProduc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vlse-my.sharepoint.com/RAMSES/Simuleringer/2012/2012-08-27/Rettelser_foretaget_i_DATA69_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8" Type="http://schemas.openxmlformats.org/officeDocument/2006/relationships/hyperlink" Target="https://da.wikipedia.org/wiki/Uppsala_l%C3%A4n" TargetMode="External"/><Relationship Id="rId13" Type="http://schemas.openxmlformats.org/officeDocument/2006/relationships/hyperlink" Target="https://da.wikipedia.org/wiki/V%C3%A4stra_G%C3%B6talands_l%C3%A4n" TargetMode="External"/><Relationship Id="rId18" Type="http://schemas.openxmlformats.org/officeDocument/2006/relationships/hyperlink" Target="https://da.wikipedia.org/wiki/Sk%C3%A5ne_l%C3%A4n" TargetMode="External"/><Relationship Id="rId3" Type="http://schemas.openxmlformats.org/officeDocument/2006/relationships/hyperlink" Target="https://da.wikipedia.org/wiki/V%C3%A4sternorrlands_l%C3%A4n" TargetMode="External"/><Relationship Id="rId21" Type="http://schemas.openxmlformats.org/officeDocument/2006/relationships/hyperlink" Target="https://da.wikipedia.org/wiki/Norrbottens_l%C3%A4n" TargetMode="External"/><Relationship Id="rId7" Type="http://schemas.openxmlformats.org/officeDocument/2006/relationships/hyperlink" Target="https://da.wikipedia.org/wiki/Stockholms_l%C3%A4n" TargetMode="External"/><Relationship Id="rId12" Type="http://schemas.openxmlformats.org/officeDocument/2006/relationships/hyperlink" Target="https://da.wikipedia.org/wiki/%C3%96sterg%C3%B6tlands_l%C3%A4n" TargetMode="External"/><Relationship Id="rId17" Type="http://schemas.openxmlformats.org/officeDocument/2006/relationships/hyperlink" Target="https://da.wikipedia.org/wiki/Hallands_l%C3%A4n" TargetMode="External"/><Relationship Id="rId2" Type="http://schemas.openxmlformats.org/officeDocument/2006/relationships/hyperlink" Target="https://ens.dk/sites/ens.dk/files/contents/material/file/dh_danish_experiences.pdf" TargetMode="External"/><Relationship Id="rId16" Type="http://schemas.openxmlformats.org/officeDocument/2006/relationships/hyperlink" Target="https://da.wikipedia.org/wiki/Gotlands_l%C3%A4n" TargetMode="External"/><Relationship Id="rId20" Type="http://schemas.openxmlformats.org/officeDocument/2006/relationships/hyperlink" Target="https://da.wikipedia.org/wiki/Kalmar_l%C3%A4n" TargetMode="External"/><Relationship Id="rId1" Type="http://schemas.openxmlformats.org/officeDocument/2006/relationships/hyperlink" Target="https://ec.europa.eu/energy/intelligent/projects/sites/iee-projects/files/projects/documents/res-h_policy_introduction_and_development_of_swedish_dh_systms_en.pdf" TargetMode="External"/><Relationship Id="rId6" Type="http://schemas.openxmlformats.org/officeDocument/2006/relationships/hyperlink" Target="https://da.wikipedia.org/wiki/V%C3%A4rmlands_l%C3%A4n" TargetMode="External"/><Relationship Id="rId11" Type="http://schemas.openxmlformats.org/officeDocument/2006/relationships/hyperlink" Target="https://da.wikipedia.org/wiki/%C3%96rebro_l%C3%A4n" TargetMode="External"/><Relationship Id="rId24" Type="http://schemas.openxmlformats.org/officeDocument/2006/relationships/drawing" Target="../drawings/drawing10.xml"/><Relationship Id="rId5" Type="http://schemas.openxmlformats.org/officeDocument/2006/relationships/hyperlink" Target="https://da.wikipedia.org/wiki/Dalarnas_l%C3%A4n" TargetMode="External"/><Relationship Id="rId15" Type="http://schemas.openxmlformats.org/officeDocument/2006/relationships/hyperlink" Target="https://da.wikipedia.org/wiki/Kronobergs_l%C3%A4n" TargetMode="External"/><Relationship Id="rId23" Type="http://schemas.openxmlformats.org/officeDocument/2006/relationships/hyperlink" Target="https://da.wikipedia.org/wiki/V%C3%A4sterbottens_l%C3%A4n" TargetMode="External"/><Relationship Id="rId10" Type="http://schemas.openxmlformats.org/officeDocument/2006/relationships/hyperlink" Target="https://da.wikipedia.org/wiki/S%C3%B6dermanlands_l%C3%A4n" TargetMode="External"/><Relationship Id="rId19" Type="http://schemas.openxmlformats.org/officeDocument/2006/relationships/hyperlink" Target="https://da.wikipedia.org/wiki/Blekinge_l%C3%A4n" TargetMode="External"/><Relationship Id="rId4" Type="http://schemas.openxmlformats.org/officeDocument/2006/relationships/hyperlink" Target="https://da.wikipedia.org/wiki/G%C3%A4vleborgs_l%C3%A4n" TargetMode="External"/><Relationship Id="rId9" Type="http://schemas.openxmlformats.org/officeDocument/2006/relationships/hyperlink" Target="https://da.wikipedia.org/wiki/V%C3%A4stmanlands_l%C3%A4n" TargetMode="External"/><Relationship Id="rId14" Type="http://schemas.openxmlformats.org/officeDocument/2006/relationships/hyperlink" Target="https://da.wikipedia.org/wiki/J%C3%B6nk%C3%B6pings_l%C3%A4n" TargetMode="External"/><Relationship Id="rId22" Type="http://schemas.openxmlformats.org/officeDocument/2006/relationships/hyperlink" Target="https://da.wikipedia.org/wiki/J%C3%A4mtlands_l%C3%A4n"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printerSettings" Target="../printerSettings/printerSettings10.bin"/><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3.xml"/><Relationship Id="rId1" Type="http://schemas.openxmlformats.org/officeDocument/2006/relationships/printerSettings" Target="../printerSettings/printerSettings11.bin"/><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4.xml"/><Relationship Id="rId1" Type="http://schemas.openxmlformats.org/officeDocument/2006/relationships/printerSettings" Target="../printerSettings/printerSettings12.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8.xml"/><Relationship Id="rId1" Type="http://schemas.openxmlformats.org/officeDocument/2006/relationships/printerSettings" Target="../printerSettings/printerSettings16.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9.xml"/><Relationship Id="rId1" Type="http://schemas.openxmlformats.org/officeDocument/2006/relationships/printerSettings" Target="../printerSettings/printerSettings17.bin"/><Relationship Id="rId4"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2.xml"/><Relationship Id="rId1" Type="http://schemas.openxmlformats.org/officeDocument/2006/relationships/printerSettings" Target="../printerSettings/printerSettings20.bin"/><Relationship Id="rId4" Type="http://schemas.openxmlformats.org/officeDocument/2006/relationships/comments" Target="../comments7.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www.sciencedirect.com/science/article/pii/S0360544217313956?casa_token=fKtzFmd3E4gAAAAA:VBh-iAxg-aeuohJHn0tp_Bhnl6sSsGCz29fcQJbjNkcS4v60GdqiZvatSMNONE2WcaAmb0_Fab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3:F27"/>
  <sheetViews>
    <sheetView zoomScaleNormal="100" workbookViewId="0">
      <selection activeCell="E23" sqref="E23"/>
    </sheetView>
  </sheetViews>
  <sheetFormatPr defaultColWidth="9.109375" defaultRowHeight="13.2" x14ac:dyDescent="0.25"/>
  <cols>
    <col min="1" max="1" width="11" style="183" bestFit="1" customWidth="1"/>
    <col min="2" max="2" width="21.44140625" style="183" bestFit="1" customWidth="1"/>
    <col min="3" max="3" width="34.33203125" style="183" bestFit="1" customWidth="1"/>
    <col min="4" max="4" width="16.33203125" style="183" bestFit="1" customWidth="1"/>
    <col min="5" max="5" width="137" style="183" bestFit="1" customWidth="1"/>
    <col min="6" max="8" width="9.109375" style="183"/>
    <col min="9" max="9" width="13" style="183" customWidth="1"/>
    <col min="10" max="10" width="14.5546875" style="183" bestFit="1" customWidth="1"/>
    <col min="11" max="16384" width="9.109375" style="183"/>
  </cols>
  <sheetData>
    <row r="3" spans="1:6" x14ac:dyDescent="0.25">
      <c r="A3" s="181" t="s">
        <v>260</v>
      </c>
      <c r="B3" s="182" t="s">
        <v>202</v>
      </c>
      <c r="C3" s="182" t="s">
        <v>261</v>
      </c>
      <c r="D3" s="182" t="s">
        <v>262</v>
      </c>
      <c r="E3" s="182" t="s">
        <v>263</v>
      </c>
    </row>
    <row r="4" spans="1:6" x14ac:dyDescent="0.25">
      <c r="A4" s="184">
        <v>44095</v>
      </c>
      <c r="B4" s="185" t="s">
        <v>837</v>
      </c>
      <c r="C4" s="185"/>
      <c r="D4" s="182"/>
      <c r="E4" s="540" t="s">
        <v>891</v>
      </c>
    </row>
    <row r="5" spans="1:6" x14ac:dyDescent="0.25">
      <c r="A5" s="184"/>
      <c r="B5" s="185"/>
      <c r="C5" s="185" t="s">
        <v>889</v>
      </c>
      <c r="D5" s="182"/>
      <c r="E5" s="540" t="s">
        <v>899</v>
      </c>
    </row>
    <row r="6" spans="1:6" x14ac:dyDescent="0.25">
      <c r="A6" s="184"/>
      <c r="B6" s="185"/>
      <c r="C6" s="185" t="s">
        <v>890</v>
      </c>
      <c r="D6" s="182"/>
      <c r="E6" s="540" t="s">
        <v>900</v>
      </c>
    </row>
    <row r="7" spans="1:6" x14ac:dyDescent="0.25">
      <c r="A7" s="184"/>
      <c r="B7" s="185"/>
      <c r="C7" s="185" t="s">
        <v>892</v>
      </c>
      <c r="D7" s="182"/>
      <c r="E7" s="540" t="s">
        <v>898</v>
      </c>
    </row>
    <row r="8" spans="1:6" x14ac:dyDescent="0.25">
      <c r="A8" s="184"/>
      <c r="B8" s="185"/>
      <c r="C8" s="185" t="s">
        <v>893</v>
      </c>
      <c r="D8" s="182"/>
      <c r="E8" s="540" t="s">
        <v>894</v>
      </c>
    </row>
    <row r="9" spans="1:6" x14ac:dyDescent="0.25">
      <c r="A9" s="184"/>
      <c r="B9" s="185"/>
      <c r="C9" s="185" t="s">
        <v>895</v>
      </c>
      <c r="D9" s="182"/>
      <c r="E9" s="540" t="s">
        <v>897</v>
      </c>
    </row>
    <row r="10" spans="1:6" x14ac:dyDescent="0.25">
      <c r="A10" s="184"/>
      <c r="B10" s="185"/>
      <c r="C10" s="185" t="s">
        <v>896</v>
      </c>
      <c r="D10" s="182"/>
      <c r="E10" s="540" t="s">
        <v>901</v>
      </c>
    </row>
    <row r="11" spans="1:6" x14ac:dyDescent="0.25">
      <c r="A11" s="184"/>
      <c r="B11" s="185"/>
      <c r="C11" s="185" t="s">
        <v>902</v>
      </c>
      <c r="D11" s="182"/>
      <c r="E11" s="540" t="s">
        <v>903</v>
      </c>
    </row>
    <row r="12" spans="1:6" x14ac:dyDescent="0.25">
      <c r="A12" s="184">
        <v>43559</v>
      </c>
      <c r="B12" s="185" t="s">
        <v>377</v>
      </c>
      <c r="C12" s="185" t="s">
        <v>265</v>
      </c>
      <c r="D12" s="185" t="s">
        <v>585</v>
      </c>
      <c r="E12" s="185" t="s">
        <v>586</v>
      </c>
      <c r="F12" s="186"/>
    </row>
    <row r="13" spans="1:6" x14ac:dyDescent="0.25">
      <c r="A13" s="539">
        <v>43124</v>
      </c>
      <c r="B13" s="540" t="s">
        <v>377</v>
      </c>
      <c r="C13" s="540" t="s">
        <v>583</v>
      </c>
      <c r="D13" s="182"/>
      <c r="E13" s="540" t="s">
        <v>584</v>
      </c>
    </row>
    <row r="14" spans="1:6" x14ac:dyDescent="0.25">
      <c r="A14" s="539">
        <v>42864</v>
      </c>
      <c r="B14" s="540" t="s">
        <v>377</v>
      </c>
      <c r="C14" s="540" t="s">
        <v>269</v>
      </c>
      <c r="D14" s="182"/>
      <c r="E14" s="540" t="s">
        <v>547</v>
      </c>
    </row>
    <row r="15" spans="1:6" x14ac:dyDescent="0.25">
      <c r="A15" s="539">
        <v>42587</v>
      </c>
      <c r="B15" s="540" t="s">
        <v>377</v>
      </c>
      <c r="C15" s="540" t="s">
        <v>545</v>
      </c>
      <c r="D15" s="182"/>
      <c r="E15" s="540" t="s">
        <v>546</v>
      </c>
    </row>
    <row r="16" spans="1:6" x14ac:dyDescent="0.25">
      <c r="A16" s="765" t="s">
        <v>543</v>
      </c>
      <c r="B16" s="540" t="s">
        <v>542</v>
      </c>
      <c r="C16" s="182"/>
      <c r="D16" s="182"/>
      <c r="E16" s="540" t="s">
        <v>544</v>
      </c>
    </row>
    <row r="17" spans="1:5" x14ac:dyDescent="0.25">
      <c r="A17" s="539">
        <v>42523</v>
      </c>
      <c r="B17" s="540" t="s">
        <v>377</v>
      </c>
      <c r="C17" s="540"/>
      <c r="D17" s="540"/>
      <c r="E17" s="540" t="s">
        <v>376</v>
      </c>
    </row>
    <row r="18" spans="1:5" s="191" customFormat="1" x14ac:dyDescent="0.25">
      <c r="A18" s="193">
        <v>41901</v>
      </c>
      <c r="B18" s="192" t="s">
        <v>271</v>
      </c>
      <c r="C18" s="192" t="s">
        <v>269</v>
      </c>
      <c r="D18" s="192" t="str">
        <f>ADDRESS(ROW(Boilers12!D7),COLUMN(Boilers12!D7),4,1)&amp;","&amp;ADDRESS(ROW(Boilers12!D8),COLUMN(Boilers12!D8),4,1)&amp;","&amp;ADDRESS(ROW(Boilers12!D16),COLUMN(Boilers12!D16),4,1)&amp;","&amp;ADDRESS(ROW(Boilers12!D17),COLUMN(Boilers12!D17),4,1)</f>
        <v>D7,D8,D16,D17</v>
      </c>
      <c r="E18" s="192" t="s">
        <v>272</v>
      </c>
    </row>
    <row r="19" spans="1:5" s="186" customFormat="1" x14ac:dyDescent="0.25">
      <c r="A19" s="184">
        <v>41802</v>
      </c>
      <c r="B19" s="185" t="s">
        <v>264</v>
      </c>
      <c r="C19" s="185" t="s">
        <v>265</v>
      </c>
      <c r="D19" s="186" t="s">
        <v>266</v>
      </c>
      <c r="E19" s="185" t="s">
        <v>267</v>
      </c>
    </row>
    <row r="20" spans="1:5" s="186" customFormat="1" x14ac:dyDescent="0.25">
      <c r="A20" s="184">
        <v>41841</v>
      </c>
      <c r="B20" s="185" t="s">
        <v>264</v>
      </c>
      <c r="C20" s="185" t="s">
        <v>269</v>
      </c>
      <c r="D20" s="186" t="s">
        <v>270</v>
      </c>
      <c r="E20" s="185" t="s">
        <v>268</v>
      </c>
    </row>
    <row r="21" spans="1:5" s="186" customFormat="1" x14ac:dyDescent="0.25">
      <c r="A21" s="184"/>
      <c r="B21" s="185"/>
      <c r="C21" s="185"/>
      <c r="D21" s="185"/>
      <c r="E21" s="185"/>
    </row>
    <row r="22" spans="1:5" s="186" customFormat="1" x14ac:dyDescent="0.25">
      <c r="A22" s="184"/>
      <c r="B22" s="185"/>
      <c r="C22" s="185"/>
      <c r="D22" s="185"/>
      <c r="E22" s="185"/>
    </row>
    <row r="23" spans="1:5" s="186" customFormat="1" x14ac:dyDescent="0.25">
      <c r="A23" s="184"/>
      <c r="B23" s="185"/>
      <c r="C23" s="185"/>
      <c r="D23" s="185"/>
      <c r="E23" s="185"/>
    </row>
    <row r="24" spans="1:5" s="186" customFormat="1" x14ac:dyDescent="0.25">
      <c r="A24" s="184"/>
      <c r="B24" s="185"/>
      <c r="C24" s="185"/>
      <c r="D24" s="185"/>
      <c r="E24" s="185"/>
    </row>
    <row r="25" spans="1:5" x14ac:dyDescent="0.25">
      <c r="A25" s="184"/>
      <c r="B25" s="187"/>
      <c r="C25" s="187"/>
      <c r="D25" s="188"/>
      <c r="E25" s="187"/>
    </row>
    <row r="26" spans="1:5" x14ac:dyDescent="0.25">
      <c r="A26" s="189"/>
      <c r="B26" s="187"/>
      <c r="C26" s="187"/>
      <c r="D26" s="190"/>
      <c r="E26" s="190"/>
    </row>
    <row r="27" spans="1:5" x14ac:dyDescent="0.25">
      <c r="A27" s="189"/>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D11"/>
  <sheetViews>
    <sheetView zoomScaleNormal="100" workbookViewId="0">
      <selection activeCell="D11" sqref="D11"/>
    </sheetView>
  </sheetViews>
  <sheetFormatPr defaultRowHeight="13.2" x14ac:dyDescent="0.25"/>
  <cols>
    <col min="2" max="2" width="30.6640625" bestFit="1" customWidth="1"/>
    <col min="3" max="3" width="7.6640625" bestFit="1" customWidth="1"/>
    <col min="4" max="4" width="6.5546875" bestFit="1" customWidth="1"/>
  </cols>
  <sheetData>
    <row r="2" spans="2:4" ht="13.8" x14ac:dyDescent="0.3">
      <c r="B2" s="137" t="s">
        <v>236</v>
      </c>
      <c r="C2" s="136"/>
      <c r="D2" s="137"/>
    </row>
    <row r="4" spans="2:4" ht="13.8" x14ac:dyDescent="0.3">
      <c r="B4" s="138" t="s">
        <v>237</v>
      </c>
      <c r="C4" s="140"/>
      <c r="D4" s="142"/>
    </row>
    <row r="5" spans="2:4" ht="13.8" x14ac:dyDescent="0.3">
      <c r="B5" s="137" t="s">
        <v>238</v>
      </c>
      <c r="C5" s="136"/>
      <c r="D5" s="137"/>
    </row>
    <row r="6" spans="2:4" ht="13.8" x14ac:dyDescent="0.3">
      <c r="B6" s="136"/>
      <c r="C6" s="136"/>
      <c r="D6" s="136"/>
    </row>
    <row r="7" spans="2:4" ht="13.8" x14ac:dyDescent="0.3">
      <c r="B7" s="136"/>
      <c r="C7" s="141" t="s">
        <v>240</v>
      </c>
      <c r="D7" s="141" t="s">
        <v>239</v>
      </c>
    </row>
    <row r="8" spans="2:4" ht="13.8" x14ac:dyDescent="0.3">
      <c r="B8" s="139" t="s">
        <v>241</v>
      </c>
      <c r="C8" s="136"/>
      <c r="D8" s="136"/>
    </row>
    <row r="9" spans="2:4" ht="13.8" x14ac:dyDescent="0.3">
      <c r="B9" s="143" t="s">
        <v>4</v>
      </c>
      <c r="C9" s="144" t="s">
        <v>46</v>
      </c>
      <c r="D9" s="144" t="s">
        <v>201</v>
      </c>
    </row>
    <row r="10" spans="2:4" ht="14.4" thickBot="1" x14ac:dyDescent="0.35">
      <c r="B10" s="145" t="s">
        <v>242</v>
      </c>
      <c r="C10" s="146" t="s">
        <v>243</v>
      </c>
      <c r="D10" s="146" t="s">
        <v>243</v>
      </c>
    </row>
    <row r="11" spans="2:4" ht="13.8" x14ac:dyDescent="0.3">
      <c r="B11" s="147" t="s">
        <v>233</v>
      </c>
      <c r="C11" s="148">
        <v>56.97</v>
      </c>
      <c r="D11" s="148">
        <v>74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F997-DB2E-4E31-98B1-04205B1F934D}">
  <sheetPr>
    <tabColor theme="9" tint="-0.249977111117893"/>
  </sheetPr>
  <dimension ref="A1:AG232"/>
  <sheetViews>
    <sheetView zoomScale="70" zoomScaleNormal="70" workbookViewId="0">
      <selection activeCell="K61" sqref="K61"/>
    </sheetView>
  </sheetViews>
  <sheetFormatPr defaultRowHeight="13.2" x14ac:dyDescent="0.25"/>
  <cols>
    <col min="1" max="1" width="12.6640625" customWidth="1"/>
    <col min="2" max="2" width="10.6640625" customWidth="1"/>
    <col min="3" max="3" width="18.6640625" customWidth="1"/>
    <col min="4" max="4" width="22.5546875" customWidth="1"/>
    <col min="5" max="5" width="19.33203125" customWidth="1"/>
    <col min="6" max="6" width="15.109375" customWidth="1"/>
    <col min="7" max="7" width="15.6640625" customWidth="1"/>
    <col min="8" max="8" width="16.109375" customWidth="1"/>
    <col min="9" max="9" width="20.33203125" customWidth="1"/>
    <col min="10" max="10" width="24.33203125" customWidth="1"/>
    <col min="11" max="11" width="16.33203125" customWidth="1"/>
    <col min="12" max="12" width="12.109375" customWidth="1"/>
    <col min="13" max="13" width="20.109375" customWidth="1"/>
    <col min="14" max="14" width="28.88671875" bestFit="1" customWidth="1"/>
    <col min="15" max="15" width="23.33203125" bestFit="1" customWidth="1"/>
    <col min="16" max="16" width="13.5546875" bestFit="1" customWidth="1"/>
    <col min="17" max="17" width="15.109375" customWidth="1"/>
    <col min="18" max="18" width="14.109375" bestFit="1" customWidth="1"/>
    <col min="19" max="19" width="11.44140625" customWidth="1"/>
    <col min="20" max="20" width="27.44140625" bestFit="1" customWidth="1"/>
    <col min="21" max="21" width="54.5546875" customWidth="1"/>
    <col min="22" max="22" width="15.109375" customWidth="1"/>
    <col min="23" max="23" width="11.44140625" customWidth="1"/>
    <col min="24" max="26" width="11.109375" bestFit="1" customWidth="1"/>
  </cols>
  <sheetData>
    <row r="1" spans="1:26" ht="21.6" thickBot="1" x14ac:dyDescent="0.45">
      <c r="B1" s="872" t="s">
        <v>338</v>
      </c>
      <c r="C1" s="873"/>
      <c r="D1" s="873"/>
      <c r="E1" s="873"/>
      <c r="F1" s="873"/>
      <c r="G1" s="874"/>
    </row>
    <row r="2" spans="1:26" ht="21" x14ac:dyDescent="0.4">
      <c r="B2" s="876"/>
      <c r="C2" s="875"/>
      <c r="D2" s="875"/>
      <c r="E2" s="875"/>
      <c r="F2" s="875"/>
      <c r="G2" s="875"/>
    </row>
    <row r="3" spans="1:26" x14ac:dyDescent="0.25">
      <c r="G3" s="300" t="s">
        <v>591</v>
      </c>
      <c r="K3" s="300" t="s">
        <v>592</v>
      </c>
      <c r="L3" s="300" t="s">
        <v>593</v>
      </c>
      <c r="M3" s="300" t="s">
        <v>594</v>
      </c>
      <c r="N3" s="300" t="s">
        <v>595</v>
      </c>
    </row>
    <row r="4" spans="1:26" x14ac:dyDescent="0.25">
      <c r="C4" s="300" t="s">
        <v>48</v>
      </c>
      <c r="G4" s="300" t="s">
        <v>48</v>
      </c>
      <c r="K4" s="300" t="s">
        <v>48</v>
      </c>
    </row>
    <row r="5" spans="1:26" ht="13.8" x14ac:dyDescent="0.25">
      <c r="A5" s="803" t="s">
        <v>596</v>
      </c>
      <c r="B5" s="804" t="s">
        <v>688</v>
      </c>
      <c r="C5" s="898">
        <f>SUM(E27:E29)</f>
        <v>119.60000000000001</v>
      </c>
      <c r="E5" s="803" t="s">
        <v>597</v>
      </c>
      <c r="F5" s="804" t="s">
        <v>598</v>
      </c>
      <c r="G5" s="1636">
        <f>SUM(E59:E61)</f>
        <v>105.82900000000001</v>
      </c>
      <c r="I5" s="803" t="s">
        <v>599</v>
      </c>
      <c r="J5" s="441" t="s">
        <v>598</v>
      </c>
      <c r="K5" s="877">
        <f>E80*G5/(G5+G8)*N55</f>
        <v>2.8375413455088898</v>
      </c>
      <c r="L5" s="877">
        <f>E81*G5/(G5+G8)*N55</f>
        <v>7.4930112101514146</v>
      </c>
      <c r="M5" s="877">
        <f>E82*G5/(G5+G8)*N55</f>
        <v>41.992960005732023</v>
      </c>
      <c r="N5" s="877">
        <f>E83*G5/(G5+G8)*N55</f>
        <v>18.156423917202385</v>
      </c>
      <c r="O5" s="300"/>
      <c r="W5" s="806"/>
      <c r="X5" s="806"/>
      <c r="Y5" s="806"/>
      <c r="Z5" s="806"/>
    </row>
    <row r="6" spans="1:26" x14ac:dyDescent="0.25">
      <c r="B6" s="804" t="s">
        <v>689</v>
      </c>
      <c r="C6" s="898">
        <f>SUM(E30:E33)</f>
        <v>61.699999999999996</v>
      </c>
      <c r="F6" s="804" t="s">
        <v>600</v>
      </c>
      <c r="G6" s="1636"/>
      <c r="J6" s="441" t="s">
        <v>600</v>
      </c>
      <c r="K6" s="877">
        <f>E80*G5/(G5+G8)*N56</f>
        <v>1.4231905190870133</v>
      </c>
      <c r="L6" s="877">
        <f>E81*G5/(G5+G8)*N56</f>
        <v>3.7581769621008658</v>
      </c>
      <c r="M6" s="877">
        <f>E82*G5/(G5+G8)*N56</f>
        <v>21.06188959789052</v>
      </c>
      <c r="N6" s="877">
        <f>E83*G5/(G5+G8)*N56</f>
        <v>9.1064929927401383</v>
      </c>
      <c r="W6" s="806"/>
      <c r="X6" s="806"/>
      <c r="Y6" s="806"/>
      <c r="Z6" s="806"/>
    </row>
    <row r="7" spans="1:26" x14ac:dyDescent="0.25">
      <c r="B7" s="804" t="s">
        <v>690</v>
      </c>
      <c r="C7" s="898">
        <f>SUM(E35:E37)</f>
        <v>159.1</v>
      </c>
      <c r="F7" s="807" t="s">
        <v>601</v>
      </c>
      <c r="G7" s="1080">
        <f>SUM(D59:D61)+SUM(F59:H61)</f>
        <v>13.683000000000002</v>
      </c>
      <c r="J7" s="809" t="s">
        <v>601</v>
      </c>
      <c r="K7" s="878">
        <f>SUM(F80,G80,H80,D80)*G7/SUM(G10,G7)</f>
        <v>0.75154786754767999</v>
      </c>
      <c r="L7" s="878">
        <f>SUM(F81,G81,H81,D81)*G7/SUM(G10,G7)</f>
        <v>0.99504321219402314</v>
      </c>
      <c r="M7" s="878">
        <f>SUM(F82,G82,H82,D82)*G7/SUM(G10,G7)</f>
        <v>7.9654827301396613</v>
      </c>
      <c r="N7" s="878">
        <f>SUM(F83,G83,H83,D83)*G7/SUM(G10,G7)</f>
        <v>4.1712704610301854</v>
      </c>
      <c r="W7" s="806"/>
      <c r="X7" s="806"/>
      <c r="Y7" s="806"/>
      <c r="Z7" s="806"/>
    </row>
    <row r="8" spans="1:26" x14ac:dyDescent="0.25">
      <c r="B8" s="804" t="s">
        <v>691</v>
      </c>
      <c r="C8" s="898">
        <f>SUM(E38:E41)</f>
        <v>119.80000000000001</v>
      </c>
      <c r="F8" s="810" t="s">
        <v>602</v>
      </c>
      <c r="G8" s="1637">
        <f>SUM(E62:E66)</f>
        <v>48.317</v>
      </c>
      <c r="J8" s="441" t="s">
        <v>602</v>
      </c>
      <c r="K8" s="848">
        <f>E80*G8/(G5+G8)*N55</f>
        <v>1.2955001482670441</v>
      </c>
      <c r="L8" s="848">
        <f>E81*G8/(G5+G8)*N55</f>
        <v>3.4209887898485851</v>
      </c>
      <c r="M8" s="848">
        <f>E82*G8/(G5+G8)*N55</f>
        <v>19.172191446550134</v>
      </c>
      <c r="N8" s="848">
        <f>E83*G8/(G5+G8)*N55</f>
        <v>8.2894474520922206</v>
      </c>
      <c r="W8" s="806"/>
      <c r="X8" s="806"/>
      <c r="Y8" s="806"/>
      <c r="Z8" s="806"/>
    </row>
    <row r="9" spans="1:26" x14ac:dyDescent="0.25">
      <c r="B9" s="813"/>
      <c r="F9" s="804" t="s">
        <v>603</v>
      </c>
      <c r="G9" s="1638"/>
      <c r="J9" s="300" t="s">
        <v>603</v>
      </c>
      <c r="K9" s="848">
        <f>E80*G8/(G5+G8)*N56</f>
        <v>0.6497679871370533</v>
      </c>
      <c r="L9" s="848">
        <f>E81*G8/(G5+G8)*N56</f>
        <v>1.7158230378991348</v>
      </c>
      <c r="M9" s="848">
        <f>E82*G8/(G5+G8)*N56</f>
        <v>9.615958949827327</v>
      </c>
      <c r="N9" s="848">
        <f>E83*G8/(G5+G8)*N56</f>
        <v>4.1576356379652575</v>
      </c>
      <c r="W9" s="806"/>
      <c r="X9" s="806"/>
      <c r="Y9" s="806"/>
      <c r="Z9" s="806"/>
    </row>
    <row r="10" spans="1:26" x14ac:dyDescent="0.25">
      <c r="F10" s="807" t="s">
        <v>604</v>
      </c>
      <c r="G10" s="1080">
        <f>SUM(D62:D65)+SUM(F62:H66)</f>
        <v>12.952999999999999</v>
      </c>
      <c r="J10" s="809" t="s">
        <v>604</v>
      </c>
      <c r="K10" s="878">
        <f>SUM(F80,G80,H80,D80)*G10/SUM(G10,G7)</f>
        <v>0.71145213245232009</v>
      </c>
      <c r="L10" s="878">
        <f>SUM(F81,G81,H81,D81)*G10/SUM(G10,G7)</f>
        <v>0.94195678780597669</v>
      </c>
      <c r="M10" s="878">
        <f>SUM(F82,G82,H82,D82)*G10/SUM(G10,G7)</f>
        <v>7.5405172698603389</v>
      </c>
      <c r="N10" s="878">
        <f>SUM(F83,G83,H83,D83)*G10/SUM(G10,G7)</f>
        <v>3.9487295389698152</v>
      </c>
      <c r="W10" s="806"/>
      <c r="X10" s="806"/>
      <c r="Y10" s="806"/>
      <c r="Z10" s="806"/>
    </row>
    <row r="11" spans="1:26" x14ac:dyDescent="0.25">
      <c r="F11" s="810" t="s">
        <v>605</v>
      </c>
      <c r="G11" s="811">
        <f>N119*C7/SUM(C7:C8)*N55</f>
        <v>13.207277950776783</v>
      </c>
      <c r="J11" s="812" t="s">
        <v>605</v>
      </c>
      <c r="K11" s="879">
        <f>SUM(N98:N100)*C7/SUM(C7:C8)*N55</f>
        <v>1.5466179235382926</v>
      </c>
      <c r="L11" s="879">
        <f>SUM(N101:N104)*C7/SUM(C7:C8)*N55</f>
        <v>1.6297612925237712</v>
      </c>
      <c r="M11" s="879">
        <f>SUM(N105:N114)*C7/SUM(C7:C8)*N55</f>
        <v>7.2919091504698947</v>
      </c>
      <c r="N11" s="879">
        <f>SUM(N115:N118)*C7/SUM(C7:C8)*N55</f>
        <v>2.7389895842448229</v>
      </c>
      <c r="W11" s="814"/>
      <c r="X11" s="814"/>
      <c r="Y11" s="814"/>
      <c r="Z11" s="814"/>
    </row>
    <row r="12" spans="1:26" x14ac:dyDescent="0.25">
      <c r="F12" s="804" t="s">
        <v>606</v>
      </c>
      <c r="G12" s="805">
        <f>N119*C7/SUM(C7:C8)*N56</f>
        <v>6.6242110594238701</v>
      </c>
      <c r="J12" s="441" t="s">
        <v>606</v>
      </c>
      <c r="K12" s="877">
        <f>SUM(N98:N100)*C7/SUM(C7:C8)*N56</f>
        <v>0.77571802395534317</v>
      </c>
      <c r="L12" s="877">
        <f>SUM(N101:N104)*C7/SUM(C7:C8)*N56</f>
        <v>0.81741921525335581</v>
      </c>
      <c r="M12" s="877">
        <f>SUM(N105:N114)*C7/SUM(C7:C8)*N56</f>
        <v>3.6573126891764898</v>
      </c>
      <c r="N12" s="877">
        <f>SUM(N115:N118)*C7/SUM(C7:C8)*N56</f>
        <v>1.3737611310386808</v>
      </c>
      <c r="W12" s="814"/>
      <c r="X12" s="814"/>
      <c r="Y12" s="814"/>
      <c r="Z12" s="814"/>
    </row>
    <row r="13" spans="1:26" x14ac:dyDescent="0.25">
      <c r="F13" s="807" t="s">
        <v>607</v>
      </c>
      <c r="G13" s="808">
        <f>O119*C7/SUM(C7:C8)</f>
        <v>139.29391900102084</v>
      </c>
      <c r="J13" s="809" t="s">
        <v>607</v>
      </c>
      <c r="K13" s="878">
        <f>G13*$F$169/$F$190</f>
        <v>8.8025040503555321</v>
      </c>
      <c r="L13" s="878">
        <f>G13*$F$172/$F$190</f>
        <v>14.878242704594179</v>
      </c>
      <c r="M13" s="878">
        <f>G13*$F$176/$F$190</f>
        <v>87.063701572395615</v>
      </c>
      <c r="N13" s="878">
        <f>G13*$F$186/$F$190</f>
        <v>28.549470673675515</v>
      </c>
      <c r="W13" s="814"/>
      <c r="X13" s="814"/>
      <c r="Y13" s="814"/>
      <c r="Z13" s="814"/>
    </row>
    <row r="14" spans="1:26" x14ac:dyDescent="0.25">
      <c r="F14" s="810" t="s">
        <v>608</v>
      </c>
      <c r="G14" s="811">
        <f>N119*C8/SUM(C7:C8)*N55</f>
        <v>9.9448893683410358</v>
      </c>
      <c r="J14" s="300" t="s">
        <v>608</v>
      </c>
      <c r="K14" s="848">
        <f>SUM(N98:N100)*C8/SUM(C7:C8)*N55</f>
        <v>1.1645809380256913</v>
      </c>
      <c r="L14" s="848">
        <f>SUM(N101:N104)*C8/SUM(C7:C8)*N55</f>
        <v>1.2271866929248763</v>
      </c>
      <c r="M14" s="848">
        <f>SUM(N105:N114)*C8/SUM(C7:C8)*N55</f>
        <v>5.4907021761552066</v>
      </c>
      <c r="N14" s="848">
        <f>SUM(N115:N118)*C8/SUM(C7:C8)*N55</f>
        <v>2.0624195612352594</v>
      </c>
      <c r="W14" s="814"/>
      <c r="X14" s="814"/>
      <c r="Y14" s="814"/>
      <c r="Z14" s="814"/>
    </row>
    <row r="15" spans="1:26" x14ac:dyDescent="0.25">
      <c r="F15" s="804" t="s">
        <v>609</v>
      </c>
      <c r="G15" s="805">
        <f>N119*C8/SUM(C7:C8)*N56</f>
        <v>4.9879351660526696</v>
      </c>
      <c r="J15" s="300" t="s">
        <v>609</v>
      </c>
      <c r="K15" s="848">
        <f>SUM(N98:N100)*C8/SUM(C7:C8)*N56</f>
        <v>0.5841044580128858</v>
      </c>
      <c r="L15" s="848">
        <f>SUM(N101:N104)*C8/SUM(C7:C8)*N56</f>
        <v>0.61550485221465767</v>
      </c>
      <c r="M15" s="848">
        <f>SUM(N105:N114)*C8/SUM(C7:C8)*N56</f>
        <v>2.7539035836790915</v>
      </c>
      <c r="N15" s="848">
        <f>SUM(N115:N118)*C8/SUM(C7:C8)*N56</f>
        <v>1.0344222721460337</v>
      </c>
      <c r="W15" s="814"/>
      <c r="X15" s="814"/>
      <c r="Y15" s="814"/>
      <c r="Z15" s="814"/>
    </row>
    <row r="16" spans="1:26" x14ac:dyDescent="0.25">
      <c r="F16" s="807" t="s">
        <v>610</v>
      </c>
      <c r="G16" s="808">
        <f>O119*C8/SUM(C7:C8)</f>
        <v>104.88630733074982</v>
      </c>
      <c r="J16" s="809" t="s">
        <v>610</v>
      </c>
      <c r="K16" s="848">
        <f>G16*$F$169/$F$190</f>
        <v>6.6281582981306899</v>
      </c>
      <c r="L16" s="848">
        <f>G16*$F$172/$F$190</f>
        <v>11.203101671969721</v>
      </c>
      <c r="M16" s="848">
        <f>G16*$F$176/$F$190</f>
        <v>65.557708663563758</v>
      </c>
      <c r="N16" s="848">
        <f>G16*$F$186/$F$190</f>
        <v>21.497338697085649</v>
      </c>
      <c r="W16" s="814"/>
      <c r="X16" s="814"/>
      <c r="Y16" s="814"/>
      <c r="Z16" s="814"/>
    </row>
    <row r="17" spans="1:26" x14ac:dyDescent="0.25">
      <c r="G17" s="300"/>
      <c r="H17" s="737"/>
      <c r="W17" s="814"/>
      <c r="X17" s="814"/>
      <c r="Y17" s="814"/>
      <c r="Z17" s="814"/>
    </row>
    <row r="18" spans="1:26" x14ac:dyDescent="0.25">
      <c r="B18" s="393" t="s">
        <v>177</v>
      </c>
      <c r="C18" s="1349">
        <f>SUM(C5:C8)</f>
        <v>460.2</v>
      </c>
      <c r="D18" s="1349"/>
      <c r="E18" s="1349"/>
      <c r="F18" s="1349"/>
      <c r="G18" s="1349">
        <f>SUM(G5:G16)</f>
        <v>459.726539876365</v>
      </c>
      <c r="H18" s="1349"/>
      <c r="I18" s="1349"/>
      <c r="J18" s="1349"/>
      <c r="K18" s="1349"/>
      <c r="L18" s="1349"/>
      <c r="M18" s="1349"/>
      <c r="N18" s="1349">
        <f>SUM(K5:N16)</f>
        <v>460.11753987636496</v>
      </c>
      <c r="W18" s="814"/>
      <c r="X18" s="814"/>
      <c r="Y18" s="814"/>
      <c r="Z18" s="814"/>
    </row>
    <row r="19" spans="1:26" x14ac:dyDescent="0.25">
      <c r="B19" s="393"/>
      <c r="C19" s="1349"/>
      <c r="D19" s="1349"/>
      <c r="E19" s="1349"/>
      <c r="F19" s="1349"/>
      <c r="G19" s="1349"/>
      <c r="H19" s="1349"/>
      <c r="I19" s="1349"/>
      <c r="J19" s="1349"/>
      <c r="K19" s="1349"/>
      <c r="L19" s="1349"/>
      <c r="M19" s="1349"/>
      <c r="N19" s="1349"/>
      <c r="W19" s="814"/>
      <c r="X19" s="814"/>
      <c r="Y19" s="814"/>
      <c r="Z19" s="814"/>
    </row>
    <row r="20" spans="1:26" x14ac:dyDescent="0.25">
      <c r="I20" s="300"/>
      <c r="J20" s="737"/>
    </row>
    <row r="21" spans="1:26" s="1505" customFormat="1" x14ac:dyDescent="0.25"/>
    <row r="22" spans="1:26" s="11" customFormat="1" x14ac:dyDescent="0.25"/>
    <row r="24" spans="1:26" ht="16.2" thickBot="1" x14ac:dyDescent="0.35">
      <c r="A24" s="803" t="s">
        <v>596</v>
      </c>
      <c r="C24" s="816" t="s">
        <v>611</v>
      </c>
      <c r="F24" s="1352" t="s">
        <v>867</v>
      </c>
      <c r="G24" s="1353"/>
      <c r="H24" s="1353"/>
    </row>
    <row r="25" spans="1:26" ht="14.4" thickBot="1" x14ac:dyDescent="0.3">
      <c r="A25" s="1629" t="s">
        <v>615</v>
      </c>
      <c r="C25" s="817"/>
      <c r="D25" s="818"/>
      <c r="E25" s="1042" t="s">
        <v>868</v>
      </c>
      <c r="F25" s="1350" t="s">
        <v>612</v>
      </c>
      <c r="G25" s="1351" t="s">
        <v>613</v>
      </c>
      <c r="H25" s="1350" t="s">
        <v>614</v>
      </c>
    </row>
    <row r="26" spans="1:26" ht="15.75" customHeight="1" thickBot="1" x14ac:dyDescent="0.3">
      <c r="A26" s="1629"/>
      <c r="C26" s="776"/>
      <c r="D26" s="819"/>
      <c r="E26" s="1042" t="s">
        <v>616</v>
      </c>
      <c r="F26" s="1350" t="s">
        <v>616</v>
      </c>
      <c r="G26" s="1351" t="s">
        <v>616</v>
      </c>
      <c r="H26" s="1350" t="s">
        <v>616</v>
      </c>
    </row>
    <row r="27" spans="1:26" ht="13.8" x14ac:dyDescent="0.25">
      <c r="A27" s="1629"/>
      <c r="C27" s="1634" t="s">
        <v>617</v>
      </c>
      <c r="D27" s="820" t="s">
        <v>618</v>
      </c>
      <c r="E27" s="1039">
        <v>27.9</v>
      </c>
      <c r="F27" s="1050">
        <v>26.4</v>
      </c>
      <c r="G27" s="1043">
        <v>109</v>
      </c>
      <c r="H27" s="1044">
        <v>128.35518000000002</v>
      </c>
    </row>
    <row r="28" spans="1:26" ht="13.8" x14ac:dyDescent="0.25">
      <c r="A28" s="1629"/>
      <c r="C28" s="1634"/>
      <c r="D28" s="820" t="s">
        <v>619</v>
      </c>
      <c r="E28" s="1039">
        <v>43.5</v>
      </c>
      <c r="F28" s="1050">
        <v>38.299999999999997</v>
      </c>
      <c r="G28" s="1043"/>
      <c r="H28" s="1045"/>
    </row>
    <row r="29" spans="1:26" ht="13.8" x14ac:dyDescent="0.25">
      <c r="A29" s="1332"/>
      <c r="C29" s="1634"/>
      <c r="D29" s="820" t="s">
        <v>620</v>
      </c>
      <c r="E29" s="1039">
        <v>48.2</v>
      </c>
      <c r="F29" s="1051">
        <v>38.700000000000003</v>
      </c>
      <c r="G29" s="1043"/>
      <c r="H29" s="1045"/>
    </row>
    <row r="30" spans="1:26" ht="13.8" x14ac:dyDescent="0.25">
      <c r="C30" s="1634"/>
      <c r="D30" s="820" t="s">
        <v>621</v>
      </c>
      <c r="E30" s="1039">
        <v>23.2</v>
      </c>
      <c r="F30" s="1050">
        <v>21.1</v>
      </c>
      <c r="G30" s="1046">
        <v>22</v>
      </c>
      <c r="H30" s="1045"/>
    </row>
    <row r="31" spans="1:26" ht="13.8" x14ac:dyDescent="0.25">
      <c r="C31" s="1634"/>
      <c r="D31" s="820" t="s">
        <v>622</v>
      </c>
      <c r="E31" s="1039">
        <v>15.7</v>
      </c>
      <c r="F31" s="1050">
        <v>11.9</v>
      </c>
      <c r="G31" s="1046">
        <v>14</v>
      </c>
      <c r="H31" s="1045">
        <v>33.151740000000004</v>
      </c>
    </row>
    <row r="32" spans="1:26" ht="13.8" x14ac:dyDescent="0.25">
      <c r="C32" s="1634"/>
      <c r="D32" s="820" t="s">
        <v>623</v>
      </c>
      <c r="E32" s="1039">
        <v>11.4</v>
      </c>
      <c r="F32" s="1050">
        <v>9.1999999999999993</v>
      </c>
      <c r="G32" s="1046">
        <v>10</v>
      </c>
      <c r="H32" s="1045"/>
    </row>
    <row r="33" spans="3:14" ht="13.8" x14ac:dyDescent="0.25">
      <c r="C33" s="1634"/>
      <c r="D33" s="820" t="s">
        <v>624</v>
      </c>
      <c r="E33" s="1039">
        <v>11.4</v>
      </c>
      <c r="F33" s="1050">
        <v>4.0999999999999996</v>
      </c>
      <c r="G33" s="1046">
        <v>9</v>
      </c>
      <c r="H33" s="1045"/>
    </row>
    <row r="34" spans="3:14" ht="14.4" thickBot="1" x14ac:dyDescent="0.3">
      <c r="C34" s="1635"/>
      <c r="D34" s="820"/>
      <c r="E34" s="1040">
        <f>SUM(E27:E33)</f>
        <v>181.3</v>
      </c>
      <c r="F34" s="1052">
        <f>SUM(F27:F33)</f>
        <v>149.69999999999999</v>
      </c>
      <c r="G34" s="1048">
        <f t="shared" ref="G34" si="0">SUM(G27:G33)</f>
        <v>164</v>
      </c>
      <c r="H34" s="1049">
        <v>161.50692000000004</v>
      </c>
    </row>
    <row r="35" spans="3:14" ht="13.8" x14ac:dyDescent="0.25">
      <c r="C35" s="1639" t="s">
        <v>625</v>
      </c>
      <c r="D35" s="821" t="s">
        <v>618</v>
      </c>
      <c r="E35" s="1039">
        <v>79.099999999999994</v>
      </c>
      <c r="F35" s="1642">
        <f>J35+J36/2</f>
        <v>187</v>
      </c>
      <c r="G35" s="1043">
        <v>124</v>
      </c>
      <c r="H35" s="1044">
        <v>225.73077999999998</v>
      </c>
      <c r="I35" s="822" t="s">
        <v>626</v>
      </c>
      <c r="J35" s="822">
        <v>146</v>
      </c>
      <c r="M35" s="823"/>
    </row>
    <row r="36" spans="3:14" ht="13.8" x14ac:dyDescent="0.25">
      <c r="C36" s="1640"/>
      <c r="D36" s="778" t="s">
        <v>619</v>
      </c>
      <c r="E36" s="1039">
        <v>39.299999999999997</v>
      </c>
      <c r="F36" s="1633"/>
      <c r="G36" s="1043"/>
      <c r="H36" s="1045"/>
      <c r="I36" s="822" t="s">
        <v>627</v>
      </c>
      <c r="J36" s="822">
        <v>82</v>
      </c>
      <c r="M36" s="823"/>
    </row>
    <row r="37" spans="3:14" ht="13.8" x14ac:dyDescent="0.25">
      <c r="C37" s="1640"/>
      <c r="D37" s="778" t="s">
        <v>620</v>
      </c>
      <c r="E37" s="1039">
        <v>40.700000000000003</v>
      </c>
      <c r="F37" s="1643"/>
      <c r="G37" s="1043"/>
      <c r="H37" s="1045"/>
      <c r="I37" s="822" t="s">
        <v>628</v>
      </c>
      <c r="J37" s="822">
        <v>44</v>
      </c>
      <c r="M37" s="823"/>
    </row>
    <row r="38" spans="3:14" ht="13.8" x14ac:dyDescent="0.25">
      <c r="C38" s="1640"/>
      <c r="D38" s="778" t="s">
        <v>621</v>
      </c>
      <c r="E38" s="1039">
        <v>63.3</v>
      </c>
      <c r="F38" s="1633">
        <f>J36/2+J37+J38+J39</f>
        <v>115</v>
      </c>
      <c r="G38" s="1046">
        <v>48</v>
      </c>
      <c r="H38" s="1045"/>
      <c r="I38" s="822" t="s">
        <v>629</v>
      </c>
      <c r="J38" s="822">
        <v>19</v>
      </c>
      <c r="M38" s="823"/>
    </row>
    <row r="39" spans="3:14" ht="13.8" x14ac:dyDescent="0.25">
      <c r="C39" s="1640"/>
      <c r="D39" s="778" t="s">
        <v>622</v>
      </c>
      <c r="E39" s="1039">
        <v>27.6</v>
      </c>
      <c r="F39" s="1633"/>
      <c r="G39" s="1046">
        <v>23</v>
      </c>
      <c r="H39" s="1045">
        <v>63.357315000000007</v>
      </c>
      <c r="I39" s="822" t="s">
        <v>630</v>
      </c>
      <c r="J39" s="822">
        <v>11</v>
      </c>
      <c r="M39" s="823"/>
    </row>
    <row r="40" spans="3:14" ht="13.8" x14ac:dyDescent="0.25">
      <c r="C40" s="1640"/>
      <c r="D40" s="778" t="s">
        <v>623</v>
      </c>
      <c r="E40" s="1039">
        <v>13.2</v>
      </c>
      <c r="F40" s="1633"/>
      <c r="G40" s="1046">
        <v>11</v>
      </c>
      <c r="H40" s="1045"/>
      <c r="I40" s="822"/>
      <c r="J40" s="822"/>
      <c r="M40" s="823"/>
    </row>
    <row r="41" spans="3:14" ht="13.8" x14ac:dyDescent="0.25">
      <c r="C41" s="1640"/>
      <c r="D41" s="778" t="s">
        <v>624</v>
      </c>
      <c r="E41" s="1039">
        <v>15.7</v>
      </c>
      <c r="F41" s="1633"/>
      <c r="G41" s="1046">
        <v>11</v>
      </c>
      <c r="H41" s="1045"/>
      <c r="I41" s="822" t="s">
        <v>631</v>
      </c>
      <c r="J41" s="822"/>
      <c r="M41" s="823"/>
    </row>
    <row r="42" spans="3:14" ht="14.4" thickBot="1" x14ac:dyDescent="0.3">
      <c r="C42" s="1641"/>
      <c r="D42" s="780"/>
      <c r="E42" s="1041">
        <f>SUM(E35:E41)</f>
        <v>278.89999999999998</v>
      </c>
      <c r="F42" s="1053">
        <f>SUM(F35:F41)</f>
        <v>302</v>
      </c>
      <c r="G42" s="1048">
        <f t="shared" ref="G42" si="1">SUM(G35:G41)</f>
        <v>217</v>
      </c>
      <c r="H42" s="1049">
        <v>289.08809500000001</v>
      </c>
      <c r="I42" s="813"/>
      <c r="J42" s="813"/>
      <c r="M42" s="813"/>
    </row>
    <row r="43" spans="3:14" ht="13.8" x14ac:dyDescent="0.25">
      <c r="D43" s="803"/>
      <c r="E43" s="824">
        <f>E34+E42</f>
        <v>460.2</v>
      </c>
      <c r="F43" s="1047">
        <f t="shared" ref="F43" si="2">F34+F42</f>
        <v>451.7</v>
      </c>
      <c r="G43" s="1047">
        <f>G34+G42</f>
        <v>381</v>
      </c>
      <c r="H43" s="1047">
        <f>H34+H42</f>
        <v>450.59501500000005</v>
      </c>
      <c r="I43" s="813"/>
      <c r="J43" s="813"/>
      <c r="M43" s="813"/>
    </row>
    <row r="44" spans="3:14" ht="13.8" x14ac:dyDescent="0.25">
      <c r="D44" s="803"/>
      <c r="E44" s="824"/>
      <c r="F44" s="1047"/>
      <c r="G44" s="1047"/>
      <c r="H44" s="1047"/>
      <c r="I44" s="1047"/>
      <c r="J44" s="813"/>
      <c r="K44" s="813"/>
      <c r="M44" s="813"/>
    </row>
    <row r="45" spans="3:14" ht="13.8" x14ac:dyDescent="0.25">
      <c r="D45" s="803"/>
      <c r="E45" s="824"/>
      <c r="F45" s="1047"/>
      <c r="G45" s="1047"/>
      <c r="H45" s="1047"/>
      <c r="I45" s="1047"/>
      <c r="J45" s="813"/>
      <c r="K45" s="813"/>
      <c r="M45" s="813"/>
    </row>
    <row r="46" spans="3:14" ht="15.6" x14ac:dyDescent="0.3">
      <c r="C46" s="1632" t="s">
        <v>869</v>
      </c>
      <c r="D46" s="1632"/>
      <c r="E46" s="1632"/>
      <c r="F46" s="1632"/>
      <c r="G46" s="1632"/>
      <c r="H46" s="1632"/>
      <c r="I46" s="1632"/>
      <c r="J46" s="1632"/>
      <c r="K46" s="1632"/>
      <c r="L46" s="1632"/>
      <c r="M46" s="1632"/>
      <c r="N46" s="1632"/>
    </row>
    <row r="47" spans="3:14" s="11" customFormat="1" ht="15.6" x14ac:dyDescent="0.3">
      <c r="C47" s="1358"/>
      <c r="D47" s="1358"/>
      <c r="E47" s="1358"/>
      <c r="F47" s="1358"/>
      <c r="G47" s="1358"/>
      <c r="H47" s="1358"/>
      <c r="I47" s="1358"/>
      <c r="J47" s="1358"/>
      <c r="K47" s="1358"/>
      <c r="L47" s="1358"/>
      <c r="M47" s="1358"/>
      <c r="N47" s="1358"/>
    </row>
    <row r="49" spans="1:15" s="1505" customFormat="1" x14ac:dyDescent="0.25"/>
    <row r="50" spans="1:15" s="11" customFormat="1" x14ac:dyDescent="0.25"/>
    <row r="52" spans="1:15" ht="15.6" x14ac:dyDescent="0.3">
      <c r="A52" s="803" t="s">
        <v>734</v>
      </c>
      <c r="C52" s="965" t="s">
        <v>617</v>
      </c>
    </row>
    <row r="53" spans="1:15" ht="18" x14ac:dyDescent="0.25">
      <c r="A53" s="1629" t="s">
        <v>735</v>
      </c>
      <c r="C53" s="1054" t="s">
        <v>736</v>
      </c>
      <c r="D53" s="890"/>
      <c r="E53" s="1055"/>
      <c r="F53" s="890"/>
      <c r="G53" s="890"/>
      <c r="H53" s="891"/>
      <c r="I53" s="11"/>
      <c r="J53" s="891"/>
      <c r="K53" s="11"/>
      <c r="L53" s="891"/>
      <c r="M53" s="393" t="s">
        <v>635</v>
      </c>
    </row>
    <row r="54" spans="1:15" ht="13.8" thickBot="1" x14ac:dyDescent="0.3">
      <c r="A54" s="1629"/>
      <c r="C54" s="890"/>
      <c r="D54" s="890"/>
      <c r="E54" s="1055"/>
      <c r="F54" s="890"/>
      <c r="G54" s="890"/>
      <c r="H54" s="891"/>
      <c r="I54" s="11"/>
      <c r="J54" s="891"/>
      <c r="K54" s="11"/>
      <c r="L54" s="891"/>
      <c r="M54" s="829" t="s">
        <v>636</v>
      </c>
    </row>
    <row r="55" spans="1:15" x14ac:dyDescent="0.25">
      <c r="A55" s="1629"/>
      <c r="C55" s="1077"/>
      <c r="D55" s="1597" t="s">
        <v>729</v>
      </c>
      <c r="E55" s="1597"/>
      <c r="F55" s="1597"/>
      <c r="G55" s="1597"/>
      <c r="H55" s="1597"/>
      <c r="I55" s="1597"/>
      <c r="J55" s="1598"/>
      <c r="K55" s="1070"/>
      <c r="L55" s="1070"/>
      <c r="M55" s="832" t="s">
        <v>637</v>
      </c>
      <c r="N55" s="1079">
        <f>(3.4+3.4+3.6+7.4+14.3)/(1.2+2.1+2.8+4.7+5.3+3.4+3.4+3.6+7.4+14.3)</f>
        <v>0.6659751037344398</v>
      </c>
      <c r="O55" s="300" t="s">
        <v>638</v>
      </c>
    </row>
    <row r="56" spans="1:15" ht="13.2" customHeight="1" x14ac:dyDescent="0.25">
      <c r="A56" s="1629"/>
      <c r="C56" s="1078"/>
      <c r="D56" s="1069" t="s">
        <v>730</v>
      </c>
      <c r="E56" s="1069" t="s">
        <v>479</v>
      </c>
      <c r="F56" s="1069" t="s">
        <v>687</v>
      </c>
      <c r="G56" s="1069" t="s">
        <v>731</v>
      </c>
      <c r="H56" s="1069" t="s">
        <v>732</v>
      </c>
      <c r="I56" s="1069" t="s">
        <v>686</v>
      </c>
      <c r="J56" s="1071" t="s">
        <v>733</v>
      </c>
      <c r="K56" s="1"/>
      <c r="L56" s="1"/>
      <c r="M56" s="832" t="s">
        <v>639</v>
      </c>
      <c r="N56" s="1079">
        <f>1-N55</f>
        <v>0.3340248962655602</v>
      </c>
      <c r="O56" s="300" t="s">
        <v>640</v>
      </c>
    </row>
    <row r="57" spans="1:15" x14ac:dyDescent="0.25">
      <c r="A57" s="1629"/>
      <c r="C57" s="953" t="s">
        <v>696</v>
      </c>
      <c r="D57" s="1057">
        <v>1.07</v>
      </c>
      <c r="E57" s="1057">
        <v>154.14699999999999</v>
      </c>
      <c r="F57" s="1057">
        <v>5.1680000000000001</v>
      </c>
      <c r="G57" s="1057">
        <v>1.4950000000000001</v>
      </c>
      <c r="H57" s="1057">
        <v>19.318000000000001</v>
      </c>
      <c r="I57" s="1058">
        <v>181.19800000000001</v>
      </c>
      <c r="J57" s="1072">
        <v>100</v>
      </c>
      <c r="K57" s="1"/>
    </row>
    <row r="58" spans="1:15" x14ac:dyDescent="0.25">
      <c r="C58" s="956" t="s">
        <v>679</v>
      </c>
      <c r="D58" s="1073"/>
      <c r="E58" s="1073"/>
      <c r="F58" s="1073"/>
      <c r="G58" s="1073"/>
      <c r="H58" s="1073"/>
      <c r="I58" s="1074"/>
      <c r="J58" s="936"/>
      <c r="L58" s="1"/>
      <c r="M58" s="827" t="s">
        <v>632</v>
      </c>
    </row>
    <row r="59" spans="1:15" x14ac:dyDescent="0.25">
      <c r="C59" s="927" t="s">
        <v>618</v>
      </c>
      <c r="D59" s="1073">
        <v>0.22800000000000001</v>
      </c>
      <c r="E59" s="1073">
        <v>23.411999999999999</v>
      </c>
      <c r="F59" s="1073">
        <v>0.91600000000000004</v>
      </c>
      <c r="G59" s="1073">
        <v>0.16200000000000001</v>
      </c>
      <c r="H59" s="1073">
        <v>3.17</v>
      </c>
      <c r="I59" s="1074">
        <v>27.888999999999999</v>
      </c>
      <c r="J59" s="936">
        <v>15.391</v>
      </c>
      <c r="M59" s="300" t="s">
        <v>633</v>
      </c>
    </row>
    <row r="60" spans="1:15" x14ac:dyDescent="0.25">
      <c r="C60" s="927" t="s">
        <v>619</v>
      </c>
      <c r="D60" s="1073">
        <v>0.35899999999999999</v>
      </c>
      <c r="E60" s="1073">
        <v>38.450000000000003</v>
      </c>
      <c r="F60" s="1073">
        <v>0.47699999999999998</v>
      </c>
      <c r="G60" s="1073">
        <v>0.28000000000000003</v>
      </c>
      <c r="H60" s="1073">
        <v>3.9009999999999998</v>
      </c>
      <c r="I60" s="1074">
        <v>43.466999999999999</v>
      </c>
      <c r="J60" s="936">
        <v>23.989000000000001</v>
      </c>
      <c r="M60" s="827" t="s">
        <v>634</v>
      </c>
    </row>
    <row r="61" spans="1:15" x14ac:dyDescent="0.25">
      <c r="C61" s="927" t="s">
        <v>620</v>
      </c>
      <c r="D61" s="1073">
        <v>0.34200000000000003</v>
      </c>
      <c r="E61" s="1073">
        <v>43.966999999999999</v>
      </c>
      <c r="F61" s="1073">
        <v>0.28499999999999998</v>
      </c>
      <c r="G61" s="1073">
        <v>0.34599999999999997</v>
      </c>
      <c r="H61" s="1073">
        <v>3.2170000000000001</v>
      </c>
      <c r="I61" s="1074">
        <v>48.155999999999999</v>
      </c>
      <c r="J61" s="936">
        <v>26.576000000000001</v>
      </c>
      <c r="N61" s="300"/>
    </row>
    <row r="62" spans="1:15" x14ac:dyDescent="0.25">
      <c r="C62" s="927" t="s">
        <v>621</v>
      </c>
      <c r="D62" s="1073" t="s">
        <v>489</v>
      </c>
      <c r="E62" s="1073">
        <v>21.367000000000001</v>
      </c>
      <c r="F62" s="1073">
        <v>0.71799999999999997</v>
      </c>
      <c r="G62" s="1073">
        <v>0.17399999999999999</v>
      </c>
      <c r="H62" s="1073">
        <v>0.871</v>
      </c>
      <c r="I62" s="1074">
        <v>23.184999999999999</v>
      </c>
      <c r="J62" s="936">
        <v>12.795</v>
      </c>
    </row>
    <row r="63" spans="1:15" x14ac:dyDescent="0.25">
      <c r="C63" s="927" t="s">
        <v>622</v>
      </c>
      <c r="D63" s="1073" t="s">
        <v>489</v>
      </c>
      <c r="E63" s="1073">
        <v>11.356</v>
      </c>
      <c r="F63" s="1073">
        <v>1.4990000000000001</v>
      </c>
      <c r="G63" s="1073" t="s">
        <v>489</v>
      </c>
      <c r="H63" s="1073">
        <v>2.681</v>
      </c>
      <c r="I63" s="1074">
        <v>15.695</v>
      </c>
      <c r="J63" s="936">
        <v>8.6620000000000008</v>
      </c>
    </row>
    <row r="64" spans="1:15" x14ac:dyDescent="0.25">
      <c r="C64" s="927" t="s">
        <v>623</v>
      </c>
      <c r="D64" s="1073" t="s">
        <v>489</v>
      </c>
      <c r="E64" s="1073">
        <v>7.7149999999999999</v>
      </c>
      <c r="F64" s="1073">
        <v>0.73699999999999999</v>
      </c>
      <c r="G64" s="1073">
        <v>0.25800000000000001</v>
      </c>
      <c r="H64" s="1073">
        <v>2.6669999999999998</v>
      </c>
      <c r="I64" s="1074">
        <v>11.423</v>
      </c>
      <c r="J64" s="936">
        <v>6.3040000000000003</v>
      </c>
    </row>
    <row r="65" spans="3:18" x14ac:dyDescent="0.25">
      <c r="C65" s="927" t="s">
        <v>624</v>
      </c>
      <c r="D65" s="1073" t="s">
        <v>483</v>
      </c>
      <c r="E65" s="1073">
        <v>6.6479999999999997</v>
      </c>
      <c r="F65" s="1073">
        <v>0.42699999999999999</v>
      </c>
      <c r="G65" s="1073" t="s">
        <v>489</v>
      </c>
      <c r="H65" s="1073">
        <v>2.6459999999999999</v>
      </c>
      <c r="I65" s="1074">
        <v>9.8559999999999999</v>
      </c>
      <c r="J65" s="936">
        <v>5.4390000000000001</v>
      </c>
    </row>
    <row r="66" spans="3:18" x14ac:dyDescent="0.25">
      <c r="C66" s="952" t="s">
        <v>692</v>
      </c>
      <c r="D66" s="1064" t="s">
        <v>483</v>
      </c>
      <c r="E66" s="1064">
        <v>1.2310000000000001</v>
      </c>
      <c r="F66" s="1064">
        <v>0.11</v>
      </c>
      <c r="G66" s="1064" t="s">
        <v>489</v>
      </c>
      <c r="H66" s="1064">
        <v>0.16500000000000001</v>
      </c>
      <c r="I66" s="1065">
        <v>1.528</v>
      </c>
      <c r="J66" s="947">
        <v>0.84299999999999997</v>
      </c>
    </row>
    <row r="67" spans="3:18" x14ac:dyDescent="0.25">
      <c r="C67" s="956" t="s">
        <v>697</v>
      </c>
      <c r="D67" s="1073"/>
      <c r="E67" s="1073"/>
      <c r="F67" s="1073"/>
      <c r="G67" s="1073"/>
      <c r="H67" s="1073"/>
      <c r="I67" s="1074"/>
      <c r="J67" s="936"/>
    </row>
    <row r="68" spans="3:18" x14ac:dyDescent="0.25">
      <c r="C68" s="954" t="s">
        <v>698</v>
      </c>
      <c r="D68" s="1073">
        <v>0.10199999999999999</v>
      </c>
      <c r="E68" s="1073">
        <v>0.57899999999999996</v>
      </c>
      <c r="F68" s="1073">
        <v>4.3999999999999997E-2</v>
      </c>
      <c r="G68" s="1073" t="s">
        <v>483</v>
      </c>
      <c r="H68" s="1073">
        <v>8.3000000000000004E-2</v>
      </c>
      <c r="I68" s="1074">
        <v>0.80900000000000005</v>
      </c>
      <c r="J68" s="936">
        <v>0.44600000000000001</v>
      </c>
    </row>
    <row r="69" spans="3:18" x14ac:dyDescent="0.25">
      <c r="C69" s="954" t="s">
        <v>699</v>
      </c>
      <c r="D69" s="1073">
        <v>0.65</v>
      </c>
      <c r="E69" s="1073">
        <v>48.087000000000003</v>
      </c>
      <c r="F69" s="1073">
        <v>1.984</v>
      </c>
      <c r="G69" s="1073">
        <v>0.45</v>
      </c>
      <c r="H69" s="1073">
        <v>8.2210000000000001</v>
      </c>
      <c r="I69" s="1074">
        <v>59.392000000000003</v>
      </c>
      <c r="J69" s="936">
        <v>32.777000000000001</v>
      </c>
    </row>
    <row r="70" spans="3:18" x14ac:dyDescent="0.25">
      <c r="C70" s="954" t="s">
        <v>700</v>
      </c>
      <c r="D70" s="1073" t="s">
        <v>489</v>
      </c>
      <c r="E70" s="1073">
        <v>57.165999999999997</v>
      </c>
      <c r="F70" s="1073">
        <v>2.222</v>
      </c>
      <c r="G70" s="1073">
        <v>0.61399999999999999</v>
      </c>
      <c r="H70" s="1073">
        <v>8.0079999999999991</v>
      </c>
      <c r="I70" s="1074">
        <v>68.12</v>
      </c>
      <c r="J70" s="936">
        <v>37.594000000000001</v>
      </c>
    </row>
    <row r="71" spans="3:18" x14ac:dyDescent="0.25">
      <c r="C71" s="955" t="s">
        <v>701</v>
      </c>
      <c r="D71" s="1073" t="s">
        <v>483</v>
      </c>
      <c r="E71" s="1073">
        <v>29.11</v>
      </c>
      <c r="F71" s="1073">
        <v>0.42199999999999999</v>
      </c>
      <c r="G71" s="1073">
        <v>0.154</v>
      </c>
      <c r="H71" s="1073">
        <v>2.0510000000000002</v>
      </c>
      <c r="I71" s="1074">
        <v>31.738</v>
      </c>
      <c r="J71" s="936">
        <v>17.515999999999998</v>
      </c>
    </row>
    <row r="72" spans="3:18" x14ac:dyDescent="0.25">
      <c r="C72" s="954" t="s">
        <v>702</v>
      </c>
      <c r="D72" s="1073">
        <v>0.20799999999999999</v>
      </c>
      <c r="E72" s="1073">
        <v>48.314999999999998</v>
      </c>
      <c r="F72" s="1073">
        <v>0.91800000000000004</v>
      </c>
      <c r="G72" s="1073">
        <v>0.43099999999999999</v>
      </c>
      <c r="H72" s="1073">
        <v>3.0049999999999999</v>
      </c>
      <c r="I72" s="1074">
        <v>52.877000000000002</v>
      </c>
      <c r="J72" s="936">
        <v>29.181999999999999</v>
      </c>
    </row>
    <row r="73" spans="3:18" x14ac:dyDescent="0.25">
      <c r="C73" s="956" t="s">
        <v>703</v>
      </c>
      <c r="D73" s="1073"/>
      <c r="E73" s="1073"/>
      <c r="F73" s="1073"/>
      <c r="G73" s="1073"/>
      <c r="H73" s="1073"/>
      <c r="I73" s="1074"/>
      <c r="J73" s="936"/>
    </row>
    <row r="74" spans="3:18" x14ac:dyDescent="0.25">
      <c r="C74" s="954">
        <v>500</v>
      </c>
      <c r="D74" s="1073">
        <v>0.40600000000000003</v>
      </c>
      <c r="E74" s="1073">
        <v>8.3179999999999996</v>
      </c>
      <c r="F74" s="1073">
        <v>2.0960000000000001</v>
      </c>
      <c r="G74" s="1073">
        <v>0.191</v>
      </c>
      <c r="H74" s="1073">
        <v>3.504</v>
      </c>
      <c r="I74" s="1074">
        <v>14.513999999999999</v>
      </c>
      <c r="J74" s="936">
        <v>8.01</v>
      </c>
    </row>
    <row r="75" spans="3:18" x14ac:dyDescent="0.25">
      <c r="C75" s="954" t="s">
        <v>737</v>
      </c>
      <c r="D75" s="1073">
        <v>0.38600000000000001</v>
      </c>
      <c r="E75" s="1073">
        <v>21.356999999999999</v>
      </c>
      <c r="F75" s="1073">
        <v>1.794</v>
      </c>
      <c r="G75" s="1073">
        <v>0.49299999999999999</v>
      </c>
      <c r="H75" s="1073">
        <v>3.3170000000000002</v>
      </c>
      <c r="I75" s="1074">
        <v>27.347999999999999</v>
      </c>
      <c r="J75" s="936">
        <v>15.093</v>
      </c>
    </row>
    <row r="76" spans="3:18" x14ac:dyDescent="0.25">
      <c r="C76" s="954" t="s">
        <v>738</v>
      </c>
      <c r="D76" s="1073">
        <v>0.214</v>
      </c>
      <c r="E76" s="1073">
        <v>47.606999999999999</v>
      </c>
      <c r="F76" s="1073">
        <v>0.69599999999999995</v>
      </c>
      <c r="G76" s="1073">
        <v>0.38700000000000001</v>
      </c>
      <c r="H76" s="1073">
        <v>4.5350000000000001</v>
      </c>
      <c r="I76" s="1074">
        <v>53.438000000000002</v>
      </c>
      <c r="J76" s="936">
        <v>29.492000000000001</v>
      </c>
    </row>
    <row r="77" spans="3:18" x14ac:dyDescent="0.25">
      <c r="C77" s="954" t="s">
        <v>739</v>
      </c>
      <c r="D77" s="1073" t="s">
        <v>489</v>
      </c>
      <c r="E77" s="1073">
        <v>24.370999999999999</v>
      </c>
      <c r="F77" s="1073" t="s">
        <v>489</v>
      </c>
      <c r="G77" s="1073" t="s">
        <v>489</v>
      </c>
      <c r="H77" s="1073">
        <v>2.14</v>
      </c>
      <c r="I77" s="1074">
        <v>26.882000000000001</v>
      </c>
      <c r="J77" s="936">
        <v>14.836</v>
      </c>
    </row>
    <row r="78" spans="3:18" x14ac:dyDescent="0.25">
      <c r="C78" s="952">
        <v>3000</v>
      </c>
      <c r="D78" s="1064" t="s">
        <v>489</v>
      </c>
      <c r="E78" s="1064">
        <v>52.494999999999997</v>
      </c>
      <c r="F78" s="1064" t="s">
        <v>489</v>
      </c>
      <c r="G78" s="1064" t="s">
        <v>489</v>
      </c>
      <c r="H78" s="1064">
        <v>5.8209999999999997</v>
      </c>
      <c r="I78" s="1065">
        <v>59.015999999999998</v>
      </c>
      <c r="J78" s="947">
        <v>32.57</v>
      </c>
    </row>
    <row r="79" spans="3:18" x14ac:dyDescent="0.25">
      <c r="C79" s="956" t="s">
        <v>704</v>
      </c>
      <c r="D79" s="1073"/>
      <c r="E79" s="1073"/>
      <c r="F79" s="1073"/>
      <c r="G79" s="1073"/>
      <c r="H79" s="1073"/>
      <c r="I79" s="1074"/>
      <c r="J79" s="936"/>
      <c r="P79" s="300"/>
      <c r="Q79" s="300"/>
    </row>
    <row r="80" spans="3:18" x14ac:dyDescent="0.25">
      <c r="C80" s="954" t="s">
        <v>705</v>
      </c>
      <c r="D80" s="1073" t="s">
        <v>489</v>
      </c>
      <c r="E80" s="1073">
        <v>6.2060000000000004</v>
      </c>
      <c r="F80" s="1073">
        <v>0.56799999999999995</v>
      </c>
      <c r="G80" s="1073" t="s">
        <v>483</v>
      </c>
      <c r="H80" s="1073">
        <v>0.89500000000000002</v>
      </c>
      <c r="I80" s="1074">
        <v>7.6929999999999996</v>
      </c>
      <c r="J80" s="936">
        <v>4.2460000000000004</v>
      </c>
      <c r="R80" s="1059"/>
    </row>
    <row r="81" spans="3:31" x14ac:dyDescent="0.25">
      <c r="C81" s="954" t="s">
        <v>706</v>
      </c>
      <c r="D81" s="1073">
        <v>7.0999999999999994E-2</v>
      </c>
      <c r="E81" s="1073">
        <v>16.388000000000002</v>
      </c>
      <c r="F81" s="1073">
        <v>0.439</v>
      </c>
      <c r="G81" s="1073" t="s">
        <v>483</v>
      </c>
      <c r="H81" s="1073">
        <v>1.427</v>
      </c>
      <c r="I81" s="1074">
        <v>18.324999999999999</v>
      </c>
      <c r="J81" s="936">
        <v>10.113</v>
      </c>
      <c r="R81" s="1059"/>
    </row>
    <row r="82" spans="3:31" x14ac:dyDescent="0.25">
      <c r="C82" s="954" t="s">
        <v>707</v>
      </c>
      <c r="D82" s="1073">
        <v>0.68</v>
      </c>
      <c r="E82" s="1073">
        <v>91.843000000000004</v>
      </c>
      <c r="F82" s="1073">
        <v>2.4329999999999998</v>
      </c>
      <c r="G82" s="1073">
        <v>0.24299999999999999</v>
      </c>
      <c r="H82" s="1073">
        <v>12.15</v>
      </c>
      <c r="I82" s="1074">
        <v>107.349</v>
      </c>
      <c r="J82" s="936">
        <v>59.244</v>
      </c>
      <c r="R82" s="1059"/>
    </row>
    <row r="83" spans="3:31" ht="13.8" thickBot="1" x14ac:dyDescent="0.3">
      <c r="C83" s="957" t="s">
        <v>708</v>
      </c>
      <c r="D83" s="1075">
        <v>0.29399999999999998</v>
      </c>
      <c r="E83" s="1075">
        <v>39.71</v>
      </c>
      <c r="F83" s="1075">
        <v>1.728</v>
      </c>
      <c r="G83" s="1075">
        <v>1.252</v>
      </c>
      <c r="H83" s="1075">
        <v>4.8460000000000001</v>
      </c>
      <c r="I83" s="1076">
        <v>47.83</v>
      </c>
      <c r="J83" s="940">
        <v>26.396999999999998</v>
      </c>
      <c r="L83" s="1061"/>
      <c r="N83" s="300"/>
      <c r="R83" s="11"/>
    </row>
    <row r="84" spans="3:31" x14ac:dyDescent="0.25">
      <c r="C84" s="1066"/>
      <c r="D84" s="1066"/>
      <c r="E84" s="1067"/>
      <c r="F84" s="1066"/>
      <c r="G84" s="1066"/>
      <c r="H84" s="1354" t="s">
        <v>177</v>
      </c>
      <c r="I84" s="1355">
        <f>SUM(I59:I66)</f>
        <v>181.19899999999998</v>
      </c>
      <c r="J84" s="1061"/>
      <c r="K84" s="1059"/>
      <c r="L84" s="1061"/>
      <c r="N84" s="300"/>
    </row>
    <row r="85" spans="3:31" ht="14.4" x14ac:dyDescent="0.25">
      <c r="C85" s="1068" t="s">
        <v>717</v>
      </c>
      <c r="D85" s="1066"/>
      <c r="E85" s="1067"/>
      <c r="F85" s="1066"/>
      <c r="G85" s="1066"/>
      <c r="H85" s="1061"/>
      <c r="I85" s="1059"/>
      <c r="J85" s="1061"/>
      <c r="K85" s="1059"/>
      <c r="L85" s="1061"/>
    </row>
    <row r="86" spans="3:31" x14ac:dyDescent="0.25">
      <c r="C86" s="1066" t="s">
        <v>709</v>
      </c>
      <c r="D86" s="1059"/>
      <c r="E86" s="1060"/>
      <c r="F86" s="1059"/>
      <c r="G86" s="1059"/>
      <c r="H86" s="1061"/>
      <c r="I86" s="1059"/>
      <c r="J86" s="1061"/>
      <c r="K86" s="1059"/>
      <c r="L86" s="11"/>
    </row>
    <row r="87" spans="3:31" x14ac:dyDescent="0.25">
      <c r="C87" s="11"/>
      <c r="D87" s="11"/>
      <c r="E87" s="11"/>
      <c r="F87" s="11"/>
      <c r="G87" s="11"/>
      <c r="H87" s="11"/>
      <c r="I87" s="11"/>
      <c r="J87" s="11"/>
      <c r="K87" s="11"/>
    </row>
    <row r="88" spans="3:31" x14ac:dyDescent="0.25">
      <c r="M88" s="300"/>
      <c r="N88" s="300"/>
    </row>
    <row r="90" spans="3:31" x14ac:dyDescent="0.25">
      <c r="M90" s="300"/>
      <c r="N90" s="300"/>
    </row>
    <row r="92" spans="3:31" ht="15.6" x14ac:dyDescent="0.3">
      <c r="C92" s="965" t="s">
        <v>625</v>
      </c>
      <c r="D92" s="1079"/>
      <c r="E92" s="300"/>
    </row>
    <row r="94" spans="3:31" x14ac:dyDescent="0.25">
      <c r="C94" s="984" t="s">
        <v>748</v>
      </c>
      <c r="D94" s="984"/>
      <c r="E94" s="984"/>
      <c r="Q94" s="1114"/>
      <c r="R94" s="1114"/>
      <c r="S94" s="1114"/>
      <c r="T94" s="1114"/>
      <c r="U94" s="1114"/>
      <c r="V94" s="1115"/>
      <c r="W94" s="1115"/>
      <c r="X94" s="1115"/>
      <c r="Y94" s="3"/>
      <c r="Z94" s="3"/>
      <c r="AA94" s="3"/>
      <c r="AB94" s="3"/>
      <c r="AC94" s="3"/>
      <c r="AD94" s="3"/>
      <c r="AE94" s="3"/>
    </row>
    <row r="95" spans="3:31" ht="13.8" thickBot="1" x14ac:dyDescent="0.3">
      <c r="C95" s="902" t="s">
        <v>723</v>
      </c>
      <c r="D95" s="985"/>
      <c r="E95" s="985"/>
      <c r="M95" s="1630" t="s">
        <v>751</v>
      </c>
      <c r="N95" s="1631"/>
      <c r="O95" s="1631"/>
      <c r="Q95" s="918"/>
      <c r="R95" s="1115"/>
      <c r="S95" s="1115"/>
      <c r="T95" s="1115"/>
      <c r="U95" s="1115"/>
      <c r="V95" s="1115"/>
      <c r="W95" s="1115"/>
      <c r="X95" s="1115"/>
      <c r="Y95" s="3"/>
      <c r="Z95" s="3"/>
      <c r="AA95" s="3"/>
      <c r="AB95" s="3"/>
      <c r="AC95" s="3"/>
      <c r="AD95" s="3"/>
      <c r="AE95" s="3"/>
    </row>
    <row r="96" spans="3:31" ht="16.2" thickBot="1" x14ac:dyDescent="0.3">
      <c r="C96" s="991"/>
      <c r="D96" s="992" t="s">
        <v>724</v>
      </c>
      <c r="E96" s="1107" t="s">
        <v>745</v>
      </c>
      <c r="F96" s="1612" t="s">
        <v>746</v>
      </c>
      <c r="G96" s="1613"/>
      <c r="H96" s="1613"/>
      <c r="I96" s="1613"/>
      <c r="J96" s="1613"/>
      <c r="K96" s="1613"/>
      <c r="L96" s="1614"/>
      <c r="M96" s="826" t="s">
        <v>747</v>
      </c>
      <c r="N96" s="1356" t="s">
        <v>749</v>
      </c>
      <c r="O96" s="1357" t="s">
        <v>750</v>
      </c>
      <c r="Q96" s="1115"/>
      <c r="R96" s="1115"/>
      <c r="S96" s="1115"/>
      <c r="T96" s="1115"/>
      <c r="U96" s="1115"/>
      <c r="V96" s="1115"/>
      <c r="W96" s="1115"/>
      <c r="X96" s="1115"/>
      <c r="Y96" s="3"/>
      <c r="Z96" s="3"/>
      <c r="AA96" s="3"/>
      <c r="AB96" s="3"/>
      <c r="AC96" s="3"/>
      <c r="AD96" s="3"/>
      <c r="AE96" s="3"/>
    </row>
    <row r="97" spans="3:31" ht="13.95" customHeight="1" thickBot="1" x14ac:dyDescent="0.3">
      <c r="C97" s="1001"/>
      <c r="D97" s="1002" t="s">
        <v>726</v>
      </c>
      <c r="E97" s="1082">
        <v>157.90299999999999</v>
      </c>
      <c r="F97" s="1104" t="s">
        <v>480</v>
      </c>
      <c r="G97" s="1105" t="s">
        <v>740</v>
      </c>
      <c r="H97" s="1105" t="s">
        <v>414</v>
      </c>
      <c r="I97" s="1105" t="s">
        <v>741</v>
      </c>
      <c r="J97" s="1105" t="s">
        <v>742</v>
      </c>
      <c r="K97" s="1105" t="s">
        <v>743</v>
      </c>
      <c r="L97" s="1106" t="s">
        <v>507</v>
      </c>
      <c r="M97" s="1110"/>
      <c r="N97" s="975"/>
      <c r="O97" s="1127"/>
      <c r="Q97" s="1116"/>
      <c r="R97" s="1117"/>
      <c r="S97" s="1117"/>
      <c r="T97" s="1117"/>
      <c r="U97" s="1117"/>
      <c r="V97" s="1117"/>
      <c r="W97" s="1117"/>
      <c r="X97" s="1117"/>
      <c r="Y97" s="3"/>
      <c r="Z97" s="3"/>
      <c r="AA97" s="3"/>
      <c r="AB97" s="3"/>
      <c r="AC97" s="3"/>
      <c r="AD97" s="3"/>
      <c r="AE97" s="3"/>
    </row>
    <row r="98" spans="3:31" x14ac:dyDescent="0.25">
      <c r="C98" s="1004" t="s">
        <v>592</v>
      </c>
      <c r="D98" s="1005" t="s">
        <v>643</v>
      </c>
      <c r="E98" s="1096">
        <v>180.142</v>
      </c>
      <c r="F98" s="1085">
        <v>19.71</v>
      </c>
      <c r="G98" s="1086">
        <v>382.31700000000001</v>
      </c>
      <c r="H98" s="1086">
        <v>719.29499999999996</v>
      </c>
      <c r="I98" s="1086" t="s">
        <v>489</v>
      </c>
      <c r="J98" s="1086" t="s">
        <v>489</v>
      </c>
      <c r="K98" s="1086">
        <v>437.34399999999999</v>
      </c>
      <c r="L98" s="1087">
        <v>1558.9010000000001</v>
      </c>
      <c r="M98" s="1111">
        <f>L98/E98</f>
        <v>8.6537342762931466</v>
      </c>
      <c r="N98" s="1123">
        <f>G98/E98</f>
        <v>2.1223090672913592</v>
      </c>
      <c r="O98" s="1124">
        <f>M98-N98</f>
        <v>6.531425209001787</v>
      </c>
      <c r="Q98" s="1118"/>
      <c r="R98" s="1084"/>
      <c r="S98" s="1084"/>
      <c r="T98" s="1084"/>
      <c r="U98" s="1084"/>
      <c r="V98" s="1084"/>
      <c r="W98" s="1084"/>
      <c r="X98" s="1084"/>
      <c r="Y98" s="3"/>
      <c r="Z98" s="3"/>
      <c r="AA98" s="3"/>
      <c r="AB98" s="3"/>
      <c r="AC98" s="3"/>
      <c r="AD98" s="3"/>
      <c r="AE98" s="3"/>
    </row>
    <row r="99" spans="3:31" x14ac:dyDescent="0.25">
      <c r="C99" s="996"/>
      <c r="D99" s="994" t="s">
        <v>644</v>
      </c>
      <c r="E99" s="1097">
        <v>174.23400000000001</v>
      </c>
      <c r="F99" s="1088">
        <v>11.76</v>
      </c>
      <c r="G99" s="1089">
        <v>237.773</v>
      </c>
      <c r="H99" s="1089">
        <v>767.95100000000002</v>
      </c>
      <c r="I99" s="1089" t="s">
        <v>489</v>
      </c>
      <c r="J99" s="1089" t="s">
        <v>489</v>
      </c>
      <c r="K99" s="1089">
        <v>595.16700000000003</v>
      </c>
      <c r="L99" s="1090">
        <v>1612.838</v>
      </c>
      <c r="M99" s="1108">
        <f t="shared" ref="M99:M118" si="3">L99/E99</f>
        <v>9.2567351951972636</v>
      </c>
      <c r="N99" s="1123">
        <f t="shared" ref="N99:N118" si="4">G99/E99</f>
        <v>1.3646762399990815</v>
      </c>
      <c r="O99" s="1124">
        <f t="shared" ref="O99:O118" si="5">M99-N99</f>
        <v>7.8920589551981823</v>
      </c>
      <c r="Q99" s="1118"/>
      <c r="R99" s="1119"/>
      <c r="S99" s="1119"/>
      <c r="T99" s="1119"/>
      <c r="U99" s="1119"/>
      <c r="V99" s="1119"/>
      <c r="W99" s="1119"/>
      <c r="X99" s="1119"/>
      <c r="Y99" s="3"/>
      <c r="Z99" s="3"/>
      <c r="AA99" s="3"/>
      <c r="AB99" s="3"/>
      <c r="AC99" s="3"/>
      <c r="AD99" s="3"/>
      <c r="AE99" s="3"/>
    </row>
    <row r="100" spans="3:31" x14ac:dyDescent="0.25">
      <c r="C100" s="1007"/>
      <c r="D100" s="1008" t="s">
        <v>645</v>
      </c>
      <c r="E100" s="1098">
        <v>175.15700000000001</v>
      </c>
      <c r="F100" s="1091">
        <v>12.391</v>
      </c>
      <c r="G100" s="1081">
        <v>102.298</v>
      </c>
      <c r="H100" s="1081">
        <v>464.41699999999997</v>
      </c>
      <c r="I100" s="1081" t="s">
        <v>483</v>
      </c>
      <c r="J100" s="1081" t="s">
        <v>489</v>
      </c>
      <c r="K100" s="1081">
        <v>261.685</v>
      </c>
      <c r="L100" s="1092">
        <v>841.23900000000003</v>
      </c>
      <c r="M100" s="1112">
        <f t="shared" si="3"/>
        <v>4.8027712280982202</v>
      </c>
      <c r="N100" s="1123">
        <f t="shared" si="4"/>
        <v>0.58403603624177169</v>
      </c>
      <c r="O100" s="1124">
        <f t="shared" si="5"/>
        <v>4.2187351918564486</v>
      </c>
      <c r="Q100" s="1120"/>
      <c r="R100" s="1089"/>
      <c r="S100" s="1089"/>
      <c r="T100" s="1089"/>
      <c r="U100" s="1089"/>
      <c r="V100" s="1089"/>
      <c r="W100" s="1089"/>
      <c r="X100" s="1089"/>
      <c r="Y100" s="3"/>
      <c r="Z100" s="3"/>
      <c r="AA100" s="3"/>
      <c r="AB100" s="3"/>
      <c r="AC100" s="3"/>
      <c r="AD100" s="3"/>
      <c r="AE100" s="3"/>
    </row>
    <row r="101" spans="3:31" x14ac:dyDescent="0.25">
      <c r="C101" s="1009" t="s">
        <v>593</v>
      </c>
      <c r="D101" s="1010" t="s">
        <v>646</v>
      </c>
      <c r="E101" s="1099">
        <v>170.375</v>
      </c>
      <c r="F101" s="1088">
        <v>36.042000000000002</v>
      </c>
      <c r="G101" s="1089">
        <v>121.21</v>
      </c>
      <c r="H101" s="1089">
        <v>763.21799999999996</v>
      </c>
      <c r="I101" s="1089" t="s">
        <v>489</v>
      </c>
      <c r="J101" s="1089" t="s">
        <v>489</v>
      </c>
      <c r="K101" s="1089">
        <v>521.58000000000004</v>
      </c>
      <c r="L101" s="1090">
        <v>1445.9749999999999</v>
      </c>
      <c r="M101" s="1113">
        <f t="shared" si="3"/>
        <v>8.4870139398385902</v>
      </c>
      <c r="N101" s="1123">
        <f t="shared" si="4"/>
        <v>0.71143066764490093</v>
      </c>
      <c r="O101" s="1124">
        <f t="shared" si="5"/>
        <v>7.7755832721936891</v>
      </c>
      <c r="Q101" s="1121"/>
      <c r="R101" s="1089"/>
      <c r="S101" s="1089"/>
      <c r="T101" s="1089"/>
      <c r="U101" s="1089"/>
      <c r="V101" s="1089"/>
      <c r="W101" s="1089"/>
      <c r="X101" s="1089"/>
      <c r="Y101" s="3"/>
      <c r="Z101" s="3"/>
      <c r="AA101" s="3"/>
      <c r="AB101" s="3"/>
      <c r="AC101" s="3"/>
      <c r="AD101" s="3"/>
      <c r="AE101" s="3"/>
    </row>
    <row r="102" spans="3:31" x14ac:dyDescent="0.25">
      <c r="C102" s="996"/>
      <c r="D102" s="994" t="s">
        <v>647</v>
      </c>
      <c r="E102" s="1097">
        <v>184.672</v>
      </c>
      <c r="F102" s="1088">
        <v>38.89</v>
      </c>
      <c r="G102" s="1089">
        <v>241.73</v>
      </c>
      <c r="H102" s="1089">
        <v>798.45799999999997</v>
      </c>
      <c r="I102" s="1089" t="s">
        <v>489</v>
      </c>
      <c r="J102" s="1089" t="s">
        <v>489</v>
      </c>
      <c r="K102" s="1089">
        <v>698.36699999999996</v>
      </c>
      <c r="L102" s="1090">
        <v>1778.3009999999999</v>
      </c>
      <c r="M102" s="1108">
        <f t="shared" si="3"/>
        <v>9.6295107000519842</v>
      </c>
      <c r="N102" s="1123">
        <f t="shared" si="4"/>
        <v>1.3089694160457459</v>
      </c>
      <c r="O102" s="1124">
        <f t="shared" si="5"/>
        <v>8.3205412840062376</v>
      </c>
      <c r="Q102" s="1121"/>
      <c r="R102" s="1089"/>
      <c r="S102" s="1089"/>
      <c r="T102" s="1089"/>
      <c r="U102" s="1089"/>
      <c r="V102" s="1089"/>
      <c r="W102" s="1089"/>
      <c r="X102" s="1089"/>
      <c r="Y102" s="3"/>
      <c r="Z102" s="3"/>
      <c r="AA102" s="3"/>
      <c r="AB102" s="3"/>
      <c r="AC102" s="3"/>
      <c r="AD102" s="3"/>
      <c r="AE102" s="3"/>
    </row>
    <row r="103" spans="3:31" x14ac:dyDescent="0.25">
      <c r="C103" s="996"/>
      <c r="D103" s="994" t="s">
        <v>648</v>
      </c>
      <c r="E103" s="1097">
        <v>169.9</v>
      </c>
      <c r="F103" s="1088">
        <v>50.994</v>
      </c>
      <c r="G103" s="1089">
        <v>210.351</v>
      </c>
      <c r="H103" s="1089">
        <v>902.71699999999998</v>
      </c>
      <c r="I103" s="1089" t="s">
        <v>489</v>
      </c>
      <c r="J103" s="1089">
        <v>1.409</v>
      </c>
      <c r="K103" s="1089">
        <v>741.91600000000005</v>
      </c>
      <c r="L103" s="1090">
        <v>1908.2070000000001</v>
      </c>
      <c r="M103" s="1108">
        <f t="shared" si="3"/>
        <v>11.231353737492643</v>
      </c>
      <c r="N103" s="1123">
        <f t="shared" si="4"/>
        <v>1.2380871100647439</v>
      </c>
      <c r="O103" s="1124">
        <f t="shared" si="5"/>
        <v>9.9932666274279001</v>
      </c>
      <c r="Q103" s="1121"/>
      <c r="R103" s="1089"/>
      <c r="S103" s="1089"/>
      <c r="T103" s="1089"/>
      <c r="U103" s="1089"/>
      <c r="V103" s="1089"/>
      <c r="W103" s="1089"/>
      <c r="X103" s="1089"/>
      <c r="Y103" s="3"/>
      <c r="Z103" s="3"/>
      <c r="AA103" s="3"/>
      <c r="AB103" s="3"/>
      <c r="AC103" s="3"/>
      <c r="AD103" s="3"/>
      <c r="AE103" s="3"/>
    </row>
    <row r="104" spans="3:31" x14ac:dyDescent="0.25">
      <c r="C104" s="1007"/>
      <c r="D104" s="1008" t="s">
        <v>649</v>
      </c>
      <c r="E104" s="1098">
        <v>166.60900000000001</v>
      </c>
      <c r="F104" s="1091">
        <v>60.223999999999997</v>
      </c>
      <c r="G104" s="1081">
        <v>171.83799999999999</v>
      </c>
      <c r="H104" s="1081">
        <v>843.07399999999996</v>
      </c>
      <c r="I104" s="1081" t="s">
        <v>489</v>
      </c>
      <c r="J104" s="1081" t="s">
        <v>489</v>
      </c>
      <c r="K104" s="1081">
        <v>654.35500000000002</v>
      </c>
      <c r="L104" s="1092">
        <v>1730.5940000000001</v>
      </c>
      <c r="M104" s="1112">
        <f t="shared" si="3"/>
        <v>10.387157956653002</v>
      </c>
      <c r="N104" s="1123">
        <f t="shared" si="4"/>
        <v>1.0313848591612698</v>
      </c>
      <c r="O104" s="1124">
        <f t="shared" si="5"/>
        <v>9.355773097491733</v>
      </c>
      <c r="Q104" s="1121"/>
      <c r="R104" s="1089"/>
      <c r="S104" s="1089"/>
      <c r="T104" s="1089"/>
      <c r="U104" s="1089"/>
      <c r="V104" s="1089"/>
      <c r="W104" s="1089"/>
      <c r="X104" s="1089"/>
      <c r="Y104" s="3"/>
      <c r="Z104" s="3"/>
      <c r="AA104" s="3"/>
      <c r="AB104" s="3"/>
      <c r="AC104" s="3"/>
      <c r="AD104" s="3"/>
      <c r="AE104" s="3"/>
    </row>
    <row r="105" spans="3:31" x14ac:dyDescent="0.25">
      <c r="C105" s="1009" t="s">
        <v>594</v>
      </c>
      <c r="D105" s="1010" t="s">
        <v>650</v>
      </c>
      <c r="E105" s="1099">
        <v>150.45099999999999</v>
      </c>
      <c r="F105" s="1101">
        <v>197.74199999999999</v>
      </c>
      <c r="G105" s="1102">
        <v>489.81400000000002</v>
      </c>
      <c r="H105" s="1102">
        <v>4319.6660000000002</v>
      </c>
      <c r="I105" s="1102">
        <v>8.5939999999999994</v>
      </c>
      <c r="J105" s="1102">
        <v>7.9669999999999996</v>
      </c>
      <c r="K105" s="1102">
        <v>602.44299999999998</v>
      </c>
      <c r="L105" s="1103">
        <v>5626.2250000000004</v>
      </c>
      <c r="M105" s="1113">
        <f t="shared" si="3"/>
        <v>37.39573017128501</v>
      </c>
      <c r="N105" s="1123">
        <f t="shared" si="4"/>
        <v>3.255638048268207</v>
      </c>
      <c r="O105" s="1124">
        <f t="shared" si="5"/>
        <v>34.1400921230168</v>
      </c>
      <c r="Q105" s="1121"/>
      <c r="R105" s="1089"/>
      <c r="S105" s="1089"/>
      <c r="T105" s="1089"/>
      <c r="U105" s="1089"/>
      <c r="V105" s="1089"/>
      <c r="W105" s="1089"/>
      <c r="X105" s="1089"/>
      <c r="Y105" s="3"/>
      <c r="Z105" s="3"/>
      <c r="AA105" s="3"/>
      <c r="AB105" s="3"/>
      <c r="AC105" s="3"/>
      <c r="AD105" s="3"/>
      <c r="AE105" s="3"/>
    </row>
    <row r="106" spans="3:31" x14ac:dyDescent="0.25">
      <c r="C106" s="996"/>
      <c r="D106" s="994" t="s">
        <v>693</v>
      </c>
      <c r="E106" s="1097">
        <v>159.952</v>
      </c>
      <c r="F106" s="1088">
        <v>45.98</v>
      </c>
      <c r="G106" s="1089">
        <v>204.10300000000001</v>
      </c>
      <c r="H106" s="1089">
        <v>813.08600000000001</v>
      </c>
      <c r="I106" s="1089" t="s">
        <v>489</v>
      </c>
      <c r="J106" s="1089" t="s">
        <v>483</v>
      </c>
      <c r="K106" s="1089">
        <v>416.54300000000001</v>
      </c>
      <c r="L106" s="1090">
        <v>1480.008</v>
      </c>
      <c r="M106" s="1108">
        <f t="shared" si="3"/>
        <v>9.2528258477543268</v>
      </c>
      <c r="N106" s="1123">
        <f t="shared" si="4"/>
        <v>1.2760265579673904</v>
      </c>
      <c r="O106" s="1124">
        <f t="shared" si="5"/>
        <v>7.9767992897869364</v>
      </c>
      <c r="Q106" s="1121"/>
      <c r="R106" s="1089"/>
      <c r="S106" s="1089"/>
      <c r="T106" s="1089"/>
      <c r="U106" s="1089"/>
      <c r="V106" s="1089"/>
      <c r="W106" s="1089"/>
      <c r="X106" s="1089"/>
      <c r="Y106" s="3"/>
      <c r="Z106" s="3"/>
      <c r="AA106" s="3"/>
      <c r="AB106" s="3"/>
      <c r="AC106" s="3"/>
      <c r="AD106" s="3"/>
      <c r="AE106" s="3"/>
    </row>
    <row r="107" spans="3:31" x14ac:dyDescent="0.25">
      <c r="C107" s="996"/>
      <c r="D107" s="994" t="s">
        <v>652</v>
      </c>
      <c r="E107" s="1097">
        <v>161.88300000000001</v>
      </c>
      <c r="F107" s="1088">
        <v>11.273</v>
      </c>
      <c r="G107" s="1089">
        <v>394.87</v>
      </c>
      <c r="H107" s="1089">
        <v>482.29</v>
      </c>
      <c r="I107" s="1089" t="s">
        <v>489</v>
      </c>
      <c r="J107" s="1089" t="s">
        <v>489</v>
      </c>
      <c r="K107" s="1089">
        <v>294.54700000000003</v>
      </c>
      <c r="L107" s="1090">
        <v>1184.7639999999999</v>
      </c>
      <c r="M107" s="1108">
        <f t="shared" si="3"/>
        <v>7.3186437118165575</v>
      </c>
      <c r="N107" s="1123">
        <f t="shared" si="4"/>
        <v>2.4392308024931584</v>
      </c>
      <c r="O107" s="1124">
        <f t="shared" si="5"/>
        <v>4.8794129093233991</v>
      </c>
      <c r="Q107" s="1121"/>
      <c r="R107" s="1089"/>
      <c r="S107" s="1089"/>
      <c r="T107" s="1089"/>
      <c r="U107" s="1089"/>
      <c r="V107" s="1089"/>
      <c r="W107" s="1089"/>
      <c r="X107" s="1089"/>
      <c r="Y107" s="3"/>
      <c r="Z107" s="3"/>
      <c r="AA107" s="3"/>
      <c r="AB107" s="3"/>
      <c r="AC107" s="3"/>
      <c r="AD107" s="3"/>
      <c r="AE107" s="3"/>
    </row>
    <row r="108" spans="3:31" x14ac:dyDescent="0.25">
      <c r="C108" s="996"/>
      <c r="D108" s="994" t="s">
        <v>653</v>
      </c>
      <c r="E108" s="1097">
        <v>157.36500000000001</v>
      </c>
      <c r="F108" s="1088">
        <v>28.378</v>
      </c>
      <c r="G108" s="1089">
        <v>154.535</v>
      </c>
      <c r="H108" s="1089">
        <v>787.48599999999999</v>
      </c>
      <c r="I108" s="1089" t="s">
        <v>483</v>
      </c>
      <c r="J108" s="1089">
        <v>3.7480000000000002</v>
      </c>
      <c r="K108" s="1089">
        <v>354.512</v>
      </c>
      <c r="L108" s="1090">
        <v>1328.6590000000001</v>
      </c>
      <c r="M108" s="1108">
        <f t="shared" si="3"/>
        <v>8.4431671591522903</v>
      </c>
      <c r="N108" s="1123">
        <f t="shared" si="4"/>
        <v>0.98201633145871059</v>
      </c>
      <c r="O108" s="1124">
        <f t="shared" si="5"/>
        <v>7.4611508276935794</v>
      </c>
      <c r="Q108" s="1121"/>
      <c r="R108" s="1089"/>
      <c r="S108" s="1089"/>
      <c r="T108" s="1089"/>
      <c r="U108" s="1089"/>
      <c r="V108" s="1089"/>
      <c r="W108" s="1089"/>
      <c r="X108" s="1089"/>
      <c r="Y108" s="3"/>
      <c r="Z108" s="3"/>
      <c r="AA108" s="3"/>
      <c r="AB108" s="3"/>
      <c r="AC108" s="3"/>
      <c r="AD108" s="3"/>
      <c r="AE108" s="3"/>
    </row>
    <row r="109" spans="3:31" x14ac:dyDescent="0.25">
      <c r="C109" s="996"/>
      <c r="D109" s="994" t="s">
        <v>654</v>
      </c>
      <c r="E109" s="1097">
        <v>159.93100000000001</v>
      </c>
      <c r="F109" s="1088">
        <v>27.006</v>
      </c>
      <c r="G109" s="1089">
        <v>132.62</v>
      </c>
      <c r="H109" s="1089">
        <v>801.97900000000004</v>
      </c>
      <c r="I109" s="1089" t="s">
        <v>483</v>
      </c>
      <c r="J109" s="1089">
        <v>0.56399999999999995</v>
      </c>
      <c r="K109" s="1089">
        <v>522.95000000000005</v>
      </c>
      <c r="L109" s="1090">
        <v>1485.1189999999999</v>
      </c>
      <c r="M109" s="1108">
        <f t="shared" si="3"/>
        <v>9.2859983367827361</v>
      </c>
      <c r="N109" s="1123">
        <f t="shared" si="4"/>
        <v>0.8292326065615796</v>
      </c>
      <c r="O109" s="1124">
        <f t="shared" si="5"/>
        <v>8.4567657302211572</v>
      </c>
      <c r="Q109" s="1121"/>
      <c r="R109" s="1089"/>
      <c r="S109" s="1089"/>
      <c r="T109" s="1089"/>
      <c r="U109" s="1089"/>
      <c r="V109" s="1089"/>
      <c r="W109" s="1089"/>
      <c r="X109" s="1089"/>
      <c r="Y109" s="3"/>
      <c r="Z109" s="3"/>
      <c r="AA109" s="3"/>
      <c r="AB109" s="3"/>
      <c r="AC109" s="3"/>
      <c r="AD109" s="3"/>
      <c r="AE109" s="3"/>
    </row>
    <row r="110" spans="3:31" x14ac:dyDescent="0.25">
      <c r="C110" s="996"/>
      <c r="D110" s="994" t="s">
        <v>655</v>
      </c>
      <c r="E110" s="1097">
        <v>157.76</v>
      </c>
      <c r="F110" s="1088">
        <v>50.121000000000002</v>
      </c>
      <c r="G110" s="1089">
        <v>453.01499999999999</v>
      </c>
      <c r="H110" s="1089">
        <v>973.84199999999998</v>
      </c>
      <c r="I110" s="1089" t="s">
        <v>489</v>
      </c>
      <c r="J110" s="1089" t="s">
        <v>489</v>
      </c>
      <c r="K110" s="1089">
        <v>565.46299999999997</v>
      </c>
      <c r="L110" s="1090">
        <v>2042.904</v>
      </c>
      <c r="M110" s="1108">
        <f t="shared" si="3"/>
        <v>12.949442190669371</v>
      </c>
      <c r="N110" s="1123">
        <f t="shared" si="4"/>
        <v>2.8715453853955375</v>
      </c>
      <c r="O110" s="1124">
        <f t="shared" si="5"/>
        <v>10.077896805273834</v>
      </c>
      <c r="Q110" s="1121"/>
      <c r="R110" s="1089"/>
      <c r="S110" s="1089"/>
      <c r="T110" s="1089"/>
      <c r="U110" s="1089"/>
      <c r="V110" s="1089"/>
      <c r="W110" s="1089"/>
      <c r="X110" s="1089"/>
      <c r="Y110" s="3"/>
      <c r="Z110" s="3"/>
      <c r="AA110" s="3"/>
      <c r="AB110" s="3"/>
      <c r="AC110" s="3"/>
      <c r="AD110" s="3"/>
      <c r="AE110" s="3"/>
    </row>
    <row r="111" spans="3:31" x14ac:dyDescent="0.25">
      <c r="C111" s="996"/>
      <c r="D111" s="994" t="s">
        <v>656</v>
      </c>
      <c r="E111" s="1097">
        <v>151.48500000000001</v>
      </c>
      <c r="F111" s="1088">
        <v>230.393</v>
      </c>
      <c r="G111" s="1089">
        <v>660.02300000000002</v>
      </c>
      <c r="H111" s="1089">
        <v>4139.92</v>
      </c>
      <c r="I111" s="1089">
        <v>15.487</v>
      </c>
      <c r="J111" s="1089">
        <v>13.882</v>
      </c>
      <c r="K111" s="1089">
        <v>1947.7349999999999</v>
      </c>
      <c r="L111" s="1090">
        <v>7007.4390000000003</v>
      </c>
      <c r="M111" s="1108">
        <f t="shared" si="3"/>
        <v>46.258302802257646</v>
      </c>
      <c r="N111" s="1123">
        <f t="shared" si="4"/>
        <v>4.3570188467505035</v>
      </c>
      <c r="O111" s="1124">
        <f t="shared" si="5"/>
        <v>41.901283955507139</v>
      </c>
      <c r="Q111" s="1121"/>
      <c r="R111" s="1089"/>
      <c r="S111" s="1089"/>
      <c r="T111" s="1089"/>
      <c r="U111" s="1089"/>
      <c r="V111" s="1089"/>
      <c r="W111" s="1089"/>
      <c r="X111" s="1089"/>
      <c r="Y111" s="3"/>
      <c r="Z111" s="3"/>
      <c r="AA111" s="3"/>
      <c r="AB111" s="3"/>
      <c r="AC111" s="3"/>
      <c r="AD111" s="3"/>
      <c r="AE111" s="3"/>
    </row>
    <row r="112" spans="3:31" x14ac:dyDescent="0.25">
      <c r="C112" s="996"/>
      <c r="D112" s="994" t="s">
        <v>657</v>
      </c>
      <c r="E112" s="1097">
        <v>153.63900000000001</v>
      </c>
      <c r="F112" s="1088">
        <v>47.058</v>
      </c>
      <c r="G112" s="1089">
        <v>188.00700000000001</v>
      </c>
      <c r="H112" s="1089">
        <v>993.86199999999997</v>
      </c>
      <c r="I112" s="1089">
        <v>3.9420000000000002</v>
      </c>
      <c r="J112" s="1089" t="s">
        <v>489</v>
      </c>
      <c r="K112" s="1089">
        <v>730.52599999999995</v>
      </c>
      <c r="L112" s="1090">
        <v>1964.481</v>
      </c>
      <c r="M112" s="1108">
        <f t="shared" si="3"/>
        <v>12.786343311268622</v>
      </c>
      <c r="N112" s="1123">
        <f t="shared" si="4"/>
        <v>1.2236932028977017</v>
      </c>
      <c r="O112" s="1124">
        <f t="shared" si="5"/>
        <v>11.562650108370921</v>
      </c>
      <c r="Q112" s="1121"/>
      <c r="R112" s="1089"/>
      <c r="S112" s="1089"/>
      <c r="T112" s="1089"/>
      <c r="U112" s="1089"/>
      <c r="V112" s="1089"/>
      <c r="W112" s="1089"/>
      <c r="X112" s="1089"/>
      <c r="Y112" s="3"/>
      <c r="Z112" s="3"/>
      <c r="AA112" s="3"/>
      <c r="AB112" s="3"/>
      <c r="AC112" s="3"/>
      <c r="AD112" s="3"/>
      <c r="AE112" s="3"/>
    </row>
    <row r="113" spans="3:31" x14ac:dyDescent="0.25">
      <c r="C113" s="996"/>
      <c r="D113" s="994" t="s">
        <v>694</v>
      </c>
      <c r="E113" s="1097">
        <v>153.721</v>
      </c>
      <c r="F113" s="1088">
        <v>28.515000000000001</v>
      </c>
      <c r="G113" s="1089">
        <v>257.74700000000001</v>
      </c>
      <c r="H113" s="1089">
        <v>397.762</v>
      </c>
      <c r="I113" s="1089" t="s">
        <v>489</v>
      </c>
      <c r="J113" s="1089" t="s">
        <v>483</v>
      </c>
      <c r="K113" s="1089">
        <v>450.92200000000003</v>
      </c>
      <c r="L113" s="1090">
        <v>1135.461</v>
      </c>
      <c r="M113" s="1108">
        <f t="shared" si="3"/>
        <v>7.3865054221609281</v>
      </c>
      <c r="N113" s="1123">
        <f t="shared" si="4"/>
        <v>1.6767195113224609</v>
      </c>
      <c r="O113" s="1124">
        <f t="shared" si="5"/>
        <v>5.709785910838467</v>
      </c>
      <c r="Q113" s="1121"/>
      <c r="R113" s="1089"/>
      <c r="S113" s="1089"/>
      <c r="T113" s="1089"/>
      <c r="U113" s="1089"/>
      <c r="V113" s="1089"/>
      <c r="W113" s="1089"/>
      <c r="X113" s="1089"/>
      <c r="Y113" s="3"/>
      <c r="Z113" s="3"/>
      <c r="AA113" s="3"/>
      <c r="AB113" s="3"/>
      <c r="AC113" s="3"/>
      <c r="AD113" s="3"/>
      <c r="AE113" s="3"/>
    </row>
    <row r="114" spans="3:31" x14ac:dyDescent="0.25">
      <c r="C114" s="1007"/>
      <c r="D114" s="1008" t="s">
        <v>659</v>
      </c>
      <c r="E114" s="1098">
        <v>182.84700000000001</v>
      </c>
      <c r="F114" s="1091" t="s">
        <v>489</v>
      </c>
      <c r="G114" s="1081">
        <v>51.692</v>
      </c>
      <c r="H114" s="1081">
        <v>178.41900000000001</v>
      </c>
      <c r="I114" s="1081" t="s">
        <v>483</v>
      </c>
      <c r="J114" s="1081" t="s">
        <v>483</v>
      </c>
      <c r="K114" s="1081">
        <v>181.977</v>
      </c>
      <c r="L114" s="1092">
        <v>420.29700000000003</v>
      </c>
      <c r="M114" s="1112">
        <f t="shared" si="3"/>
        <v>2.2986267207009141</v>
      </c>
      <c r="N114" s="1123">
        <f t="shared" si="4"/>
        <v>0.2827063063654312</v>
      </c>
      <c r="O114" s="1124">
        <f t="shared" si="5"/>
        <v>2.0159204143354827</v>
      </c>
      <c r="Q114" s="1121"/>
      <c r="R114" s="1089"/>
      <c r="S114" s="1089"/>
      <c r="T114" s="1089"/>
      <c r="U114" s="1089"/>
      <c r="V114" s="1089"/>
      <c r="W114" s="1089"/>
      <c r="X114" s="1089"/>
      <c r="Y114" s="3"/>
      <c r="Z114" s="3"/>
      <c r="AA114" s="3"/>
      <c r="AB114" s="3"/>
      <c r="AC114" s="3"/>
      <c r="AD114" s="3"/>
      <c r="AE114" s="3"/>
    </row>
    <row r="115" spans="3:31" x14ac:dyDescent="0.25">
      <c r="C115" s="828" t="s">
        <v>595</v>
      </c>
      <c r="D115" s="994" t="s">
        <v>660</v>
      </c>
      <c r="E115" s="1097">
        <v>149.65299999999999</v>
      </c>
      <c r="F115" s="1088">
        <v>41.588999999999999</v>
      </c>
      <c r="G115" s="1089">
        <v>91.87</v>
      </c>
      <c r="H115" s="1089">
        <v>1105.9280000000001</v>
      </c>
      <c r="I115" s="1089">
        <v>12.301</v>
      </c>
      <c r="J115" s="1089" t="s">
        <v>489</v>
      </c>
      <c r="K115" s="1089">
        <v>510.553</v>
      </c>
      <c r="L115" s="1090">
        <v>1765.02</v>
      </c>
      <c r="M115" s="1108">
        <f t="shared" si="3"/>
        <v>11.794083646836349</v>
      </c>
      <c r="N115" s="1123">
        <f t="shared" si="4"/>
        <v>0.61388679144420766</v>
      </c>
      <c r="O115" s="1124">
        <f t="shared" si="5"/>
        <v>11.180196855392142</v>
      </c>
      <c r="Q115" s="1121"/>
      <c r="R115" s="1089"/>
      <c r="S115" s="1089"/>
      <c r="T115" s="1089"/>
      <c r="U115" s="1089"/>
      <c r="V115" s="1089"/>
      <c r="W115" s="1089"/>
      <c r="X115" s="1089"/>
      <c r="Y115" s="3"/>
      <c r="Z115" s="3"/>
      <c r="AA115" s="3"/>
      <c r="AB115" s="3"/>
      <c r="AC115" s="3"/>
      <c r="AD115" s="3"/>
      <c r="AE115" s="3"/>
    </row>
    <row r="116" spans="3:31" x14ac:dyDescent="0.25">
      <c r="C116" s="996"/>
      <c r="D116" s="994" t="s">
        <v>661</v>
      </c>
      <c r="E116" s="1097">
        <v>147.21299999999999</v>
      </c>
      <c r="F116" s="1088">
        <v>220.99299999999999</v>
      </c>
      <c r="G116" s="1089">
        <v>759.25900000000001</v>
      </c>
      <c r="H116" s="1089">
        <v>3273.0839999999998</v>
      </c>
      <c r="I116" s="1089">
        <v>166.17400000000001</v>
      </c>
      <c r="J116" s="1089">
        <v>14.307</v>
      </c>
      <c r="K116" s="1089">
        <v>993.04</v>
      </c>
      <c r="L116" s="1090">
        <v>5426.8580000000002</v>
      </c>
      <c r="M116" s="1108">
        <f t="shared" si="3"/>
        <v>36.863986196871203</v>
      </c>
      <c r="N116" s="1123">
        <f t="shared" si="4"/>
        <v>5.1575540203650494</v>
      </c>
      <c r="O116" s="1124">
        <f t="shared" si="5"/>
        <v>31.706432176506155</v>
      </c>
      <c r="Q116" s="1121"/>
      <c r="R116" s="1089"/>
      <c r="S116" s="1089"/>
      <c r="T116" s="1089"/>
      <c r="U116" s="1089"/>
      <c r="V116" s="1089"/>
      <c r="W116" s="1089"/>
      <c r="X116" s="1089"/>
      <c r="Y116" s="3"/>
      <c r="Z116" s="3"/>
      <c r="AA116" s="3"/>
      <c r="AB116" s="3"/>
      <c r="AC116" s="3"/>
      <c r="AD116" s="3"/>
      <c r="AE116" s="3"/>
    </row>
    <row r="117" spans="3:31" x14ac:dyDescent="0.25">
      <c r="C117" s="996"/>
      <c r="D117" s="994" t="s">
        <v>662</v>
      </c>
      <c r="E117" s="1097">
        <v>149.52099999999999</v>
      </c>
      <c r="F117" s="1088">
        <v>43.414999999999999</v>
      </c>
      <c r="G117" s="1089">
        <v>34.012</v>
      </c>
      <c r="H117" s="1089">
        <v>519.553</v>
      </c>
      <c r="I117" s="1089" t="s">
        <v>483</v>
      </c>
      <c r="J117" s="1089" t="s">
        <v>489</v>
      </c>
      <c r="K117" s="1089">
        <v>244.26900000000001</v>
      </c>
      <c r="L117" s="1090">
        <v>844.95100000000002</v>
      </c>
      <c r="M117" s="1108">
        <f t="shared" si="3"/>
        <v>5.6510523605379852</v>
      </c>
      <c r="N117" s="1123">
        <f t="shared" si="4"/>
        <v>0.22747306398432329</v>
      </c>
      <c r="O117" s="1124">
        <f t="shared" si="5"/>
        <v>5.4235792965536618</v>
      </c>
      <c r="Q117" s="1121"/>
      <c r="R117" s="1089"/>
      <c r="S117" s="1089"/>
      <c r="T117" s="1089"/>
      <c r="U117" s="1089"/>
      <c r="V117" s="1089"/>
      <c r="W117" s="1089"/>
      <c r="X117" s="1089"/>
      <c r="Y117" s="3"/>
      <c r="Z117" s="3"/>
      <c r="AA117" s="3"/>
      <c r="AB117" s="3"/>
      <c r="AC117" s="3"/>
      <c r="AD117" s="3"/>
      <c r="AE117" s="3"/>
    </row>
    <row r="118" spans="3:31" ht="13.8" thickBot="1" x14ac:dyDescent="0.3">
      <c r="C118" s="998"/>
      <c r="D118" s="999" t="s">
        <v>663</v>
      </c>
      <c r="E118" s="1100">
        <v>165.47</v>
      </c>
      <c r="F118" s="1093">
        <v>45.854999999999997</v>
      </c>
      <c r="G118" s="1094">
        <v>200.33099999999999</v>
      </c>
      <c r="H118" s="1094">
        <v>575.99699999999996</v>
      </c>
      <c r="I118" s="1094" t="s">
        <v>489</v>
      </c>
      <c r="J118" s="1094">
        <v>9.4079999999999995</v>
      </c>
      <c r="K118" s="1094">
        <v>625.26400000000001</v>
      </c>
      <c r="L118" s="1095">
        <v>1458.048</v>
      </c>
      <c r="M118" s="1109">
        <f t="shared" si="3"/>
        <v>8.8115549646461595</v>
      </c>
      <c r="N118" s="1125">
        <f t="shared" si="4"/>
        <v>1.2106786728712153</v>
      </c>
      <c r="O118" s="1126">
        <f t="shared" si="5"/>
        <v>7.6008762917749442</v>
      </c>
      <c r="Q118" s="1121"/>
      <c r="R118" s="1089"/>
      <c r="S118" s="1089"/>
      <c r="T118" s="1089"/>
      <c r="U118" s="1089"/>
      <c r="V118" s="1089"/>
      <c r="W118" s="1089"/>
      <c r="X118" s="1089"/>
      <c r="Y118" s="3"/>
      <c r="Z118" s="3"/>
      <c r="AA118" s="3"/>
      <c r="AB118" s="3"/>
      <c r="AC118" s="3"/>
      <c r="AD118" s="3"/>
      <c r="AE118" s="3"/>
    </row>
    <row r="119" spans="3:31" ht="13.8" x14ac:dyDescent="0.25">
      <c r="C119" s="300" t="s">
        <v>744</v>
      </c>
      <c r="L119" s="1083">
        <f>SUM(L98:L118)</f>
        <v>44046.288999999997</v>
      </c>
      <c r="M119" s="1122">
        <f>SUM(M98:M118)</f>
        <v>278.94453987636496</v>
      </c>
      <c r="N119" s="1122">
        <f t="shared" ref="N119:O119" si="6">SUM(N98:N118)</f>
        <v>34.764313544594351</v>
      </c>
      <c r="O119" s="1122">
        <f t="shared" si="6"/>
        <v>244.18022633177063</v>
      </c>
      <c r="Q119" s="1121"/>
      <c r="R119" s="1089"/>
      <c r="S119" s="1089"/>
      <c r="T119" s="1089"/>
      <c r="U119" s="1089"/>
      <c r="V119" s="1089"/>
      <c r="W119" s="1089"/>
      <c r="X119" s="1089"/>
      <c r="Y119" s="3"/>
      <c r="Z119" s="3"/>
      <c r="AA119" s="3"/>
      <c r="AB119" s="3"/>
      <c r="AC119" s="3"/>
      <c r="AD119" s="3"/>
      <c r="AE119" s="3"/>
    </row>
    <row r="120" spans="3:31" x14ac:dyDescent="0.25">
      <c r="Q120" s="1121"/>
      <c r="R120" s="1089"/>
      <c r="S120" s="1089"/>
      <c r="T120" s="1089"/>
      <c r="U120" s="1089"/>
      <c r="V120" s="1089"/>
      <c r="W120" s="1089"/>
      <c r="X120" s="1089"/>
      <c r="Y120" s="3"/>
      <c r="Z120" s="3"/>
      <c r="AA120" s="3"/>
      <c r="AB120" s="3"/>
      <c r="AC120" s="3"/>
      <c r="AD120" s="3"/>
      <c r="AE120" s="3"/>
    </row>
    <row r="121" spans="3:31" x14ac:dyDescent="0.25">
      <c r="Q121" s="1121"/>
      <c r="R121" s="1089"/>
      <c r="S121" s="1089"/>
      <c r="T121" s="1089"/>
      <c r="U121" s="1089"/>
      <c r="V121" s="1089"/>
      <c r="W121" s="1089"/>
      <c r="X121" s="1089"/>
      <c r="Y121" s="3"/>
      <c r="Z121" s="3"/>
      <c r="AA121" s="3"/>
      <c r="AB121" s="3"/>
      <c r="AC121" s="3"/>
      <c r="AD121" s="3"/>
      <c r="AE121" s="3"/>
    </row>
    <row r="122" spans="3:31" x14ac:dyDescent="0.25">
      <c r="Q122" s="1121"/>
      <c r="R122" s="1089"/>
      <c r="S122" s="1089"/>
      <c r="T122" s="1089"/>
      <c r="U122" s="1089"/>
      <c r="V122" s="1089"/>
      <c r="W122" s="1089"/>
      <c r="X122" s="1089"/>
      <c r="Y122" s="3"/>
      <c r="Z122" s="3"/>
      <c r="AA122" s="3"/>
      <c r="AB122" s="3"/>
      <c r="AC122" s="3"/>
      <c r="AD122" s="3"/>
      <c r="AE122" s="3"/>
    </row>
    <row r="123" spans="3:31" x14ac:dyDescent="0.25">
      <c r="Q123" s="3"/>
      <c r="R123" s="3"/>
      <c r="S123" s="3"/>
      <c r="T123" s="3"/>
      <c r="U123" s="3"/>
      <c r="V123" s="3"/>
      <c r="W123" s="3"/>
      <c r="X123" s="3"/>
      <c r="Y123" s="3"/>
      <c r="Z123" s="3"/>
      <c r="AA123" s="3"/>
      <c r="AB123" s="3"/>
      <c r="AC123" s="3"/>
      <c r="AD123" s="3"/>
      <c r="AE123" s="3"/>
    </row>
    <row r="126" spans="3:31" s="1359" customFormat="1" ht="17.399999999999999" x14ac:dyDescent="0.3">
      <c r="C126" s="1360" t="s">
        <v>870</v>
      </c>
    </row>
    <row r="128" spans="3:31" ht="15.6" x14ac:dyDescent="0.3">
      <c r="C128" s="965" t="s">
        <v>617</v>
      </c>
      <c r="K128" s="965" t="s">
        <v>625</v>
      </c>
    </row>
    <row r="168" spans="1:33" s="11" customFormat="1" x14ac:dyDescent="0.25">
      <c r="C168"/>
      <c r="D168" s="300" t="s">
        <v>641</v>
      </c>
      <c r="E168" s="300" t="s">
        <v>642</v>
      </c>
      <c r="F168"/>
      <c r="G168"/>
      <c r="H168"/>
      <c r="I168" s="370"/>
      <c r="L168" s="884"/>
      <c r="M168" s="884"/>
    </row>
    <row r="169" spans="1:33" x14ac:dyDescent="0.25">
      <c r="C169" s="300" t="s">
        <v>592</v>
      </c>
      <c r="D169" s="827" t="s">
        <v>643</v>
      </c>
      <c r="E169">
        <v>250093</v>
      </c>
      <c r="F169" s="806">
        <f>SUM(E169:E171)</f>
        <v>652639</v>
      </c>
      <c r="I169" s="1385"/>
      <c r="AB169" s="825"/>
    </row>
    <row r="170" spans="1:33" ht="13.8" x14ac:dyDescent="0.25">
      <c r="A170" s="1362"/>
      <c r="B170" s="3"/>
      <c r="D170" s="827" t="s">
        <v>644</v>
      </c>
      <c r="E170">
        <v>271736</v>
      </c>
      <c r="F170" s="806"/>
      <c r="I170" s="1385"/>
      <c r="J170" s="3"/>
      <c r="K170" s="3"/>
      <c r="L170" s="3"/>
      <c r="M170" s="3"/>
      <c r="N170" s="3"/>
    </row>
    <row r="171" spans="1:33" x14ac:dyDescent="0.25">
      <c r="A171" s="1380"/>
      <c r="B171" s="3"/>
      <c r="D171" s="827" t="s">
        <v>645</v>
      </c>
      <c r="E171">
        <v>130810</v>
      </c>
      <c r="F171" s="806"/>
      <c r="I171" s="1387"/>
      <c r="J171" s="3"/>
      <c r="K171" s="3"/>
      <c r="L171" s="3"/>
      <c r="M171" s="3"/>
      <c r="N171" s="3"/>
      <c r="AB171" s="32"/>
    </row>
    <row r="172" spans="1:33" x14ac:dyDescent="0.25">
      <c r="A172" s="1380"/>
      <c r="B172" s="3"/>
      <c r="C172" s="300" t="s">
        <v>593</v>
      </c>
      <c r="D172" s="827" t="s">
        <v>646</v>
      </c>
      <c r="E172">
        <v>245347</v>
      </c>
      <c r="F172" s="806">
        <f>SUM(E172:E175)</f>
        <v>1103109</v>
      </c>
      <c r="I172" s="3"/>
      <c r="J172" s="3"/>
      <c r="K172" s="3"/>
      <c r="L172" s="3"/>
      <c r="M172" s="3"/>
      <c r="N172" s="3"/>
      <c r="AB172" s="32"/>
      <c r="AC172" s="300"/>
    </row>
    <row r="173" spans="1:33" x14ac:dyDescent="0.25">
      <c r="A173" s="1380"/>
      <c r="B173" s="3"/>
      <c r="D173" s="827" t="s">
        <v>647</v>
      </c>
      <c r="E173">
        <v>287382</v>
      </c>
      <c r="I173" s="3"/>
      <c r="J173" s="3"/>
      <c r="K173" s="3"/>
      <c r="L173" s="3"/>
      <c r="M173" s="3"/>
      <c r="N173" s="3"/>
      <c r="AB173" s="829"/>
      <c r="AC173" s="300"/>
      <c r="AD173" s="830"/>
      <c r="AE173" s="831"/>
    </row>
    <row r="174" spans="1:33" ht="15.6" x14ac:dyDescent="0.3">
      <c r="A174" s="1384"/>
      <c r="D174" s="827" t="s">
        <v>648</v>
      </c>
      <c r="E174">
        <v>287966</v>
      </c>
      <c r="I174" s="3"/>
      <c r="K174" s="3"/>
      <c r="L174" s="3"/>
      <c r="M174" s="3"/>
      <c r="N174" s="3"/>
      <c r="AB174" s="32"/>
      <c r="AD174" s="830"/>
      <c r="AE174" s="831"/>
    </row>
    <row r="175" spans="1:33" x14ac:dyDescent="0.25">
      <c r="A175" s="885"/>
      <c r="D175" s="827" t="s">
        <v>649</v>
      </c>
      <c r="E175">
        <v>282414</v>
      </c>
      <c r="I175" s="3"/>
      <c r="K175" s="3"/>
      <c r="L175" s="3"/>
      <c r="M175" s="3"/>
      <c r="N175" s="3"/>
      <c r="AB175" s="32"/>
      <c r="AD175" s="830"/>
      <c r="AE175" s="831"/>
    </row>
    <row r="176" spans="1:33" x14ac:dyDescent="0.25">
      <c r="A176" s="885"/>
      <c r="C176" s="300" t="s">
        <v>594</v>
      </c>
      <c r="D176" s="827" t="s">
        <v>650</v>
      </c>
      <c r="E176">
        <v>2377081</v>
      </c>
      <c r="F176" s="806">
        <f>SUM(E176:E185)</f>
        <v>6455114</v>
      </c>
      <c r="I176" s="3"/>
      <c r="K176" s="3"/>
      <c r="L176" s="370"/>
      <c r="M176" s="3"/>
      <c r="N176" s="3"/>
      <c r="AB176" s="829"/>
      <c r="AD176" s="830"/>
      <c r="AE176" s="831"/>
      <c r="AF176" s="738"/>
      <c r="AG176" s="300"/>
    </row>
    <row r="177" spans="1:33" x14ac:dyDescent="0.25">
      <c r="A177" s="1381"/>
      <c r="D177" s="827" t="s">
        <v>651</v>
      </c>
      <c r="E177">
        <v>383713</v>
      </c>
      <c r="I177" s="3"/>
      <c r="K177" s="370"/>
      <c r="L177" s="1386"/>
      <c r="M177" s="370"/>
      <c r="N177" s="3"/>
      <c r="AB177" s="32"/>
      <c r="AD177" s="830"/>
      <c r="AE177" s="831"/>
      <c r="AF177" s="738"/>
      <c r="AG177" s="300"/>
    </row>
    <row r="178" spans="1:33" x14ac:dyDescent="0.25">
      <c r="A178" s="1381"/>
      <c r="D178" s="827" t="s">
        <v>652</v>
      </c>
      <c r="E178">
        <v>275845</v>
      </c>
      <c r="I178" s="3"/>
      <c r="K178" s="3"/>
      <c r="L178" s="1386"/>
      <c r="M178" s="370"/>
      <c r="N178" s="3"/>
      <c r="AB178" s="32"/>
      <c r="AD178" s="830"/>
      <c r="AE178" s="831"/>
      <c r="AF178" s="738"/>
      <c r="AG178" s="300"/>
    </row>
    <row r="179" spans="1:33" x14ac:dyDescent="0.25">
      <c r="A179" s="885"/>
      <c r="D179" s="827" t="s">
        <v>653</v>
      </c>
      <c r="E179">
        <v>297540</v>
      </c>
      <c r="I179" s="1389"/>
      <c r="K179" s="3"/>
      <c r="L179" s="370"/>
      <c r="M179" s="3"/>
      <c r="N179" s="3"/>
      <c r="AB179" s="829"/>
      <c r="AD179" s="830"/>
      <c r="AE179" s="831"/>
    </row>
    <row r="180" spans="1:33" x14ac:dyDescent="0.25">
      <c r="A180" s="3"/>
      <c r="D180" s="827" t="s">
        <v>654</v>
      </c>
      <c r="E180">
        <v>304805</v>
      </c>
      <c r="I180" s="1389"/>
      <c r="K180" s="3"/>
      <c r="L180" s="3"/>
      <c r="M180" s="3"/>
      <c r="N180" s="3"/>
      <c r="AB180" s="32"/>
      <c r="AD180" s="830"/>
      <c r="AE180" s="831"/>
    </row>
    <row r="181" spans="1:33" x14ac:dyDescent="0.25">
      <c r="A181" s="1388"/>
      <c r="D181" s="827" t="s">
        <v>655</v>
      </c>
      <c r="E181">
        <v>465495</v>
      </c>
      <c r="I181" s="1389"/>
      <c r="K181" s="3"/>
      <c r="L181" s="3"/>
      <c r="M181" s="3"/>
      <c r="N181" s="3"/>
      <c r="AB181" s="32"/>
      <c r="AD181" s="830"/>
      <c r="AE181" s="831"/>
    </row>
    <row r="182" spans="1:33" x14ac:dyDescent="0.25">
      <c r="A182" s="3"/>
      <c r="D182" s="827" t="s">
        <v>656</v>
      </c>
      <c r="E182">
        <v>1725881</v>
      </c>
      <c r="I182" s="1389"/>
      <c r="K182" s="3"/>
      <c r="L182" s="3"/>
      <c r="M182" s="3"/>
      <c r="N182" s="3"/>
      <c r="X182" s="300"/>
      <c r="AB182" s="32"/>
      <c r="AD182" s="830"/>
      <c r="AE182" s="831"/>
    </row>
    <row r="183" spans="1:33" ht="15.6" x14ac:dyDescent="0.3">
      <c r="A183" s="1384"/>
      <c r="D183" s="827" t="s">
        <v>657</v>
      </c>
      <c r="E183">
        <v>363599</v>
      </c>
      <c r="I183" s="1389"/>
      <c r="K183" s="3"/>
      <c r="L183" s="3"/>
      <c r="M183" s="3"/>
      <c r="N183" s="3"/>
      <c r="AB183" s="829"/>
      <c r="AD183" s="830"/>
      <c r="AE183" s="831"/>
    </row>
    <row r="184" spans="1:33" x14ac:dyDescent="0.25">
      <c r="A184" s="3"/>
      <c r="D184" s="827" t="s">
        <v>658</v>
      </c>
      <c r="E184">
        <v>201469</v>
      </c>
      <c r="I184" s="1389"/>
      <c r="K184" s="3"/>
      <c r="L184" s="3"/>
      <c r="M184" s="3"/>
      <c r="N184" s="3"/>
      <c r="AB184" s="32"/>
      <c r="AD184" s="830"/>
      <c r="AE184" s="831"/>
    </row>
    <row r="185" spans="1:33" x14ac:dyDescent="0.25">
      <c r="A185" s="370"/>
      <c r="D185" s="827" t="s">
        <v>659</v>
      </c>
      <c r="E185">
        <v>59686</v>
      </c>
      <c r="I185" s="1389"/>
      <c r="K185" s="3"/>
      <c r="L185" s="3"/>
      <c r="M185" s="3"/>
      <c r="N185" s="3"/>
      <c r="AB185" s="32"/>
      <c r="AD185" s="830"/>
      <c r="AE185" s="831"/>
    </row>
    <row r="186" spans="1:33" x14ac:dyDescent="0.25">
      <c r="A186" s="3"/>
      <c r="C186" s="300" t="s">
        <v>595</v>
      </c>
      <c r="D186" s="827" t="s">
        <v>660</v>
      </c>
      <c r="E186">
        <v>333848</v>
      </c>
      <c r="F186" s="806">
        <f>SUM(E186:E189)</f>
        <v>2116727</v>
      </c>
      <c r="I186" s="3"/>
      <c r="K186" s="3"/>
      <c r="L186" s="3"/>
      <c r="M186" s="3"/>
      <c r="N186" s="3"/>
      <c r="AB186" s="829"/>
      <c r="AD186" s="830"/>
      <c r="AE186" s="831"/>
    </row>
    <row r="187" spans="1:33" ht="12.75" customHeight="1" x14ac:dyDescent="0.25">
      <c r="A187" s="1390"/>
      <c r="D187" s="827" t="s">
        <v>661</v>
      </c>
      <c r="E187">
        <v>1377827</v>
      </c>
      <c r="I187" s="3"/>
      <c r="K187" s="3"/>
      <c r="L187" s="3"/>
      <c r="M187" s="3"/>
      <c r="N187" s="3"/>
      <c r="AB187" s="32"/>
      <c r="AD187" s="830"/>
      <c r="AE187" s="831"/>
    </row>
    <row r="188" spans="1:33" x14ac:dyDescent="0.25">
      <c r="A188" s="1390"/>
      <c r="D188" s="827" t="s">
        <v>662</v>
      </c>
      <c r="E188">
        <v>159606</v>
      </c>
      <c r="I188" s="3"/>
      <c r="K188" s="3"/>
      <c r="L188" s="3"/>
      <c r="M188" s="3"/>
      <c r="N188" s="3"/>
      <c r="AB188" s="32"/>
      <c r="AD188" s="830"/>
      <c r="AE188" s="831"/>
    </row>
    <row r="189" spans="1:33" x14ac:dyDescent="0.25">
      <c r="A189" s="1390"/>
      <c r="D189" s="827" t="s">
        <v>663</v>
      </c>
      <c r="E189">
        <v>245446</v>
      </c>
      <c r="I189" s="3"/>
      <c r="K189" s="3"/>
      <c r="L189" s="3"/>
      <c r="M189" s="3"/>
      <c r="N189" s="3"/>
      <c r="AB189" s="829"/>
      <c r="AD189" s="830"/>
      <c r="AE189" s="831"/>
    </row>
    <row r="190" spans="1:33" x14ac:dyDescent="0.25">
      <c r="A190" s="1390"/>
      <c r="F190" s="814">
        <f>SUM(F169:F189)</f>
        <v>10327589</v>
      </c>
      <c r="I190" s="3"/>
      <c r="K190" s="3"/>
      <c r="L190" s="3"/>
      <c r="M190" s="3"/>
      <c r="N190" s="3"/>
      <c r="AB190" s="32"/>
      <c r="AD190" s="830"/>
      <c r="AE190" s="831"/>
    </row>
    <row r="191" spans="1:33" x14ac:dyDescent="0.25">
      <c r="A191" s="1390"/>
      <c r="I191" s="3"/>
      <c r="K191" s="3"/>
      <c r="L191" s="3"/>
      <c r="M191" s="3"/>
      <c r="N191" s="3"/>
      <c r="AB191" s="32"/>
      <c r="AD191" s="830"/>
      <c r="AE191" s="831"/>
    </row>
    <row r="192" spans="1:33" x14ac:dyDescent="0.25">
      <c r="A192" s="1390"/>
      <c r="I192" s="3"/>
      <c r="K192" s="3"/>
      <c r="L192" s="3"/>
      <c r="M192" s="3"/>
      <c r="N192" s="3"/>
      <c r="AB192" s="829"/>
      <c r="AD192" s="830"/>
      <c r="AE192" s="831"/>
    </row>
    <row r="193" spans="1:31" x14ac:dyDescent="0.25">
      <c r="A193" s="1390"/>
      <c r="I193" s="3"/>
      <c r="K193" s="3"/>
      <c r="L193" s="3"/>
      <c r="M193" s="3"/>
      <c r="N193" s="3"/>
      <c r="AB193" s="32"/>
      <c r="AD193" s="830"/>
      <c r="AE193" s="831"/>
    </row>
    <row r="194" spans="1:31" x14ac:dyDescent="0.25">
      <c r="A194" s="1390"/>
      <c r="I194" s="3"/>
      <c r="K194" s="3"/>
      <c r="L194" s="3"/>
      <c r="M194" s="3"/>
      <c r="N194" s="3"/>
      <c r="AB194" s="32"/>
      <c r="AD194" s="830"/>
      <c r="AE194" s="831"/>
    </row>
    <row r="195" spans="1:31" x14ac:dyDescent="0.25">
      <c r="A195" s="1390"/>
      <c r="I195" s="3"/>
      <c r="K195" s="3"/>
      <c r="L195" s="3"/>
      <c r="M195" s="3"/>
      <c r="N195" s="3"/>
    </row>
    <row r="196" spans="1:31" x14ac:dyDescent="0.25">
      <c r="A196" s="1391"/>
      <c r="K196" s="3"/>
      <c r="L196" s="3"/>
      <c r="M196" s="3"/>
      <c r="N196" s="3"/>
    </row>
    <row r="197" spans="1:31" x14ac:dyDescent="0.25">
      <c r="A197" s="1391"/>
      <c r="K197" s="3"/>
      <c r="L197" s="3"/>
      <c r="M197" s="3"/>
      <c r="N197" s="3"/>
    </row>
    <row r="198" spans="1:31" x14ac:dyDescent="0.25">
      <c r="A198" s="1391"/>
      <c r="K198" s="3"/>
      <c r="L198" s="3"/>
      <c r="M198" s="3"/>
      <c r="N198" s="3"/>
    </row>
    <row r="199" spans="1:31" ht="15.75" customHeight="1" x14ac:dyDescent="0.25">
      <c r="A199" s="1391"/>
      <c r="K199" s="3"/>
      <c r="L199" s="3"/>
      <c r="M199" s="3"/>
      <c r="N199" s="3"/>
    </row>
    <row r="200" spans="1:31" x14ac:dyDescent="0.25">
      <c r="A200" s="1391"/>
      <c r="K200" s="3"/>
      <c r="L200" s="3"/>
      <c r="M200" s="3"/>
      <c r="N200" s="3"/>
    </row>
    <row r="201" spans="1:31" x14ac:dyDescent="0.25">
      <c r="A201" s="1391"/>
      <c r="K201" s="3"/>
      <c r="L201" s="3"/>
      <c r="M201" s="3"/>
      <c r="N201" s="3"/>
    </row>
    <row r="202" spans="1:31" x14ac:dyDescent="0.25">
      <c r="A202" s="1391"/>
      <c r="K202" s="3"/>
      <c r="L202" s="3"/>
      <c r="M202" s="3"/>
      <c r="N202" s="3"/>
      <c r="W202" s="300"/>
    </row>
    <row r="203" spans="1:31" x14ac:dyDescent="0.25">
      <c r="A203" s="3"/>
      <c r="K203" s="3"/>
      <c r="L203" s="3"/>
      <c r="M203" s="3"/>
      <c r="N203" s="3"/>
    </row>
    <row r="204" spans="1:31" x14ac:dyDescent="0.25">
      <c r="A204" s="3"/>
      <c r="H204" s="3"/>
      <c r="K204" s="3"/>
      <c r="L204" s="3"/>
      <c r="M204" s="3"/>
      <c r="N204" s="3"/>
    </row>
    <row r="205" spans="1:31" ht="15.6" x14ac:dyDescent="0.3">
      <c r="A205" s="3"/>
      <c r="B205" s="3"/>
      <c r="C205" s="1384"/>
      <c r="D205" s="3"/>
      <c r="E205" s="3"/>
      <c r="F205" s="3"/>
      <c r="G205" s="3"/>
      <c r="H205" s="3"/>
      <c r="I205" s="3"/>
      <c r="J205" s="3"/>
      <c r="K205" s="3"/>
      <c r="L205" s="3"/>
      <c r="M205" s="3"/>
      <c r="N205" s="3"/>
    </row>
    <row r="206" spans="1:31" x14ac:dyDescent="0.25">
      <c r="A206" s="3"/>
      <c r="B206" s="3"/>
      <c r="C206" s="3"/>
      <c r="D206" s="3"/>
      <c r="E206" s="3"/>
      <c r="F206" s="3"/>
      <c r="G206" s="3"/>
      <c r="H206" s="3"/>
      <c r="I206" s="3"/>
      <c r="J206" s="3"/>
      <c r="K206" s="3"/>
      <c r="L206" s="3"/>
      <c r="M206" s="3"/>
      <c r="N206" s="3"/>
    </row>
    <row r="207" spans="1:31" x14ac:dyDescent="0.25">
      <c r="A207" s="3"/>
      <c r="B207" s="3"/>
      <c r="C207" s="370"/>
      <c r="D207" s="3"/>
      <c r="E207" s="3"/>
      <c r="F207" s="3"/>
      <c r="G207" s="3"/>
      <c r="H207" s="3"/>
      <c r="I207" s="3"/>
      <c r="J207" s="3"/>
      <c r="K207" s="3"/>
      <c r="L207" s="3"/>
      <c r="M207" s="3"/>
      <c r="N207" s="3"/>
      <c r="O207" s="300"/>
    </row>
    <row r="208" spans="1:31" x14ac:dyDescent="0.25">
      <c r="A208" s="3"/>
      <c r="B208" s="3"/>
      <c r="C208" s="3"/>
      <c r="D208" s="3"/>
      <c r="E208" s="370"/>
      <c r="F208" s="370"/>
      <c r="G208" s="370"/>
      <c r="H208" s="370"/>
      <c r="I208" s="370"/>
      <c r="J208" s="370"/>
      <c r="K208" s="370"/>
      <c r="L208" s="370"/>
      <c r="M208" s="3"/>
      <c r="N208" s="3"/>
      <c r="O208" s="300"/>
    </row>
    <row r="209" spans="1:15" x14ac:dyDescent="0.25">
      <c r="A209" s="3"/>
      <c r="B209" s="3"/>
      <c r="C209" s="1627"/>
      <c r="D209" s="370"/>
      <c r="E209" s="3"/>
      <c r="F209" s="3"/>
      <c r="G209" s="3"/>
      <c r="H209" s="3"/>
      <c r="I209" s="3"/>
      <c r="J209" s="3"/>
      <c r="K209" s="3"/>
      <c r="L209" s="3"/>
      <c r="M209" s="1392"/>
      <c r="N209" s="1389"/>
      <c r="O209" s="300"/>
    </row>
    <row r="210" spans="1:15" x14ac:dyDescent="0.25">
      <c r="A210" s="3"/>
      <c r="B210" s="3"/>
      <c r="C210" s="1627"/>
      <c r="D210" s="370"/>
      <c r="E210" s="3"/>
      <c r="F210" s="3"/>
      <c r="G210" s="3"/>
      <c r="H210" s="3"/>
      <c r="I210" s="3"/>
      <c r="J210" s="3"/>
      <c r="K210" s="3"/>
      <c r="L210" s="3"/>
      <c r="M210" s="1389"/>
      <c r="N210" s="1389"/>
      <c r="O210" s="300"/>
    </row>
    <row r="211" spans="1:15" x14ac:dyDescent="0.25">
      <c r="A211" s="3"/>
      <c r="B211" s="3"/>
      <c r="C211" s="1627"/>
      <c r="D211" s="370"/>
      <c r="E211" s="3"/>
      <c r="F211" s="3"/>
      <c r="G211" s="3"/>
      <c r="H211" s="3"/>
      <c r="I211" s="3"/>
      <c r="J211" s="3"/>
      <c r="K211" s="3"/>
      <c r="L211" s="3"/>
      <c r="M211" s="1389"/>
      <c r="N211" s="1389"/>
      <c r="O211" s="300"/>
    </row>
    <row r="212" spans="1:15" x14ac:dyDescent="0.25">
      <c r="A212" s="3"/>
      <c r="B212" s="3"/>
      <c r="C212" s="1627"/>
      <c r="D212" s="370"/>
      <c r="E212" s="3"/>
      <c r="F212" s="3"/>
      <c r="G212" s="3"/>
      <c r="H212" s="3"/>
      <c r="I212" s="3"/>
      <c r="J212" s="3"/>
      <c r="K212" s="3"/>
      <c r="L212" s="3"/>
      <c r="M212" s="1389"/>
      <c r="N212" s="1389"/>
      <c r="O212" s="300"/>
    </row>
    <row r="213" spans="1:15" x14ac:dyDescent="0.25">
      <c r="A213" s="3"/>
      <c r="B213" s="3"/>
      <c r="C213" s="1627"/>
      <c r="D213" s="370"/>
      <c r="E213" s="3"/>
      <c r="F213" s="3"/>
      <c r="G213" s="3"/>
      <c r="H213" s="3"/>
      <c r="I213" s="3"/>
      <c r="J213" s="3"/>
      <c r="K213" s="3"/>
      <c r="L213" s="3"/>
      <c r="M213" s="1389"/>
      <c r="N213" s="1389"/>
      <c r="O213" s="300"/>
    </row>
    <row r="214" spans="1:15" x14ac:dyDescent="0.25">
      <c r="A214" s="3"/>
      <c r="B214" s="3"/>
      <c r="C214" s="1627"/>
      <c r="D214" s="370"/>
      <c r="E214" s="3"/>
      <c r="F214" s="3"/>
      <c r="G214" s="3"/>
      <c r="H214" s="3"/>
      <c r="I214" s="3"/>
      <c r="J214" s="3"/>
      <c r="K214" s="3"/>
      <c r="L214" s="3"/>
      <c r="M214" s="1389"/>
      <c r="N214" s="1389"/>
      <c r="O214" s="300"/>
    </row>
    <row r="215" spans="1:15" x14ac:dyDescent="0.25">
      <c r="A215" s="3"/>
      <c r="B215" s="3"/>
      <c r="C215" s="1627"/>
      <c r="D215" s="370"/>
      <c r="E215" s="3"/>
      <c r="F215" s="3"/>
      <c r="G215" s="3"/>
      <c r="H215" s="3"/>
      <c r="I215" s="3"/>
      <c r="J215" s="3"/>
      <c r="K215" s="3"/>
      <c r="L215" s="3"/>
      <c r="M215" s="1389"/>
      <c r="N215" s="1389"/>
      <c r="O215" s="300"/>
    </row>
    <row r="216" spans="1:15" x14ac:dyDescent="0.25">
      <c r="A216" s="3"/>
      <c r="B216" s="3"/>
      <c r="C216" s="1627"/>
      <c r="D216" s="370"/>
      <c r="E216" s="3"/>
      <c r="F216" s="3"/>
      <c r="G216" s="3"/>
      <c r="H216" s="3"/>
      <c r="I216" s="3"/>
      <c r="J216" s="3"/>
      <c r="K216" s="3"/>
      <c r="L216" s="3"/>
      <c r="M216" s="3"/>
      <c r="N216" s="1390"/>
      <c r="O216" s="300"/>
    </row>
    <row r="217" spans="1:15" x14ac:dyDescent="0.25">
      <c r="A217" s="3"/>
      <c r="B217" s="3"/>
      <c r="C217" s="1627"/>
      <c r="D217" s="370"/>
      <c r="E217" s="3"/>
      <c r="F217" s="3"/>
      <c r="G217" s="3"/>
      <c r="H217" s="3"/>
      <c r="I217" s="3"/>
      <c r="J217" s="3"/>
      <c r="K217" s="3"/>
      <c r="L217" s="3"/>
      <c r="M217" s="3"/>
      <c r="N217" s="1390"/>
      <c r="O217" s="300"/>
    </row>
    <row r="218" spans="1:15" x14ac:dyDescent="0.25">
      <c r="A218" s="3"/>
      <c r="B218" s="3"/>
      <c r="C218" s="1628"/>
      <c r="D218" s="370"/>
      <c r="E218" s="3"/>
      <c r="F218" s="3"/>
      <c r="G218" s="3"/>
      <c r="H218" s="3"/>
      <c r="I218" s="3"/>
      <c r="J218" s="3"/>
      <c r="K218" s="3"/>
      <c r="L218" s="3"/>
      <c r="M218" s="3"/>
      <c r="N218" s="1390"/>
      <c r="O218" s="300"/>
    </row>
    <row r="219" spans="1:15" x14ac:dyDescent="0.25">
      <c r="A219" s="3"/>
      <c r="B219" s="3"/>
      <c r="C219" s="1628"/>
      <c r="D219" s="370"/>
      <c r="E219" s="3"/>
      <c r="F219" s="3"/>
      <c r="G219" s="3"/>
      <c r="H219" s="3"/>
      <c r="I219" s="3"/>
      <c r="J219" s="3"/>
      <c r="K219" s="3"/>
      <c r="L219" s="3"/>
      <c r="M219" s="3"/>
      <c r="N219" s="1390"/>
    </row>
    <row r="220" spans="1:15" x14ac:dyDescent="0.25">
      <c r="A220" s="3"/>
      <c r="B220" s="3"/>
      <c r="C220" s="1628"/>
      <c r="D220" s="370"/>
      <c r="E220" s="3"/>
      <c r="F220" s="3"/>
      <c r="G220" s="3"/>
      <c r="H220" s="3"/>
      <c r="I220" s="3"/>
      <c r="J220" s="3"/>
      <c r="K220" s="3"/>
      <c r="L220" s="3"/>
      <c r="M220" s="3"/>
      <c r="N220" s="1390"/>
    </row>
    <row r="221" spans="1:15" x14ac:dyDescent="0.25">
      <c r="A221" s="3"/>
      <c r="B221" s="3"/>
      <c r="C221" s="1628"/>
      <c r="D221" s="370"/>
      <c r="E221" s="3"/>
      <c r="F221" s="3"/>
      <c r="G221" s="3"/>
      <c r="H221" s="3"/>
      <c r="I221" s="3"/>
      <c r="J221" s="3"/>
      <c r="K221" s="3"/>
      <c r="L221" s="3"/>
      <c r="M221" s="3"/>
      <c r="N221" s="1390"/>
    </row>
    <row r="222" spans="1:15" x14ac:dyDescent="0.25">
      <c r="A222" s="3"/>
      <c r="B222" s="3"/>
      <c r="C222" s="1628"/>
      <c r="D222" s="370"/>
      <c r="E222" s="3"/>
      <c r="F222" s="3"/>
      <c r="G222" s="3"/>
      <c r="H222" s="3"/>
      <c r="I222" s="3"/>
      <c r="J222" s="3"/>
      <c r="K222" s="3"/>
      <c r="L222" s="3"/>
      <c r="M222" s="3"/>
      <c r="N222" s="1390"/>
    </row>
    <row r="223" spans="1:15" x14ac:dyDescent="0.25">
      <c r="A223" s="3"/>
      <c r="B223" s="3"/>
      <c r="C223" s="1628"/>
      <c r="D223" s="370"/>
      <c r="E223" s="3"/>
      <c r="F223" s="3"/>
      <c r="G223" s="3"/>
      <c r="H223" s="3"/>
      <c r="I223" s="3"/>
      <c r="J223" s="3"/>
      <c r="K223" s="3"/>
      <c r="L223" s="3"/>
      <c r="M223" s="3"/>
      <c r="N223" s="1390"/>
    </row>
    <row r="224" spans="1:15" x14ac:dyDescent="0.25">
      <c r="A224" s="3"/>
      <c r="B224" s="3"/>
      <c r="C224" s="1628"/>
      <c r="D224" s="370"/>
      <c r="E224" s="3"/>
      <c r="F224" s="3"/>
      <c r="G224" s="3"/>
      <c r="H224" s="3"/>
      <c r="I224" s="3"/>
      <c r="J224" s="3"/>
      <c r="K224" s="3"/>
      <c r="L224" s="3"/>
      <c r="M224" s="3"/>
      <c r="N224" s="1391"/>
    </row>
    <row r="225" spans="1:14" x14ac:dyDescent="0.25">
      <c r="A225" s="3"/>
      <c r="B225" s="3"/>
      <c r="C225" s="3"/>
      <c r="D225" s="3"/>
      <c r="E225" s="3"/>
      <c r="F225" s="3"/>
      <c r="G225" s="3"/>
      <c r="H225" s="3"/>
      <c r="I225" s="3"/>
      <c r="J225" s="3"/>
      <c r="K225" s="3"/>
      <c r="L225" s="3"/>
      <c r="M225" s="3"/>
      <c r="N225" s="3"/>
    </row>
    <row r="226" spans="1:14" x14ac:dyDescent="0.25">
      <c r="A226" s="3"/>
      <c r="B226" s="3"/>
      <c r="C226" s="3"/>
      <c r="D226" s="3"/>
      <c r="E226" s="3"/>
      <c r="F226" s="3"/>
      <c r="G226" s="3"/>
      <c r="H226" s="3"/>
      <c r="I226" s="3"/>
      <c r="J226" s="3"/>
      <c r="K226" s="3"/>
      <c r="L226" s="3"/>
      <c r="M226" s="3"/>
      <c r="N226" s="3"/>
    </row>
    <row r="227" spans="1:14" x14ac:dyDescent="0.25">
      <c r="A227" s="3"/>
      <c r="B227" s="3"/>
      <c r="C227" s="3"/>
      <c r="D227" s="3"/>
      <c r="E227" s="3"/>
      <c r="F227" s="3"/>
      <c r="G227" s="3"/>
      <c r="H227" s="3"/>
      <c r="I227" s="3"/>
      <c r="J227" s="3"/>
      <c r="K227" s="3"/>
      <c r="L227" s="3"/>
      <c r="M227" s="3"/>
      <c r="N227" s="3"/>
    </row>
    <row r="228" spans="1:14" x14ac:dyDescent="0.25">
      <c r="A228" s="3"/>
      <c r="B228" s="3"/>
      <c r="C228" s="3"/>
      <c r="D228" s="3"/>
      <c r="E228" s="3"/>
      <c r="F228" s="3"/>
      <c r="G228" s="3"/>
      <c r="H228" s="3"/>
      <c r="I228" s="3"/>
      <c r="J228" s="3"/>
      <c r="K228" s="3"/>
      <c r="L228" s="3"/>
      <c r="M228" s="3"/>
      <c r="N228" s="3"/>
    </row>
    <row r="229" spans="1:14" x14ac:dyDescent="0.25">
      <c r="A229" s="3"/>
      <c r="B229" s="3"/>
      <c r="C229" s="3"/>
      <c r="D229" s="3"/>
      <c r="E229" s="3"/>
      <c r="F229" s="3"/>
      <c r="G229" s="3"/>
      <c r="H229" s="3"/>
      <c r="I229" s="3"/>
      <c r="J229" s="3"/>
      <c r="K229" s="3"/>
      <c r="L229" s="3"/>
      <c r="M229" s="3"/>
      <c r="N229" s="3"/>
    </row>
    <row r="230" spans="1:14" x14ac:dyDescent="0.25">
      <c r="A230" s="3"/>
      <c r="B230" s="3"/>
      <c r="C230" s="3"/>
      <c r="D230" s="3"/>
      <c r="E230" s="3"/>
      <c r="F230" s="3"/>
      <c r="G230" s="3"/>
      <c r="H230" s="3"/>
      <c r="I230" s="3"/>
      <c r="J230" s="3"/>
      <c r="K230" s="3"/>
      <c r="L230" s="3"/>
      <c r="M230" s="3"/>
      <c r="N230" s="3"/>
    </row>
    <row r="231" spans="1:14" x14ac:dyDescent="0.25">
      <c r="A231" s="3"/>
      <c r="B231" s="3"/>
      <c r="C231" s="3"/>
      <c r="D231" s="3"/>
      <c r="E231" s="3"/>
      <c r="F231" s="3"/>
      <c r="G231" s="3"/>
      <c r="H231" s="3"/>
      <c r="I231" s="3"/>
      <c r="J231" s="3"/>
      <c r="K231" s="3"/>
      <c r="L231" s="3"/>
      <c r="M231" s="3"/>
      <c r="N231" s="3"/>
    </row>
    <row r="232" spans="1:14" x14ac:dyDescent="0.25">
      <c r="A232" s="3"/>
      <c r="B232" s="3"/>
      <c r="C232" s="3"/>
      <c r="D232" s="3"/>
      <c r="E232" s="3"/>
      <c r="F232" s="3"/>
      <c r="G232" s="3"/>
      <c r="H232" s="3"/>
      <c r="I232" s="3"/>
      <c r="J232" s="3"/>
      <c r="K232" s="3"/>
      <c r="L232" s="3"/>
      <c r="M232" s="3"/>
      <c r="N232" s="3"/>
    </row>
  </sheetData>
  <mergeCells count="14">
    <mergeCell ref="A25:A28"/>
    <mergeCell ref="C46:N46"/>
    <mergeCell ref="F38:F41"/>
    <mergeCell ref="C27:C34"/>
    <mergeCell ref="G5:G6"/>
    <mergeCell ref="G8:G9"/>
    <mergeCell ref="C35:C42"/>
    <mergeCell ref="F35:F37"/>
    <mergeCell ref="C217:C224"/>
    <mergeCell ref="A53:A57"/>
    <mergeCell ref="C209:C216"/>
    <mergeCell ref="F96:L96"/>
    <mergeCell ref="M95:O95"/>
    <mergeCell ref="D55:J55"/>
  </mergeCells>
  <hyperlinks>
    <hyperlink ref="M58" r:id="rId1" xr:uid="{374DCDCC-19EB-4027-BBA3-7E332D2E148A}"/>
    <hyperlink ref="M60" r:id="rId2" xr:uid="{D40DFF4A-2CDC-4930-B58F-73613C87E3DA}"/>
    <hyperlink ref="D172" r:id="rId3" display="https://da.wikipedia.org/wiki/V%C3%A4sternorrlands_l%C3%A4n" xr:uid="{E2EFEF93-A484-4C7D-AE0F-9435F2B704D6}"/>
    <hyperlink ref="D173" r:id="rId4" display="https://da.wikipedia.org/wiki/G%C3%A4vleborgs_l%C3%A4n" xr:uid="{7EF37DCC-831A-4663-B8A6-D552D59FC048}"/>
    <hyperlink ref="D174" r:id="rId5" display="https://da.wikipedia.org/wiki/Dalarnas_l%C3%A4n" xr:uid="{F44B16A8-7078-436F-B3FD-B565F5173955}"/>
    <hyperlink ref="D175" r:id="rId6" display="https://da.wikipedia.org/wiki/V%C3%A4rmlands_l%C3%A4n" xr:uid="{032B3B70-6A45-4AF6-BE61-0BDEDE966750}"/>
    <hyperlink ref="D176" r:id="rId7" tooltip="Stockholms län" display="https://da.wikipedia.org/wiki/Stockholms_l%C3%A4n" xr:uid="{D31CC0B0-0FF0-4C5E-889C-D136FF0FB9DF}"/>
    <hyperlink ref="D177" r:id="rId8" display="https://da.wikipedia.org/wiki/Uppsala_l%C3%A4n" xr:uid="{4EAD1BFB-C8CC-45B1-8989-96CED6F61378}"/>
    <hyperlink ref="D178" r:id="rId9" display="https://da.wikipedia.org/wiki/V%C3%A4stmanlands_l%C3%A4n" xr:uid="{8A6223B9-DB1C-4CD0-9B13-F5CF2830C280}"/>
    <hyperlink ref="D179" r:id="rId10" tooltip="Södermanlands län" display="https://da.wikipedia.org/wiki/S%C3%B6dermanlands_l%C3%A4n" xr:uid="{BF308673-1AE6-4E0C-A4C9-7B2086DC65C2}"/>
    <hyperlink ref="D180" r:id="rId11" tooltip="Örebro län" display="https://da.wikipedia.org/wiki/%C3%96rebro_l%C3%A4n" xr:uid="{799DB8DC-5F92-4FC5-91EE-D9666C38955D}"/>
    <hyperlink ref="D181" r:id="rId12" display="https://da.wikipedia.org/wiki/%C3%96sterg%C3%B6tlands_l%C3%A4n" xr:uid="{3FCB6E4C-D6E0-49C0-850E-CE80652C67B1}"/>
    <hyperlink ref="D182" r:id="rId13" display="https://da.wikipedia.org/wiki/V%C3%A4stra_G%C3%B6talands_l%C3%A4n" xr:uid="{8A1E9BB0-84D4-494E-AE9A-829D15A2143B}"/>
    <hyperlink ref="D183" r:id="rId14" tooltip="Jönköpings län" display="https://da.wikipedia.org/wiki/J%C3%B6nk%C3%B6pings_l%C3%A4n" xr:uid="{F0F06614-D52B-4FF7-8533-3F1FFA031FD1}"/>
    <hyperlink ref="D184" r:id="rId15" display="https://da.wikipedia.org/wiki/Kronobergs_l%C3%A4n" xr:uid="{B17E4974-FE98-441B-980C-1E41F1968BFD}"/>
    <hyperlink ref="D185" r:id="rId16" display="https://da.wikipedia.org/wiki/Gotlands_l%C3%A4n" xr:uid="{ECA54101-C6FD-4D3A-8172-E9479DB1C364}"/>
    <hyperlink ref="D186" r:id="rId17" display="https://da.wikipedia.org/wiki/Hallands_l%C3%A4n" xr:uid="{64D1F8C6-2440-4D0D-BEE2-D2330449184A}"/>
    <hyperlink ref="D187" r:id="rId18" display="https://da.wikipedia.org/wiki/Sk%C3%A5ne_l%C3%A4n" xr:uid="{7B0A5E78-9A7B-4BF9-9B2C-A6FBF110E4BA}"/>
    <hyperlink ref="D188" r:id="rId19" display="https://da.wikipedia.org/wiki/Blekinge_l%C3%A4n" xr:uid="{CFD8D990-49B6-4C56-A75E-AB41BC48681A}"/>
    <hyperlink ref="D189" r:id="rId20" display="https://da.wikipedia.org/wiki/Kalmar_l%C3%A4n" xr:uid="{42A4F104-DEF3-458D-9848-E8BAD4E1C975}"/>
    <hyperlink ref="D169" r:id="rId21" tooltip="Norrbottens län" display="https://da.wikipedia.org/wiki/Norrbottens_l%C3%A4n" xr:uid="{EFE693A1-4236-437F-8079-2E9145CE826E}"/>
    <hyperlink ref="D171" r:id="rId22" display="https://da.wikipedia.org/wiki/J%C3%A4mtlands_l%C3%A4n" xr:uid="{37074327-51AE-4567-81F0-6551D1A5DDBB}"/>
    <hyperlink ref="D170" r:id="rId23" display="https://da.wikipedia.org/wiki/V%C3%A4sterbottens_l%C3%A4n" xr:uid="{7409E001-6D62-4164-926F-670968F1379B}"/>
  </hyperlinks>
  <pageMargins left="0.7" right="0.7" top="0.75" bottom="0.75" header="0.3" footer="0.3"/>
  <drawing r:id="rId2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3869C-DF94-48DE-AED0-C9205BCBD4F1}">
  <sheetPr>
    <tabColor theme="9" tint="-0.249977111117893"/>
  </sheetPr>
  <dimension ref="B1:AH224"/>
  <sheetViews>
    <sheetView topLeftCell="A13" zoomScale="80" zoomScaleNormal="80" workbookViewId="0">
      <selection activeCell="J20" sqref="J20"/>
    </sheetView>
  </sheetViews>
  <sheetFormatPr defaultRowHeight="13.2" x14ac:dyDescent="0.25"/>
  <cols>
    <col min="2" max="2" width="16.33203125" customWidth="1"/>
    <col min="3" max="3" width="37.33203125" customWidth="1"/>
    <col min="4" max="4" width="18.5546875" bestFit="1" customWidth="1"/>
    <col min="5" max="5" width="17.5546875" customWidth="1"/>
    <col min="6" max="6" width="17.6640625" customWidth="1"/>
    <col min="7" max="7" width="22" customWidth="1"/>
    <col min="8" max="8" width="15.6640625" customWidth="1"/>
    <col min="9" max="9" width="15" customWidth="1"/>
    <col min="10" max="10" width="21.109375" customWidth="1"/>
    <col min="11" max="11" width="24.33203125" customWidth="1"/>
    <col min="12" max="12" width="9.5546875" customWidth="1"/>
    <col min="13" max="13" width="12.109375" customWidth="1"/>
    <col min="14" max="14" width="9.33203125" customWidth="1"/>
    <col min="15" max="15" width="12" bestFit="1" customWidth="1"/>
    <col min="16" max="16" width="14.44140625" customWidth="1"/>
    <col min="17" max="17" width="13.5546875" bestFit="1" customWidth="1"/>
    <col min="18" max="18" width="15.109375" customWidth="1"/>
    <col min="19" max="19" width="14.109375" bestFit="1" customWidth="1"/>
    <col min="20" max="20" width="11.44140625" customWidth="1"/>
    <col min="21" max="21" width="27.44140625" bestFit="1" customWidth="1"/>
    <col min="22" max="22" width="54.5546875" customWidth="1"/>
    <col min="23" max="23" width="15.109375" customWidth="1"/>
    <col min="24" max="24" width="11.44140625" customWidth="1"/>
    <col min="25" max="27" width="11.109375" bestFit="1" customWidth="1"/>
  </cols>
  <sheetData>
    <row r="1" spans="2:27" ht="30.6" customHeight="1" x14ac:dyDescent="0.25">
      <c r="C1" s="1644" t="s">
        <v>887</v>
      </c>
      <c r="D1" s="1644"/>
      <c r="E1" s="1644"/>
      <c r="F1" s="1644"/>
      <c r="G1" s="1644"/>
      <c r="H1" s="1644"/>
      <c r="I1" s="1644"/>
      <c r="J1" s="1644"/>
      <c r="K1" s="1644"/>
      <c r="L1" s="1644"/>
      <c r="M1" s="1644"/>
      <c r="N1" s="1644"/>
      <c r="O1" s="1644"/>
    </row>
    <row r="2" spans="2:27" s="11" customFormat="1" ht="22.8" x14ac:dyDescent="0.4">
      <c r="C2" s="1521"/>
      <c r="D2" s="1521"/>
      <c r="E2" s="1521"/>
      <c r="F2" s="1521"/>
      <c r="G2" s="1521"/>
      <c r="H2" s="1521"/>
      <c r="I2" s="1521"/>
      <c r="J2" s="1521"/>
      <c r="K2" s="1521"/>
      <c r="L2" s="1521"/>
      <c r="M2" s="1521"/>
      <c r="N2" s="1521"/>
      <c r="O2" s="1521"/>
    </row>
    <row r="4" spans="2:27" ht="13.8" thickBot="1" x14ac:dyDescent="0.3"/>
    <row r="5" spans="2:27" ht="21.6" thickBot="1" x14ac:dyDescent="0.45">
      <c r="C5" s="1645" t="s">
        <v>120</v>
      </c>
      <c r="D5" s="1646"/>
      <c r="F5" s="875"/>
      <c r="G5" s="875"/>
      <c r="H5" s="875"/>
      <c r="I5" s="875"/>
      <c r="J5" s="875"/>
    </row>
    <row r="6" spans="2:27" ht="21" x14ac:dyDescent="0.4">
      <c r="E6" s="876"/>
      <c r="F6" s="875"/>
      <c r="G6" s="875"/>
      <c r="H6" s="875"/>
      <c r="I6" s="875"/>
      <c r="J6" s="875"/>
    </row>
    <row r="7" spans="2:27" x14ac:dyDescent="0.25">
      <c r="H7" s="300" t="s">
        <v>591</v>
      </c>
      <c r="L7" s="300" t="s">
        <v>592</v>
      </c>
      <c r="M7" s="300" t="s">
        <v>593</v>
      </c>
      <c r="N7" s="300" t="s">
        <v>594</v>
      </c>
      <c r="O7" s="300" t="s">
        <v>595</v>
      </c>
    </row>
    <row r="8" spans="2:27" x14ac:dyDescent="0.25">
      <c r="D8" s="300" t="s">
        <v>754</v>
      </c>
      <c r="H8" s="300" t="s">
        <v>754</v>
      </c>
      <c r="L8" s="300" t="s">
        <v>48</v>
      </c>
    </row>
    <row r="9" spans="2:27" ht="13.8" x14ac:dyDescent="0.25">
      <c r="B9" s="803" t="s">
        <v>596</v>
      </c>
      <c r="C9" s="804" t="s">
        <v>688</v>
      </c>
      <c r="D9" s="898">
        <f>AVERAGE(H34:H36)</f>
        <v>165.46833333333333</v>
      </c>
      <c r="F9" s="803" t="s">
        <v>597</v>
      </c>
      <c r="G9" s="804" t="s">
        <v>598</v>
      </c>
      <c r="H9" s="898">
        <f>AVERAGE(D34:D36)</f>
        <v>171.98366666666666</v>
      </c>
      <c r="J9" s="803" t="s">
        <v>599</v>
      </c>
      <c r="K9" s="441" t="s">
        <v>598</v>
      </c>
      <c r="L9" s="964">
        <f>H9*D49/AVERAGE(D49:D52)</f>
        <v>180.54026782949748</v>
      </c>
      <c r="M9" s="964">
        <f>H9*D50/AVERAGE(D49:D52)</f>
        <v>174.06777791311288</v>
      </c>
      <c r="N9" s="964">
        <f>H9*D51/AVERAGE(D49:D52)</f>
        <v>170.28088829039237</v>
      </c>
      <c r="O9" s="964">
        <f>H9*D52/AVERAGE(D49:D52)</f>
        <v>163.04573263366393</v>
      </c>
      <c r="P9" s="300" t="s">
        <v>754</v>
      </c>
      <c r="X9" s="806"/>
      <c r="Y9" s="806"/>
      <c r="Z9" s="806"/>
      <c r="AA9" s="806"/>
    </row>
    <row r="10" spans="2:27" x14ac:dyDescent="0.25">
      <c r="C10" s="804" t="s">
        <v>689</v>
      </c>
      <c r="D10" s="898">
        <f>AVERAGE(H37:H40)</f>
        <v>139.55800000000002</v>
      </c>
      <c r="G10" s="804" t="s">
        <v>600</v>
      </c>
      <c r="H10" s="898">
        <f>H9</f>
        <v>171.98366666666666</v>
      </c>
      <c r="K10" s="441" t="s">
        <v>600</v>
      </c>
      <c r="L10" s="964">
        <f>L9</f>
        <v>180.54026782949748</v>
      </c>
      <c r="M10" s="964">
        <f t="shared" ref="M10:O10" si="0">M9</f>
        <v>174.06777791311288</v>
      </c>
      <c r="N10" s="964">
        <f t="shared" si="0"/>
        <v>170.28088829039237</v>
      </c>
      <c r="O10" s="964">
        <f t="shared" si="0"/>
        <v>163.04573263366393</v>
      </c>
      <c r="X10" s="806"/>
      <c r="Y10" s="806"/>
      <c r="Z10" s="806"/>
      <c r="AA10" s="806"/>
    </row>
    <row r="11" spans="2:27" x14ac:dyDescent="0.25">
      <c r="C11" s="804" t="s">
        <v>690</v>
      </c>
      <c r="D11" s="898">
        <f>AVERAGE(E63:E65)</f>
        <v>139.05433333333332</v>
      </c>
      <c r="G11" s="807" t="s">
        <v>601</v>
      </c>
      <c r="H11" s="898">
        <f>AVERAGE(C34:C36:E34:G36)</f>
        <v>146.82833333333335</v>
      </c>
      <c r="K11" s="809" t="s">
        <v>601</v>
      </c>
      <c r="L11" s="963">
        <f>H11*H49/AVERAGE(H49:H52)</f>
        <v>154.86212671736106</v>
      </c>
      <c r="M11" s="963">
        <f>H11*H50/AVERAGE(H49:H52)</f>
        <v>148.96290293693966</v>
      </c>
      <c r="N11" s="963">
        <f>H11*H51/AVERAGE(H49:H52)</f>
        <v>145.22894072907621</v>
      </c>
      <c r="O11" s="963">
        <f>H11*H52/AVERAGE(H49:H52)</f>
        <v>138.25936294995648</v>
      </c>
      <c r="X11" s="806"/>
      <c r="Y11" s="806"/>
      <c r="Z11" s="806"/>
      <c r="AA11" s="806"/>
    </row>
    <row r="12" spans="2:27" x14ac:dyDescent="0.25">
      <c r="C12" s="804" t="s">
        <v>691</v>
      </c>
      <c r="D12" s="898">
        <f>AVERAGE(E66:E69)</f>
        <v>102.9995</v>
      </c>
      <c r="G12" s="810" t="s">
        <v>602</v>
      </c>
      <c r="H12" s="962">
        <f>AVERAGE(D37:D40)</f>
        <v>149.005</v>
      </c>
      <c r="K12" s="441" t="s">
        <v>602</v>
      </c>
      <c r="L12" s="962">
        <f>H12*D49/AVERAGE(D49:D52)</f>
        <v>156.41835721571005</v>
      </c>
      <c r="M12" s="962">
        <f>H12*D50/AVERAGE(D49:D52)</f>
        <v>150.8106540036363</v>
      </c>
      <c r="N12" s="962">
        <f>H12*D51/AVERAGE(D49:D52)</f>
        <v>147.52972913925885</v>
      </c>
      <c r="O12" s="962">
        <f>H12*D52/AVERAGE(D49:D52)</f>
        <v>141.26125964139479</v>
      </c>
      <c r="X12" s="806"/>
      <c r="Y12" s="806"/>
      <c r="Z12" s="806"/>
      <c r="AA12" s="806"/>
    </row>
    <row r="13" spans="2:27" x14ac:dyDescent="0.25">
      <c r="G13" s="804" t="s">
        <v>603</v>
      </c>
      <c r="H13" s="898">
        <f>H12</f>
        <v>149.005</v>
      </c>
      <c r="K13" s="300" t="s">
        <v>603</v>
      </c>
      <c r="L13" s="964">
        <f>L12</f>
        <v>156.41835721571005</v>
      </c>
      <c r="M13" s="964">
        <f t="shared" ref="M13:O13" si="1">M12</f>
        <v>150.8106540036363</v>
      </c>
      <c r="N13" s="964">
        <f t="shared" si="1"/>
        <v>147.52972913925885</v>
      </c>
      <c r="O13" s="964">
        <f t="shared" si="1"/>
        <v>141.26125964139479</v>
      </c>
      <c r="X13" s="806"/>
      <c r="Y13" s="806"/>
      <c r="Z13" s="806"/>
      <c r="AA13" s="806"/>
    </row>
    <row r="14" spans="2:27" x14ac:dyDescent="0.25">
      <c r="G14" s="807" t="s">
        <v>604</v>
      </c>
      <c r="H14" s="963">
        <f>AVERAGE(C37:C40:E37:G40)</f>
        <v>125.39557142857143</v>
      </c>
      <c r="K14" s="809" t="s">
        <v>604</v>
      </c>
      <c r="L14" s="963">
        <f>H14*H49/AVERAGE(H49:H52)</f>
        <v>132.25665940293536</v>
      </c>
      <c r="M14" s="963">
        <f>H14*H50/AVERAGE(H49:H52)</f>
        <v>127.21855456215106</v>
      </c>
      <c r="N14" s="963">
        <f>H14*H51/AVERAGE(H49:H52)</f>
        <v>124.0296446690941</v>
      </c>
      <c r="O14" s="963">
        <f>H14*H52/AVERAGE(H49:H52)</f>
        <v>118.07742708010521</v>
      </c>
      <c r="X14" s="806"/>
      <c r="Y14" s="806"/>
      <c r="Z14" s="806"/>
      <c r="AA14" s="806"/>
    </row>
    <row r="15" spans="2:27" x14ac:dyDescent="0.25">
      <c r="G15" s="810" t="s">
        <v>605</v>
      </c>
      <c r="H15" s="1013">
        <f>D11</f>
        <v>139.05433333333332</v>
      </c>
      <c r="K15" s="812" t="s">
        <v>605</v>
      </c>
      <c r="L15" s="964">
        <f>H15*$E$79/$D$100</f>
        <v>150.62537129118223</v>
      </c>
      <c r="M15" s="964">
        <f>H15*$E$82/$D$100</f>
        <v>147.53454355343979</v>
      </c>
      <c r="N15" s="964">
        <f>H15*$E$86/$D$100</f>
        <v>135.59995481545772</v>
      </c>
      <c r="O15" s="964">
        <f>H15*$E$96/$D$100</f>
        <v>130.53179093952912</v>
      </c>
      <c r="P15" s="806">
        <f>L15*$L$21</f>
        <v>148.47010544671278</v>
      </c>
      <c r="Q15" s="806">
        <f t="shared" ref="Q15:S15" si="2">M15*$L$21</f>
        <v>145.42350369425549</v>
      </c>
      <c r="R15" s="806">
        <f t="shared" si="2"/>
        <v>133.65968440403822</v>
      </c>
      <c r="S15" s="806">
        <f t="shared" si="2"/>
        <v>128.66403978832673</v>
      </c>
      <c r="X15" s="814"/>
      <c r="Y15" s="814"/>
      <c r="Z15" s="814"/>
      <c r="AA15" s="814"/>
    </row>
    <row r="16" spans="2:27" x14ac:dyDescent="0.25">
      <c r="G16" s="804" t="s">
        <v>606</v>
      </c>
      <c r="H16" s="1014">
        <f>D11</f>
        <v>139.05433333333332</v>
      </c>
      <c r="K16" s="441" t="s">
        <v>606</v>
      </c>
      <c r="L16" s="964">
        <f t="shared" ref="L16:L20" si="3">H16*$E$79/$D$100</f>
        <v>150.62537129118223</v>
      </c>
      <c r="M16" s="964">
        <f t="shared" ref="M16:M20" si="4">H16*$E$82/$D$100</f>
        <v>147.53454355343979</v>
      </c>
      <c r="N16" s="964">
        <f t="shared" ref="N16:N20" si="5">H16*$E$86/$D$100</f>
        <v>135.59995481545772</v>
      </c>
      <c r="O16" s="964">
        <f t="shared" ref="O16:O20" si="6">H16*$E$96/$D$100</f>
        <v>130.53179093952912</v>
      </c>
      <c r="P16" s="806">
        <f t="shared" ref="P16:P20" si="7">L16*$L$21</f>
        <v>148.47010544671278</v>
      </c>
      <c r="Q16" s="806">
        <f t="shared" ref="Q16:Q20" si="8">M16*$L$21</f>
        <v>145.42350369425549</v>
      </c>
      <c r="R16" s="806">
        <f t="shared" ref="R16:R20" si="9">N16*$L$21</f>
        <v>133.65968440403822</v>
      </c>
      <c r="S16" s="806">
        <f t="shared" ref="S16:S20" si="10">O16*$L$21</f>
        <v>128.66403978832673</v>
      </c>
      <c r="X16" s="814"/>
      <c r="Y16" s="814"/>
      <c r="Z16" s="814"/>
      <c r="AA16" s="814"/>
    </row>
    <row r="17" spans="2:27" x14ac:dyDescent="0.25">
      <c r="G17" s="807" t="s">
        <v>607</v>
      </c>
      <c r="H17" s="1015">
        <f>D11</f>
        <v>139.05433333333332</v>
      </c>
      <c r="K17" s="809" t="s">
        <v>607</v>
      </c>
      <c r="L17" s="963">
        <f t="shared" si="3"/>
        <v>150.62537129118223</v>
      </c>
      <c r="M17" s="963">
        <f t="shared" si="4"/>
        <v>147.53454355343979</v>
      </c>
      <c r="N17" s="963">
        <f t="shared" si="5"/>
        <v>135.59995481545772</v>
      </c>
      <c r="O17" s="963">
        <f t="shared" si="6"/>
        <v>130.53179093952912</v>
      </c>
      <c r="P17" s="806">
        <f t="shared" si="7"/>
        <v>148.47010544671278</v>
      </c>
      <c r="Q17" s="806">
        <f t="shared" si="8"/>
        <v>145.42350369425549</v>
      </c>
      <c r="R17" s="806">
        <f t="shared" si="9"/>
        <v>133.65968440403822</v>
      </c>
      <c r="S17" s="806">
        <f t="shared" si="10"/>
        <v>128.66403978832673</v>
      </c>
      <c r="X17" s="814"/>
      <c r="Y17" s="814"/>
      <c r="Z17" s="814"/>
      <c r="AA17" s="814"/>
    </row>
    <row r="18" spans="2:27" x14ac:dyDescent="0.25">
      <c r="G18" s="810" t="s">
        <v>608</v>
      </c>
      <c r="H18" s="1013">
        <f>D12</f>
        <v>102.9995</v>
      </c>
      <c r="K18" s="812" t="s">
        <v>608</v>
      </c>
      <c r="L18" s="962">
        <f t="shared" si="3"/>
        <v>111.57033052048811</v>
      </c>
      <c r="M18" s="962">
        <f t="shared" si="4"/>
        <v>109.28091095374606</v>
      </c>
      <c r="N18" s="962">
        <f t="shared" si="5"/>
        <v>100.44079325837673</v>
      </c>
      <c r="O18" s="962">
        <f t="shared" si="6"/>
        <v>96.686733009945968</v>
      </c>
      <c r="P18" s="806">
        <f t="shared" si="7"/>
        <v>109.97389480341279</v>
      </c>
      <c r="Q18" s="806">
        <f t="shared" si="8"/>
        <v>107.71723404585116</v>
      </c>
      <c r="R18" s="806">
        <f t="shared" si="9"/>
        <v>99.003607681700444</v>
      </c>
      <c r="S18" s="806">
        <f t="shared" si="10"/>
        <v>95.303263469035542</v>
      </c>
      <c r="X18" s="814"/>
      <c r="Y18" s="814"/>
      <c r="Z18" s="814"/>
      <c r="AA18" s="814"/>
    </row>
    <row r="19" spans="2:27" x14ac:dyDescent="0.25">
      <c r="G19" s="804" t="s">
        <v>609</v>
      </c>
      <c r="H19" s="1014">
        <f>D12</f>
        <v>102.9995</v>
      </c>
      <c r="K19" s="441" t="s">
        <v>609</v>
      </c>
      <c r="L19" s="964">
        <f t="shared" si="3"/>
        <v>111.57033052048811</v>
      </c>
      <c r="M19" s="964">
        <f t="shared" si="4"/>
        <v>109.28091095374606</v>
      </c>
      <c r="N19" s="964">
        <f t="shared" si="5"/>
        <v>100.44079325837673</v>
      </c>
      <c r="O19" s="964">
        <f t="shared" si="6"/>
        <v>96.686733009945968</v>
      </c>
      <c r="P19" s="806">
        <f t="shared" si="7"/>
        <v>109.97389480341279</v>
      </c>
      <c r="Q19" s="806">
        <f t="shared" si="8"/>
        <v>107.71723404585116</v>
      </c>
      <c r="R19" s="806">
        <f t="shared" si="9"/>
        <v>99.003607681700444</v>
      </c>
      <c r="S19" s="806">
        <f t="shared" si="10"/>
        <v>95.303263469035542</v>
      </c>
      <c r="X19" s="814"/>
      <c r="Y19" s="814"/>
      <c r="Z19" s="814"/>
      <c r="AA19" s="814"/>
    </row>
    <row r="20" spans="2:27" x14ac:dyDescent="0.25">
      <c r="G20" s="807" t="s">
        <v>610</v>
      </c>
      <c r="H20" s="1015">
        <f>D12</f>
        <v>102.9995</v>
      </c>
      <c r="K20" s="809" t="s">
        <v>610</v>
      </c>
      <c r="L20" s="963">
        <f t="shared" si="3"/>
        <v>111.57033052048811</v>
      </c>
      <c r="M20" s="963">
        <f t="shared" si="4"/>
        <v>109.28091095374606</v>
      </c>
      <c r="N20" s="963">
        <f t="shared" si="5"/>
        <v>100.44079325837673</v>
      </c>
      <c r="O20" s="963">
        <f t="shared" si="6"/>
        <v>96.686733009945968</v>
      </c>
      <c r="P20" s="806">
        <f t="shared" si="7"/>
        <v>109.97389480341279</v>
      </c>
      <c r="Q20" s="806">
        <f t="shared" si="8"/>
        <v>107.71723404585116</v>
      </c>
      <c r="R20" s="806">
        <f t="shared" si="9"/>
        <v>99.003607681700444</v>
      </c>
      <c r="S20" s="806">
        <f t="shared" si="10"/>
        <v>95.303263469035542</v>
      </c>
      <c r="X20" s="814"/>
      <c r="Y20" s="814"/>
      <c r="Z20" s="814"/>
      <c r="AA20" s="814"/>
    </row>
    <row r="21" spans="2:27" x14ac:dyDescent="0.25">
      <c r="G21" s="370"/>
      <c r="H21" s="1393"/>
      <c r="I21" s="11"/>
      <c r="J21" s="11"/>
      <c r="K21" s="370"/>
      <c r="L21" s="1396">
        <f>H15/AVERAGE(L15:O17)</f>
        <v>0.98569121638676005</v>
      </c>
      <c r="M21" s="1394"/>
      <c r="N21" s="1394"/>
      <c r="O21" s="1394"/>
      <c r="X21" s="814"/>
      <c r="Y21" s="814"/>
      <c r="Z21" s="814"/>
      <c r="AA21" s="814"/>
    </row>
    <row r="22" spans="2:27" x14ac:dyDescent="0.25">
      <c r="H22" s="300"/>
      <c r="I22" s="737"/>
      <c r="L22" s="1396">
        <f>H18/AVERAGE(L18:O20)</f>
        <v>0.98569121638675994</v>
      </c>
      <c r="X22" s="814"/>
      <c r="Y22" s="814"/>
      <c r="Z22" s="814"/>
      <c r="AA22" s="814"/>
    </row>
    <row r="23" spans="2:27" x14ac:dyDescent="0.25">
      <c r="J23" s="300"/>
      <c r="K23" s="737"/>
    </row>
    <row r="24" spans="2:27" s="815" customFormat="1" x14ac:dyDescent="0.25"/>
    <row r="25" spans="2:27" s="11" customFormat="1" x14ac:dyDescent="0.25"/>
    <row r="26" spans="2:27" s="11" customFormat="1" x14ac:dyDescent="0.25"/>
    <row r="27" spans="2:27" ht="15.6" x14ac:dyDescent="0.3">
      <c r="B27" s="965" t="s">
        <v>617</v>
      </c>
    </row>
    <row r="28" spans="2:27" ht="15.6" customHeight="1" x14ac:dyDescent="0.25">
      <c r="B28" s="920" t="s">
        <v>710</v>
      </c>
      <c r="C28" s="909"/>
      <c r="D28" s="910"/>
      <c r="E28" s="909"/>
      <c r="F28" s="909"/>
      <c r="G28" s="911"/>
      <c r="H28" s="3"/>
      <c r="I28" s="911"/>
      <c r="J28" s="3"/>
      <c r="K28" s="911"/>
      <c r="L28" s="3"/>
      <c r="M28" s="911"/>
      <c r="N28" s="3"/>
      <c r="O28" s="911"/>
      <c r="P28" s="3"/>
      <c r="Q28" s="911"/>
      <c r="R28" s="3"/>
      <c r="S28" s="886"/>
      <c r="T28" s="886"/>
      <c r="U28" s="886"/>
      <c r="V28" s="886"/>
    </row>
    <row r="29" spans="2:27" ht="13.8" thickBot="1" x14ac:dyDescent="0.3">
      <c r="B29" s="909"/>
      <c r="C29" s="909"/>
      <c r="D29" s="910"/>
      <c r="E29" s="909"/>
      <c r="F29" s="909"/>
      <c r="G29" s="911"/>
      <c r="H29" s="3"/>
      <c r="I29" s="911"/>
      <c r="J29" s="3"/>
      <c r="K29" s="911"/>
      <c r="L29" s="3"/>
      <c r="M29" s="911"/>
      <c r="N29" s="3"/>
      <c r="O29" s="911"/>
      <c r="P29" s="3"/>
      <c r="Q29" s="911"/>
      <c r="R29" s="3"/>
      <c r="S29" s="895"/>
      <c r="T29" s="895"/>
      <c r="U29" s="895"/>
      <c r="V29" s="895"/>
    </row>
    <row r="30" spans="2:27" ht="13.95" customHeight="1" thickBot="1" x14ac:dyDescent="0.3">
      <c r="B30" s="896"/>
      <c r="C30" s="1608" t="s">
        <v>695</v>
      </c>
      <c r="D30" s="1609"/>
      <c r="E30" s="1609"/>
      <c r="F30" s="1609"/>
      <c r="G30" s="1609"/>
      <c r="H30" s="1610"/>
      <c r="I30" s="922"/>
      <c r="J30" s="922"/>
      <c r="K30" s="922"/>
      <c r="L30" s="922"/>
      <c r="M30" s="922"/>
      <c r="N30" s="922"/>
      <c r="O30" s="922"/>
      <c r="P30" s="922"/>
      <c r="Q30" s="922"/>
      <c r="R30" s="922"/>
      <c r="S30" s="11"/>
      <c r="T30" s="11"/>
      <c r="U30" s="11"/>
      <c r="V30" s="11"/>
    </row>
    <row r="31" spans="2:27" ht="39.6" customHeight="1" thickBot="1" x14ac:dyDescent="0.3">
      <c r="B31" s="941"/>
      <c r="C31" s="958" t="s">
        <v>711</v>
      </c>
      <c r="D31" s="958" t="s">
        <v>712</v>
      </c>
      <c r="E31" s="958" t="s">
        <v>713</v>
      </c>
      <c r="F31" s="958" t="s">
        <v>714</v>
      </c>
      <c r="G31" s="958" t="s">
        <v>715</v>
      </c>
      <c r="H31" s="959" t="s">
        <v>716</v>
      </c>
      <c r="I31" s="921"/>
      <c r="J31" s="921"/>
      <c r="K31" s="1611"/>
      <c r="L31" s="1611"/>
      <c r="M31" s="1611"/>
      <c r="N31" s="1611"/>
      <c r="O31" s="1611"/>
      <c r="P31" s="1611"/>
      <c r="Q31" s="1611"/>
      <c r="R31" s="1611"/>
      <c r="S31" s="11"/>
      <c r="T31" s="11"/>
      <c r="U31" s="11"/>
      <c r="V31" s="11"/>
    </row>
    <row r="32" spans="2:27" ht="13.95" customHeight="1" thickBot="1" x14ac:dyDescent="0.3">
      <c r="B32" s="950" t="s">
        <v>696</v>
      </c>
      <c r="C32" s="942">
        <v>181.44</v>
      </c>
      <c r="D32" s="942">
        <v>166.423</v>
      </c>
      <c r="E32" s="942">
        <v>138.15100000000001</v>
      </c>
      <c r="F32" s="942">
        <v>109.18</v>
      </c>
      <c r="G32" s="942">
        <v>103.652</v>
      </c>
      <c r="H32" s="943">
        <v>158.541</v>
      </c>
      <c r="I32" s="1463">
        <f>H32*Service_Demand_DR!E34</f>
        <v>28743.4833</v>
      </c>
      <c r="J32" s="913"/>
      <c r="L32" s="913"/>
      <c r="N32" s="913"/>
      <c r="P32" s="913"/>
      <c r="R32" s="914"/>
      <c r="S32" s="11"/>
      <c r="T32" s="11"/>
      <c r="U32" s="11"/>
      <c r="V32" s="11"/>
    </row>
    <row r="33" spans="2:22" ht="13.95" customHeight="1" x14ac:dyDescent="0.25">
      <c r="B33" s="951" t="s">
        <v>679</v>
      </c>
      <c r="C33" s="944"/>
      <c r="D33" s="944"/>
      <c r="E33" s="944"/>
      <c r="F33" s="944"/>
      <c r="G33" s="944"/>
      <c r="H33" s="945"/>
      <c r="J33" s="915"/>
      <c r="L33" s="915"/>
      <c r="N33" s="915"/>
      <c r="P33" s="915"/>
      <c r="R33" s="916"/>
      <c r="S33" s="11"/>
      <c r="T33" s="11"/>
      <c r="U33" s="11"/>
      <c r="V33" s="11"/>
    </row>
    <row r="34" spans="2:22" ht="13.95" customHeight="1" x14ac:dyDescent="0.25">
      <c r="B34" s="927" t="s">
        <v>618</v>
      </c>
      <c r="C34" s="925">
        <v>201.98599999999999</v>
      </c>
      <c r="D34" s="925">
        <v>168.31800000000001</v>
      </c>
      <c r="E34" s="925">
        <v>146.30099999999999</v>
      </c>
      <c r="F34" s="925">
        <v>126.324</v>
      </c>
      <c r="G34" s="925">
        <v>106.774</v>
      </c>
      <c r="H34" s="960">
        <v>160.631</v>
      </c>
      <c r="I34" s="737">
        <f>AVERAGE(H34:H36)</f>
        <v>165.46833333333333</v>
      </c>
      <c r="J34" s="904"/>
      <c r="L34" s="904"/>
      <c r="N34" s="904"/>
      <c r="P34" s="904"/>
      <c r="R34" s="917"/>
      <c r="S34" s="369"/>
      <c r="T34" s="369"/>
      <c r="U34" s="369"/>
      <c r="V34" s="369"/>
    </row>
    <row r="35" spans="2:22" ht="13.95" customHeight="1" x14ac:dyDescent="0.25">
      <c r="B35" s="927" t="s">
        <v>619</v>
      </c>
      <c r="C35" s="925">
        <v>194.92</v>
      </c>
      <c r="D35" s="925">
        <v>177.19800000000001</v>
      </c>
      <c r="E35" s="925">
        <v>161.35499999999999</v>
      </c>
      <c r="F35" s="925">
        <v>87.759</v>
      </c>
      <c r="G35" s="925">
        <v>102.59399999999999</v>
      </c>
      <c r="H35" s="960">
        <v>169.9</v>
      </c>
      <c r="J35" s="904"/>
      <c r="L35" s="904"/>
      <c r="N35" s="904"/>
      <c r="P35" s="904"/>
      <c r="R35" s="917"/>
      <c r="S35" s="369"/>
      <c r="T35" s="369"/>
      <c r="U35" s="369"/>
      <c r="V35" s="369"/>
    </row>
    <row r="36" spans="2:22" ht="13.95" customHeight="1" x14ac:dyDescent="0.25">
      <c r="B36" s="927" t="s">
        <v>620</v>
      </c>
      <c r="C36" s="925">
        <v>158.52600000000001</v>
      </c>
      <c r="D36" s="925">
        <v>170.435</v>
      </c>
      <c r="E36" s="925">
        <v>208.941</v>
      </c>
      <c r="F36" s="925">
        <v>81.421999999999997</v>
      </c>
      <c r="G36" s="925">
        <v>109.572</v>
      </c>
      <c r="H36" s="960">
        <v>165.874</v>
      </c>
      <c r="J36" s="904"/>
      <c r="L36" s="904"/>
      <c r="N36" s="904"/>
      <c r="P36" s="904"/>
      <c r="R36" s="917"/>
      <c r="S36" s="369"/>
      <c r="T36" s="369"/>
      <c r="U36" s="369"/>
      <c r="V36" s="369"/>
    </row>
    <row r="37" spans="2:22" ht="13.95" customHeight="1" x14ac:dyDescent="0.25">
      <c r="B37" s="927" t="s">
        <v>621</v>
      </c>
      <c r="C37" s="925" t="s">
        <v>489</v>
      </c>
      <c r="D37" s="925">
        <v>163.05699999999999</v>
      </c>
      <c r="E37" s="925">
        <v>121.89700000000001</v>
      </c>
      <c r="F37" s="925">
        <v>149.589</v>
      </c>
      <c r="G37" s="925">
        <v>117.313</v>
      </c>
      <c r="H37" s="960">
        <v>159.988</v>
      </c>
      <c r="I37" s="737">
        <f>AVERAGE(H37:H40)</f>
        <v>139.55800000000002</v>
      </c>
      <c r="J37" s="904"/>
      <c r="L37" s="904"/>
      <c r="N37" s="904"/>
      <c r="P37" s="904"/>
      <c r="R37" s="917"/>
      <c r="S37" s="369"/>
      <c r="T37" s="369"/>
      <c r="U37" s="369"/>
      <c r="V37" s="369"/>
    </row>
    <row r="38" spans="2:22" ht="13.95" customHeight="1" x14ac:dyDescent="0.25">
      <c r="B38" s="927" t="s">
        <v>622</v>
      </c>
      <c r="C38" s="925" t="s">
        <v>489</v>
      </c>
      <c r="D38" s="925">
        <v>144.01300000000001</v>
      </c>
      <c r="E38" s="925">
        <v>135.24199999999999</v>
      </c>
      <c r="F38" s="925" t="s">
        <v>489</v>
      </c>
      <c r="G38" s="925">
        <v>100.16</v>
      </c>
      <c r="H38" s="960">
        <v>135.27000000000001</v>
      </c>
      <c r="J38" s="904"/>
      <c r="L38" s="904"/>
      <c r="N38" s="904"/>
      <c r="P38" s="904"/>
      <c r="R38" s="917"/>
      <c r="S38" s="369"/>
      <c r="T38" s="369"/>
      <c r="U38" s="369"/>
      <c r="V38" s="369"/>
    </row>
    <row r="39" spans="2:22" ht="13.95" customHeight="1" x14ac:dyDescent="0.25">
      <c r="B39" s="927" t="s">
        <v>623</v>
      </c>
      <c r="C39" s="925" t="s">
        <v>489</v>
      </c>
      <c r="D39" s="925">
        <v>148.256</v>
      </c>
      <c r="E39" s="925">
        <v>130.97800000000001</v>
      </c>
      <c r="F39" s="925">
        <v>112.794</v>
      </c>
      <c r="G39" s="925">
        <v>110.905</v>
      </c>
      <c r="H39" s="960">
        <v>137.6</v>
      </c>
      <c r="J39" s="904"/>
      <c r="L39" s="904"/>
      <c r="N39" s="904"/>
      <c r="P39" s="904"/>
      <c r="R39" s="917"/>
      <c r="S39" s="369"/>
      <c r="T39" s="369"/>
      <c r="U39" s="369"/>
      <c r="V39" s="369"/>
    </row>
    <row r="40" spans="2:22" ht="13.95" customHeight="1" x14ac:dyDescent="0.25">
      <c r="B40" s="927" t="s">
        <v>624</v>
      </c>
      <c r="C40" s="925" t="s">
        <v>483</v>
      </c>
      <c r="D40" s="925">
        <v>140.69399999999999</v>
      </c>
      <c r="E40" s="925">
        <v>90.924999999999997</v>
      </c>
      <c r="F40" s="925" t="s">
        <v>489</v>
      </c>
      <c r="G40" s="925">
        <v>89.715000000000003</v>
      </c>
      <c r="H40" s="960">
        <v>125.374</v>
      </c>
      <c r="J40" s="904"/>
      <c r="L40" s="904"/>
      <c r="N40" s="904"/>
      <c r="P40" s="904"/>
      <c r="R40" s="917"/>
      <c r="S40" s="11"/>
      <c r="T40" s="11"/>
      <c r="U40" s="11"/>
      <c r="V40" s="11"/>
    </row>
    <row r="41" spans="2:22" ht="13.2" customHeight="1" x14ac:dyDescent="0.25">
      <c r="B41" s="952" t="s">
        <v>692</v>
      </c>
      <c r="C41" s="946" t="s">
        <v>483</v>
      </c>
      <c r="D41" s="946">
        <v>168.477</v>
      </c>
      <c r="E41" s="946">
        <v>163.006</v>
      </c>
      <c r="F41" s="946" t="s">
        <v>489</v>
      </c>
      <c r="G41" s="946">
        <v>44.066000000000003</v>
      </c>
      <c r="H41" s="947">
        <v>153.702</v>
      </c>
      <c r="J41" s="904"/>
      <c r="L41" s="904"/>
      <c r="N41" s="904"/>
      <c r="P41" s="904"/>
      <c r="R41" s="917"/>
      <c r="S41" s="11"/>
      <c r="T41" s="11"/>
      <c r="U41" s="11"/>
      <c r="V41" s="11"/>
    </row>
    <row r="42" spans="2:22" ht="13.2" customHeight="1" x14ac:dyDescent="0.25">
      <c r="B42" s="953" t="s">
        <v>697</v>
      </c>
      <c r="C42" s="948"/>
      <c r="D42" s="948"/>
      <c r="E42" s="948"/>
      <c r="F42" s="948"/>
      <c r="G42" s="948"/>
      <c r="H42" s="949"/>
      <c r="J42" s="904"/>
      <c r="L42" s="904"/>
      <c r="N42" s="904"/>
      <c r="P42" s="904"/>
      <c r="R42" s="917"/>
      <c r="S42" s="11"/>
      <c r="T42" s="11"/>
      <c r="U42" s="11"/>
      <c r="V42" s="11"/>
    </row>
    <row r="43" spans="2:22" ht="13.2" customHeight="1" x14ac:dyDescent="0.25">
      <c r="B43" s="954" t="s">
        <v>698</v>
      </c>
      <c r="C43" s="925">
        <v>201.55699999999999</v>
      </c>
      <c r="D43" s="925">
        <v>174.62100000000001</v>
      </c>
      <c r="E43" s="925">
        <v>163.26900000000001</v>
      </c>
      <c r="F43" s="925" t="s">
        <v>483</v>
      </c>
      <c r="G43" s="925">
        <v>86.066999999999993</v>
      </c>
      <c r="H43" s="936">
        <v>168.29400000000001</v>
      </c>
      <c r="J43" s="904"/>
      <c r="L43" s="904"/>
      <c r="N43" s="904"/>
      <c r="P43" s="904"/>
      <c r="R43" s="917"/>
      <c r="S43" s="11"/>
      <c r="T43" s="11"/>
      <c r="U43" s="11"/>
      <c r="V43" s="11"/>
    </row>
    <row r="44" spans="2:22" ht="13.2" customHeight="1" x14ac:dyDescent="0.25">
      <c r="B44" s="954" t="s">
        <v>699</v>
      </c>
      <c r="C44" s="925">
        <v>184.55099999999999</v>
      </c>
      <c r="D44" s="925">
        <v>166.92099999999999</v>
      </c>
      <c r="E44" s="925">
        <v>136.50899999999999</v>
      </c>
      <c r="F44" s="925">
        <v>144.07</v>
      </c>
      <c r="G44" s="925">
        <v>105.286</v>
      </c>
      <c r="H44" s="936">
        <v>157.393</v>
      </c>
      <c r="J44" s="904"/>
      <c r="L44" s="904"/>
      <c r="N44" s="904"/>
      <c r="P44" s="904"/>
      <c r="R44" s="917"/>
    </row>
    <row r="45" spans="2:22" ht="13.2" customHeight="1" x14ac:dyDescent="0.25">
      <c r="B45" s="954" t="s">
        <v>700</v>
      </c>
      <c r="C45" s="925" t="s">
        <v>489</v>
      </c>
      <c r="D45" s="925">
        <v>165.70599999999999</v>
      </c>
      <c r="E45" s="925">
        <v>131.16800000000001</v>
      </c>
      <c r="F45" s="925">
        <v>71.055999999999997</v>
      </c>
      <c r="G45" s="925">
        <v>97.302000000000007</v>
      </c>
      <c r="H45" s="936">
        <v>155.58699999999999</v>
      </c>
      <c r="J45" s="904"/>
      <c r="L45" s="904"/>
      <c r="N45" s="904"/>
      <c r="P45" s="904"/>
      <c r="R45" s="917"/>
    </row>
    <row r="46" spans="2:22" ht="13.2" customHeight="1" x14ac:dyDescent="0.25">
      <c r="B46" s="955" t="s">
        <v>701</v>
      </c>
      <c r="C46" s="925" t="s">
        <v>483</v>
      </c>
      <c r="D46" s="925">
        <v>170.62899999999999</v>
      </c>
      <c r="E46" s="925">
        <v>112.108</v>
      </c>
      <c r="F46" s="925">
        <v>57.521000000000001</v>
      </c>
      <c r="G46" s="925">
        <v>112.05</v>
      </c>
      <c r="H46" s="936">
        <v>165.51300000000001</v>
      </c>
      <c r="J46" s="904"/>
      <c r="L46" s="904"/>
      <c r="N46" s="904"/>
      <c r="P46" s="904"/>
      <c r="R46" s="917"/>
    </row>
    <row r="47" spans="2:22" ht="13.2" customHeight="1" x14ac:dyDescent="0.25">
      <c r="B47" s="952" t="s">
        <v>702</v>
      </c>
      <c r="C47" s="946">
        <v>202.13399999999999</v>
      </c>
      <c r="D47" s="946">
        <v>166.67699999999999</v>
      </c>
      <c r="E47" s="946">
        <v>157.39500000000001</v>
      </c>
      <c r="F47" s="946">
        <v>127.042</v>
      </c>
      <c r="G47" s="946">
        <v>116.59099999999999</v>
      </c>
      <c r="H47" s="947">
        <v>163.48599999999999</v>
      </c>
      <c r="J47" s="904"/>
      <c r="L47" s="904"/>
      <c r="N47" s="904"/>
      <c r="P47" s="904"/>
      <c r="R47" s="917"/>
    </row>
    <row r="48" spans="2:22" x14ac:dyDescent="0.25">
      <c r="B48" s="956" t="s">
        <v>704</v>
      </c>
      <c r="C48" s="925"/>
      <c r="D48" s="925"/>
      <c r="E48" s="925"/>
      <c r="F48" s="925"/>
      <c r="G48" s="925"/>
      <c r="H48" s="936"/>
      <c r="J48" s="904"/>
      <c r="L48" s="904"/>
      <c r="N48" s="904"/>
      <c r="P48" s="904"/>
      <c r="R48" s="917"/>
    </row>
    <row r="49" spans="2:34" x14ac:dyDescent="0.25">
      <c r="B49" s="954" t="s">
        <v>705</v>
      </c>
      <c r="C49" s="925" t="s">
        <v>489</v>
      </c>
      <c r="D49" s="924">
        <v>177.542</v>
      </c>
      <c r="E49" s="925">
        <v>128.66200000000001</v>
      </c>
      <c r="F49" s="925" t="s">
        <v>483</v>
      </c>
      <c r="G49" s="925">
        <v>146.285</v>
      </c>
      <c r="H49" s="936">
        <v>170.292</v>
      </c>
      <c r="J49" s="904"/>
      <c r="L49" s="904"/>
      <c r="N49" s="904"/>
      <c r="P49" s="904"/>
      <c r="R49" s="917"/>
      <c r="S49" s="904"/>
      <c r="T49" s="903"/>
      <c r="U49" s="904"/>
      <c r="V49" s="903"/>
      <c r="W49" s="904"/>
      <c r="AC49" s="32"/>
    </row>
    <row r="50" spans="2:34" x14ac:dyDescent="0.25">
      <c r="B50" s="954" t="s">
        <v>706</v>
      </c>
      <c r="C50" s="925">
        <v>201.90700000000001</v>
      </c>
      <c r="D50" s="924">
        <v>171.17699999999999</v>
      </c>
      <c r="E50" s="925">
        <v>154.965</v>
      </c>
      <c r="F50" s="925" t="s">
        <v>483</v>
      </c>
      <c r="G50" s="925">
        <v>79.95</v>
      </c>
      <c r="H50" s="936">
        <v>163.80500000000001</v>
      </c>
      <c r="J50" s="904"/>
      <c r="L50" s="904"/>
      <c r="N50" s="904"/>
      <c r="P50" s="904"/>
      <c r="R50" s="917"/>
      <c r="S50" s="904"/>
      <c r="T50" s="903"/>
      <c r="U50" s="904"/>
      <c r="V50" s="903"/>
      <c r="W50" s="904"/>
      <c r="AC50" s="32"/>
      <c r="AD50" s="300"/>
    </row>
    <row r="51" spans="2:34" x14ac:dyDescent="0.25">
      <c r="B51" s="954" t="s">
        <v>707</v>
      </c>
      <c r="C51" s="925">
        <v>178.142</v>
      </c>
      <c r="D51" s="924">
        <v>167.453</v>
      </c>
      <c r="E51" s="925">
        <v>152.965</v>
      </c>
      <c r="F51" s="925">
        <v>97.543000000000006</v>
      </c>
      <c r="G51" s="925">
        <v>102.639</v>
      </c>
      <c r="H51" s="936">
        <v>159.69900000000001</v>
      </c>
      <c r="J51" s="904"/>
      <c r="L51" s="904"/>
      <c r="N51" s="904"/>
      <c r="P51" s="904"/>
      <c r="R51" s="917"/>
      <c r="S51" s="904"/>
      <c r="T51" s="903"/>
      <c r="U51" s="904"/>
      <c r="V51" s="903"/>
      <c r="W51" s="904"/>
      <c r="AC51" s="829"/>
      <c r="AD51" s="300"/>
      <c r="AE51" s="830"/>
      <c r="AF51" s="831"/>
    </row>
    <row r="52" spans="2:34" ht="13.8" thickBot="1" x14ac:dyDescent="0.3">
      <c r="B52" s="957" t="s">
        <v>708</v>
      </c>
      <c r="C52" s="939">
        <v>184.667</v>
      </c>
      <c r="D52" s="961">
        <v>160.33799999999999</v>
      </c>
      <c r="E52" s="939">
        <v>116.137</v>
      </c>
      <c r="F52" s="939">
        <v>111.43899999999999</v>
      </c>
      <c r="G52" s="939">
        <v>105.303</v>
      </c>
      <c r="H52" s="940">
        <v>152.035</v>
      </c>
      <c r="J52" s="904"/>
      <c r="L52" s="904"/>
      <c r="N52" s="904"/>
      <c r="P52" s="904"/>
      <c r="R52" s="917"/>
      <c r="S52" s="904"/>
      <c r="T52" s="903"/>
      <c r="U52" s="904"/>
      <c r="V52" s="903"/>
      <c r="W52" s="904"/>
      <c r="AC52" s="32"/>
      <c r="AE52" s="830"/>
      <c r="AF52" s="831"/>
    </row>
    <row r="53" spans="2:34" x14ac:dyDescent="0.25">
      <c r="B53" s="929"/>
      <c r="C53" s="929"/>
      <c r="D53" s="930"/>
      <c r="E53" s="929"/>
      <c r="F53" s="929"/>
      <c r="G53" s="931"/>
      <c r="H53" s="928"/>
      <c r="I53" s="919"/>
      <c r="J53" s="3"/>
      <c r="K53" s="919"/>
      <c r="L53" s="3"/>
      <c r="M53" s="919"/>
      <c r="N53" s="3"/>
      <c r="O53" s="919"/>
      <c r="P53" s="897"/>
      <c r="Q53" s="919"/>
      <c r="R53" s="897"/>
      <c r="S53" s="904"/>
      <c r="T53" s="903"/>
      <c r="U53" s="904"/>
      <c r="V53" s="903"/>
      <c r="W53" s="904"/>
      <c r="AC53" s="32"/>
      <c r="AE53" s="830"/>
      <c r="AF53" s="831"/>
    </row>
    <row r="54" spans="2:34" ht="14.4" x14ac:dyDescent="0.25">
      <c r="B54" s="932" t="s">
        <v>717</v>
      </c>
      <c r="C54" s="929"/>
      <c r="D54" s="930"/>
      <c r="E54" s="929"/>
      <c r="F54" s="929"/>
      <c r="G54" s="931"/>
      <c r="H54" s="928"/>
      <c r="I54" s="919"/>
      <c r="J54" s="3"/>
      <c r="K54" s="919"/>
      <c r="L54" s="3"/>
      <c r="M54" s="919"/>
      <c r="N54" s="3"/>
      <c r="O54" s="919"/>
      <c r="P54" s="897"/>
      <c r="Q54" s="919"/>
      <c r="R54" s="897"/>
      <c r="S54" s="904"/>
      <c r="T54" s="903"/>
      <c r="U54" s="904"/>
      <c r="V54" s="903"/>
      <c r="W54" s="904"/>
      <c r="AC54" s="829"/>
      <c r="AE54" s="830"/>
      <c r="AF54" s="831"/>
      <c r="AG54" s="738"/>
      <c r="AH54" s="300"/>
    </row>
    <row r="55" spans="2:34" x14ac:dyDescent="0.25">
      <c r="B55" s="929" t="s">
        <v>709</v>
      </c>
      <c r="C55" s="928"/>
      <c r="D55" s="933"/>
      <c r="E55" s="928"/>
      <c r="F55" s="928"/>
      <c r="G55" s="931"/>
      <c r="H55" s="928"/>
      <c r="I55" s="919"/>
      <c r="J55" s="3"/>
      <c r="K55" s="919"/>
      <c r="L55" s="3"/>
      <c r="M55" s="919"/>
      <c r="N55" s="3"/>
      <c r="O55" s="919"/>
      <c r="P55" s="897"/>
      <c r="Q55" s="919"/>
      <c r="R55" s="897"/>
      <c r="S55" s="904"/>
      <c r="T55" s="903"/>
      <c r="U55" s="904"/>
      <c r="V55" s="903"/>
      <c r="W55" s="904"/>
      <c r="AC55" s="32"/>
      <c r="AE55" s="830"/>
      <c r="AF55" s="831"/>
      <c r="AG55" s="738"/>
      <c r="AH55" s="300"/>
    </row>
    <row r="56" spans="2:34" x14ac:dyDescent="0.25">
      <c r="B56" s="928"/>
      <c r="C56" s="928"/>
      <c r="D56" s="928"/>
      <c r="E56" s="928"/>
      <c r="F56" s="928"/>
      <c r="G56" s="928"/>
      <c r="H56" s="928"/>
      <c r="I56" s="3"/>
      <c r="J56" s="3"/>
      <c r="K56" s="3"/>
      <c r="L56" s="3"/>
      <c r="M56" s="3"/>
      <c r="N56" s="3"/>
      <c r="O56" s="3"/>
      <c r="P56" s="3"/>
      <c r="Q56" s="904"/>
      <c r="R56" s="903"/>
      <c r="S56" s="904"/>
      <c r="T56" s="903"/>
      <c r="U56" s="904"/>
      <c r="V56" s="903"/>
      <c r="W56" s="904"/>
      <c r="AC56" s="32"/>
      <c r="AE56" s="830"/>
      <c r="AF56" s="831"/>
      <c r="AG56" s="738"/>
      <c r="AH56" s="300"/>
    </row>
    <row r="57" spans="2:34" x14ac:dyDescent="0.25">
      <c r="Q57" s="904"/>
      <c r="R57" s="903"/>
      <c r="S57" s="904"/>
      <c r="T57" s="903"/>
      <c r="U57" s="904"/>
      <c r="V57" s="903"/>
      <c r="W57" s="904"/>
      <c r="AC57" s="829"/>
      <c r="AE57" s="830"/>
      <c r="AF57" s="831"/>
    </row>
    <row r="58" spans="2:34" x14ac:dyDescent="0.25">
      <c r="Q58" s="904"/>
      <c r="R58" s="903"/>
      <c r="S58" s="904"/>
      <c r="T58" s="903"/>
      <c r="U58" s="904"/>
      <c r="V58" s="903"/>
      <c r="W58" s="904"/>
      <c r="AC58" s="32"/>
      <c r="AE58" s="830"/>
      <c r="AF58" s="831"/>
    </row>
    <row r="59" spans="2:34" x14ac:dyDescent="0.25">
      <c r="Q59" s="904"/>
      <c r="R59" s="903"/>
      <c r="S59" s="904"/>
      <c r="T59" s="903"/>
      <c r="U59" s="904"/>
      <c r="V59" s="903"/>
      <c r="W59" s="904"/>
      <c r="AC59" s="32"/>
      <c r="AE59" s="830"/>
      <c r="AF59" s="831"/>
    </row>
    <row r="60" spans="2:34" ht="15.6" x14ac:dyDescent="0.3">
      <c r="B60" s="965" t="s">
        <v>625</v>
      </c>
      <c r="Q60" s="904"/>
      <c r="R60" s="903"/>
      <c r="S60" s="904"/>
      <c r="T60" s="903"/>
      <c r="U60" s="904"/>
      <c r="V60" s="903"/>
      <c r="W60" s="904"/>
      <c r="Y60" s="300"/>
      <c r="AC60" s="32"/>
      <c r="AE60" s="830"/>
      <c r="AF60" s="831"/>
    </row>
    <row r="61" spans="2:34" ht="17.399999999999999" thickBot="1" x14ac:dyDescent="0.3">
      <c r="B61" s="966" t="s">
        <v>727</v>
      </c>
      <c r="K61" s="11"/>
      <c r="Q61" s="904"/>
      <c r="R61" s="903"/>
      <c r="S61" s="904"/>
      <c r="T61" s="903"/>
      <c r="U61" s="904"/>
      <c r="V61" s="903"/>
      <c r="W61" s="904"/>
      <c r="AC61" s="829"/>
      <c r="AE61" s="830"/>
      <c r="AF61" s="831"/>
    </row>
    <row r="62" spans="2:34" ht="13.8" thickBot="1" x14ac:dyDescent="0.3">
      <c r="B62" s="978"/>
      <c r="C62" s="979"/>
      <c r="D62" s="980" t="s">
        <v>718</v>
      </c>
      <c r="E62" s="981" t="s">
        <v>719</v>
      </c>
      <c r="F62" s="912"/>
      <c r="G62" s="1"/>
      <c r="K62" s="11"/>
      <c r="U62" s="904"/>
      <c r="V62" s="903"/>
      <c r="W62" s="904"/>
      <c r="AC62" s="32"/>
      <c r="AE62" s="830"/>
      <c r="AF62" s="831"/>
    </row>
    <row r="63" spans="2:34" x14ac:dyDescent="0.25">
      <c r="B63" s="973" t="s">
        <v>679</v>
      </c>
      <c r="C63" s="897" t="s">
        <v>680</v>
      </c>
      <c r="D63" s="971">
        <v>22.736000000000001</v>
      </c>
      <c r="E63" s="982">
        <v>153.434</v>
      </c>
      <c r="F63" s="1016">
        <f>AVERAGE(E63:E65)</f>
        <v>139.05433333333332</v>
      </c>
      <c r="G63" s="972"/>
      <c r="K63" s="968"/>
      <c r="U63" s="904"/>
      <c r="V63" s="903"/>
      <c r="W63" s="904"/>
      <c r="AC63" s="32"/>
      <c r="AE63" s="830"/>
      <c r="AF63" s="831"/>
    </row>
    <row r="64" spans="2:34" x14ac:dyDescent="0.25">
      <c r="B64" s="974"/>
      <c r="C64" s="897" t="s">
        <v>681</v>
      </c>
      <c r="D64" s="971">
        <v>20.288</v>
      </c>
      <c r="E64" s="982">
        <v>144.21199999999999</v>
      </c>
      <c r="F64" s="1016"/>
      <c r="G64" s="972"/>
      <c r="K64" s="968"/>
      <c r="U64" s="3"/>
      <c r="V64" s="3"/>
      <c r="W64" s="3"/>
      <c r="AC64" s="829"/>
      <c r="AE64" s="830"/>
      <c r="AF64" s="831"/>
    </row>
    <row r="65" spans="2:32" x14ac:dyDescent="0.25">
      <c r="B65" s="974"/>
      <c r="C65" s="897" t="s">
        <v>682</v>
      </c>
      <c r="D65" s="971">
        <v>17.782</v>
      </c>
      <c r="E65" s="982">
        <v>119.517</v>
      </c>
      <c r="F65" s="1016"/>
      <c r="G65" s="972"/>
      <c r="K65" s="968"/>
      <c r="U65" s="3"/>
      <c r="V65" s="3"/>
      <c r="W65" s="3"/>
      <c r="AC65" s="32"/>
      <c r="AE65" s="830"/>
      <c r="AF65" s="831"/>
    </row>
    <row r="66" spans="2:32" x14ac:dyDescent="0.25">
      <c r="B66" s="974"/>
      <c r="C66" s="897" t="s">
        <v>683</v>
      </c>
      <c r="D66" s="971">
        <v>16.407</v>
      </c>
      <c r="E66" s="982">
        <v>107.288</v>
      </c>
      <c r="F66" s="1016">
        <f>AVERAGE(E66:E69)</f>
        <v>102.9995</v>
      </c>
      <c r="G66" s="972"/>
      <c r="K66" s="968"/>
      <c r="AC66" s="32"/>
      <c r="AE66" s="830"/>
      <c r="AF66" s="831"/>
    </row>
    <row r="67" spans="2:32" x14ac:dyDescent="0.25">
      <c r="B67" s="974"/>
      <c r="C67" s="897" t="s">
        <v>684</v>
      </c>
      <c r="D67" s="971">
        <v>14.894</v>
      </c>
      <c r="E67" s="982">
        <v>109.309</v>
      </c>
      <c r="F67" s="1"/>
      <c r="G67" s="972"/>
      <c r="K67" s="968"/>
    </row>
    <row r="68" spans="2:32" x14ac:dyDescent="0.25">
      <c r="B68" s="974"/>
      <c r="C68" s="897" t="s">
        <v>685</v>
      </c>
      <c r="D68" s="971">
        <v>14.683</v>
      </c>
      <c r="E68" s="982">
        <v>104.307</v>
      </c>
      <c r="F68" s="1"/>
      <c r="G68" s="972"/>
      <c r="K68" s="968"/>
    </row>
    <row r="69" spans="2:32" ht="13.8" thickBot="1" x14ac:dyDescent="0.3">
      <c r="B69" s="975"/>
      <c r="C69" s="976" t="s">
        <v>720</v>
      </c>
      <c r="D69" s="977">
        <v>14.476000000000001</v>
      </c>
      <c r="E69" s="983">
        <v>91.093999999999994</v>
      </c>
      <c r="F69" s="1"/>
      <c r="G69" s="972"/>
      <c r="K69" s="968"/>
    </row>
    <row r="70" spans="2:32" x14ac:dyDescent="0.25">
      <c r="B70" s="902" t="s">
        <v>862</v>
      </c>
      <c r="C70" s="894"/>
      <c r="D70" s="894"/>
      <c r="E70" s="894"/>
      <c r="F70" s="894"/>
      <c r="G70" s="967"/>
      <c r="H70" s="969"/>
      <c r="I70" s="967"/>
      <c r="J70" s="969"/>
      <c r="K70" s="967"/>
    </row>
    <row r="71" spans="2:32" ht="15.75" customHeight="1" x14ac:dyDescent="0.25">
      <c r="B71" s="902" t="s">
        <v>721</v>
      </c>
      <c r="C71" s="11"/>
      <c r="D71" s="11"/>
      <c r="E71" s="11"/>
      <c r="F71" s="11"/>
      <c r="G71" s="11"/>
      <c r="H71" s="11"/>
      <c r="I71" s="11"/>
      <c r="J71" s="11"/>
      <c r="K71" s="11"/>
    </row>
    <row r="72" spans="2:32" x14ac:dyDescent="0.25">
      <c r="B72" s="11"/>
      <c r="C72" s="11"/>
      <c r="D72" s="11"/>
      <c r="E72" s="11"/>
      <c r="F72" s="11"/>
      <c r="G72" s="11"/>
      <c r="H72" s="11"/>
      <c r="I72" s="11"/>
      <c r="J72" s="11"/>
      <c r="K72" s="11"/>
    </row>
    <row r="73" spans="2:32" x14ac:dyDescent="0.25">
      <c r="C73" s="984"/>
      <c r="D73" s="984"/>
      <c r="E73" s="984"/>
      <c r="F73" s="984"/>
      <c r="G73" s="985"/>
      <c r="H73" s="985"/>
      <c r="I73" s="11"/>
      <c r="K73" s="11"/>
    </row>
    <row r="74" spans="2:32" x14ac:dyDescent="0.25">
      <c r="C74" s="984"/>
      <c r="D74" s="984"/>
      <c r="E74" s="984"/>
      <c r="F74" s="984"/>
      <c r="G74" s="985"/>
      <c r="H74" s="985"/>
      <c r="I74" s="11"/>
      <c r="U74" s="300"/>
      <c r="V74" s="300"/>
      <c r="W74" s="300"/>
      <c r="X74" s="300"/>
    </row>
    <row r="75" spans="2:32" x14ac:dyDescent="0.25">
      <c r="B75" s="984" t="s">
        <v>722</v>
      </c>
      <c r="C75" s="984"/>
      <c r="D75" s="984"/>
      <c r="E75" s="984"/>
      <c r="F75" s="984"/>
      <c r="G75" s="985"/>
      <c r="H75" s="985"/>
      <c r="I75" s="11"/>
    </row>
    <row r="76" spans="2:32" ht="13.8" thickBot="1" x14ac:dyDescent="0.3">
      <c r="B76" s="902" t="s">
        <v>863</v>
      </c>
      <c r="C76" s="985"/>
      <c r="D76" s="985"/>
      <c r="E76" s="985"/>
      <c r="I76" s="11"/>
    </row>
    <row r="77" spans="2:32" x14ac:dyDescent="0.25">
      <c r="B77" s="991"/>
      <c r="C77" s="992" t="s">
        <v>724</v>
      </c>
      <c r="D77" s="993" t="s">
        <v>725</v>
      </c>
      <c r="E77" s="1012" t="s">
        <v>678</v>
      </c>
      <c r="I77" s="987"/>
    </row>
    <row r="78" spans="2:32" ht="13.8" thickBot="1" x14ac:dyDescent="0.3">
      <c r="B78" s="1001"/>
      <c r="C78" s="1002" t="s">
        <v>726</v>
      </c>
      <c r="D78" s="1003">
        <v>157.90299999999999</v>
      </c>
      <c r="E78" s="986" t="s">
        <v>486</v>
      </c>
      <c r="F78" s="1463">
        <f>D78*Service_Demand_DR!E42</f>
        <v>44039.146699999998</v>
      </c>
      <c r="G78" s="1"/>
      <c r="I78" s="988"/>
    </row>
    <row r="79" spans="2:32" x14ac:dyDescent="0.25">
      <c r="B79" s="1004" t="s">
        <v>592</v>
      </c>
      <c r="C79" s="1005" t="s">
        <v>643</v>
      </c>
      <c r="D79" s="1006">
        <v>180.142</v>
      </c>
      <c r="E79" s="990">
        <f>AVERAGE(D79:D81)</f>
        <v>176.511</v>
      </c>
      <c r="F79" s="990"/>
      <c r="G79" s="990"/>
      <c r="I79" s="990"/>
    </row>
    <row r="80" spans="2:32" x14ac:dyDescent="0.25">
      <c r="B80" s="996"/>
      <c r="C80" s="994" t="s">
        <v>644</v>
      </c>
      <c r="D80" s="995">
        <v>174.23400000000001</v>
      </c>
      <c r="E80" s="989" t="s">
        <v>486</v>
      </c>
      <c r="F80" s="990"/>
      <c r="G80" s="412"/>
      <c r="I80" s="990"/>
    </row>
    <row r="81" spans="2:9" x14ac:dyDescent="0.25">
      <c r="B81" s="1007"/>
      <c r="C81" s="1008" t="s">
        <v>645</v>
      </c>
      <c r="D81" s="997">
        <v>175.15700000000001</v>
      </c>
      <c r="E81" s="989" t="s">
        <v>486</v>
      </c>
      <c r="F81" s="990"/>
      <c r="G81" s="412"/>
      <c r="I81" s="990"/>
    </row>
    <row r="82" spans="2:9" x14ac:dyDescent="0.25">
      <c r="B82" s="1009" t="s">
        <v>593</v>
      </c>
      <c r="C82" s="1010" t="s">
        <v>646</v>
      </c>
      <c r="D82" s="1011">
        <v>170.375</v>
      </c>
      <c r="E82" s="990">
        <f>AVERAGE(D82:D85)</f>
        <v>172.88900000000001</v>
      </c>
      <c r="F82" s="990"/>
      <c r="G82" s="990"/>
      <c r="I82" s="990"/>
    </row>
    <row r="83" spans="2:9" x14ac:dyDescent="0.25">
      <c r="B83" s="996"/>
      <c r="C83" s="994" t="s">
        <v>647</v>
      </c>
      <c r="D83" s="995">
        <v>184.672</v>
      </c>
      <c r="E83" s="989" t="s">
        <v>486</v>
      </c>
      <c r="F83" s="990"/>
      <c r="G83" s="412"/>
      <c r="I83" s="990"/>
    </row>
    <row r="84" spans="2:9" x14ac:dyDescent="0.25">
      <c r="B84" s="996"/>
      <c r="C84" s="994" t="s">
        <v>648</v>
      </c>
      <c r="D84" s="995">
        <v>169.9</v>
      </c>
      <c r="E84" s="989" t="s">
        <v>486</v>
      </c>
      <c r="F84" s="990"/>
      <c r="G84" s="412"/>
      <c r="I84" s="990"/>
    </row>
    <row r="85" spans="2:9" x14ac:dyDescent="0.25">
      <c r="B85" s="1007"/>
      <c r="C85" s="1008" t="s">
        <v>649</v>
      </c>
      <c r="D85" s="997">
        <v>166.60900000000001</v>
      </c>
      <c r="E85" s="989" t="s">
        <v>486</v>
      </c>
      <c r="F85" s="990"/>
      <c r="G85" s="412"/>
      <c r="I85" s="990"/>
    </row>
    <row r="86" spans="2:9" x14ac:dyDescent="0.25">
      <c r="B86" s="1009" t="s">
        <v>594</v>
      </c>
      <c r="C86" s="1010" t="s">
        <v>650</v>
      </c>
      <c r="D86" s="1011">
        <v>150.45099999999999</v>
      </c>
      <c r="E86" s="990">
        <f>AVERAGE(D86:D95)</f>
        <v>158.90340000000003</v>
      </c>
      <c r="F86" s="990"/>
      <c r="G86" s="990"/>
      <c r="I86" s="990"/>
    </row>
    <row r="87" spans="2:9" x14ac:dyDescent="0.25">
      <c r="B87" s="996"/>
      <c r="C87" s="994" t="s">
        <v>693</v>
      </c>
      <c r="D87" s="995">
        <v>159.952</v>
      </c>
      <c r="E87" s="989" t="s">
        <v>486</v>
      </c>
      <c r="F87" s="990"/>
      <c r="G87" s="412"/>
      <c r="I87" s="990"/>
    </row>
    <row r="88" spans="2:9" x14ac:dyDescent="0.25">
      <c r="B88" s="996"/>
      <c r="C88" s="994" t="s">
        <v>652</v>
      </c>
      <c r="D88" s="995">
        <v>161.88300000000001</v>
      </c>
      <c r="E88" s="989" t="s">
        <v>486</v>
      </c>
      <c r="F88" s="990"/>
      <c r="G88" s="412"/>
      <c r="I88" s="990"/>
    </row>
    <row r="89" spans="2:9" x14ac:dyDescent="0.25">
      <c r="B89" s="996"/>
      <c r="C89" s="994" t="s">
        <v>653</v>
      </c>
      <c r="D89" s="995">
        <v>157.36500000000001</v>
      </c>
      <c r="E89" s="989" t="s">
        <v>486</v>
      </c>
      <c r="F89" s="990"/>
      <c r="G89" s="412"/>
      <c r="I89" s="990"/>
    </row>
    <row r="90" spans="2:9" x14ac:dyDescent="0.25">
      <c r="B90" s="996"/>
      <c r="C90" s="994" t="s">
        <v>654</v>
      </c>
      <c r="D90" s="995">
        <v>159.93100000000001</v>
      </c>
      <c r="E90" s="989" t="s">
        <v>486</v>
      </c>
      <c r="F90" s="990"/>
      <c r="G90" s="412"/>
      <c r="I90" s="990"/>
    </row>
    <row r="91" spans="2:9" x14ac:dyDescent="0.25">
      <c r="B91" s="996"/>
      <c r="C91" s="994" t="s">
        <v>655</v>
      </c>
      <c r="D91" s="995">
        <v>157.76</v>
      </c>
      <c r="E91" s="989" t="s">
        <v>486</v>
      </c>
      <c r="F91" s="990"/>
      <c r="G91" s="412"/>
      <c r="I91" s="990"/>
    </row>
    <row r="92" spans="2:9" x14ac:dyDescent="0.25">
      <c r="B92" s="996"/>
      <c r="C92" s="994" t="s">
        <v>656</v>
      </c>
      <c r="D92" s="995">
        <v>151.48500000000001</v>
      </c>
      <c r="E92" s="989" t="s">
        <v>486</v>
      </c>
      <c r="F92" s="990"/>
      <c r="G92" s="412"/>
      <c r="I92" s="990"/>
    </row>
    <row r="93" spans="2:9" x14ac:dyDescent="0.25">
      <c r="B93" s="996"/>
      <c r="C93" s="994" t="s">
        <v>657</v>
      </c>
      <c r="D93" s="995">
        <v>153.63900000000001</v>
      </c>
      <c r="E93" s="989" t="s">
        <v>486</v>
      </c>
      <c r="F93" s="990"/>
      <c r="G93" s="412"/>
      <c r="I93" s="990"/>
    </row>
    <row r="94" spans="2:9" x14ac:dyDescent="0.25">
      <c r="B94" s="996"/>
      <c r="C94" s="994" t="s">
        <v>694</v>
      </c>
      <c r="D94" s="995">
        <v>153.721</v>
      </c>
      <c r="E94" s="989" t="s">
        <v>486</v>
      </c>
      <c r="F94" s="990"/>
      <c r="G94" s="412"/>
      <c r="I94" s="990"/>
    </row>
    <row r="95" spans="2:9" x14ac:dyDescent="0.25">
      <c r="B95" s="1007"/>
      <c r="C95" s="1008" t="s">
        <v>659</v>
      </c>
      <c r="D95" s="997">
        <v>182.84700000000001</v>
      </c>
      <c r="E95" s="989" t="s">
        <v>486</v>
      </c>
      <c r="F95" s="990"/>
      <c r="G95" s="412"/>
      <c r="I95" s="990"/>
    </row>
    <row r="96" spans="2:9" x14ac:dyDescent="0.25">
      <c r="B96" s="828" t="s">
        <v>595</v>
      </c>
      <c r="C96" s="994" t="s">
        <v>660</v>
      </c>
      <c r="D96" s="995">
        <v>149.65299999999999</v>
      </c>
      <c r="E96" s="990">
        <f>AVERAGE(D96:D99)</f>
        <v>152.96424999999999</v>
      </c>
      <c r="F96" s="990"/>
      <c r="G96" s="990"/>
      <c r="I96" s="990"/>
    </row>
    <row r="97" spans="2:11" x14ac:dyDescent="0.25">
      <c r="B97" s="996"/>
      <c r="C97" s="994" t="s">
        <v>661</v>
      </c>
      <c r="D97" s="995">
        <v>147.21299999999999</v>
      </c>
      <c r="E97" s="989" t="s">
        <v>486</v>
      </c>
      <c r="F97" s="990"/>
      <c r="G97" s="1"/>
      <c r="I97" s="990"/>
    </row>
    <row r="98" spans="2:11" s="11" customFormat="1" x14ac:dyDescent="0.25">
      <c r="B98" s="996"/>
      <c r="C98" s="994" t="s">
        <v>662</v>
      </c>
      <c r="D98" s="995">
        <v>149.52099999999999</v>
      </c>
      <c r="E98" s="989" t="s">
        <v>486</v>
      </c>
      <c r="F98" s="990"/>
      <c r="G98" s="3"/>
      <c r="I98" s="990"/>
    </row>
    <row r="99" spans="2:11" ht="13.8" thickBot="1" x14ac:dyDescent="0.3">
      <c r="B99" s="998"/>
      <c r="C99" s="999" t="s">
        <v>663</v>
      </c>
      <c r="D99" s="1000">
        <v>165.47</v>
      </c>
      <c r="E99" s="989" t="s">
        <v>486</v>
      </c>
      <c r="F99" s="990"/>
      <c r="G99" s="989"/>
      <c r="H99" s="3"/>
      <c r="I99" s="990"/>
    </row>
    <row r="100" spans="2:11" x14ac:dyDescent="0.25">
      <c r="B100" s="11"/>
      <c r="C100" s="11"/>
      <c r="D100" s="891">
        <f>AVERAGE(D79:D99)</f>
        <v>162.95142857142861</v>
      </c>
      <c r="E100" s="3"/>
      <c r="F100" s="3"/>
      <c r="G100" s="3"/>
      <c r="H100" s="3"/>
      <c r="I100" s="3"/>
    </row>
    <row r="101" spans="2:11" x14ac:dyDescent="0.25">
      <c r="B101" s="11"/>
      <c r="C101" s="11"/>
      <c r="D101" s="891"/>
      <c r="E101" s="1395">
        <f>D78/D100</f>
        <v>0.96901881366927889</v>
      </c>
      <c r="F101" s="3"/>
      <c r="G101" s="3"/>
      <c r="H101" s="3"/>
      <c r="I101" s="3"/>
    </row>
    <row r="102" spans="2:11" x14ac:dyDescent="0.25">
      <c r="B102" s="11"/>
      <c r="C102" s="11"/>
      <c r="D102" s="891"/>
      <c r="E102" s="3"/>
      <c r="F102" s="3"/>
      <c r="G102" s="3"/>
      <c r="H102" s="3"/>
      <c r="I102" s="3"/>
    </row>
    <row r="103" spans="2:11" x14ac:dyDescent="0.25">
      <c r="B103" s="11"/>
      <c r="C103" s="11"/>
      <c r="D103" s="891"/>
      <c r="E103" s="3"/>
      <c r="F103" s="3"/>
      <c r="G103" s="3"/>
      <c r="H103" s="3"/>
      <c r="I103" s="3"/>
    </row>
    <row r="104" spans="2:11" x14ac:dyDescent="0.25">
      <c r="B104" s="11"/>
      <c r="C104" s="11"/>
      <c r="D104" s="891"/>
      <c r="E104" s="3"/>
      <c r="F104" s="3"/>
      <c r="G104" s="3"/>
      <c r="H104" s="3"/>
      <c r="I104" s="3"/>
    </row>
    <row r="105" spans="2:11" x14ac:dyDescent="0.25">
      <c r="B105" s="11"/>
      <c r="C105" s="11"/>
      <c r="D105" s="11"/>
      <c r="E105" s="11"/>
      <c r="F105" s="11"/>
      <c r="G105" s="11"/>
      <c r="H105" s="11"/>
      <c r="I105" s="11"/>
    </row>
    <row r="106" spans="2:11" x14ac:dyDescent="0.25">
      <c r="B106" s="11"/>
      <c r="C106" s="11"/>
      <c r="D106" s="11"/>
      <c r="E106" s="11"/>
      <c r="F106" s="11"/>
      <c r="G106" s="11"/>
      <c r="H106" s="11"/>
      <c r="I106" s="11"/>
    </row>
    <row r="107" spans="2:11" x14ac:dyDescent="0.25">
      <c r="B107" s="11"/>
      <c r="C107" s="11"/>
      <c r="D107" s="11"/>
      <c r="E107" s="11"/>
      <c r="F107" s="11"/>
      <c r="G107" s="11"/>
      <c r="H107" s="11"/>
      <c r="I107" s="11"/>
    </row>
    <row r="108" spans="2:11" s="1359" customFormat="1" ht="17.399999999999999" x14ac:dyDescent="0.3">
      <c r="C108" s="1360" t="s">
        <v>870</v>
      </c>
    </row>
    <row r="110" spans="2:11" ht="15.6" x14ac:dyDescent="0.3">
      <c r="C110" s="965" t="s">
        <v>617</v>
      </c>
      <c r="K110" s="965" t="s">
        <v>625</v>
      </c>
    </row>
    <row r="148" spans="2:16" s="3" customFormat="1" x14ac:dyDescent="0.25"/>
    <row r="149" spans="2:16" s="3" customFormat="1" x14ac:dyDescent="0.25"/>
    <row r="150" spans="2:16" s="3" customFormat="1" ht="15.6" x14ac:dyDescent="0.3">
      <c r="C150" s="1361"/>
    </row>
    <row r="151" spans="2:16" s="3" customFormat="1" x14ac:dyDescent="0.25"/>
    <row r="152" spans="2:16" s="3" customFormat="1" x14ac:dyDescent="0.25"/>
    <row r="153" spans="2:16" s="3" customFormat="1" x14ac:dyDescent="0.25">
      <c r="C153" s="370"/>
    </row>
    <row r="154" spans="2:16" s="3" customFormat="1" ht="13.8" x14ac:dyDescent="0.25">
      <c r="B154" s="1362"/>
      <c r="C154" s="1647"/>
      <c r="D154" s="1647"/>
      <c r="E154" s="1647"/>
      <c r="F154" s="1647"/>
      <c r="G154" s="1647"/>
      <c r="H154" s="1647"/>
      <c r="I154" s="1647"/>
      <c r="J154" s="1647"/>
      <c r="K154" s="1647"/>
      <c r="L154" s="1647"/>
      <c r="M154" s="1647"/>
      <c r="N154" s="1647"/>
      <c r="O154" s="1647"/>
      <c r="P154" s="1647"/>
    </row>
    <row r="155" spans="2:16" s="3" customFormat="1" x14ac:dyDescent="0.25">
      <c r="B155" s="1648"/>
      <c r="C155" s="896"/>
      <c r="D155" s="1602"/>
      <c r="E155" s="1602"/>
      <c r="F155" s="1602"/>
      <c r="G155" s="1602"/>
      <c r="H155" s="1602"/>
      <c r="I155" s="1602"/>
      <c r="J155" s="1602"/>
      <c r="K155" s="1602"/>
      <c r="L155" s="1602"/>
    </row>
    <row r="156" spans="2:16" s="3" customFormat="1" x14ac:dyDescent="0.25">
      <c r="B156" s="1648"/>
      <c r="C156" s="896"/>
      <c r="D156" s="1363"/>
      <c r="E156" s="1363"/>
      <c r="F156" s="1363"/>
      <c r="G156" s="1363"/>
      <c r="H156" s="1363"/>
      <c r="I156" s="1363"/>
      <c r="J156" s="1363"/>
      <c r="K156" s="1363"/>
      <c r="L156" s="1363"/>
      <c r="M156" s="900"/>
    </row>
    <row r="157" spans="2:16" s="3" customFormat="1" x14ac:dyDescent="0.25">
      <c r="B157" s="1648"/>
      <c r="C157" s="1364"/>
      <c r="D157" s="1365"/>
      <c r="E157" s="1365"/>
      <c r="F157" s="1365"/>
      <c r="G157" s="1365"/>
      <c r="H157" s="1365"/>
      <c r="I157" s="1365"/>
      <c r="J157" s="1365"/>
      <c r="K157" s="1366"/>
      <c r="L157" s="1366"/>
      <c r="M157" s="1367"/>
    </row>
    <row r="158" spans="2:16" s="3" customFormat="1" x14ac:dyDescent="0.25">
      <c r="B158" s="1648"/>
      <c r="C158" s="1368"/>
      <c r="D158" s="1369"/>
      <c r="E158" s="1366"/>
      <c r="F158" s="1366"/>
      <c r="G158" s="1366"/>
      <c r="H158" s="1366"/>
      <c r="I158" s="1366"/>
      <c r="J158" s="1366"/>
      <c r="K158" s="1366"/>
      <c r="L158" s="1366"/>
      <c r="M158" s="1367"/>
    </row>
    <row r="159" spans="2:16" s="3" customFormat="1" x14ac:dyDescent="0.25">
      <c r="B159" s="1648"/>
      <c r="C159" s="1368"/>
      <c r="D159" s="1370"/>
      <c r="E159" s="897"/>
      <c r="F159" s="897"/>
      <c r="G159" s="897"/>
      <c r="H159" s="897"/>
      <c r="I159" s="897"/>
      <c r="J159" s="897"/>
      <c r="K159" s="897"/>
      <c r="L159" s="897"/>
    </row>
    <row r="160" spans="2:16" s="3" customFormat="1" x14ac:dyDescent="0.25">
      <c r="B160" s="1371"/>
      <c r="C160" s="1372"/>
      <c r="D160" s="1370"/>
      <c r="E160" s="897"/>
      <c r="F160" s="897"/>
      <c r="G160" s="897"/>
      <c r="H160" s="897"/>
      <c r="I160" s="897"/>
      <c r="J160" s="897"/>
      <c r="K160" s="897"/>
      <c r="L160" s="897"/>
    </row>
    <row r="161" spans="2:14" s="3" customFormat="1" x14ac:dyDescent="0.25">
      <c r="B161" s="1371"/>
      <c r="C161" s="1368"/>
      <c r="D161" s="1369"/>
      <c r="E161" s="897"/>
      <c r="F161" s="897"/>
      <c r="G161" s="897"/>
      <c r="H161" s="897"/>
      <c r="I161" s="897"/>
      <c r="J161" s="897"/>
      <c r="K161" s="897"/>
      <c r="L161" s="897"/>
    </row>
    <row r="162" spans="2:14" s="3" customFormat="1" x14ac:dyDescent="0.25">
      <c r="B162" s="1371"/>
      <c r="C162" s="896"/>
      <c r="D162" s="1602"/>
      <c r="E162" s="1602"/>
      <c r="F162" s="1602"/>
      <c r="G162" s="1602"/>
      <c r="H162" s="1602"/>
      <c r="I162" s="1602"/>
      <c r="J162" s="1602"/>
      <c r="K162" s="897"/>
      <c r="L162" s="897"/>
    </row>
    <row r="163" spans="2:14" s="3" customFormat="1" x14ac:dyDescent="0.25">
      <c r="B163" s="1371"/>
      <c r="C163" s="896"/>
      <c r="D163" s="1330"/>
      <c r="E163" s="1330"/>
      <c r="F163" s="1330"/>
      <c r="G163" s="1330"/>
      <c r="H163" s="1330"/>
      <c r="I163" s="1330"/>
      <c r="J163" s="1330"/>
      <c r="K163" s="897"/>
      <c r="L163" s="897"/>
    </row>
    <row r="164" spans="2:14" s="3" customFormat="1" x14ac:dyDescent="0.25">
      <c r="C164" s="1364"/>
      <c r="D164" s="1373"/>
      <c r="E164" s="1373"/>
      <c r="F164" s="1373"/>
      <c r="G164" s="1373"/>
      <c r="H164" s="1373"/>
      <c r="I164" s="1373"/>
      <c r="J164" s="1373"/>
    </row>
    <row r="165" spans="2:14" s="3" customFormat="1" x14ac:dyDescent="0.25">
      <c r="B165" s="897"/>
      <c r="M165" s="897"/>
    </row>
    <row r="166" spans="2:14" s="3" customFormat="1" x14ac:dyDescent="0.25">
      <c r="K166" s="896"/>
      <c r="L166" s="1373"/>
      <c r="M166" s="1373"/>
    </row>
    <row r="167" spans="2:14" s="3" customFormat="1" x14ac:dyDescent="0.25">
      <c r="K167" s="896"/>
      <c r="L167" s="1373"/>
      <c r="M167" s="1373"/>
    </row>
    <row r="168" spans="2:14" s="3" customFormat="1" x14ac:dyDescent="0.25">
      <c r="C168" s="370"/>
      <c r="L168" s="1373"/>
      <c r="M168" s="1373"/>
    </row>
    <row r="169" spans="2:14" s="3" customFormat="1" x14ac:dyDescent="0.25">
      <c r="C169" s="370"/>
      <c r="L169" s="1374"/>
      <c r="N169" s="1375"/>
    </row>
    <row r="170" spans="2:14" s="3" customFormat="1" x14ac:dyDescent="0.25">
      <c r="C170" s="896"/>
      <c r="D170" s="1602"/>
      <c r="E170" s="1602"/>
      <c r="F170" s="1602"/>
      <c r="G170" s="1602"/>
      <c r="H170" s="1602"/>
      <c r="I170" s="1602"/>
      <c r="J170" s="1602"/>
      <c r="K170" s="1602"/>
      <c r="L170" s="1602"/>
      <c r="M170" s="1602"/>
    </row>
    <row r="171" spans="2:14" s="3" customFormat="1" x14ac:dyDescent="0.25">
      <c r="C171" s="896"/>
      <c r="D171" s="1363"/>
      <c r="E171" s="1363"/>
      <c r="F171" s="1363"/>
      <c r="G171" s="1363"/>
      <c r="H171" s="1363"/>
      <c r="I171" s="1363"/>
      <c r="J171" s="1363"/>
      <c r="K171" s="1363"/>
      <c r="L171" s="1363"/>
      <c r="M171" s="1363"/>
    </row>
    <row r="172" spans="2:14" s="3" customFormat="1" x14ac:dyDescent="0.25">
      <c r="C172" s="1364"/>
      <c r="D172" s="1373"/>
      <c r="E172" s="1373"/>
      <c r="F172" s="1373"/>
      <c r="G172" s="1373"/>
      <c r="H172" s="1373"/>
      <c r="I172" s="1373"/>
      <c r="J172" s="1373"/>
      <c r="K172" s="1373"/>
      <c r="L172" s="1373"/>
      <c r="M172" s="1373"/>
    </row>
    <row r="173" spans="2:14" s="3" customFormat="1" ht="13.8" x14ac:dyDescent="0.25">
      <c r="C173" s="1368"/>
      <c r="D173" s="1376"/>
      <c r="E173" s="1362"/>
      <c r="F173" s="1377"/>
      <c r="G173" s="1377"/>
      <c r="H173" s="1378"/>
      <c r="I173" s="1377"/>
      <c r="J173" s="1377"/>
      <c r="L173" s="1379"/>
      <c r="M173" s="1379"/>
      <c r="N173" s="1379"/>
    </row>
    <row r="174" spans="2:14" s="3" customFormat="1" x14ac:dyDescent="0.25">
      <c r="C174" s="1368"/>
      <c r="D174" s="1376"/>
      <c r="M174" s="1379"/>
      <c r="N174" s="1379"/>
    </row>
    <row r="175" spans="2:14" s="3" customFormat="1" x14ac:dyDescent="0.25">
      <c r="C175" s="1368"/>
      <c r="D175" s="1376"/>
      <c r="M175" s="1379"/>
      <c r="N175" s="1379"/>
    </row>
    <row r="176" spans="2:14" s="3" customFormat="1" x14ac:dyDescent="0.25">
      <c r="D176" s="370"/>
    </row>
    <row r="177" spans="2:16" s="3" customFormat="1" ht="13.8" x14ac:dyDescent="0.25">
      <c r="B177" s="1362"/>
      <c r="D177" s="881"/>
      <c r="E177" s="1363"/>
      <c r="F177" s="1363"/>
      <c r="G177" s="1363"/>
      <c r="H177" s="1363"/>
      <c r="I177" s="1363"/>
      <c r="J177" s="1363"/>
      <c r="K177" s="1363"/>
    </row>
    <row r="178" spans="2:16" s="3" customFormat="1" x14ac:dyDescent="0.25">
      <c r="B178" s="1380"/>
      <c r="C178" s="1381"/>
      <c r="D178" s="1382"/>
      <c r="E178" s="1383"/>
      <c r="F178" s="1383"/>
      <c r="G178" s="1383"/>
      <c r="H178" s="1383"/>
      <c r="I178" s="1383"/>
      <c r="J178" s="1383"/>
      <c r="K178" s="1383"/>
      <c r="N178" s="903"/>
      <c r="O178" s="904"/>
      <c r="P178" s="903"/>
    </row>
    <row r="179" spans="2:16" s="3" customFormat="1" x14ac:dyDescent="0.25">
      <c r="B179" s="1380"/>
      <c r="C179" s="885"/>
      <c r="D179" s="1382"/>
      <c r="E179" s="1383"/>
      <c r="F179" s="1383"/>
      <c r="G179" s="1383"/>
      <c r="H179" s="1383"/>
      <c r="I179" s="1383"/>
      <c r="J179" s="1383"/>
      <c r="K179" s="1383"/>
      <c r="N179" s="903"/>
      <c r="O179" s="904"/>
      <c r="P179" s="903"/>
    </row>
    <row r="180" spans="2:16" s="3" customFormat="1" x14ac:dyDescent="0.25">
      <c r="B180" s="1380"/>
      <c r="C180" s="885"/>
      <c r="D180" s="1382"/>
      <c r="E180" s="1383"/>
      <c r="F180" s="1383"/>
      <c r="G180" s="1383"/>
      <c r="H180" s="1383"/>
      <c r="I180" s="1383"/>
      <c r="J180" s="1383"/>
      <c r="K180" s="1383"/>
      <c r="N180" s="903"/>
      <c r="O180" s="904"/>
      <c r="P180" s="903"/>
    </row>
    <row r="181" spans="2:16" s="3" customFormat="1" x14ac:dyDescent="0.25">
      <c r="B181" s="1380"/>
      <c r="C181" s="1381"/>
      <c r="D181" s="1382"/>
      <c r="E181" s="1383"/>
      <c r="F181" s="1383"/>
      <c r="G181" s="1383"/>
      <c r="H181" s="1383"/>
      <c r="I181" s="1383"/>
      <c r="J181" s="1383"/>
      <c r="K181" s="1383"/>
      <c r="N181" s="903"/>
      <c r="O181" s="904"/>
      <c r="P181" s="903"/>
    </row>
    <row r="182" spans="2:16" s="3" customFormat="1" x14ac:dyDescent="0.25">
      <c r="B182" s="1380"/>
      <c r="C182" s="885"/>
      <c r="D182" s="1382"/>
      <c r="E182" s="1383"/>
      <c r="F182" s="1383"/>
      <c r="G182" s="1383"/>
      <c r="H182" s="1383"/>
      <c r="I182" s="1383"/>
      <c r="J182" s="1383"/>
      <c r="K182" s="1383"/>
      <c r="N182" s="903"/>
      <c r="O182" s="904"/>
      <c r="P182" s="903"/>
    </row>
    <row r="183" spans="2:16" s="3" customFormat="1" x14ac:dyDescent="0.25">
      <c r="C183" s="885"/>
      <c r="D183" s="1382"/>
      <c r="E183" s="1383"/>
      <c r="F183" s="1383"/>
      <c r="G183" s="1383"/>
      <c r="H183" s="1383"/>
      <c r="I183" s="1383"/>
      <c r="J183" s="1383"/>
      <c r="K183" s="1383"/>
      <c r="N183" s="903"/>
      <c r="O183" s="904"/>
      <c r="P183" s="903"/>
    </row>
    <row r="184" spans="2:16" s="3" customFormat="1" x14ac:dyDescent="0.25">
      <c r="C184" s="885"/>
      <c r="D184" s="1382"/>
      <c r="E184" s="1383"/>
      <c r="F184" s="1383"/>
      <c r="G184" s="1383"/>
      <c r="H184" s="1383"/>
      <c r="I184" s="1383"/>
      <c r="J184" s="1383"/>
      <c r="K184" s="1383"/>
      <c r="N184" s="903"/>
      <c r="O184" s="904"/>
      <c r="P184" s="903"/>
    </row>
    <row r="185" spans="2:16" s="3" customFormat="1" x14ac:dyDescent="0.25">
      <c r="C185" s="1381"/>
      <c r="D185" s="1382"/>
      <c r="E185" s="1383"/>
      <c r="F185" s="1383"/>
      <c r="G185" s="1383"/>
      <c r="H185" s="1383"/>
      <c r="I185" s="1383"/>
      <c r="J185" s="1383"/>
      <c r="K185" s="1383"/>
      <c r="N185" s="903"/>
      <c r="O185" s="904"/>
      <c r="P185" s="903"/>
    </row>
    <row r="186" spans="2:16" s="3" customFormat="1" x14ac:dyDescent="0.25">
      <c r="C186" s="885"/>
      <c r="D186" s="1382"/>
      <c r="E186" s="1383"/>
      <c r="F186" s="1383"/>
      <c r="G186" s="1383"/>
      <c r="H186" s="1383"/>
      <c r="I186" s="1383"/>
      <c r="J186" s="1383"/>
      <c r="K186" s="1383"/>
      <c r="N186" s="903"/>
      <c r="O186" s="904"/>
      <c r="P186" s="903"/>
    </row>
    <row r="187" spans="2:16" s="3" customFormat="1" x14ac:dyDescent="0.25">
      <c r="C187" s="885"/>
      <c r="D187" s="1382"/>
      <c r="E187" s="1383"/>
      <c r="F187" s="1383"/>
      <c r="G187" s="1383"/>
      <c r="H187" s="1383"/>
      <c r="I187" s="1383"/>
      <c r="J187" s="1383"/>
      <c r="K187" s="1383"/>
      <c r="N187" s="903"/>
      <c r="O187" s="904"/>
      <c r="P187" s="903"/>
    </row>
    <row r="188" spans="2:16" s="3" customFormat="1" x14ac:dyDescent="0.25">
      <c r="C188" s="885"/>
      <c r="D188" s="1382"/>
      <c r="E188" s="1383"/>
      <c r="F188" s="1383"/>
      <c r="G188" s="1383"/>
      <c r="H188" s="1383"/>
      <c r="I188" s="1383"/>
      <c r="J188" s="1383"/>
      <c r="K188" s="1383"/>
      <c r="N188" s="903"/>
      <c r="O188" s="904"/>
      <c r="P188" s="903"/>
    </row>
    <row r="189" spans="2:16" s="3" customFormat="1" x14ac:dyDescent="0.25">
      <c r="C189" s="885"/>
      <c r="D189" s="1382"/>
      <c r="E189" s="1383"/>
      <c r="F189" s="1383"/>
      <c r="G189" s="1383"/>
      <c r="H189" s="1383"/>
      <c r="I189" s="1383"/>
      <c r="J189" s="1383"/>
      <c r="K189" s="1383"/>
      <c r="N189" s="903"/>
      <c r="O189" s="904"/>
      <c r="P189" s="903"/>
    </row>
    <row r="190" spans="2:16" s="3" customFormat="1" x14ac:dyDescent="0.25">
      <c r="C190" s="885"/>
      <c r="D190" s="1382"/>
      <c r="E190" s="1383"/>
      <c r="F190" s="1383"/>
      <c r="G190" s="1383"/>
      <c r="H190" s="1383"/>
      <c r="I190" s="1383"/>
      <c r="J190" s="1383"/>
      <c r="K190" s="1383"/>
      <c r="N190" s="903"/>
      <c r="O190" s="904"/>
      <c r="P190" s="903"/>
    </row>
    <row r="191" spans="2:16" s="3" customFormat="1" x14ac:dyDescent="0.25">
      <c r="C191" s="885"/>
      <c r="D191" s="1382"/>
      <c r="E191" s="1383"/>
      <c r="F191" s="1383"/>
      <c r="G191" s="1383"/>
      <c r="H191" s="1383"/>
      <c r="I191" s="1383"/>
      <c r="J191" s="1383"/>
      <c r="K191" s="1383"/>
      <c r="N191" s="903"/>
      <c r="O191" s="904"/>
      <c r="P191" s="903"/>
    </row>
    <row r="192" spans="2:16" s="3" customFormat="1" x14ac:dyDescent="0.25">
      <c r="C192" s="885"/>
      <c r="D192" s="1382"/>
      <c r="E192" s="1383"/>
      <c r="F192" s="1383"/>
      <c r="G192" s="1383"/>
      <c r="H192" s="1383"/>
      <c r="I192" s="1383"/>
      <c r="J192" s="1383"/>
      <c r="K192" s="1383"/>
      <c r="N192" s="903"/>
      <c r="O192" s="904"/>
      <c r="P192" s="903"/>
    </row>
    <row r="193" spans="3:16" s="3" customFormat="1" x14ac:dyDescent="0.25">
      <c r="C193" s="885"/>
      <c r="D193" s="1382"/>
      <c r="E193" s="1383"/>
      <c r="F193" s="1383"/>
      <c r="G193" s="1383"/>
      <c r="H193" s="1383"/>
      <c r="I193" s="1383"/>
      <c r="J193" s="1383"/>
      <c r="K193" s="1383"/>
      <c r="N193" s="903"/>
      <c r="O193" s="904"/>
      <c r="P193" s="903"/>
    </row>
    <row r="194" spans="3:16" s="3" customFormat="1" x14ac:dyDescent="0.25">
      <c r="C194" s="885"/>
      <c r="D194" s="1382"/>
      <c r="E194" s="1383"/>
      <c r="F194" s="1383"/>
      <c r="G194" s="1383"/>
      <c r="H194" s="1383"/>
      <c r="I194" s="1383"/>
      <c r="J194" s="1383"/>
      <c r="K194" s="1383"/>
      <c r="N194" s="903"/>
      <c r="O194" s="904"/>
      <c r="P194" s="903"/>
    </row>
    <row r="195" spans="3:16" s="3" customFormat="1" x14ac:dyDescent="0.25">
      <c r="C195" s="1381"/>
      <c r="D195" s="1382"/>
      <c r="E195" s="1383"/>
      <c r="F195" s="1383"/>
      <c r="G195" s="1383"/>
      <c r="H195" s="1383"/>
      <c r="I195" s="1383"/>
      <c r="J195" s="1383"/>
      <c r="K195" s="1383"/>
      <c r="N195" s="903"/>
      <c r="O195" s="904"/>
      <c r="P195" s="903"/>
    </row>
    <row r="196" spans="3:16" s="3" customFormat="1" x14ac:dyDescent="0.25">
      <c r="C196" s="885"/>
      <c r="D196" s="1382"/>
      <c r="E196" s="1383"/>
      <c r="F196" s="1383"/>
      <c r="G196" s="1383"/>
      <c r="H196" s="1383"/>
      <c r="I196" s="1383"/>
      <c r="J196" s="1383"/>
      <c r="K196" s="1383"/>
      <c r="N196" s="903"/>
      <c r="O196" s="904"/>
      <c r="P196" s="903"/>
    </row>
    <row r="197" spans="3:16" s="3" customFormat="1" x14ac:dyDescent="0.25">
      <c r="C197" s="885"/>
      <c r="D197" s="1382"/>
      <c r="E197" s="1383"/>
      <c r="F197" s="1383"/>
      <c r="G197" s="1383"/>
      <c r="H197" s="1383"/>
      <c r="I197" s="1383"/>
      <c r="J197" s="1383"/>
      <c r="K197" s="1383"/>
      <c r="L197" s="903"/>
      <c r="N197" s="903"/>
      <c r="O197" s="904"/>
      <c r="P197" s="903"/>
    </row>
    <row r="198" spans="3:16" s="3" customFormat="1" x14ac:dyDescent="0.25">
      <c r="C198" s="885"/>
      <c r="D198" s="1382"/>
      <c r="E198" s="1383"/>
      <c r="F198" s="1383"/>
      <c r="G198" s="1383"/>
      <c r="H198" s="1383"/>
      <c r="I198" s="1383"/>
      <c r="J198" s="1383"/>
      <c r="K198" s="1383"/>
      <c r="N198" s="903"/>
      <c r="O198" s="904"/>
      <c r="P198" s="903"/>
    </row>
    <row r="199" spans="3:16" s="3" customFormat="1" x14ac:dyDescent="0.25">
      <c r="D199" s="883"/>
      <c r="E199" s="881"/>
      <c r="N199" s="881"/>
      <c r="O199" s="881"/>
      <c r="P199" s="881"/>
    </row>
    <row r="200" spans="3:16" s="3" customFormat="1" x14ac:dyDescent="0.25">
      <c r="E200" s="881"/>
      <c r="F200" s="881"/>
      <c r="G200" s="881"/>
      <c r="H200" s="882"/>
      <c r="I200" s="882"/>
      <c r="J200" s="881"/>
      <c r="K200" s="881"/>
      <c r="N200" s="881"/>
      <c r="O200" s="881"/>
      <c r="P200" s="881"/>
    </row>
    <row r="201" spans="3:16" s="3" customFormat="1" x14ac:dyDescent="0.25">
      <c r="E201" s="1363"/>
      <c r="F201" s="1363"/>
      <c r="G201" s="1363"/>
      <c r="H201" s="1363"/>
      <c r="I201" s="1363"/>
      <c r="J201" s="1363"/>
      <c r="K201" s="1363"/>
      <c r="N201" s="881"/>
      <c r="O201" s="881"/>
      <c r="P201" s="881"/>
    </row>
    <row r="202" spans="3:16" s="3" customFormat="1" x14ac:dyDescent="0.25">
      <c r="D202" s="897"/>
      <c r="E202" s="903"/>
      <c r="F202" s="903"/>
      <c r="G202" s="903"/>
      <c r="H202" s="903"/>
      <c r="I202" s="903"/>
      <c r="J202" s="903"/>
      <c r="K202" s="903"/>
      <c r="N202" s="881"/>
      <c r="O202" s="881"/>
      <c r="P202" s="881"/>
    </row>
    <row r="203" spans="3:16" s="3" customFormat="1" x14ac:dyDescent="0.25">
      <c r="D203" s="897"/>
      <c r="E203" s="903"/>
      <c r="F203" s="903"/>
      <c r="G203" s="903"/>
      <c r="H203" s="903"/>
      <c r="I203" s="903"/>
      <c r="J203" s="903"/>
      <c r="K203" s="903"/>
      <c r="N203" s="881"/>
      <c r="O203" s="881"/>
      <c r="P203" s="881"/>
    </row>
    <row r="204" spans="3:16" s="3" customFormat="1" x14ac:dyDescent="0.25">
      <c r="D204" s="897"/>
      <c r="E204" s="903"/>
      <c r="F204" s="903"/>
      <c r="G204" s="903"/>
      <c r="H204" s="903"/>
      <c r="I204" s="903"/>
      <c r="J204" s="903"/>
      <c r="K204" s="903"/>
      <c r="N204" s="881"/>
      <c r="O204" s="881"/>
      <c r="P204" s="881"/>
    </row>
    <row r="205" spans="3:16" s="3" customFormat="1" x14ac:dyDescent="0.25">
      <c r="D205" s="897"/>
      <c r="E205" s="903"/>
      <c r="F205" s="903"/>
      <c r="G205" s="903"/>
      <c r="H205" s="903"/>
      <c r="I205" s="903"/>
      <c r="J205" s="903"/>
      <c r="K205" s="903"/>
      <c r="N205" s="881"/>
      <c r="O205" s="881"/>
      <c r="P205" s="881"/>
    </row>
    <row r="206" spans="3:16" s="3" customFormat="1" x14ac:dyDescent="0.25">
      <c r="D206" s="897"/>
      <c r="E206" s="903"/>
      <c r="F206" s="903"/>
      <c r="G206" s="903"/>
      <c r="H206" s="903"/>
      <c r="I206" s="903"/>
      <c r="J206" s="903"/>
      <c r="K206" s="903"/>
      <c r="N206" s="881"/>
      <c r="O206" s="881"/>
      <c r="P206" s="881"/>
    </row>
    <row r="207" spans="3:16" s="3" customFormat="1" x14ac:dyDescent="0.25">
      <c r="D207" s="897"/>
      <c r="E207" s="903"/>
      <c r="F207" s="903"/>
      <c r="G207" s="903"/>
      <c r="H207" s="903"/>
      <c r="I207" s="903"/>
      <c r="J207" s="903"/>
      <c r="K207" s="903"/>
      <c r="N207" s="881"/>
      <c r="O207" s="881"/>
      <c r="P207" s="881"/>
    </row>
    <row r="208" spans="3:16" s="3" customFormat="1" x14ac:dyDescent="0.25">
      <c r="D208" s="897"/>
      <c r="E208" s="903"/>
      <c r="F208" s="903"/>
      <c r="G208" s="903"/>
      <c r="H208" s="903"/>
      <c r="I208" s="903"/>
      <c r="J208" s="903"/>
      <c r="K208" s="903"/>
      <c r="N208" s="881"/>
      <c r="O208" s="881"/>
      <c r="P208" s="881"/>
    </row>
    <row r="209" spans="4:16" s="3" customFormat="1" x14ac:dyDescent="0.25">
      <c r="D209" s="897"/>
      <c r="E209" s="903"/>
      <c r="F209" s="903"/>
      <c r="G209" s="903"/>
      <c r="H209" s="903"/>
      <c r="I209" s="903"/>
      <c r="J209" s="903"/>
      <c r="K209" s="903"/>
      <c r="N209" s="881"/>
      <c r="O209" s="881"/>
      <c r="P209" s="881"/>
    </row>
    <row r="210" spans="4:16" s="3" customFormat="1" x14ac:dyDescent="0.25">
      <c r="D210" s="897"/>
      <c r="E210" s="903"/>
      <c r="F210" s="903"/>
      <c r="G210" s="903"/>
      <c r="H210" s="903"/>
      <c r="I210" s="903"/>
      <c r="J210" s="903"/>
      <c r="K210" s="903"/>
      <c r="N210" s="881"/>
      <c r="O210" s="881"/>
      <c r="P210" s="881"/>
    </row>
    <row r="211" spans="4:16" s="3" customFormat="1" x14ac:dyDescent="0.25">
      <c r="D211" s="897"/>
      <c r="E211" s="903"/>
      <c r="F211" s="903"/>
      <c r="G211" s="903"/>
      <c r="H211" s="903"/>
      <c r="I211" s="903"/>
      <c r="J211" s="903"/>
      <c r="K211" s="903"/>
      <c r="N211" s="881"/>
      <c r="O211" s="881"/>
      <c r="P211" s="881"/>
    </row>
    <row r="212" spans="4:16" s="3" customFormat="1" x14ac:dyDescent="0.25">
      <c r="D212" s="897"/>
      <c r="E212" s="903"/>
      <c r="F212" s="903"/>
      <c r="G212" s="903"/>
      <c r="H212" s="903"/>
      <c r="I212" s="903"/>
      <c r="J212" s="903"/>
      <c r="K212" s="903"/>
      <c r="N212" s="881"/>
      <c r="O212" s="881"/>
      <c r="P212" s="881"/>
    </row>
    <row r="213" spans="4:16" s="3" customFormat="1" x14ac:dyDescent="0.25">
      <c r="D213" s="897"/>
      <c r="E213" s="903"/>
      <c r="F213" s="903"/>
      <c r="G213" s="903"/>
      <c r="H213" s="903"/>
      <c r="I213" s="903"/>
      <c r="J213" s="903"/>
      <c r="K213" s="903"/>
      <c r="N213" s="881"/>
      <c r="O213" s="881"/>
      <c r="P213" s="881"/>
    </row>
    <row r="214" spans="4:16" s="3" customFormat="1" x14ac:dyDescent="0.25">
      <c r="D214" s="897"/>
      <c r="E214" s="903"/>
      <c r="F214" s="903"/>
      <c r="G214" s="903"/>
      <c r="H214" s="903"/>
      <c r="I214" s="903"/>
      <c r="J214" s="903"/>
      <c r="K214" s="903"/>
      <c r="N214" s="881"/>
      <c r="O214" s="881"/>
      <c r="P214" s="881"/>
    </row>
    <row r="215" spans="4:16" s="3" customFormat="1" x14ac:dyDescent="0.25">
      <c r="D215" s="897"/>
      <c r="E215" s="903"/>
      <c r="F215" s="903"/>
      <c r="G215" s="903"/>
      <c r="H215" s="903"/>
      <c r="I215" s="903"/>
      <c r="J215" s="903"/>
      <c r="K215" s="903"/>
      <c r="N215" s="881"/>
      <c r="O215" s="881"/>
      <c r="P215" s="881"/>
    </row>
    <row r="216" spans="4:16" s="3" customFormat="1" x14ac:dyDescent="0.25">
      <c r="D216" s="897"/>
      <c r="E216" s="903"/>
      <c r="F216" s="903"/>
      <c r="G216" s="903"/>
      <c r="H216" s="903"/>
      <c r="I216" s="903"/>
      <c r="J216" s="903"/>
      <c r="K216" s="903"/>
      <c r="N216" s="901"/>
      <c r="O216" s="901"/>
      <c r="P216" s="881"/>
    </row>
    <row r="217" spans="4:16" s="3" customFormat="1" x14ac:dyDescent="0.25">
      <c r="D217" s="897"/>
      <c r="E217" s="903"/>
      <c r="F217" s="903"/>
      <c r="G217" s="903"/>
      <c r="H217" s="903"/>
      <c r="I217" s="903"/>
      <c r="J217" s="903"/>
      <c r="K217" s="903"/>
      <c r="N217" s="901"/>
      <c r="O217" s="901"/>
      <c r="P217" s="881"/>
    </row>
    <row r="218" spans="4:16" s="3" customFormat="1" x14ac:dyDescent="0.25">
      <c r="D218" s="897"/>
      <c r="E218" s="903"/>
      <c r="F218" s="903"/>
      <c r="G218" s="903"/>
      <c r="H218" s="903"/>
      <c r="I218" s="903"/>
      <c r="J218" s="903"/>
      <c r="K218" s="903"/>
      <c r="N218" s="901"/>
      <c r="O218" s="901"/>
      <c r="P218" s="881"/>
    </row>
    <row r="219" spans="4:16" s="3" customFormat="1" x14ac:dyDescent="0.25">
      <c r="D219" s="897"/>
      <c r="E219" s="903"/>
      <c r="F219" s="903"/>
      <c r="G219" s="903"/>
      <c r="H219" s="903"/>
      <c r="I219" s="903"/>
      <c r="J219" s="903"/>
      <c r="K219" s="903"/>
      <c r="N219" s="901"/>
      <c r="O219" s="901"/>
      <c r="P219" s="881"/>
    </row>
    <row r="220" spans="4:16" s="3" customFormat="1" x14ac:dyDescent="0.25">
      <c r="D220" s="897"/>
      <c r="E220" s="903"/>
      <c r="F220" s="903"/>
      <c r="G220" s="903"/>
      <c r="H220" s="903"/>
      <c r="I220" s="903"/>
      <c r="J220" s="903"/>
      <c r="K220" s="903"/>
      <c r="N220" s="901"/>
      <c r="O220" s="901"/>
      <c r="P220" s="881"/>
    </row>
    <row r="221" spans="4:16" s="3" customFormat="1" x14ac:dyDescent="0.25">
      <c r="D221" s="897"/>
      <c r="E221" s="903"/>
      <c r="F221" s="903"/>
      <c r="G221" s="903"/>
      <c r="H221" s="903"/>
      <c r="I221" s="903"/>
      <c r="J221" s="903"/>
      <c r="K221" s="903"/>
      <c r="N221" s="901"/>
      <c r="O221" s="901"/>
      <c r="P221" s="881"/>
    </row>
    <row r="222" spans="4:16" s="3" customFormat="1" x14ac:dyDescent="0.25">
      <c r="D222" s="897"/>
      <c r="E222" s="903"/>
      <c r="F222" s="903"/>
      <c r="G222" s="903"/>
      <c r="H222" s="903"/>
      <c r="I222" s="903"/>
      <c r="J222" s="903"/>
      <c r="K222" s="903"/>
      <c r="L222" s="881"/>
      <c r="M222" s="881"/>
      <c r="N222" s="901"/>
      <c r="O222" s="901"/>
      <c r="P222" s="881"/>
    </row>
    <row r="223" spans="4:16" s="3" customFormat="1" x14ac:dyDescent="0.25">
      <c r="D223" s="883"/>
      <c r="E223" s="881"/>
      <c r="F223" s="881"/>
      <c r="G223" s="881"/>
      <c r="H223" s="881"/>
      <c r="I223" s="881"/>
      <c r="J223" s="881"/>
      <c r="K223" s="881"/>
      <c r="L223" s="881"/>
      <c r="M223" s="881"/>
      <c r="N223" s="881"/>
      <c r="O223" s="883"/>
      <c r="P223" s="881"/>
    </row>
    <row r="224" spans="4:16" s="3" customFormat="1" x14ac:dyDescent="0.25"/>
  </sheetData>
  <mergeCells count="12">
    <mergeCell ref="Q31:R31"/>
    <mergeCell ref="C154:P154"/>
    <mergeCell ref="D155:L155"/>
    <mergeCell ref="D162:J162"/>
    <mergeCell ref="B155:B159"/>
    <mergeCell ref="C1:O1"/>
    <mergeCell ref="C5:D5"/>
    <mergeCell ref="D170:M170"/>
    <mergeCell ref="K31:L31"/>
    <mergeCell ref="M31:N31"/>
    <mergeCell ref="O31:P31"/>
    <mergeCell ref="C30:H3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C0A5-315A-453C-9ACC-ADAF7958AFC9}">
  <sheetPr>
    <tabColor theme="9" tint="-0.249977111117893"/>
  </sheetPr>
  <dimension ref="A1:AH151"/>
  <sheetViews>
    <sheetView zoomScale="70" zoomScaleNormal="70" workbookViewId="0">
      <selection activeCell="L22" sqref="L22"/>
    </sheetView>
  </sheetViews>
  <sheetFormatPr defaultColWidth="12" defaultRowHeight="13.2" x14ac:dyDescent="0.25"/>
  <cols>
    <col min="1" max="1" width="7.88671875" customWidth="1"/>
    <col min="2" max="2" width="12.33203125" bestFit="1" customWidth="1"/>
    <col min="3" max="3" width="22.109375" bestFit="1" customWidth="1"/>
    <col min="4" max="4" width="23.5546875" customWidth="1"/>
    <col min="5" max="5" width="36.44140625" customWidth="1"/>
    <col min="6" max="6" width="41.6640625" customWidth="1"/>
    <col min="7" max="7" width="36.33203125" bestFit="1" customWidth="1"/>
    <col min="8" max="8" width="37.109375" bestFit="1" customWidth="1"/>
    <col min="9" max="9" width="9.109375" customWidth="1"/>
    <col min="10" max="11" width="7.109375" customWidth="1"/>
    <col min="12" max="12" width="19.33203125" customWidth="1"/>
    <col min="13" max="13" width="7.109375" customWidth="1"/>
    <col min="14" max="14" width="20" bestFit="1" customWidth="1"/>
    <col min="15" max="15" width="17.6640625" bestFit="1" customWidth="1"/>
    <col min="16" max="16" width="17.109375" bestFit="1" customWidth="1"/>
    <col min="17" max="17" width="10.33203125" bestFit="1" customWidth="1"/>
    <col min="18" max="18" width="7.109375" customWidth="1"/>
    <col min="19" max="19" width="33.6640625" customWidth="1"/>
    <col min="20" max="21" width="7.109375" customWidth="1"/>
    <col min="22" max="22" width="23.88671875" customWidth="1"/>
    <col min="23" max="23" width="8.33203125" customWidth="1"/>
    <col min="24" max="24" width="13.88671875" customWidth="1"/>
    <col min="25" max="25" width="12.6640625" customWidth="1"/>
    <col min="26" max="27" width="7.109375" customWidth="1"/>
    <col min="28" max="28" width="28.6640625" bestFit="1" customWidth="1"/>
    <col min="29" max="29" width="9.6640625" customWidth="1"/>
    <col min="30" max="30" width="9.33203125" customWidth="1"/>
    <col min="31" max="31" width="29" bestFit="1" customWidth="1"/>
    <col min="32" max="32" width="11" customWidth="1"/>
    <col min="33" max="52" width="7.109375" customWidth="1"/>
    <col min="53" max="53" width="7.6640625" bestFit="1" customWidth="1"/>
    <col min="54" max="55" width="12" bestFit="1" customWidth="1"/>
    <col min="56" max="56" width="11" bestFit="1" customWidth="1"/>
    <col min="57" max="57" width="12" bestFit="1" customWidth="1"/>
    <col min="58" max="58" width="11" bestFit="1" customWidth="1"/>
    <col min="59" max="108" width="12" bestFit="1" customWidth="1"/>
    <col min="109" max="109" width="7.6640625" bestFit="1" customWidth="1"/>
    <col min="110" max="111" width="12" bestFit="1" customWidth="1"/>
    <col min="112" max="112" width="11" bestFit="1" customWidth="1"/>
    <col min="113" max="113" width="12" bestFit="1" customWidth="1"/>
    <col min="114" max="114" width="11" bestFit="1" customWidth="1"/>
    <col min="115" max="164" width="12" bestFit="1" customWidth="1"/>
    <col min="165" max="165" width="7.6640625" bestFit="1" customWidth="1"/>
    <col min="166" max="167" width="12" bestFit="1" customWidth="1"/>
    <col min="168" max="168" width="11" bestFit="1" customWidth="1"/>
    <col min="169" max="169" width="12" bestFit="1" customWidth="1"/>
    <col min="170" max="170" width="11" bestFit="1" customWidth="1"/>
    <col min="171" max="220" width="12" bestFit="1" customWidth="1"/>
    <col min="221" max="221" width="7.6640625" bestFit="1" customWidth="1"/>
    <col min="222" max="223" width="12" bestFit="1" customWidth="1"/>
    <col min="224" max="224" width="11" bestFit="1" customWidth="1"/>
    <col min="225" max="225" width="12" bestFit="1" customWidth="1"/>
    <col min="226" max="226" width="11" bestFit="1" customWidth="1"/>
  </cols>
  <sheetData>
    <row r="1" spans="1:32" ht="17.399999999999999" x14ac:dyDescent="0.3">
      <c r="B1" s="1652" t="s">
        <v>835</v>
      </c>
      <c r="C1" s="1652"/>
      <c r="D1" s="1652"/>
      <c r="E1" s="1652"/>
      <c r="F1" s="1652"/>
      <c r="G1" s="1652"/>
      <c r="H1" s="1652"/>
      <c r="K1" s="11"/>
      <c r="L1" s="11"/>
      <c r="M1" s="11"/>
      <c r="N1" s="11"/>
      <c r="O1" s="11"/>
      <c r="P1" s="11"/>
      <c r="Q1" s="11"/>
      <c r="R1" s="11"/>
      <c r="S1" s="11"/>
      <c r="T1" s="11"/>
      <c r="U1" s="11"/>
      <c r="V1" s="11"/>
      <c r="W1" s="11"/>
      <c r="X1" s="11"/>
      <c r="Y1" s="11"/>
    </row>
    <row r="2" spans="1:32" s="11" customFormat="1" ht="18.600000000000001" thickBot="1" x14ac:dyDescent="0.35">
      <c r="B2" s="1256"/>
      <c r="C2" s="1257"/>
      <c r="D2" s="1258"/>
      <c r="E2" s="1258"/>
    </row>
    <row r="3" spans="1:32" ht="15.6" thickTop="1" thickBot="1" x14ac:dyDescent="0.35">
      <c r="A3" s="1"/>
      <c r="B3" s="102" t="s">
        <v>1</v>
      </c>
      <c r="C3" s="103" t="s">
        <v>294</v>
      </c>
      <c r="D3" s="103" t="s">
        <v>293</v>
      </c>
      <c r="E3" s="1147" t="s">
        <v>217</v>
      </c>
      <c r="F3" s="110" t="s">
        <v>218</v>
      </c>
      <c r="G3" s="103" t="s">
        <v>219</v>
      </c>
      <c r="H3" s="111" t="s">
        <v>220</v>
      </c>
      <c r="I3" s="1"/>
      <c r="K3" s="11"/>
      <c r="L3" s="11" t="s">
        <v>403</v>
      </c>
      <c r="M3" s="11"/>
      <c r="N3" s="11"/>
      <c r="O3" s="11"/>
      <c r="P3" s="11"/>
      <c r="Q3" s="11"/>
      <c r="R3" s="11"/>
      <c r="S3" s="11"/>
      <c r="T3" s="11"/>
      <c r="U3" s="11"/>
      <c r="V3" s="11"/>
      <c r="W3" s="11"/>
      <c r="X3" s="11"/>
      <c r="Y3" s="11"/>
    </row>
    <row r="4" spans="1:32" ht="16.2" thickBot="1" x14ac:dyDescent="0.35">
      <c r="A4" s="1"/>
      <c r="B4" s="550" t="s">
        <v>378</v>
      </c>
      <c r="C4" s="580" t="s">
        <v>183</v>
      </c>
      <c r="D4" s="580" t="s">
        <v>213</v>
      </c>
      <c r="E4" s="1545">
        <f>T15</f>
        <v>130</v>
      </c>
      <c r="F4" s="1546">
        <f>E4*0.0036</f>
        <v>0.46799999999999997</v>
      </c>
      <c r="G4" s="1547">
        <f>AC15</f>
        <v>115.55555555555556</v>
      </c>
      <c r="H4" s="1548">
        <f>G4*0.0036</f>
        <v>0.41599999999999998</v>
      </c>
      <c r="I4" s="1"/>
      <c r="J4" s="1146"/>
      <c r="K4" s="369" t="s">
        <v>378</v>
      </c>
      <c r="L4" s="11"/>
      <c r="M4" s="11"/>
      <c r="N4" s="11" t="s">
        <v>404</v>
      </c>
      <c r="O4" s="11"/>
      <c r="P4" s="11"/>
      <c r="Q4" s="1128" t="s">
        <v>405</v>
      </c>
      <c r="R4" s="1128"/>
      <c r="S4" s="11"/>
      <c r="T4" s="1655" t="s">
        <v>406</v>
      </c>
      <c r="U4" s="1656"/>
      <c r="V4" s="1656"/>
      <c r="W4" s="1657"/>
      <c r="X4" s="1129"/>
      <c r="Y4" s="1129"/>
      <c r="AC4" s="1655" t="s">
        <v>406</v>
      </c>
      <c r="AD4" s="1656"/>
      <c r="AE4" s="1656"/>
      <c r="AF4" s="1657"/>
    </row>
    <row r="5" spans="1:32" ht="43.8" thickBot="1" x14ac:dyDescent="0.35">
      <c r="A5" s="1"/>
      <c r="B5" s="550" t="s">
        <v>378</v>
      </c>
      <c r="C5" s="580" t="s">
        <v>183</v>
      </c>
      <c r="D5" s="580" t="s">
        <v>216</v>
      </c>
      <c r="E5" s="1545">
        <f>T7</f>
        <v>115</v>
      </c>
      <c r="F5" s="1546">
        <f>E5*0.0036</f>
        <v>0.41399999999999998</v>
      </c>
      <c r="G5" s="1547">
        <f>AC7</f>
        <v>79.0625</v>
      </c>
      <c r="H5" s="1548">
        <f t="shared" ref="H5:H15" si="0">G5*0.0036</f>
        <v>0.28462500000000002</v>
      </c>
      <c r="I5" s="1"/>
      <c r="J5" s="1146"/>
      <c r="K5" s="11"/>
      <c r="L5" s="11"/>
      <c r="M5" s="11"/>
      <c r="N5" s="1655" t="s">
        <v>407</v>
      </c>
      <c r="O5" s="1656"/>
      <c r="P5" s="1657"/>
      <c r="Q5" s="11" t="s">
        <v>408</v>
      </c>
      <c r="R5" s="11"/>
      <c r="S5" s="1128" t="s">
        <v>424</v>
      </c>
      <c r="T5" s="1667" t="s">
        <v>409</v>
      </c>
      <c r="U5" s="1668"/>
      <c r="V5" s="1669" t="s">
        <v>410</v>
      </c>
      <c r="W5" s="1654"/>
      <c r="X5" s="1130" t="s">
        <v>411</v>
      </c>
      <c r="Y5" s="1130" t="s">
        <v>412</v>
      </c>
      <c r="AB5" s="1128" t="s">
        <v>434</v>
      </c>
      <c r="AC5" s="1664">
        <v>220</v>
      </c>
      <c r="AD5" s="1665"/>
      <c r="AE5" s="1666" t="s">
        <v>410</v>
      </c>
      <c r="AF5" s="1666"/>
    </row>
    <row r="6" spans="1:32" ht="15.6" x14ac:dyDescent="0.3">
      <c r="A6" s="1"/>
      <c r="B6" s="550" t="s">
        <v>378</v>
      </c>
      <c r="C6" s="580" t="s">
        <v>184</v>
      </c>
      <c r="D6" s="580" t="s">
        <v>213</v>
      </c>
      <c r="E6" s="1545">
        <f>T15</f>
        <v>130</v>
      </c>
      <c r="F6" s="1546">
        <f t="shared" ref="F6:F15" si="1">E6*0.0036</f>
        <v>0.46799999999999997</v>
      </c>
      <c r="G6" s="1547">
        <f>AC15</f>
        <v>115.55555555555556</v>
      </c>
      <c r="H6" s="1548">
        <f t="shared" si="0"/>
        <v>0.41599999999999998</v>
      </c>
      <c r="I6" s="1"/>
      <c r="J6" s="1146"/>
      <c r="K6" s="11"/>
      <c r="L6" s="1128" t="s">
        <v>423</v>
      </c>
      <c r="M6" s="11"/>
      <c r="N6" s="1131" t="s">
        <v>413</v>
      </c>
      <c r="O6" s="1131" t="s">
        <v>414</v>
      </c>
      <c r="P6" s="1131" t="s">
        <v>415</v>
      </c>
      <c r="Q6" s="1132"/>
      <c r="R6" s="3"/>
      <c r="S6" s="11"/>
      <c r="T6" s="1132" t="s">
        <v>413</v>
      </c>
      <c r="U6" s="1132" t="s">
        <v>414</v>
      </c>
      <c r="V6" s="1133" t="s">
        <v>413</v>
      </c>
      <c r="W6" s="1133" t="s">
        <v>414</v>
      </c>
      <c r="X6" s="3"/>
      <c r="Y6" s="3"/>
      <c r="AB6" s="11"/>
      <c r="AC6" s="1132" t="s">
        <v>413</v>
      </c>
      <c r="AD6" s="1132" t="s">
        <v>414</v>
      </c>
      <c r="AE6" s="1133" t="s">
        <v>413</v>
      </c>
      <c r="AF6" s="1133" t="s">
        <v>414</v>
      </c>
    </row>
    <row r="7" spans="1:32" ht="15.6" x14ac:dyDescent="0.3">
      <c r="A7" s="1"/>
      <c r="B7" s="550" t="s">
        <v>378</v>
      </c>
      <c r="C7" s="580" t="s">
        <v>184</v>
      </c>
      <c r="D7" s="580" t="s">
        <v>216</v>
      </c>
      <c r="E7" s="1545">
        <f>T7</f>
        <v>115</v>
      </c>
      <c r="F7" s="1546">
        <f>E7*0.0036</f>
        <v>0.41399999999999998</v>
      </c>
      <c r="G7" s="1547">
        <f>AC7</f>
        <v>79.0625</v>
      </c>
      <c r="H7" s="1548">
        <f t="shared" si="0"/>
        <v>0.28462500000000002</v>
      </c>
      <c r="I7" s="1"/>
      <c r="J7" s="1146"/>
      <c r="K7" s="11"/>
      <c r="L7" s="11"/>
      <c r="M7" s="11" t="s">
        <v>416</v>
      </c>
      <c r="N7" s="1132">
        <v>130</v>
      </c>
      <c r="O7" s="1132">
        <v>95</v>
      </c>
      <c r="P7" s="1132"/>
      <c r="Q7" s="1132"/>
      <c r="R7" s="3"/>
      <c r="S7" s="11"/>
      <c r="T7" s="1132">
        <v>115</v>
      </c>
      <c r="U7" s="1132">
        <v>85</v>
      </c>
      <c r="V7" s="1134">
        <v>0.95</v>
      </c>
      <c r="W7" s="1134">
        <v>2.5</v>
      </c>
      <c r="X7" s="1658" t="e">
        <f>25/AB3</f>
        <v>#DIV/0!</v>
      </c>
      <c r="Y7" s="1661"/>
      <c r="AA7" s="590"/>
      <c r="AB7" s="11" t="s">
        <v>416</v>
      </c>
      <c r="AC7" s="1137">
        <f>$AC$9*(T7/$T$9)</f>
        <v>79.0625</v>
      </c>
      <c r="AD7" s="1137">
        <f>$AD$9*(U7/$U$9)</f>
        <v>48.620000000000005</v>
      </c>
      <c r="AE7" s="1134">
        <v>0.95</v>
      </c>
      <c r="AF7" s="1134">
        <v>2.5</v>
      </c>
    </row>
    <row r="8" spans="1:32" ht="15.6" x14ac:dyDescent="0.3">
      <c r="A8" s="1"/>
      <c r="B8" s="550" t="s">
        <v>378</v>
      </c>
      <c r="C8" s="580" t="s">
        <v>215</v>
      </c>
      <c r="D8" s="580" t="s">
        <v>213</v>
      </c>
      <c r="E8" s="1545">
        <f>T15</f>
        <v>130</v>
      </c>
      <c r="F8" s="1546">
        <f t="shared" si="1"/>
        <v>0.46799999999999997</v>
      </c>
      <c r="G8" s="1547">
        <f>AC15</f>
        <v>115.55555555555556</v>
      </c>
      <c r="H8" s="1548">
        <f t="shared" si="0"/>
        <v>0.41599999999999998</v>
      </c>
      <c r="I8" s="1"/>
      <c r="J8" s="1146"/>
      <c r="K8" s="11"/>
      <c r="L8" s="11"/>
      <c r="M8" s="11" t="s">
        <v>417</v>
      </c>
      <c r="N8" s="1132">
        <v>110</v>
      </c>
      <c r="O8" s="1132">
        <v>75</v>
      </c>
      <c r="P8" s="1132"/>
      <c r="Q8" s="1132"/>
      <c r="R8" s="3"/>
      <c r="S8" s="11"/>
      <c r="T8" s="1132">
        <v>100</v>
      </c>
      <c r="U8" s="1132">
        <v>65</v>
      </c>
      <c r="V8" s="1134">
        <v>0.95</v>
      </c>
      <c r="W8" s="1134">
        <v>2.5</v>
      </c>
      <c r="X8" s="1659"/>
      <c r="Y8" s="1662"/>
      <c r="AA8" s="590"/>
      <c r="AB8" s="11" t="s">
        <v>417</v>
      </c>
      <c r="AC8" s="1137">
        <f>$AC$9*(T8/$T$9)</f>
        <v>68.75</v>
      </c>
      <c r="AD8" s="1137">
        <f>$AD$9*(U8/$U$9)</f>
        <v>37.18</v>
      </c>
      <c r="AE8" s="1134">
        <v>0.95</v>
      </c>
      <c r="AF8" s="1134">
        <v>2.5</v>
      </c>
    </row>
    <row r="9" spans="1:32" ht="16.2" thickBot="1" x14ac:dyDescent="0.35">
      <c r="A9" s="1"/>
      <c r="B9" s="641" t="s">
        <v>378</v>
      </c>
      <c r="C9" s="642" t="s">
        <v>215</v>
      </c>
      <c r="D9" s="642" t="s">
        <v>216</v>
      </c>
      <c r="E9" s="1549">
        <f>T7</f>
        <v>115</v>
      </c>
      <c r="F9" s="1550">
        <f t="shared" si="1"/>
        <v>0.41399999999999998</v>
      </c>
      <c r="G9" s="1551">
        <f>AC7</f>
        <v>79.0625</v>
      </c>
      <c r="H9" s="1552">
        <f t="shared" si="0"/>
        <v>0.28462500000000002</v>
      </c>
      <c r="I9" s="1"/>
      <c r="J9" s="1146"/>
      <c r="K9" s="11"/>
      <c r="L9" s="11"/>
      <c r="M9" s="11" t="s">
        <v>418</v>
      </c>
      <c r="N9" s="1132">
        <v>90</v>
      </c>
      <c r="O9" s="1132">
        <v>55</v>
      </c>
      <c r="P9" s="1132"/>
      <c r="Q9" s="1132"/>
      <c r="R9" s="3"/>
      <c r="S9" s="11"/>
      <c r="T9" s="1132">
        <v>80</v>
      </c>
      <c r="U9" s="1132">
        <v>50</v>
      </c>
      <c r="V9" s="1134">
        <v>0.95</v>
      </c>
      <c r="W9" s="1134">
        <v>2.5</v>
      </c>
      <c r="X9" s="1659"/>
      <c r="Y9" s="1662"/>
      <c r="AA9" s="590"/>
      <c r="AB9" s="11" t="s">
        <v>418</v>
      </c>
      <c r="AC9" s="1132">
        <v>55</v>
      </c>
      <c r="AD9" s="1132">
        <f>AC9*0.8/2.5+0.2*AC9</f>
        <v>28.6</v>
      </c>
      <c r="AE9" s="1134">
        <v>0.95</v>
      </c>
      <c r="AF9" s="1134">
        <v>2.5</v>
      </c>
    </row>
    <row r="10" spans="1:32" ht="15.6" x14ac:dyDescent="0.3">
      <c r="A10" s="1"/>
      <c r="B10" s="648" t="s">
        <v>379</v>
      </c>
      <c r="C10" s="649" t="s">
        <v>183</v>
      </c>
      <c r="D10" s="649" t="s">
        <v>213</v>
      </c>
      <c r="E10" s="1553">
        <f>T16</f>
        <v>110</v>
      </c>
      <c r="F10" s="1554">
        <f t="shared" si="1"/>
        <v>0.39599999999999996</v>
      </c>
      <c r="G10" s="1555">
        <f>AC16</f>
        <v>97.777777777777786</v>
      </c>
      <c r="H10" s="1556">
        <f t="shared" si="0"/>
        <v>0.35200000000000004</v>
      </c>
      <c r="I10" s="1"/>
      <c r="J10" s="1146"/>
      <c r="K10" s="369" t="s">
        <v>379</v>
      </c>
      <c r="L10" s="11"/>
      <c r="M10" s="11" t="s">
        <v>419</v>
      </c>
      <c r="N10" s="1132" t="s">
        <v>420</v>
      </c>
      <c r="O10" s="1132"/>
      <c r="P10" s="1132"/>
      <c r="Q10" s="1132"/>
      <c r="R10" s="3"/>
      <c r="S10" s="369">
        <f>+U10*2.5</f>
        <v>112.5</v>
      </c>
      <c r="T10" s="1132">
        <v>70</v>
      </c>
      <c r="U10" s="1132">
        <v>45</v>
      </c>
      <c r="V10" s="1134">
        <v>0.95</v>
      </c>
      <c r="W10" s="1134">
        <v>2.5</v>
      </c>
      <c r="X10" s="1660"/>
      <c r="Y10" s="1663"/>
      <c r="AA10" s="590"/>
      <c r="AB10" s="11" t="s">
        <v>419</v>
      </c>
      <c r="AC10" s="1137">
        <f>$AC$9*(T10/$T$9)</f>
        <v>48.125</v>
      </c>
      <c r="AD10" s="1137">
        <f>$AD$9*(U10/$U$9)</f>
        <v>25.740000000000002</v>
      </c>
      <c r="AE10" s="1134">
        <v>0.95</v>
      </c>
      <c r="AF10" s="1134">
        <v>2.5</v>
      </c>
    </row>
    <row r="11" spans="1:32" ht="16.2" thickBot="1" x14ac:dyDescent="0.35">
      <c r="A11" s="1"/>
      <c r="B11" s="655" t="s">
        <v>379</v>
      </c>
      <c r="C11" s="580" t="s">
        <v>183</v>
      </c>
      <c r="D11" s="580" t="s">
        <v>216</v>
      </c>
      <c r="E11" s="1545">
        <f>T8</f>
        <v>100</v>
      </c>
      <c r="F11" s="1546">
        <f t="shared" si="1"/>
        <v>0.36</v>
      </c>
      <c r="G11" s="1547">
        <f>AC8</f>
        <v>68.75</v>
      </c>
      <c r="H11" s="1557">
        <f t="shared" si="0"/>
        <v>0.2475</v>
      </c>
      <c r="I11" s="1"/>
      <c r="J11" s="1146"/>
      <c r="K11" s="11"/>
      <c r="L11" s="11"/>
      <c r="M11" s="11"/>
      <c r="N11" s="11"/>
      <c r="O11" s="11"/>
      <c r="P11" s="11"/>
      <c r="Q11" s="11"/>
      <c r="R11" s="11"/>
      <c r="S11" s="11"/>
      <c r="T11" s="11"/>
      <c r="U11" s="11"/>
      <c r="V11" s="11"/>
      <c r="W11" s="11"/>
      <c r="X11" s="11"/>
      <c r="Y11" s="11"/>
      <c r="AB11" s="11"/>
      <c r="AC11" s="11"/>
      <c r="AD11" s="11"/>
      <c r="AE11" s="11"/>
      <c r="AF11" s="11"/>
    </row>
    <row r="12" spans="1:32" ht="16.2" thickBot="1" x14ac:dyDescent="0.35">
      <c r="A12" s="1"/>
      <c r="B12" s="655" t="s">
        <v>379</v>
      </c>
      <c r="C12" s="580" t="s">
        <v>184</v>
      </c>
      <c r="D12" s="580" t="s">
        <v>213</v>
      </c>
      <c r="E12" s="1545">
        <f>T16</f>
        <v>110</v>
      </c>
      <c r="F12" s="1546">
        <f t="shared" si="1"/>
        <v>0.39599999999999996</v>
      </c>
      <c r="G12" s="1547">
        <f>AC16</f>
        <v>97.777777777777786</v>
      </c>
      <c r="H12" s="1557">
        <f t="shared" si="0"/>
        <v>0.35200000000000004</v>
      </c>
      <c r="I12" s="1"/>
      <c r="J12" s="1146"/>
      <c r="K12" s="11"/>
      <c r="L12" s="11"/>
      <c r="M12" s="11"/>
      <c r="N12" s="11"/>
      <c r="O12" s="11"/>
      <c r="P12" s="11"/>
      <c r="Q12" s="11"/>
      <c r="R12" s="11"/>
      <c r="S12" s="11"/>
      <c r="T12" s="1655" t="s">
        <v>421</v>
      </c>
      <c r="U12" s="1656"/>
      <c r="V12" s="1656"/>
      <c r="W12" s="1657"/>
      <c r="X12" s="11"/>
      <c r="Y12" s="11"/>
      <c r="AB12" s="11"/>
      <c r="AC12" s="1655" t="s">
        <v>421</v>
      </c>
      <c r="AD12" s="1656"/>
      <c r="AE12" s="1656"/>
      <c r="AF12" s="1657"/>
    </row>
    <row r="13" spans="1:32" ht="43.2" x14ac:dyDescent="0.3">
      <c r="A13" s="1"/>
      <c r="B13" s="655" t="s">
        <v>379</v>
      </c>
      <c r="C13" s="580" t="s">
        <v>184</v>
      </c>
      <c r="D13" s="580" t="s">
        <v>216</v>
      </c>
      <c r="E13" s="1545">
        <f>T8</f>
        <v>100</v>
      </c>
      <c r="F13" s="1546">
        <f t="shared" si="1"/>
        <v>0.36</v>
      </c>
      <c r="G13" s="1547">
        <f>AC8</f>
        <v>68.75</v>
      </c>
      <c r="H13" s="1557">
        <f t="shared" si="0"/>
        <v>0.2475</v>
      </c>
      <c r="I13" s="1"/>
      <c r="J13" s="1146"/>
      <c r="K13" s="11"/>
      <c r="L13" s="11"/>
      <c r="M13" s="11"/>
      <c r="N13" s="11" t="s">
        <v>422</v>
      </c>
      <c r="O13" s="11"/>
      <c r="P13" s="11"/>
      <c r="Q13" s="11"/>
      <c r="R13" s="11"/>
      <c r="S13" s="11"/>
      <c r="T13" s="1653" t="s">
        <v>409</v>
      </c>
      <c r="U13" s="1654"/>
      <c r="V13" s="1133" t="s">
        <v>413</v>
      </c>
      <c r="W13" s="1133" t="s">
        <v>414</v>
      </c>
      <c r="X13" s="1130" t="s">
        <v>411</v>
      </c>
      <c r="Y13" s="1130" t="s">
        <v>412</v>
      </c>
      <c r="AB13" s="11"/>
      <c r="AC13" s="1653" t="s">
        <v>409</v>
      </c>
      <c r="AD13" s="1654"/>
      <c r="AE13" s="1133" t="s">
        <v>413</v>
      </c>
      <c r="AF13" s="1133" t="s">
        <v>414</v>
      </c>
    </row>
    <row r="14" spans="1:32" ht="15.6" x14ac:dyDescent="0.3">
      <c r="A14" s="1"/>
      <c r="B14" s="655" t="s">
        <v>379</v>
      </c>
      <c r="C14" s="580" t="s">
        <v>215</v>
      </c>
      <c r="D14" s="580" t="s">
        <v>213</v>
      </c>
      <c r="E14" s="1545">
        <f>T16</f>
        <v>110</v>
      </c>
      <c r="F14" s="1546">
        <f t="shared" si="1"/>
        <v>0.39599999999999996</v>
      </c>
      <c r="G14" s="1547">
        <f>AC16</f>
        <v>97.777777777777786</v>
      </c>
      <c r="H14" s="1557">
        <f t="shared" si="0"/>
        <v>0.35200000000000004</v>
      </c>
      <c r="I14" s="1"/>
      <c r="J14" s="1146"/>
      <c r="K14" s="11"/>
      <c r="L14" s="11"/>
      <c r="M14" s="11"/>
      <c r="N14" s="1131" t="s">
        <v>413</v>
      </c>
      <c r="O14" s="1131" t="s">
        <v>414</v>
      </c>
      <c r="P14" s="1131" t="s">
        <v>415</v>
      </c>
      <c r="Q14" s="11"/>
      <c r="R14" s="11"/>
      <c r="S14" s="11"/>
      <c r="T14" s="1132" t="s">
        <v>413</v>
      </c>
      <c r="U14" s="1132" t="s">
        <v>414</v>
      </c>
      <c r="V14" s="3"/>
      <c r="W14" s="3"/>
      <c r="X14" s="3"/>
      <c r="Y14" s="3"/>
      <c r="AB14" s="11"/>
      <c r="AC14" s="1132" t="s">
        <v>413</v>
      </c>
      <c r="AD14" s="1132" t="s">
        <v>414</v>
      </c>
      <c r="AE14" s="3"/>
      <c r="AF14" s="3"/>
    </row>
    <row r="15" spans="1:32" ht="16.2" thickBot="1" x14ac:dyDescent="0.35">
      <c r="A15" s="1"/>
      <c r="B15" s="658" t="s">
        <v>379</v>
      </c>
      <c r="C15" s="586" t="s">
        <v>215</v>
      </c>
      <c r="D15" s="586" t="s">
        <v>216</v>
      </c>
      <c r="E15" s="1558">
        <f>T8</f>
        <v>100</v>
      </c>
      <c r="F15" s="1559">
        <f t="shared" si="1"/>
        <v>0.36</v>
      </c>
      <c r="G15" s="1560">
        <f>AC8</f>
        <v>68.75</v>
      </c>
      <c r="H15" s="1561">
        <f t="shared" si="0"/>
        <v>0.2475</v>
      </c>
      <c r="I15" s="1"/>
      <c r="J15" s="1146"/>
      <c r="K15" s="11"/>
      <c r="L15" s="11"/>
      <c r="M15" s="11" t="s">
        <v>416</v>
      </c>
      <c r="N15" s="1132">
        <v>130</v>
      </c>
      <c r="O15" s="1132">
        <v>95</v>
      </c>
      <c r="P15" s="1132"/>
      <c r="Q15" s="11"/>
      <c r="R15" s="11"/>
      <c r="S15" s="11" t="s">
        <v>416</v>
      </c>
      <c r="T15" s="1132">
        <v>130</v>
      </c>
      <c r="U15" s="1132">
        <v>95</v>
      </c>
      <c r="V15" s="1134">
        <v>0.95</v>
      </c>
      <c r="W15" s="1134">
        <v>2.5</v>
      </c>
      <c r="X15" s="1658" t="e">
        <f>20/AB3</f>
        <v>#DIV/0!</v>
      </c>
      <c r="Y15" s="1661"/>
      <c r="AB15" s="11" t="s">
        <v>416</v>
      </c>
      <c r="AC15" s="1137">
        <f>$AC$17*(T15/$T$17)</f>
        <v>115.55555555555556</v>
      </c>
      <c r="AD15" s="1137">
        <f>$AD$17*(U15/$U$17)</f>
        <v>71.854545454545459</v>
      </c>
      <c r="AE15" s="1134">
        <v>0.95</v>
      </c>
      <c r="AF15" s="1134">
        <v>2.5</v>
      </c>
    </row>
    <row r="16" spans="1:32" ht="13.95" customHeight="1" x14ac:dyDescent="0.3">
      <c r="A16" s="1"/>
      <c r="B16" s="1135" t="s">
        <v>380</v>
      </c>
      <c r="C16" s="1136" t="s">
        <v>183</v>
      </c>
      <c r="D16" s="1136" t="s">
        <v>213</v>
      </c>
      <c r="E16" s="1562">
        <f>T40</f>
        <v>90</v>
      </c>
      <c r="F16" s="1563">
        <f>E16*0.0036</f>
        <v>0.32400000000000001</v>
      </c>
      <c r="G16" s="1564">
        <f>AC40</f>
        <v>80</v>
      </c>
      <c r="H16" s="1565">
        <f>G16*0.0036</f>
        <v>0.28799999999999998</v>
      </c>
      <c r="I16" s="1"/>
      <c r="J16" s="1"/>
      <c r="K16" s="11"/>
      <c r="L16" s="11"/>
      <c r="M16" s="11" t="s">
        <v>417</v>
      </c>
      <c r="N16" s="1132">
        <v>110</v>
      </c>
      <c r="O16" s="1132">
        <v>75</v>
      </c>
      <c r="P16" s="1132"/>
      <c r="Q16" s="11"/>
      <c r="R16" s="11"/>
      <c r="S16" s="11" t="s">
        <v>417</v>
      </c>
      <c r="T16" s="1132">
        <v>110</v>
      </c>
      <c r="U16" s="1132">
        <v>75</v>
      </c>
      <c r="V16" s="1134">
        <v>0.95</v>
      </c>
      <c r="W16" s="1134">
        <v>2.5</v>
      </c>
      <c r="X16" s="1659"/>
      <c r="Y16" s="1662"/>
      <c r="AB16" s="11" t="s">
        <v>417</v>
      </c>
      <c r="AC16" s="1137">
        <f>$AC$17*(T16/$T$17)</f>
        <v>97.777777777777786</v>
      </c>
      <c r="AD16" s="1137">
        <f>$AD$17*(U16/$U$17)</f>
        <v>56.727272727272727</v>
      </c>
      <c r="AE16" s="1134">
        <v>0.95</v>
      </c>
      <c r="AF16" s="1134">
        <v>2.5</v>
      </c>
    </row>
    <row r="17" spans="1:32" ht="13.2" customHeight="1" x14ac:dyDescent="0.3">
      <c r="A17" s="1"/>
      <c r="B17" s="550" t="s">
        <v>380</v>
      </c>
      <c r="C17" s="105" t="s">
        <v>183</v>
      </c>
      <c r="D17" s="105" t="s">
        <v>216</v>
      </c>
      <c r="E17" s="1545">
        <f>T32</f>
        <v>80</v>
      </c>
      <c r="F17" s="1546">
        <f>E17*0.0036</f>
        <v>0.28799999999999998</v>
      </c>
      <c r="G17" s="1547">
        <f>AC32</f>
        <v>55</v>
      </c>
      <c r="H17" s="1548">
        <f t="shared" ref="H17:H27" si="2">G17*0.0036</f>
        <v>0.19799999999999998</v>
      </c>
      <c r="J17" s="1"/>
      <c r="K17" s="11"/>
      <c r="L17" s="11"/>
      <c r="M17" s="11" t="s">
        <v>418</v>
      </c>
      <c r="N17" s="1132">
        <v>90</v>
      </c>
      <c r="O17" s="1132">
        <v>55</v>
      </c>
      <c r="P17" s="1132"/>
      <c r="Q17" s="11"/>
      <c r="R17" s="11"/>
      <c r="S17" s="11" t="s">
        <v>418</v>
      </c>
      <c r="T17" s="1132">
        <v>90</v>
      </c>
      <c r="U17" s="1132">
        <v>55</v>
      </c>
      <c r="V17" s="1134">
        <v>0.95</v>
      </c>
      <c r="W17" s="1134">
        <v>2.5</v>
      </c>
      <c r="X17" s="1659"/>
      <c r="Y17" s="1662"/>
      <c r="AB17" s="11" t="s">
        <v>418</v>
      </c>
      <c r="AC17" s="1132">
        <v>80</v>
      </c>
      <c r="AD17" s="1132">
        <f>AC17*0.8/2.5+0.2*AC17</f>
        <v>41.6</v>
      </c>
      <c r="AE17" s="1134">
        <v>0.95</v>
      </c>
      <c r="AF17" s="1134">
        <v>2.5</v>
      </c>
    </row>
    <row r="18" spans="1:32" ht="13.2" customHeight="1" x14ac:dyDescent="0.3">
      <c r="A18" s="1"/>
      <c r="B18" s="550" t="s">
        <v>380</v>
      </c>
      <c r="C18" s="105" t="s">
        <v>184</v>
      </c>
      <c r="D18" s="105" t="s">
        <v>213</v>
      </c>
      <c r="E18" s="1545">
        <f>T40</f>
        <v>90</v>
      </c>
      <c r="F18" s="1546">
        <f t="shared" ref="F18:F27" si="3">E18*0.0036</f>
        <v>0.32400000000000001</v>
      </c>
      <c r="G18" s="1547">
        <f>AC40</f>
        <v>80</v>
      </c>
      <c r="H18" s="1548">
        <f t="shared" si="2"/>
        <v>0.28799999999999998</v>
      </c>
      <c r="J18" s="1"/>
      <c r="K18" s="11"/>
      <c r="L18" s="11"/>
      <c r="M18" s="11" t="s">
        <v>419</v>
      </c>
      <c r="N18" s="1132"/>
      <c r="O18" s="1132"/>
      <c r="P18" s="1132"/>
      <c r="Q18" s="11"/>
      <c r="R18" s="11"/>
      <c r="S18" s="11" t="s">
        <v>419</v>
      </c>
      <c r="T18" s="1132">
        <v>80</v>
      </c>
      <c r="U18" s="1132">
        <v>50</v>
      </c>
      <c r="V18" s="1134">
        <v>0.95</v>
      </c>
      <c r="W18" s="1134">
        <v>2.5</v>
      </c>
      <c r="X18" s="1660"/>
      <c r="Y18" s="1663"/>
      <c r="AB18" s="11" t="s">
        <v>419</v>
      </c>
      <c r="AC18" s="1137">
        <f>$AC$17*(T18/$T$17)</f>
        <v>71.111111111111114</v>
      </c>
      <c r="AD18" s="1137">
        <f>$AD$17*(U18/$U$17)</f>
        <v>37.81818181818182</v>
      </c>
      <c r="AE18" s="1134">
        <v>0.95</v>
      </c>
      <c r="AF18" s="1134">
        <v>2.5</v>
      </c>
    </row>
    <row r="19" spans="1:32" ht="15.6" x14ac:dyDescent="0.3">
      <c r="A19" s="1"/>
      <c r="B19" s="550" t="s">
        <v>380</v>
      </c>
      <c r="C19" s="105" t="s">
        <v>184</v>
      </c>
      <c r="D19" s="105" t="s">
        <v>216</v>
      </c>
      <c r="E19" s="1545">
        <f>T32</f>
        <v>80</v>
      </c>
      <c r="F19" s="1546">
        <f>E19*0.0036</f>
        <v>0.28799999999999998</v>
      </c>
      <c r="G19" s="1547">
        <f>AC32</f>
        <v>55</v>
      </c>
      <c r="H19" s="1548">
        <f t="shared" si="2"/>
        <v>0.19799999999999998</v>
      </c>
      <c r="J19" s="1"/>
      <c r="K19" s="11"/>
      <c r="L19" s="11"/>
      <c r="M19" s="11"/>
      <c r="N19" s="11"/>
      <c r="O19" s="11"/>
      <c r="P19" s="11"/>
      <c r="Q19" s="11"/>
      <c r="R19" s="11"/>
      <c r="S19" s="11"/>
      <c r="T19" s="11"/>
      <c r="U19" s="11"/>
      <c r="V19" s="11"/>
      <c r="W19" s="11"/>
      <c r="X19" s="11"/>
      <c r="Y19" s="11"/>
      <c r="AB19" s="11"/>
      <c r="AC19" s="11"/>
      <c r="AD19" s="11"/>
      <c r="AE19" s="11"/>
      <c r="AF19" s="11"/>
    </row>
    <row r="20" spans="1:32" ht="15.6" x14ac:dyDescent="0.3">
      <c r="A20" s="1"/>
      <c r="B20" s="550" t="s">
        <v>380</v>
      </c>
      <c r="C20" s="105" t="s">
        <v>215</v>
      </c>
      <c r="D20" s="105" t="s">
        <v>213</v>
      </c>
      <c r="E20" s="1545">
        <f>T40</f>
        <v>90</v>
      </c>
      <c r="F20" s="1546">
        <f t="shared" si="3"/>
        <v>0.32400000000000001</v>
      </c>
      <c r="G20" s="1547">
        <f>AC40</f>
        <v>80</v>
      </c>
      <c r="H20" s="1548">
        <f t="shared" si="2"/>
        <v>0.28799999999999998</v>
      </c>
      <c r="J20" s="1"/>
      <c r="AB20" s="11"/>
      <c r="AC20" s="11"/>
      <c r="AD20" s="11"/>
      <c r="AE20" s="11"/>
      <c r="AF20" s="11"/>
    </row>
    <row r="21" spans="1:32" ht="16.2" thickBot="1" x14ac:dyDescent="0.35">
      <c r="A21" s="1"/>
      <c r="B21" s="641" t="s">
        <v>380</v>
      </c>
      <c r="C21" s="642" t="s">
        <v>215</v>
      </c>
      <c r="D21" s="642" t="s">
        <v>216</v>
      </c>
      <c r="E21" s="1549">
        <f>T32</f>
        <v>80</v>
      </c>
      <c r="F21" s="1550">
        <f t="shared" si="3"/>
        <v>0.28799999999999998</v>
      </c>
      <c r="G21" s="1551">
        <f>AC32</f>
        <v>55</v>
      </c>
      <c r="H21" s="1552">
        <f t="shared" si="2"/>
        <v>0.19799999999999998</v>
      </c>
      <c r="J21" s="1"/>
      <c r="AB21" s="11"/>
      <c r="AC21" s="11"/>
      <c r="AD21" s="11"/>
      <c r="AE21" s="11"/>
      <c r="AF21" s="11"/>
    </row>
    <row r="22" spans="1:32" ht="15.6" x14ac:dyDescent="0.3">
      <c r="A22" s="1"/>
      <c r="B22" s="648" t="s">
        <v>381</v>
      </c>
      <c r="C22" s="649" t="s">
        <v>183</v>
      </c>
      <c r="D22" s="649" t="s">
        <v>213</v>
      </c>
      <c r="E22" s="1553">
        <f>T41</f>
        <v>80</v>
      </c>
      <c r="F22" s="1554">
        <f t="shared" si="3"/>
        <v>0.28799999999999998</v>
      </c>
      <c r="G22" s="1555">
        <f>AC41</f>
        <v>71.111111111111114</v>
      </c>
      <c r="H22" s="1556">
        <f t="shared" si="2"/>
        <v>0.25600000000000001</v>
      </c>
      <c r="J22" s="1"/>
      <c r="AB22" s="11"/>
      <c r="AC22" s="11"/>
      <c r="AD22" s="11"/>
      <c r="AE22" s="11"/>
      <c r="AF22" s="11"/>
    </row>
    <row r="23" spans="1:32" ht="15.6" x14ac:dyDescent="0.3">
      <c r="A23" s="1"/>
      <c r="B23" s="655" t="s">
        <v>381</v>
      </c>
      <c r="C23" s="580" t="s">
        <v>183</v>
      </c>
      <c r="D23" s="580" t="s">
        <v>216</v>
      </c>
      <c r="E23" s="1545">
        <f>T33</f>
        <v>70</v>
      </c>
      <c r="F23" s="1546">
        <f t="shared" si="3"/>
        <v>0.252</v>
      </c>
      <c r="G23" s="1547">
        <f>AC33</f>
        <v>48.125</v>
      </c>
      <c r="H23" s="1557">
        <f t="shared" si="2"/>
        <v>0.17324999999999999</v>
      </c>
      <c r="J23" s="1"/>
      <c r="AB23" s="11"/>
      <c r="AC23" s="11"/>
      <c r="AD23" s="11"/>
      <c r="AE23" s="11"/>
      <c r="AF23" s="11"/>
    </row>
    <row r="24" spans="1:32" ht="15.6" x14ac:dyDescent="0.3">
      <c r="A24" s="1"/>
      <c r="B24" s="655" t="s">
        <v>381</v>
      </c>
      <c r="C24" s="580" t="s">
        <v>184</v>
      </c>
      <c r="D24" s="580" t="s">
        <v>213</v>
      </c>
      <c r="E24" s="1545">
        <f>T41</f>
        <v>80</v>
      </c>
      <c r="F24" s="1546">
        <f t="shared" si="3"/>
        <v>0.28799999999999998</v>
      </c>
      <c r="G24" s="1547">
        <f>AC41</f>
        <v>71.111111111111114</v>
      </c>
      <c r="H24" s="1557">
        <f t="shared" si="2"/>
        <v>0.25600000000000001</v>
      </c>
      <c r="J24" s="1"/>
      <c r="AB24" s="11"/>
      <c r="AC24" s="11"/>
      <c r="AD24" s="11"/>
      <c r="AE24" s="11"/>
      <c r="AF24" s="11"/>
    </row>
    <row r="25" spans="1:32" ht="15.6" x14ac:dyDescent="0.3">
      <c r="A25" s="1"/>
      <c r="B25" s="655" t="s">
        <v>381</v>
      </c>
      <c r="C25" s="580" t="s">
        <v>184</v>
      </c>
      <c r="D25" s="580" t="s">
        <v>216</v>
      </c>
      <c r="E25" s="1545">
        <f>T33</f>
        <v>70</v>
      </c>
      <c r="F25" s="1546">
        <f t="shared" si="3"/>
        <v>0.252</v>
      </c>
      <c r="G25" s="1547">
        <f>AC33</f>
        <v>48.125</v>
      </c>
      <c r="H25" s="1557">
        <f t="shared" si="2"/>
        <v>0.17324999999999999</v>
      </c>
      <c r="J25" s="3"/>
      <c r="K25" s="11"/>
      <c r="L25" s="11"/>
      <c r="M25" s="11"/>
      <c r="N25" s="11"/>
      <c r="O25" s="11"/>
      <c r="P25" s="11"/>
      <c r="Q25" s="11"/>
      <c r="R25" s="11"/>
      <c r="S25" s="11"/>
      <c r="T25" s="11"/>
      <c r="U25" s="11"/>
      <c r="V25" s="11"/>
      <c r="W25" s="11"/>
      <c r="X25" s="11"/>
      <c r="Y25" s="11"/>
      <c r="Z25" s="11"/>
      <c r="AA25" s="11"/>
      <c r="AB25" s="11"/>
      <c r="AC25" s="11"/>
      <c r="AD25" s="11"/>
      <c r="AE25" s="11"/>
      <c r="AF25" s="11"/>
    </row>
    <row r="26" spans="1:32" ht="16.2" thickBot="1" x14ac:dyDescent="0.35">
      <c r="A26" s="1"/>
      <c r="B26" s="655" t="s">
        <v>381</v>
      </c>
      <c r="C26" s="580" t="s">
        <v>215</v>
      </c>
      <c r="D26" s="580" t="s">
        <v>213</v>
      </c>
      <c r="E26" s="1545">
        <f>T41</f>
        <v>80</v>
      </c>
      <c r="F26" s="1546">
        <f t="shared" si="3"/>
        <v>0.28799999999999998</v>
      </c>
      <c r="G26" s="1547">
        <f>AC41</f>
        <v>71.111111111111114</v>
      </c>
      <c r="H26" s="1557">
        <f t="shared" si="2"/>
        <v>0.25600000000000001</v>
      </c>
      <c r="J26" s="3"/>
      <c r="K26" s="11"/>
      <c r="L26" s="11" t="s">
        <v>403</v>
      </c>
      <c r="M26" s="11"/>
      <c r="N26" s="11"/>
      <c r="O26" s="11"/>
      <c r="P26" s="11"/>
      <c r="Q26" s="11"/>
      <c r="R26" s="11"/>
      <c r="S26" s="11"/>
      <c r="T26" s="11"/>
      <c r="U26" s="11"/>
      <c r="V26" s="11"/>
      <c r="W26" s="11"/>
      <c r="X26" s="11"/>
      <c r="Y26" s="11"/>
      <c r="Z26" s="11"/>
      <c r="AA26" s="11"/>
      <c r="AB26" s="11"/>
      <c r="AC26" s="11"/>
      <c r="AD26" s="11"/>
      <c r="AE26" s="11"/>
      <c r="AF26" s="11"/>
    </row>
    <row r="27" spans="1:32" ht="16.2" thickBot="1" x14ac:dyDescent="0.35">
      <c r="A27" s="1"/>
      <c r="B27" s="658" t="s">
        <v>381</v>
      </c>
      <c r="C27" s="586" t="s">
        <v>215</v>
      </c>
      <c r="D27" s="586" t="s">
        <v>216</v>
      </c>
      <c r="E27" s="1558">
        <f>T33</f>
        <v>70</v>
      </c>
      <c r="F27" s="1559">
        <f t="shared" si="3"/>
        <v>0.252</v>
      </c>
      <c r="G27" s="1560">
        <f>AC33</f>
        <v>48.125</v>
      </c>
      <c r="H27" s="1561">
        <f t="shared" si="2"/>
        <v>0.17324999999999999</v>
      </c>
      <c r="J27" s="1146"/>
      <c r="K27" s="369" t="s">
        <v>380</v>
      </c>
      <c r="L27" s="11"/>
      <c r="M27" s="11"/>
      <c r="N27" s="11" t="s">
        <v>404</v>
      </c>
      <c r="O27" s="11"/>
      <c r="P27" s="11"/>
      <c r="Q27" s="1128" t="s">
        <v>405</v>
      </c>
      <c r="R27" s="1128"/>
      <c r="S27" s="11"/>
      <c r="T27" s="1138" t="s">
        <v>406</v>
      </c>
      <c r="U27" s="1139"/>
      <c r="V27" s="1139"/>
      <c r="W27" s="1140"/>
      <c r="X27" s="1129"/>
      <c r="Y27" s="1129"/>
      <c r="Z27" s="11"/>
      <c r="AA27" s="11"/>
      <c r="AB27" s="11"/>
      <c r="AC27" s="1655" t="s">
        <v>406</v>
      </c>
      <c r="AD27" s="1656"/>
      <c r="AE27" s="1656"/>
      <c r="AF27" s="1657"/>
    </row>
    <row r="28" spans="1:32" ht="58.2" customHeight="1" thickBot="1" x14ac:dyDescent="0.45">
      <c r="A28" s="1"/>
      <c r="C28" s="1649" t="s">
        <v>753</v>
      </c>
      <c r="D28" s="1650"/>
      <c r="E28" s="1650"/>
      <c r="F28" s="1651"/>
      <c r="J28" s="1146"/>
      <c r="K28" s="11"/>
      <c r="L28" s="11"/>
      <c r="M28" s="11"/>
      <c r="N28" s="1655" t="s">
        <v>407</v>
      </c>
      <c r="O28" s="1656"/>
      <c r="P28" s="1657"/>
      <c r="Q28" s="11" t="s">
        <v>408</v>
      </c>
      <c r="R28" s="11"/>
      <c r="S28" s="1128" t="s">
        <v>424</v>
      </c>
      <c r="T28" s="1667" t="s">
        <v>409</v>
      </c>
      <c r="U28" s="1668"/>
      <c r="V28" s="1143" t="s">
        <v>410</v>
      </c>
      <c r="W28" s="1143"/>
      <c r="X28" s="1130" t="s">
        <v>411</v>
      </c>
      <c r="Y28" s="1130" t="s">
        <v>412</v>
      </c>
      <c r="Z28" s="11"/>
      <c r="AA28" s="11"/>
      <c r="AB28" s="1128" t="s">
        <v>434</v>
      </c>
      <c r="AC28" s="1141">
        <v>220</v>
      </c>
      <c r="AD28" s="1142"/>
      <c r="AE28" s="1143" t="s">
        <v>410</v>
      </c>
      <c r="AF28" s="1143"/>
    </row>
    <row r="29" spans="1:32" ht="14.4" x14ac:dyDescent="0.3">
      <c r="A29" s="1"/>
      <c r="J29" s="1146"/>
      <c r="K29" s="11"/>
      <c r="L29" s="1128" t="s">
        <v>423</v>
      </c>
      <c r="M29" s="11"/>
      <c r="N29" s="1131" t="s">
        <v>413</v>
      </c>
      <c r="O29" s="1131" t="s">
        <v>414</v>
      </c>
      <c r="P29" s="1131" t="s">
        <v>415</v>
      </c>
      <c r="Q29" s="1132"/>
      <c r="R29" s="3"/>
      <c r="S29" s="11"/>
      <c r="T29" s="1132" t="s">
        <v>413</v>
      </c>
      <c r="U29" s="1132" t="s">
        <v>414</v>
      </c>
      <c r="V29" s="1133" t="s">
        <v>413</v>
      </c>
      <c r="W29" s="1133" t="s">
        <v>414</v>
      </c>
      <c r="X29" s="3"/>
      <c r="Y29" s="3"/>
      <c r="Z29" s="11"/>
      <c r="AA29" s="11"/>
      <c r="AB29" s="11"/>
      <c r="AC29" s="1132" t="s">
        <v>413</v>
      </c>
      <c r="AD29" s="1132" t="s">
        <v>414</v>
      </c>
      <c r="AE29" s="1133" t="s">
        <v>413</v>
      </c>
      <c r="AF29" s="1133" t="s">
        <v>414</v>
      </c>
    </row>
    <row r="30" spans="1:32" ht="14.4" x14ac:dyDescent="0.3">
      <c r="A30" s="1"/>
      <c r="B30" s="3"/>
      <c r="C30" s="3"/>
      <c r="D30" s="3"/>
      <c r="E30" s="3"/>
      <c r="F30" s="3"/>
      <c r="J30" s="1146"/>
      <c r="K30" s="11"/>
      <c r="L30" s="11"/>
      <c r="M30" s="11" t="s">
        <v>416</v>
      </c>
      <c r="N30" s="1132">
        <v>130</v>
      </c>
      <c r="O30" s="1132">
        <v>95</v>
      </c>
      <c r="P30" s="1132"/>
      <c r="Q30" s="1132"/>
      <c r="R30" s="3"/>
      <c r="S30" s="11"/>
      <c r="T30" s="1132">
        <v>115</v>
      </c>
      <c r="U30" s="1132">
        <v>85</v>
      </c>
      <c r="V30" s="1134">
        <v>0.95</v>
      </c>
      <c r="W30" s="1134">
        <v>2.5</v>
      </c>
      <c r="X30" s="1144" t="e">
        <f>25/AB26</f>
        <v>#DIV/0!</v>
      </c>
      <c r="Y30" s="1145"/>
      <c r="Z30" s="11"/>
      <c r="AA30" s="11"/>
      <c r="AB30" s="11" t="s">
        <v>416</v>
      </c>
      <c r="AC30" s="1137">
        <f>$AC$9*(T30/$T$9)</f>
        <v>79.0625</v>
      </c>
      <c r="AD30" s="1137">
        <f>$AD$9*(U30/$U$9)</f>
        <v>48.620000000000005</v>
      </c>
      <c r="AE30" s="1134">
        <v>0.95</v>
      </c>
      <c r="AF30" s="1134">
        <v>2.5</v>
      </c>
    </row>
    <row r="31" spans="1:32" ht="21" x14ac:dyDescent="0.4">
      <c r="B31" s="3"/>
      <c r="C31" s="1465"/>
      <c r="D31" s="1465"/>
      <c r="E31" s="1465"/>
      <c r="F31" s="1465"/>
      <c r="J31" s="1146"/>
      <c r="K31" s="11"/>
      <c r="L31" s="11"/>
      <c r="M31" s="11" t="s">
        <v>417</v>
      </c>
      <c r="N31" s="1132">
        <v>110</v>
      </c>
      <c r="O31" s="1132">
        <v>75</v>
      </c>
      <c r="P31" s="1132"/>
      <c r="Q31" s="1132"/>
      <c r="R31" s="3"/>
      <c r="S31" s="11"/>
      <c r="T31" s="1132">
        <v>100</v>
      </c>
      <c r="U31" s="1132">
        <v>65</v>
      </c>
      <c r="V31" s="1134">
        <v>0.95</v>
      </c>
      <c r="W31" s="1134">
        <v>2.5</v>
      </c>
      <c r="X31" s="1144"/>
      <c r="Y31" s="1145"/>
      <c r="Z31" s="11"/>
      <c r="AA31" s="11"/>
      <c r="AB31" s="11" t="s">
        <v>417</v>
      </c>
      <c r="AC31" s="1137">
        <f>$AC$9*(T31/$T$9)</f>
        <v>68.75</v>
      </c>
      <c r="AD31" s="1137">
        <f>$AD$9*(U31/$U$9)</f>
        <v>37.18</v>
      </c>
      <c r="AE31" s="1134">
        <v>0.95</v>
      </c>
      <c r="AF31" s="1134">
        <v>2.5</v>
      </c>
    </row>
    <row r="32" spans="1:32" ht="14.4" x14ac:dyDescent="0.3">
      <c r="B32" s="3"/>
      <c r="C32" s="3"/>
      <c r="D32" s="3"/>
      <c r="E32" s="3"/>
      <c r="F32" s="3"/>
      <c r="J32" s="1146"/>
      <c r="K32" s="11"/>
      <c r="L32" s="11"/>
      <c r="M32" s="11" t="s">
        <v>418</v>
      </c>
      <c r="N32" s="1132">
        <v>90</v>
      </c>
      <c r="O32" s="1132">
        <v>55</v>
      </c>
      <c r="P32" s="1132"/>
      <c r="Q32" s="1132"/>
      <c r="R32" s="3"/>
      <c r="S32" s="11"/>
      <c r="T32" s="1132">
        <v>80</v>
      </c>
      <c r="U32" s="1132">
        <v>50</v>
      </c>
      <c r="V32" s="1134">
        <v>0.95</v>
      </c>
      <c r="W32" s="1134">
        <v>2.5</v>
      </c>
      <c r="X32" s="1144"/>
      <c r="Y32" s="1145"/>
      <c r="Z32" s="11"/>
      <c r="AA32" s="11"/>
      <c r="AB32" s="11" t="s">
        <v>418</v>
      </c>
      <c r="AC32" s="1132">
        <v>55</v>
      </c>
      <c r="AD32" s="1132">
        <f>AC32*0.8/2.5+0.2*AC32</f>
        <v>28.6</v>
      </c>
      <c r="AE32" s="1134">
        <v>0.95</v>
      </c>
      <c r="AF32" s="1134">
        <v>2.5</v>
      </c>
    </row>
    <row r="33" spans="1:34" ht="14.4" x14ac:dyDescent="0.3">
      <c r="J33" s="1146"/>
      <c r="K33" s="369" t="s">
        <v>381</v>
      </c>
      <c r="L33" s="11"/>
      <c r="M33" s="11" t="s">
        <v>419</v>
      </c>
      <c r="N33" s="1132" t="s">
        <v>420</v>
      </c>
      <c r="O33" s="1132"/>
      <c r="P33" s="1132"/>
      <c r="Q33" s="1132"/>
      <c r="R33" s="3"/>
      <c r="S33" s="11"/>
      <c r="T33" s="1132">
        <v>70</v>
      </c>
      <c r="U33" s="1132">
        <v>45</v>
      </c>
      <c r="V33" s="1134">
        <v>0.95</v>
      </c>
      <c r="W33" s="1134">
        <v>2.5</v>
      </c>
      <c r="X33" s="1144"/>
      <c r="Y33" s="1145"/>
      <c r="Z33" s="11"/>
      <c r="AA33" s="11"/>
      <c r="AB33" s="11" t="s">
        <v>419</v>
      </c>
      <c r="AC33" s="1137">
        <f>$AC$9*(T33/$T$9)</f>
        <v>48.125</v>
      </c>
      <c r="AD33" s="1137">
        <f>$AD$9*(U33/$U$9)</f>
        <v>25.740000000000002</v>
      </c>
      <c r="AE33" s="1134">
        <v>0.95</v>
      </c>
      <c r="AF33" s="1134">
        <v>2.5</v>
      </c>
    </row>
    <row r="34" spans="1:34" ht="15" thickBot="1" x14ac:dyDescent="0.35">
      <c r="J34" s="1146"/>
      <c r="K34" s="11"/>
      <c r="L34" s="11"/>
      <c r="M34" s="11"/>
      <c r="N34" s="11"/>
      <c r="O34" s="11"/>
      <c r="P34" s="11"/>
      <c r="Q34" s="11"/>
      <c r="R34" s="11"/>
      <c r="S34" s="11"/>
      <c r="T34" s="11"/>
      <c r="U34" s="11"/>
      <c r="V34" s="11"/>
      <c r="W34" s="11"/>
      <c r="X34" s="11"/>
      <c r="Y34" s="11"/>
      <c r="Z34" s="11"/>
      <c r="AA34" s="11"/>
      <c r="AB34" s="11"/>
      <c r="AC34" s="11"/>
      <c r="AD34" s="11"/>
      <c r="AE34" s="11"/>
      <c r="AF34" s="11"/>
    </row>
    <row r="35" spans="1:34" ht="15" thickBot="1" x14ac:dyDescent="0.35">
      <c r="J35" s="1146"/>
      <c r="K35" s="11"/>
      <c r="L35" s="11"/>
      <c r="M35" s="11"/>
      <c r="N35" s="11"/>
      <c r="O35" s="11"/>
      <c r="P35" s="11"/>
      <c r="Q35" s="11"/>
      <c r="R35" s="11"/>
      <c r="S35" s="11"/>
      <c r="T35" s="1655" t="s">
        <v>421</v>
      </c>
      <c r="U35" s="1656"/>
      <c r="V35" s="1656"/>
      <c r="W35" s="1657"/>
      <c r="X35" s="11"/>
      <c r="Y35" s="11"/>
      <c r="Z35" s="11"/>
      <c r="AA35" s="11"/>
      <c r="AB35" s="11"/>
      <c r="AC35" s="1655" t="s">
        <v>421</v>
      </c>
      <c r="AD35" s="1656"/>
      <c r="AE35" s="1656"/>
      <c r="AF35" s="1657"/>
      <c r="AG35" s="11"/>
      <c r="AH35" s="11"/>
    </row>
    <row r="36" spans="1:34" ht="43.2" x14ac:dyDescent="0.3">
      <c r="J36" s="1146"/>
      <c r="K36" s="11"/>
      <c r="L36" s="11"/>
      <c r="M36" s="11"/>
      <c r="N36" s="11" t="s">
        <v>422</v>
      </c>
      <c r="O36" s="11"/>
      <c r="P36" s="11"/>
      <c r="Q36" s="11"/>
      <c r="R36" s="11"/>
      <c r="S36" s="11"/>
      <c r="T36" s="1653" t="s">
        <v>409</v>
      </c>
      <c r="U36" s="1654"/>
      <c r="V36" s="1133" t="s">
        <v>413</v>
      </c>
      <c r="W36" s="1133" t="s">
        <v>414</v>
      </c>
      <c r="X36" s="1130" t="s">
        <v>411</v>
      </c>
      <c r="Y36" s="1130" t="s">
        <v>412</v>
      </c>
      <c r="Z36" s="11"/>
      <c r="AA36" s="11"/>
      <c r="AB36" s="11"/>
      <c r="AC36" s="1653" t="s">
        <v>409</v>
      </c>
      <c r="AD36" s="1654"/>
      <c r="AE36" s="1133" t="s">
        <v>413</v>
      </c>
      <c r="AF36" s="1133" t="s">
        <v>414</v>
      </c>
      <c r="AG36" s="11"/>
      <c r="AH36" s="11"/>
    </row>
    <row r="37" spans="1:34" ht="14.4" x14ac:dyDescent="0.3">
      <c r="J37" s="1146"/>
      <c r="K37" s="11"/>
      <c r="L37" s="11"/>
      <c r="M37" s="11"/>
      <c r="N37" s="1131" t="s">
        <v>413</v>
      </c>
      <c r="O37" s="1131" t="s">
        <v>414</v>
      </c>
      <c r="P37" s="1131" t="s">
        <v>415</v>
      </c>
      <c r="Q37" s="11"/>
      <c r="R37" s="11"/>
      <c r="S37" s="11"/>
      <c r="T37" s="1132" t="s">
        <v>413</v>
      </c>
      <c r="U37" s="1132" t="s">
        <v>414</v>
      </c>
      <c r="V37" s="3"/>
      <c r="W37" s="3"/>
      <c r="X37" s="3"/>
      <c r="Y37" s="3"/>
      <c r="Z37" s="11"/>
      <c r="AA37" s="11"/>
      <c r="AB37" s="11"/>
      <c r="AC37" s="1132" t="s">
        <v>413</v>
      </c>
      <c r="AD37" s="1132" t="s">
        <v>414</v>
      </c>
      <c r="AE37" s="3"/>
      <c r="AF37" s="3"/>
      <c r="AG37" s="11"/>
      <c r="AH37" s="11"/>
    </row>
    <row r="38" spans="1:34" ht="14.4" x14ac:dyDescent="0.3">
      <c r="J38" s="1146"/>
      <c r="K38" s="11"/>
      <c r="L38" s="11"/>
      <c r="M38" s="11" t="s">
        <v>416</v>
      </c>
      <c r="N38" s="1132">
        <v>130</v>
      </c>
      <c r="O38" s="1132">
        <v>95</v>
      </c>
      <c r="P38" s="1132"/>
      <c r="Q38" s="11"/>
      <c r="R38" s="11"/>
      <c r="S38" s="11" t="s">
        <v>416</v>
      </c>
      <c r="T38" s="1132">
        <v>130</v>
      </c>
      <c r="U38" s="1132">
        <v>95</v>
      </c>
      <c r="V38" s="1134">
        <v>0.95</v>
      </c>
      <c r="W38" s="1134">
        <v>2.5</v>
      </c>
      <c r="X38" s="1658" t="e">
        <f>20/AB26</f>
        <v>#DIV/0!</v>
      </c>
      <c r="Y38" s="1661"/>
      <c r="Z38" s="11"/>
      <c r="AA38" s="11"/>
      <c r="AB38" s="11" t="s">
        <v>416</v>
      </c>
      <c r="AC38" s="1137">
        <f>$AC$17*(T38/$T$17)</f>
        <v>115.55555555555556</v>
      </c>
      <c r="AD38" s="1137">
        <f>$AD$17*(U38/$U$17)</f>
        <v>71.854545454545459</v>
      </c>
      <c r="AE38" s="1134">
        <v>0.95</v>
      </c>
      <c r="AF38" s="1134">
        <v>2.5</v>
      </c>
      <c r="AG38" s="11"/>
      <c r="AH38" s="11"/>
    </row>
    <row r="39" spans="1:34" ht="13.2" customHeight="1" x14ac:dyDescent="0.25">
      <c r="J39" s="3"/>
      <c r="K39" s="11"/>
      <c r="L39" s="11"/>
      <c r="M39" s="11" t="s">
        <v>417</v>
      </c>
      <c r="N39" s="1132">
        <v>110</v>
      </c>
      <c r="O39" s="1132">
        <v>75</v>
      </c>
      <c r="P39" s="1132"/>
      <c r="Q39" s="11"/>
      <c r="R39" s="11"/>
      <c r="S39" s="11" t="s">
        <v>417</v>
      </c>
      <c r="T39" s="1132">
        <v>110</v>
      </c>
      <c r="U39" s="1132">
        <v>75</v>
      </c>
      <c r="V39" s="1134">
        <v>0.95</v>
      </c>
      <c r="W39" s="1134">
        <v>2.5</v>
      </c>
      <c r="X39" s="1659"/>
      <c r="Y39" s="1662"/>
      <c r="Z39" s="11"/>
      <c r="AA39" s="11"/>
      <c r="AB39" s="11" t="s">
        <v>417</v>
      </c>
      <c r="AC39" s="1137">
        <f>$AC$17*(T39/$T$17)</f>
        <v>97.777777777777786</v>
      </c>
      <c r="AD39" s="1137">
        <f>$AD$17*(U39/$U$17)</f>
        <v>56.727272727272727</v>
      </c>
      <c r="AE39" s="1134">
        <v>0.95</v>
      </c>
      <c r="AF39" s="1134">
        <v>2.5</v>
      </c>
      <c r="AG39" s="11"/>
      <c r="AH39" s="11"/>
    </row>
    <row r="40" spans="1:34" ht="13.2" customHeight="1" x14ac:dyDescent="0.25">
      <c r="J40" s="3"/>
      <c r="K40" s="11"/>
      <c r="L40" s="11"/>
      <c r="M40" s="11" t="s">
        <v>418</v>
      </c>
      <c r="N40" s="1132">
        <v>90</v>
      </c>
      <c r="O40" s="1132">
        <v>55</v>
      </c>
      <c r="P40" s="1132"/>
      <c r="Q40" s="11"/>
      <c r="R40" s="11"/>
      <c r="S40" s="11" t="s">
        <v>418</v>
      </c>
      <c r="T40" s="1132">
        <v>90</v>
      </c>
      <c r="U40" s="1132">
        <v>55</v>
      </c>
      <c r="V40" s="1134">
        <v>0.95</v>
      </c>
      <c r="W40" s="1134">
        <v>2.5</v>
      </c>
      <c r="X40" s="1659"/>
      <c r="Y40" s="1662"/>
      <c r="Z40" s="11"/>
      <c r="AA40" s="11"/>
      <c r="AB40" s="11" t="s">
        <v>418</v>
      </c>
      <c r="AC40" s="1132">
        <v>80</v>
      </c>
      <c r="AD40" s="1132">
        <f>AC40*0.8/2.5+0.2*AC40</f>
        <v>41.6</v>
      </c>
      <c r="AE40" s="1134">
        <v>0.95</v>
      </c>
      <c r="AF40" s="1134">
        <v>2.5</v>
      </c>
      <c r="AG40" s="11"/>
      <c r="AH40" s="11"/>
    </row>
    <row r="41" spans="1:34" ht="13.2" customHeight="1" x14ac:dyDescent="0.25">
      <c r="J41" s="3"/>
      <c r="K41" s="11"/>
      <c r="L41" s="11"/>
      <c r="M41" s="11" t="s">
        <v>419</v>
      </c>
      <c r="N41" s="1132"/>
      <c r="O41" s="1132"/>
      <c r="P41" s="1132"/>
      <c r="Q41" s="11"/>
      <c r="R41" s="11"/>
      <c r="S41" s="11" t="s">
        <v>419</v>
      </c>
      <c r="T41" s="1132">
        <v>80</v>
      </c>
      <c r="U41" s="1132">
        <v>50</v>
      </c>
      <c r="V41" s="1134">
        <v>0.95</v>
      </c>
      <c r="W41" s="1134">
        <v>2.5</v>
      </c>
      <c r="X41" s="1660"/>
      <c r="Y41" s="1663"/>
      <c r="Z41" s="11"/>
      <c r="AA41" s="11"/>
      <c r="AB41" s="11" t="s">
        <v>419</v>
      </c>
      <c r="AC41" s="1137">
        <f>$AC$17*(T41/$T$17)</f>
        <v>71.111111111111114</v>
      </c>
      <c r="AD41" s="1137">
        <f>$AD$17*(U41/$U$17)</f>
        <v>37.81818181818182</v>
      </c>
      <c r="AE41" s="1134">
        <v>0.95</v>
      </c>
      <c r="AF41" s="1134">
        <v>2.5</v>
      </c>
      <c r="AG41" s="11"/>
      <c r="AH41" s="11"/>
    </row>
    <row r="42" spans="1:34" x14ac:dyDescent="0.25">
      <c r="AG42" s="11"/>
      <c r="AH42" s="11"/>
    </row>
    <row r="43" spans="1:34" x14ac:dyDescent="0.25">
      <c r="AG43" s="11"/>
      <c r="AH43" s="11"/>
    </row>
    <row r="44" spans="1:34" x14ac:dyDescent="0.25">
      <c r="AG44" s="11"/>
      <c r="AH44" s="11"/>
    </row>
    <row r="45" spans="1:34" x14ac:dyDescent="0.25">
      <c r="AG45" s="11"/>
      <c r="AH45" s="11"/>
    </row>
    <row r="46" spans="1:34" x14ac:dyDescent="0.25">
      <c r="AG46" s="11"/>
      <c r="AH46" s="11"/>
    </row>
    <row r="47" spans="1:34" x14ac:dyDescent="0.25">
      <c r="A47" s="3"/>
      <c r="B47" s="3"/>
      <c r="C47" s="3"/>
      <c r="D47" s="3"/>
      <c r="E47" s="3"/>
      <c r="F47" s="3"/>
      <c r="AG47" s="11"/>
      <c r="AH47" s="11"/>
    </row>
    <row r="48" spans="1:34" x14ac:dyDescent="0.25">
      <c r="A48" s="3"/>
      <c r="B48" s="3"/>
      <c r="C48" s="3"/>
      <c r="D48" s="3"/>
      <c r="E48" s="3"/>
      <c r="F48" s="3"/>
      <c r="AG48" s="11"/>
      <c r="AH48" s="11"/>
    </row>
    <row r="49" spans="1:34" ht="12.6" customHeight="1" x14ac:dyDescent="0.25">
      <c r="A49" s="3"/>
      <c r="B49" s="3"/>
      <c r="C49" s="3"/>
      <c r="D49" s="3"/>
      <c r="E49" s="3"/>
      <c r="F49" s="3"/>
      <c r="AG49" s="11"/>
      <c r="AH49" s="11"/>
    </row>
    <row r="50" spans="1:34" s="3" customFormat="1" ht="17.399999999999999" x14ac:dyDescent="0.3">
      <c r="C50" s="1288"/>
    </row>
    <row r="51" spans="1:34" s="3" customFormat="1" x14ac:dyDescent="0.25"/>
    <row r="52" spans="1:34" s="3" customFormat="1" x14ac:dyDescent="0.25">
      <c r="B52" s="296"/>
      <c r="C52" s="296"/>
      <c r="D52" s="296"/>
      <c r="E52" s="296"/>
      <c r="F52" s="1286"/>
      <c r="G52" s="1287"/>
      <c r="H52" s="1286"/>
    </row>
    <row r="53" spans="1:34" s="3" customFormat="1" x14ac:dyDescent="0.25">
      <c r="B53" s="296"/>
      <c r="C53" s="296"/>
      <c r="D53" s="296"/>
      <c r="E53" s="296"/>
      <c r="F53" s="1286"/>
      <c r="G53" s="1287"/>
      <c r="H53" s="1286"/>
    </row>
    <row r="54" spans="1:34" s="3" customFormat="1" x14ac:dyDescent="0.25">
      <c r="B54" s="296"/>
      <c r="C54" s="296"/>
      <c r="D54" s="296"/>
      <c r="E54" s="296"/>
      <c r="F54" s="1286"/>
      <c r="G54" s="1286"/>
      <c r="H54" s="1286"/>
    </row>
    <row r="55" spans="1:34" s="3" customFormat="1" ht="14.4" x14ac:dyDescent="0.3">
      <c r="B55" s="249"/>
      <c r="C55" s="1289"/>
      <c r="D55" s="1289"/>
      <c r="E55" s="1289"/>
      <c r="H55" s="1286"/>
    </row>
    <row r="56" spans="1:34" s="3" customFormat="1" ht="14.4" x14ac:dyDescent="0.3">
      <c r="B56" s="1290"/>
      <c r="C56" s="1291"/>
      <c r="D56" s="1154"/>
      <c r="E56" s="1292"/>
      <c r="F56" s="280"/>
      <c r="G56" s="1154"/>
    </row>
    <row r="57" spans="1:34" s="3" customFormat="1" ht="14.4" x14ac:dyDescent="0.3">
      <c r="B57" s="1293"/>
      <c r="C57" s="1291"/>
      <c r="D57" s="1154"/>
      <c r="E57" s="1294"/>
      <c r="G57" s="1154"/>
    </row>
    <row r="58" spans="1:34" s="3" customFormat="1" ht="14.4" x14ac:dyDescent="0.3">
      <c r="B58" s="1295"/>
      <c r="C58" s="1291"/>
      <c r="D58" s="1154"/>
      <c r="E58" s="1296"/>
    </row>
    <row r="59" spans="1:34" s="3" customFormat="1" ht="14.4" x14ac:dyDescent="0.3">
      <c r="B59" s="1295"/>
      <c r="C59" s="1291"/>
      <c r="D59" s="1154"/>
      <c r="E59" s="1296"/>
    </row>
    <row r="60" spans="1:34" s="3" customFormat="1" ht="14.4" x14ac:dyDescent="0.3">
      <c r="B60" s="1293"/>
      <c r="C60" s="1291"/>
      <c r="D60" s="1154"/>
      <c r="E60" s="1294"/>
      <c r="G60" s="1154"/>
    </row>
    <row r="61" spans="1:34" s="3" customFormat="1" ht="14.4" x14ac:dyDescent="0.3">
      <c r="B61" s="1295"/>
      <c r="C61" s="1291"/>
      <c r="D61" s="1154"/>
      <c r="E61" s="1296"/>
      <c r="G61" s="1154"/>
    </row>
    <row r="62" spans="1:34" s="3" customFormat="1" ht="14.4" x14ac:dyDescent="0.3">
      <c r="B62" s="1295"/>
      <c r="C62" s="1291"/>
      <c r="D62" s="1154"/>
      <c r="E62" s="1296"/>
      <c r="G62" s="1154"/>
    </row>
    <row r="63" spans="1:34" s="3" customFormat="1" ht="14.4" x14ac:dyDescent="0.3">
      <c r="B63" s="1293"/>
      <c r="C63" s="1291"/>
      <c r="D63" s="1154"/>
      <c r="E63" s="1294"/>
    </row>
    <row r="64" spans="1:34" s="3" customFormat="1" ht="14.4" x14ac:dyDescent="0.3">
      <c r="B64" s="1295"/>
      <c r="C64" s="1291"/>
      <c r="D64" s="1154"/>
      <c r="E64" s="1296"/>
      <c r="G64" s="1154"/>
    </row>
    <row r="65" spans="1:7" s="3" customFormat="1" ht="14.4" x14ac:dyDescent="0.3">
      <c r="B65" s="1295"/>
      <c r="C65" s="1291"/>
      <c r="D65" s="1154"/>
      <c r="E65" s="1296"/>
      <c r="G65" s="1154"/>
    </row>
    <row r="66" spans="1:7" s="3" customFormat="1" ht="14.4" x14ac:dyDescent="0.3">
      <c r="B66" s="1290"/>
      <c r="C66" s="1291"/>
      <c r="D66" s="1154"/>
      <c r="E66" s="1292"/>
      <c r="G66" s="1154"/>
    </row>
    <row r="67" spans="1:7" s="3" customFormat="1" ht="14.4" x14ac:dyDescent="0.3">
      <c r="B67" s="1293"/>
      <c r="C67" s="1291"/>
      <c r="D67" s="1154"/>
      <c r="E67" s="1294"/>
      <c r="G67" s="1154"/>
    </row>
    <row r="68" spans="1:7" s="3" customFormat="1" ht="14.4" x14ac:dyDescent="0.3">
      <c r="B68" s="1295"/>
      <c r="C68" s="1291"/>
      <c r="D68" s="1154"/>
      <c r="E68" s="1296"/>
      <c r="G68" s="1154"/>
    </row>
    <row r="69" spans="1:7" s="3" customFormat="1" ht="14.4" x14ac:dyDescent="0.3">
      <c r="B69" s="1295"/>
      <c r="C69" s="1291"/>
      <c r="D69" s="1154"/>
      <c r="E69" s="1296"/>
      <c r="G69" s="1154"/>
    </row>
    <row r="70" spans="1:7" s="3" customFormat="1" ht="14.4" x14ac:dyDescent="0.3">
      <c r="B70" s="1293"/>
      <c r="C70" s="1291"/>
      <c r="D70" s="1154"/>
      <c r="E70" s="1294"/>
      <c r="G70" s="1154"/>
    </row>
    <row r="71" spans="1:7" s="3" customFormat="1" ht="14.4" x14ac:dyDescent="0.3">
      <c r="B71" s="1295"/>
      <c r="C71" s="1291"/>
      <c r="D71" s="1154"/>
      <c r="E71" s="1296"/>
    </row>
    <row r="72" spans="1:7" s="3" customFormat="1" ht="14.4" x14ac:dyDescent="0.3">
      <c r="B72" s="1295"/>
      <c r="C72" s="1291"/>
      <c r="D72" s="1154"/>
      <c r="E72" s="1296"/>
      <c r="G72" s="1154"/>
    </row>
    <row r="73" spans="1:7" s="3" customFormat="1" ht="14.4" x14ac:dyDescent="0.3">
      <c r="B73" s="1293"/>
      <c r="C73" s="1291"/>
      <c r="D73" s="1154"/>
      <c r="E73" s="1294"/>
      <c r="G73" s="1154"/>
    </row>
    <row r="74" spans="1:7" s="3" customFormat="1" ht="14.4" x14ac:dyDescent="0.3">
      <c r="B74" s="1295"/>
      <c r="C74" s="1291"/>
      <c r="D74" s="1154"/>
      <c r="E74" s="1296"/>
    </row>
    <row r="75" spans="1:7" s="3" customFormat="1" ht="14.4" x14ac:dyDescent="0.3">
      <c r="B75" s="1295"/>
      <c r="C75" s="1291"/>
      <c r="D75" s="1154"/>
      <c r="E75" s="1296"/>
      <c r="G75" s="1154"/>
    </row>
    <row r="76" spans="1:7" s="3" customFormat="1" ht="14.4" x14ac:dyDescent="0.3">
      <c r="B76" s="1297"/>
      <c r="C76" s="1298"/>
      <c r="D76" s="1154"/>
      <c r="E76" s="1299"/>
      <c r="G76" s="1154"/>
    </row>
    <row r="77" spans="1:7" s="3" customFormat="1" x14ac:dyDescent="0.25"/>
    <row r="78" spans="1:7" s="3" customFormat="1" x14ac:dyDescent="0.25"/>
    <row r="79" spans="1:7" s="3" customFormat="1" x14ac:dyDescent="0.25"/>
    <row r="80" spans="1:7" x14ac:dyDescent="0.25">
      <c r="A80" s="3"/>
      <c r="B80" s="3"/>
      <c r="C80" s="3"/>
      <c r="D80" s="3"/>
      <c r="E80" s="3"/>
      <c r="F80" s="3"/>
    </row>
    <row r="81" spans="1:9" x14ac:dyDescent="0.25">
      <c r="A81" s="3"/>
      <c r="B81" s="3"/>
      <c r="C81" s="3"/>
      <c r="D81" s="3"/>
      <c r="E81" s="3"/>
      <c r="F81" s="3"/>
    </row>
    <row r="82" spans="1:9" x14ac:dyDescent="0.25">
      <c r="A82" s="3"/>
      <c r="B82" s="3"/>
      <c r="C82" s="3"/>
      <c r="D82" s="3"/>
      <c r="E82" s="3"/>
      <c r="F82" s="3"/>
    </row>
    <row r="83" spans="1:9" x14ac:dyDescent="0.25">
      <c r="A83" s="3"/>
      <c r="B83" s="296"/>
      <c r="C83" s="296"/>
      <c r="D83" s="296"/>
      <c r="E83" s="296"/>
      <c r="F83" s="1286"/>
      <c r="G83" s="295"/>
      <c r="H83" s="292"/>
      <c r="I83" s="1"/>
    </row>
    <row r="84" spans="1:9" x14ac:dyDescent="0.25">
      <c r="A84" s="3"/>
      <c r="B84" s="296"/>
      <c r="C84" s="296"/>
      <c r="D84" s="296"/>
      <c r="E84" s="296"/>
      <c r="F84" s="1286"/>
      <c r="G84" s="292"/>
      <c r="H84" s="292"/>
      <c r="I84" s="1"/>
    </row>
    <row r="85" spans="1:9" ht="14.4" x14ac:dyDescent="0.3">
      <c r="A85" s="3"/>
      <c r="B85" s="249"/>
      <c r="C85" s="1289"/>
      <c r="D85" s="1289"/>
      <c r="E85" s="1289"/>
      <c r="F85" s="3"/>
      <c r="H85" s="292"/>
      <c r="I85" s="1"/>
    </row>
    <row r="86" spans="1:9" ht="14.4" x14ac:dyDescent="0.3">
      <c r="A86" s="3"/>
      <c r="B86" s="1290"/>
      <c r="C86" s="1291"/>
      <c r="D86" s="1154"/>
      <c r="E86" s="1292"/>
      <c r="F86" s="280"/>
      <c r="G86" s="202"/>
      <c r="H86" s="1"/>
      <c r="I86" s="1"/>
    </row>
    <row r="87" spans="1:9" ht="14.4" x14ac:dyDescent="0.3">
      <c r="A87" s="3"/>
      <c r="B87" s="1293"/>
      <c r="C87" s="1291"/>
      <c r="D87" s="1154"/>
      <c r="E87" s="1294"/>
      <c r="F87" s="3"/>
      <c r="G87" s="202"/>
      <c r="H87" s="1"/>
      <c r="I87" s="1"/>
    </row>
    <row r="88" spans="1:9" ht="14.4" x14ac:dyDescent="0.3">
      <c r="A88" s="3"/>
      <c r="B88" s="1295"/>
      <c r="C88" s="1291"/>
      <c r="D88" s="1154"/>
      <c r="E88" s="1296"/>
      <c r="F88" s="3"/>
      <c r="H88" s="1"/>
      <c r="I88" s="1"/>
    </row>
    <row r="89" spans="1:9" ht="14.4" x14ac:dyDescent="0.3">
      <c r="A89" s="3"/>
      <c r="B89" s="1295"/>
      <c r="C89" s="1291"/>
      <c r="D89" s="1154"/>
      <c r="E89" s="1296"/>
      <c r="F89" s="3"/>
      <c r="H89" s="1"/>
      <c r="I89" s="1"/>
    </row>
    <row r="90" spans="1:9" ht="14.4" x14ac:dyDescent="0.3">
      <c r="A90" s="3"/>
      <c r="B90" s="1293"/>
      <c r="C90" s="1291"/>
      <c r="D90" s="1154"/>
      <c r="E90" s="1294"/>
      <c r="F90" s="3"/>
      <c r="G90" s="202"/>
      <c r="H90" s="1"/>
      <c r="I90" s="1"/>
    </row>
    <row r="91" spans="1:9" ht="14.4" x14ac:dyDescent="0.3">
      <c r="A91" s="3"/>
      <c r="B91" s="1295"/>
      <c r="C91" s="1291"/>
      <c r="D91" s="1154"/>
      <c r="E91" s="1296"/>
      <c r="F91" s="3"/>
      <c r="G91" s="202"/>
      <c r="H91" s="1"/>
      <c r="I91" s="1"/>
    </row>
    <row r="92" spans="1:9" ht="14.4" x14ac:dyDescent="0.3">
      <c r="A92" s="3"/>
      <c r="B92" s="1295"/>
      <c r="C92" s="1291"/>
      <c r="D92" s="1154"/>
      <c r="E92" s="1296"/>
      <c r="F92" s="3"/>
      <c r="G92" s="202"/>
      <c r="H92" s="1"/>
      <c r="I92" s="1"/>
    </row>
    <row r="93" spans="1:9" ht="14.4" x14ac:dyDescent="0.3">
      <c r="A93" s="3"/>
      <c r="B93" s="1293"/>
      <c r="C93" s="1291"/>
      <c r="D93" s="1154"/>
      <c r="E93" s="1294"/>
      <c r="F93" s="3"/>
      <c r="H93" s="1"/>
      <c r="I93" s="1"/>
    </row>
    <row r="94" spans="1:9" ht="14.4" x14ac:dyDescent="0.3">
      <c r="A94" s="3"/>
      <c r="B94" s="1295"/>
      <c r="C94" s="1291"/>
      <c r="D94" s="1154"/>
      <c r="E94" s="1296"/>
      <c r="F94" s="3"/>
      <c r="G94" s="202"/>
      <c r="H94" s="1"/>
      <c r="I94" s="1"/>
    </row>
    <row r="95" spans="1:9" ht="14.4" x14ac:dyDescent="0.3">
      <c r="A95" s="3"/>
      <c r="B95" s="1295"/>
      <c r="C95" s="1291"/>
      <c r="D95" s="1154"/>
      <c r="E95" s="1296"/>
      <c r="F95" s="3"/>
      <c r="G95" s="202"/>
      <c r="H95" s="1"/>
      <c r="I95" s="1"/>
    </row>
    <row r="96" spans="1:9" ht="14.4" x14ac:dyDescent="0.3">
      <c r="A96" s="3"/>
      <c r="B96" s="1290"/>
      <c r="C96" s="1291"/>
      <c r="D96" s="1154"/>
      <c r="E96" s="1292"/>
      <c r="F96" s="3"/>
      <c r="G96" s="202"/>
    </row>
    <row r="97" spans="1:23" ht="14.4" x14ac:dyDescent="0.3">
      <c r="A97" s="3"/>
      <c r="B97" s="1293"/>
      <c r="C97" s="1291"/>
      <c r="D97" s="1154"/>
      <c r="E97" s="1294"/>
      <c r="F97" s="3"/>
      <c r="G97" s="202"/>
    </row>
    <row r="98" spans="1:23" ht="14.4" x14ac:dyDescent="0.3">
      <c r="A98" s="3"/>
      <c r="B98" s="1295"/>
      <c r="C98" s="1291"/>
      <c r="D98" s="1154"/>
      <c r="E98" s="1296"/>
      <c r="F98" s="3"/>
      <c r="G98" s="202"/>
    </row>
    <row r="99" spans="1:23" ht="14.4" x14ac:dyDescent="0.3">
      <c r="A99" s="3"/>
      <c r="B99" s="1295"/>
      <c r="C99" s="1291"/>
      <c r="D99" s="1154"/>
      <c r="E99" s="1296"/>
      <c r="F99" s="3"/>
      <c r="G99" s="202"/>
    </row>
    <row r="100" spans="1:23" ht="14.4" x14ac:dyDescent="0.3">
      <c r="A100" s="3"/>
      <c r="B100" s="1293"/>
      <c r="C100" s="1291"/>
      <c r="D100" s="1154"/>
      <c r="E100" s="1294"/>
      <c r="F100" s="3"/>
      <c r="G100" s="202"/>
    </row>
    <row r="101" spans="1:23" ht="14.4" x14ac:dyDescent="0.3">
      <c r="A101" s="3"/>
      <c r="B101" s="1295"/>
      <c r="C101" s="1291"/>
      <c r="D101" s="1154"/>
      <c r="E101" s="1296"/>
      <c r="F101" s="3"/>
    </row>
    <row r="102" spans="1:23" ht="14.4" x14ac:dyDescent="0.3">
      <c r="A102" s="3"/>
      <c r="B102" s="1295"/>
      <c r="C102" s="1291"/>
      <c r="D102" s="1154"/>
      <c r="E102" s="1296"/>
      <c r="F102" s="3"/>
      <c r="G102" s="202"/>
    </row>
    <row r="103" spans="1:23" ht="14.4" x14ac:dyDescent="0.3">
      <c r="A103" s="3"/>
      <c r="B103" s="1293"/>
      <c r="C103" s="1291"/>
      <c r="D103" s="1154"/>
      <c r="E103" s="1294"/>
      <c r="F103" s="3"/>
      <c r="G103" s="202"/>
    </row>
    <row r="104" spans="1:23" ht="14.4" x14ac:dyDescent="0.3">
      <c r="A104" s="3"/>
      <c r="B104" s="1295"/>
      <c r="C104" s="1291"/>
      <c r="D104" s="1154"/>
      <c r="E104" s="1296"/>
      <c r="F104" s="3"/>
    </row>
    <row r="105" spans="1:23" ht="14.4" x14ac:dyDescent="0.3">
      <c r="A105" s="3"/>
      <c r="B105" s="1295"/>
      <c r="C105" s="1291"/>
      <c r="D105" s="1154"/>
      <c r="E105" s="1296"/>
      <c r="F105" s="3"/>
      <c r="G105" s="202"/>
    </row>
    <row r="106" spans="1:23" ht="14.4" x14ac:dyDescent="0.3">
      <c r="A106" s="3"/>
      <c r="B106" s="1297"/>
      <c r="C106" s="1298"/>
      <c r="D106" s="1154"/>
      <c r="E106" s="1299"/>
      <c r="F106" s="3"/>
      <c r="G106" s="202"/>
    </row>
    <row r="107" spans="1:23" x14ac:dyDescent="0.25">
      <c r="A107" s="3"/>
      <c r="B107" s="3"/>
      <c r="C107" s="3"/>
      <c r="D107" s="3"/>
      <c r="E107" s="3"/>
      <c r="F107" s="3"/>
    </row>
    <row r="108" spans="1:23" x14ac:dyDescent="0.25">
      <c r="A108" s="3"/>
      <c r="B108" s="3"/>
      <c r="C108" s="3"/>
      <c r="D108" s="3"/>
      <c r="E108" s="3"/>
      <c r="F108" s="3"/>
    </row>
    <row r="109" spans="1:23" x14ac:dyDescent="0.25">
      <c r="A109" s="3"/>
      <c r="B109" s="3"/>
      <c r="C109" s="3"/>
      <c r="D109" s="3"/>
      <c r="E109" s="3"/>
      <c r="F109" s="3"/>
    </row>
    <row r="110" spans="1:23" x14ac:dyDescent="0.25">
      <c r="A110" s="3"/>
      <c r="B110" s="3"/>
      <c r="C110" s="3"/>
      <c r="D110" s="3"/>
      <c r="E110" s="3"/>
      <c r="F110" s="3"/>
      <c r="G110" s="3"/>
      <c r="H110" s="3"/>
      <c r="I110" s="3"/>
      <c r="J110" s="3"/>
      <c r="K110" s="3"/>
      <c r="L110" s="3"/>
      <c r="M110" s="3"/>
      <c r="N110" s="3"/>
      <c r="O110" s="3"/>
      <c r="P110" s="3"/>
      <c r="Q110" s="3"/>
      <c r="R110" s="3"/>
      <c r="S110" s="3"/>
      <c r="T110" s="3"/>
      <c r="U110" s="3"/>
      <c r="V110" s="3"/>
      <c r="W110" s="3"/>
    </row>
    <row r="111" spans="1:23" ht="14.4" x14ac:dyDescent="0.3">
      <c r="A111" s="3"/>
      <c r="B111" s="1148"/>
      <c r="C111" s="1149"/>
      <c r="D111" s="1149"/>
      <c r="E111" s="1149"/>
      <c r="F111" s="1149"/>
      <c r="G111" s="1149"/>
      <c r="H111" s="1149"/>
      <c r="I111" s="1149"/>
      <c r="J111" s="1149"/>
      <c r="K111" s="1149"/>
      <c r="L111" s="1149"/>
      <c r="M111" s="1149"/>
      <c r="N111" s="1149"/>
      <c r="O111" s="1149"/>
      <c r="P111" s="1149"/>
      <c r="Q111" s="1149"/>
      <c r="R111" s="1149"/>
      <c r="S111" s="3"/>
      <c r="T111" s="3"/>
      <c r="U111" s="3"/>
      <c r="V111" s="3"/>
      <c r="W111" s="3"/>
    </row>
    <row r="112" spans="1:23" ht="14.4" x14ac:dyDescent="0.3">
      <c r="A112" s="3"/>
      <c r="B112" s="1149"/>
      <c r="C112" s="1150"/>
      <c r="D112" s="1148"/>
      <c r="E112" s="1149"/>
      <c r="F112" s="1149"/>
      <c r="G112" s="1149"/>
      <c r="H112" s="1150"/>
      <c r="I112" s="1149"/>
      <c r="J112" s="1150"/>
      <c r="K112" s="1149"/>
      <c r="L112" s="1149"/>
      <c r="M112" s="1149"/>
      <c r="N112" s="1150"/>
      <c r="O112" s="1148"/>
      <c r="P112" s="1149"/>
      <c r="Q112" s="1149"/>
      <c r="R112" s="1149"/>
      <c r="S112" s="3"/>
      <c r="T112" s="3"/>
      <c r="U112" s="3"/>
      <c r="V112" s="3"/>
      <c r="W112" s="3"/>
    </row>
    <row r="113" spans="1:23" ht="14.4" x14ac:dyDescent="0.3">
      <c r="A113" s="3"/>
      <c r="B113" s="1149"/>
      <c r="C113" s="1149"/>
      <c r="D113" s="1150"/>
      <c r="E113" s="1150"/>
      <c r="F113" s="1150"/>
      <c r="G113" s="1150"/>
      <c r="H113" s="1149"/>
      <c r="I113" s="1150"/>
      <c r="J113" s="1149"/>
      <c r="K113" s="1150"/>
      <c r="L113" s="1150"/>
      <c r="M113" s="1150"/>
      <c r="N113" s="1149"/>
      <c r="O113" s="1150"/>
      <c r="P113" s="1150"/>
      <c r="Q113" s="1150"/>
      <c r="R113" s="1150"/>
      <c r="S113" s="3"/>
      <c r="T113" s="3"/>
      <c r="U113" s="3"/>
      <c r="V113" s="3"/>
      <c r="W113" s="3"/>
    </row>
    <row r="114" spans="1:23" x14ac:dyDescent="0.25">
      <c r="A114" s="3"/>
      <c r="B114" s="1149"/>
      <c r="C114" s="1149"/>
      <c r="D114" s="1151"/>
      <c r="E114" s="1151"/>
      <c r="F114" s="1151"/>
      <c r="G114" s="1151"/>
      <c r="H114" s="1149"/>
      <c r="I114" s="1151"/>
      <c r="J114" s="1149"/>
      <c r="K114" s="1151"/>
      <c r="L114" s="1151"/>
      <c r="M114" s="1151"/>
      <c r="N114" s="1149"/>
      <c r="O114" s="1151"/>
      <c r="P114" s="1151"/>
      <c r="Q114" s="1151"/>
      <c r="R114" s="1151"/>
      <c r="S114" s="3"/>
      <c r="T114" s="3"/>
      <c r="U114" s="3"/>
      <c r="V114" s="3"/>
      <c r="W114" s="3"/>
    </row>
    <row r="115" spans="1:23" x14ac:dyDescent="0.25">
      <c r="A115" s="3"/>
      <c r="B115" s="1149"/>
      <c r="C115" s="1149"/>
      <c r="D115" s="1151"/>
      <c r="E115" s="1151"/>
      <c r="F115" s="1151"/>
      <c r="G115" s="1151"/>
      <c r="H115" s="1149"/>
      <c r="I115" s="1151"/>
      <c r="J115" s="1149"/>
      <c r="K115" s="1151"/>
      <c r="L115" s="1151"/>
      <c r="M115" s="1151"/>
      <c r="N115" s="1149"/>
      <c r="O115" s="1151"/>
      <c r="P115" s="1151"/>
      <c r="Q115" s="1151"/>
      <c r="R115" s="1151"/>
      <c r="S115" s="3"/>
      <c r="T115" s="3"/>
      <c r="U115" s="3"/>
      <c r="V115" s="3"/>
      <c r="W115" s="3"/>
    </row>
    <row r="116" spans="1:23" x14ac:dyDescent="0.25">
      <c r="A116" s="3"/>
      <c r="B116" s="1149"/>
      <c r="C116" s="1149"/>
      <c r="D116" s="1151"/>
      <c r="E116" s="1151"/>
      <c r="F116" s="1151"/>
      <c r="G116" s="1151"/>
      <c r="H116" s="1149"/>
      <c r="I116" s="1151"/>
      <c r="J116" s="1149"/>
      <c r="K116" s="1151"/>
      <c r="L116" s="1151"/>
      <c r="M116" s="1151"/>
      <c r="N116" s="1149"/>
      <c r="O116" s="1151"/>
      <c r="P116" s="1151"/>
      <c r="Q116" s="1151"/>
      <c r="R116" s="1151"/>
      <c r="S116" s="3"/>
      <c r="T116" s="3"/>
      <c r="U116" s="3"/>
      <c r="V116" s="3"/>
      <c r="W116" s="3"/>
    </row>
    <row r="117" spans="1:23" x14ac:dyDescent="0.25">
      <c r="A117" s="3"/>
      <c r="B117" s="1149"/>
      <c r="C117" s="1149"/>
      <c r="D117" s="1149"/>
      <c r="E117" s="1149"/>
      <c r="F117" s="1149"/>
      <c r="G117" s="1149"/>
      <c r="H117" s="1149"/>
      <c r="I117" s="1149"/>
      <c r="J117" s="1149"/>
      <c r="K117" s="1149"/>
      <c r="L117" s="1149"/>
      <c r="M117" s="1149"/>
      <c r="N117" s="1149"/>
      <c r="O117" s="1149"/>
      <c r="P117" s="1149"/>
      <c r="Q117" s="1149"/>
      <c r="R117" s="1149"/>
      <c r="S117" s="3"/>
      <c r="T117" s="3"/>
      <c r="U117" s="3"/>
      <c r="V117" s="3"/>
      <c r="W117" s="3"/>
    </row>
    <row r="118" spans="1:23" ht="14.4" x14ac:dyDescent="0.3">
      <c r="A118" s="3"/>
      <c r="B118" s="1148"/>
      <c r="C118" s="1149"/>
      <c r="D118" s="1149"/>
      <c r="E118" s="1149"/>
      <c r="F118" s="1149"/>
      <c r="G118" s="1149"/>
      <c r="H118" s="1149"/>
      <c r="I118" s="1149"/>
      <c r="J118" s="1149"/>
      <c r="K118" s="1149"/>
      <c r="L118" s="1149"/>
      <c r="M118" s="1149"/>
      <c r="N118" s="1149"/>
      <c r="O118" s="1149"/>
      <c r="P118" s="1149"/>
      <c r="Q118" s="1149"/>
      <c r="R118" s="1149"/>
      <c r="S118" s="3"/>
      <c r="T118" s="3"/>
      <c r="U118" s="3"/>
      <c r="V118" s="3"/>
      <c r="W118" s="3"/>
    </row>
    <row r="119" spans="1:23" ht="14.4" x14ac:dyDescent="0.3">
      <c r="A119" s="3"/>
      <c r="B119" s="1149"/>
      <c r="C119" s="1150"/>
      <c r="D119" s="1152"/>
      <c r="E119" s="1152"/>
      <c r="F119" s="1152"/>
      <c r="G119" s="1152"/>
      <c r="H119" s="1150"/>
      <c r="I119" s="1152"/>
      <c r="J119" s="1150"/>
      <c r="K119" s="1152"/>
      <c r="L119" s="1152"/>
      <c r="M119" s="1152"/>
      <c r="N119" s="1150"/>
      <c r="O119" s="1152"/>
      <c r="P119" s="1152"/>
      <c r="Q119" s="1152"/>
      <c r="R119" s="1152"/>
      <c r="S119" s="3"/>
      <c r="T119" s="3"/>
      <c r="U119" s="3"/>
      <c r="V119" s="3"/>
      <c r="W119" s="3"/>
    </row>
    <row r="120" spans="1:23" ht="14.4" x14ac:dyDescent="0.3">
      <c r="A120" s="3"/>
      <c r="B120" s="1149"/>
      <c r="C120" s="1149"/>
      <c r="D120" s="1150"/>
      <c r="E120" s="1150"/>
      <c r="F120" s="1150"/>
      <c r="G120" s="1150"/>
      <c r="H120" s="1149"/>
      <c r="I120" s="1150"/>
      <c r="J120" s="1149"/>
      <c r="K120" s="1150"/>
      <c r="L120" s="1150"/>
      <c r="M120" s="1150"/>
      <c r="N120" s="1149"/>
      <c r="O120" s="1150"/>
      <c r="P120" s="1150"/>
      <c r="Q120" s="1150"/>
      <c r="R120" s="1150"/>
      <c r="S120" s="3"/>
      <c r="T120" s="3"/>
      <c r="U120" s="3"/>
      <c r="V120" s="3"/>
      <c r="W120" s="3"/>
    </row>
    <row r="121" spans="1:23" x14ac:dyDescent="0.25">
      <c r="A121" s="3"/>
      <c r="B121" s="1149"/>
      <c r="C121" s="1149"/>
      <c r="D121" s="1153"/>
      <c r="E121" s="1153"/>
      <c r="F121" s="1153"/>
      <c r="G121" s="1153"/>
      <c r="H121" s="1149"/>
      <c r="I121" s="1153"/>
      <c r="J121" s="1149"/>
      <c r="K121" s="1153"/>
      <c r="L121" s="1153"/>
      <c r="M121" s="1153"/>
      <c r="N121" s="1149"/>
      <c r="O121" s="1153"/>
      <c r="P121" s="1153"/>
      <c r="Q121" s="1153"/>
      <c r="R121" s="1153"/>
      <c r="S121" s="3"/>
      <c r="T121" s="3"/>
      <c r="U121" s="3"/>
      <c r="V121" s="3"/>
      <c r="W121" s="3"/>
    </row>
    <row r="122" spans="1:23" x14ac:dyDescent="0.25">
      <c r="A122" s="3"/>
      <c r="B122" s="1149"/>
      <c r="C122" s="1149"/>
      <c r="D122" s="1153"/>
      <c r="E122" s="1153"/>
      <c r="F122" s="1153"/>
      <c r="G122" s="1153"/>
      <c r="H122" s="1149"/>
      <c r="I122" s="1153"/>
      <c r="J122" s="1149"/>
      <c r="K122" s="1153"/>
      <c r="L122" s="1153"/>
      <c r="M122" s="1153"/>
      <c r="N122" s="1149"/>
      <c r="O122" s="1153"/>
      <c r="P122" s="1153"/>
      <c r="Q122" s="1153"/>
      <c r="R122" s="1153"/>
      <c r="S122" s="3"/>
      <c r="T122" s="3"/>
      <c r="U122" s="3"/>
      <c r="V122" s="3"/>
      <c r="W122" s="3"/>
    </row>
    <row r="123" spans="1:23" x14ac:dyDescent="0.25">
      <c r="A123" s="3"/>
      <c r="B123" s="1149"/>
      <c r="C123" s="1149"/>
      <c r="D123" s="1153"/>
      <c r="E123" s="1153"/>
      <c r="F123" s="1153"/>
      <c r="G123" s="1153"/>
      <c r="H123" s="1149"/>
      <c r="I123" s="1153"/>
      <c r="J123" s="1149"/>
      <c r="K123" s="1153"/>
      <c r="L123" s="1153"/>
      <c r="M123" s="1153"/>
      <c r="N123" s="1149"/>
      <c r="O123" s="1153"/>
      <c r="P123" s="1153"/>
      <c r="Q123" s="1153"/>
      <c r="R123" s="1153"/>
      <c r="S123" s="3"/>
      <c r="T123" s="3"/>
      <c r="U123" s="3"/>
      <c r="V123" s="3"/>
      <c r="W123" s="3"/>
    </row>
    <row r="124" spans="1:23" x14ac:dyDescent="0.25">
      <c r="A124" s="3"/>
      <c r="B124" s="3"/>
      <c r="C124" s="3"/>
      <c r="D124" s="3"/>
      <c r="E124" s="3"/>
      <c r="F124" s="3"/>
      <c r="G124" s="3"/>
      <c r="H124" s="3"/>
      <c r="I124" s="3"/>
      <c r="J124" s="3"/>
      <c r="K124" s="3"/>
      <c r="L124" s="3"/>
      <c r="M124" s="3"/>
      <c r="N124" s="3"/>
      <c r="O124" s="3"/>
      <c r="P124" s="3"/>
      <c r="Q124" s="3"/>
      <c r="R124" s="3"/>
      <c r="S124" s="3"/>
      <c r="T124" s="3"/>
      <c r="U124" s="3"/>
      <c r="V124" s="3"/>
      <c r="W124" s="3"/>
    </row>
    <row r="125" spans="1:23" x14ac:dyDescent="0.25">
      <c r="A125" s="3"/>
      <c r="B125" s="3"/>
      <c r="C125" s="3"/>
      <c r="D125" s="3"/>
      <c r="E125" s="3"/>
      <c r="F125" s="3"/>
      <c r="G125" s="3"/>
      <c r="H125" s="3"/>
      <c r="I125" s="3"/>
      <c r="J125" s="3"/>
      <c r="K125" s="3"/>
      <c r="L125" s="3"/>
      <c r="M125" s="3"/>
      <c r="N125" s="3"/>
      <c r="O125" s="3"/>
      <c r="P125" s="3"/>
      <c r="Q125" s="3"/>
      <c r="R125" s="3"/>
      <c r="S125" s="3"/>
      <c r="T125" s="3"/>
      <c r="U125" s="3"/>
      <c r="V125" s="3"/>
      <c r="W125" s="3"/>
    </row>
    <row r="126" spans="1:23" x14ac:dyDescent="0.25">
      <c r="A126" s="3"/>
      <c r="B126" s="3"/>
      <c r="C126" s="3"/>
      <c r="D126" s="3"/>
      <c r="E126" s="3"/>
      <c r="F126" s="3"/>
      <c r="G126" s="3"/>
      <c r="H126" s="3"/>
      <c r="I126" s="3"/>
      <c r="J126" s="3"/>
      <c r="K126" s="3"/>
      <c r="L126" s="3"/>
      <c r="M126" s="3"/>
      <c r="N126" s="3"/>
      <c r="O126" s="3"/>
      <c r="P126" s="3"/>
      <c r="Q126" s="3"/>
      <c r="R126" s="3"/>
      <c r="S126" s="3"/>
      <c r="T126" s="3"/>
      <c r="U126" s="3"/>
      <c r="V126" s="3"/>
      <c r="W126" s="3"/>
    </row>
    <row r="127" spans="1:23" x14ac:dyDescent="0.25">
      <c r="A127" s="3"/>
      <c r="B127" s="3"/>
      <c r="C127" s="3"/>
      <c r="D127" s="3"/>
      <c r="E127" s="3"/>
      <c r="F127" s="3"/>
      <c r="G127" s="3"/>
      <c r="H127" s="3"/>
      <c r="I127" s="3"/>
      <c r="J127" s="3"/>
      <c r="K127" s="3"/>
      <c r="L127" s="3"/>
      <c r="M127" s="3"/>
      <c r="N127" s="3"/>
      <c r="O127" s="3"/>
      <c r="P127" s="3"/>
      <c r="Q127" s="3"/>
      <c r="R127" s="3"/>
      <c r="S127" s="3"/>
      <c r="T127" s="3"/>
      <c r="U127" s="3"/>
      <c r="V127" s="3"/>
      <c r="W127" s="3"/>
    </row>
    <row r="128" spans="1:23" ht="14.4" x14ac:dyDescent="0.3">
      <c r="A128" s="3"/>
      <c r="B128" s="3"/>
      <c r="C128" s="3"/>
      <c r="D128" s="3"/>
      <c r="E128" s="3"/>
      <c r="F128" s="3"/>
      <c r="G128" s="3"/>
      <c r="H128" s="1154"/>
      <c r="I128" s="3"/>
      <c r="J128" s="3"/>
      <c r="K128" s="3"/>
      <c r="L128" s="3"/>
      <c r="M128" s="3"/>
      <c r="N128" s="3"/>
      <c r="O128" s="3"/>
      <c r="P128" s="3"/>
      <c r="Q128" s="3"/>
      <c r="R128" s="3"/>
      <c r="S128" s="3"/>
      <c r="T128" s="3"/>
      <c r="U128" s="3"/>
      <c r="V128" s="3"/>
      <c r="W128" s="3"/>
    </row>
    <row r="129" spans="1:23" ht="14.4" x14ac:dyDescent="0.3">
      <c r="A129" s="3"/>
      <c r="B129" s="1148"/>
      <c r="C129" s="1149"/>
      <c r="D129" s="1149"/>
      <c r="E129" s="1149"/>
      <c r="F129" s="1149"/>
      <c r="G129" s="1149"/>
      <c r="H129" s="1149"/>
      <c r="I129" s="1149"/>
      <c r="J129" s="1149"/>
      <c r="K129" s="1149"/>
      <c r="L129" s="1149"/>
      <c r="M129" s="1149"/>
      <c r="N129" s="1149"/>
      <c r="O129" s="1149"/>
      <c r="P129" s="1149"/>
      <c r="Q129" s="1149"/>
      <c r="R129" s="1149"/>
      <c r="S129" s="1149"/>
      <c r="T129" s="3"/>
      <c r="U129" s="3"/>
      <c r="V129" s="3"/>
      <c r="W129" s="3"/>
    </row>
    <row r="130" spans="1:23" ht="14.4" x14ac:dyDescent="0.3">
      <c r="A130" s="3"/>
      <c r="B130" s="1149"/>
      <c r="C130" s="1150"/>
      <c r="D130" s="1148"/>
      <c r="E130" s="1149"/>
      <c r="F130" s="1149"/>
      <c r="G130" s="1149"/>
      <c r="H130" s="1150"/>
      <c r="I130" s="1149"/>
      <c r="J130" s="1150"/>
      <c r="K130" s="1148"/>
      <c r="L130" s="1149"/>
      <c r="M130" s="1149"/>
      <c r="N130" s="1149"/>
      <c r="O130" s="1150"/>
      <c r="P130" s="1148"/>
      <c r="Q130" s="1149"/>
      <c r="R130" s="1149"/>
      <c r="S130" s="1149"/>
      <c r="T130" s="3"/>
      <c r="U130" s="3"/>
      <c r="V130" s="3"/>
      <c r="W130" s="3"/>
    </row>
    <row r="131" spans="1:23" ht="14.4" x14ac:dyDescent="0.3">
      <c r="A131" s="3"/>
      <c r="B131" s="1149"/>
      <c r="C131" s="1149"/>
      <c r="D131" s="1150"/>
      <c r="E131" s="1150"/>
      <c r="F131" s="1150"/>
      <c r="G131" s="1150"/>
      <c r="H131" s="1149"/>
      <c r="I131" s="1150"/>
      <c r="J131" s="1149"/>
      <c r="K131" s="1150"/>
      <c r="L131" s="1150"/>
      <c r="M131" s="1150"/>
      <c r="N131" s="1150"/>
      <c r="O131" s="1149"/>
      <c r="P131" s="1150"/>
      <c r="Q131" s="1150"/>
      <c r="R131" s="1150"/>
      <c r="S131" s="1150"/>
      <c r="T131" s="3"/>
      <c r="U131" s="3"/>
      <c r="V131" s="3"/>
      <c r="W131" s="3"/>
    </row>
    <row r="132" spans="1:23" x14ac:dyDescent="0.25">
      <c r="A132" s="3"/>
      <c r="B132" s="1149"/>
      <c r="C132" s="1149"/>
      <c r="D132" s="1151"/>
      <c r="E132" s="1151"/>
      <c r="F132" s="1151"/>
      <c r="G132" s="1151"/>
      <c r="H132" s="1149"/>
      <c r="I132" s="1151"/>
      <c r="J132" s="1149"/>
      <c r="K132" s="1151"/>
      <c r="L132" s="1151"/>
      <c r="M132" s="1151"/>
      <c r="N132" s="1151"/>
      <c r="O132" s="1149"/>
      <c r="P132" s="1151"/>
      <c r="Q132" s="1151"/>
      <c r="R132" s="1151"/>
      <c r="S132" s="1151"/>
      <c r="T132" s="3"/>
      <c r="U132" s="3"/>
      <c r="V132" s="3"/>
      <c r="W132" s="3"/>
    </row>
    <row r="133" spans="1:23" x14ac:dyDescent="0.25">
      <c r="A133" s="3"/>
      <c r="B133" s="1149"/>
      <c r="C133" s="1149"/>
      <c r="D133" s="1151"/>
      <c r="E133" s="1151"/>
      <c r="F133" s="1151"/>
      <c r="G133" s="1151"/>
      <c r="H133" s="1149"/>
      <c r="I133" s="1151"/>
      <c r="J133" s="1149"/>
      <c r="K133" s="1151"/>
      <c r="L133" s="1151"/>
      <c r="M133" s="1151"/>
      <c r="N133" s="1151"/>
      <c r="O133" s="1149"/>
      <c r="P133" s="1151"/>
      <c r="Q133" s="1151"/>
      <c r="R133" s="1151"/>
      <c r="S133" s="1151"/>
      <c r="T133" s="3"/>
      <c r="U133" s="3"/>
      <c r="V133" s="3"/>
      <c r="W133" s="3"/>
    </row>
    <row r="134" spans="1:23" x14ac:dyDescent="0.25">
      <c r="A134" s="3"/>
      <c r="B134" s="1149"/>
      <c r="C134" s="1149"/>
      <c r="D134" s="1151"/>
      <c r="E134" s="1151"/>
      <c r="F134" s="1151"/>
      <c r="G134" s="1151"/>
      <c r="H134" s="1149"/>
      <c r="I134" s="1151"/>
      <c r="J134" s="1149"/>
      <c r="K134" s="1151"/>
      <c r="L134" s="1151"/>
      <c r="M134" s="1151"/>
      <c r="N134" s="1151"/>
      <c r="O134" s="1149"/>
      <c r="P134" s="1151"/>
      <c r="Q134" s="1151"/>
      <c r="R134" s="1151"/>
      <c r="S134" s="1151"/>
      <c r="T134" s="3"/>
      <c r="U134" s="3"/>
      <c r="V134" s="3"/>
      <c r="W134" s="3"/>
    </row>
    <row r="135" spans="1:23" x14ac:dyDescent="0.25">
      <c r="A135" s="3"/>
      <c r="B135" s="1149"/>
      <c r="C135" s="1149"/>
      <c r="D135" s="1149"/>
      <c r="E135" s="1149"/>
      <c r="F135" s="1149"/>
      <c r="G135" s="1149"/>
      <c r="H135" s="1149"/>
      <c r="I135" s="1149"/>
      <c r="J135" s="1149"/>
      <c r="K135" s="1149"/>
      <c r="L135" s="1149"/>
      <c r="M135" s="1149"/>
      <c r="N135" s="1149"/>
      <c r="O135" s="1149"/>
      <c r="P135" s="1149"/>
      <c r="Q135" s="1149"/>
      <c r="R135" s="1149"/>
      <c r="S135" s="1149"/>
      <c r="T135" s="3"/>
      <c r="U135" s="3"/>
      <c r="V135" s="3"/>
      <c r="W135" s="3"/>
    </row>
    <row r="136" spans="1:23" ht="14.4" x14ac:dyDescent="0.3">
      <c r="A136" s="3"/>
      <c r="B136" s="1148"/>
      <c r="C136" s="1149"/>
      <c r="D136" s="1149"/>
      <c r="E136" s="1149"/>
      <c r="F136" s="1149"/>
      <c r="G136" s="1149"/>
      <c r="H136" s="1149"/>
      <c r="I136" s="1149"/>
      <c r="J136" s="1149"/>
      <c r="K136" s="1149"/>
      <c r="L136" s="1149"/>
      <c r="M136" s="1149"/>
      <c r="N136" s="1149"/>
      <c r="O136" s="1149"/>
      <c r="P136" s="1149"/>
      <c r="Q136" s="1149"/>
      <c r="R136" s="1149"/>
      <c r="S136" s="1149"/>
      <c r="T136" s="3"/>
      <c r="U136" s="3"/>
      <c r="V136" s="3"/>
      <c r="W136" s="3"/>
    </row>
    <row r="137" spans="1:23" ht="14.4" x14ac:dyDescent="0.3">
      <c r="A137" s="3"/>
      <c r="B137" s="1149"/>
      <c r="C137" s="1150"/>
      <c r="D137" s="1152"/>
      <c r="E137" s="1152"/>
      <c r="F137" s="1152"/>
      <c r="G137" s="1152"/>
      <c r="H137" s="1150"/>
      <c r="I137" s="1152"/>
      <c r="J137" s="1150"/>
      <c r="K137" s="1152"/>
      <c r="L137" s="1152"/>
      <c r="M137" s="1152"/>
      <c r="N137" s="1152"/>
      <c r="O137" s="1150"/>
      <c r="P137" s="1152"/>
      <c r="Q137" s="1152"/>
      <c r="R137" s="1152"/>
      <c r="S137" s="1152"/>
      <c r="T137" s="3"/>
      <c r="U137" s="3"/>
      <c r="V137" s="3"/>
      <c r="W137" s="3"/>
    </row>
    <row r="138" spans="1:23" ht="14.4" x14ac:dyDescent="0.3">
      <c r="A138" s="3"/>
      <c r="B138" s="1149"/>
      <c r="C138" s="1149"/>
      <c r="D138" s="1150"/>
      <c r="E138" s="1150"/>
      <c r="F138" s="1150"/>
      <c r="G138" s="1150"/>
      <c r="H138" s="1149"/>
      <c r="I138" s="1150"/>
      <c r="J138" s="1149"/>
      <c r="K138" s="1150"/>
      <c r="L138" s="1150"/>
      <c r="M138" s="1150"/>
      <c r="N138" s="1150"/>
      <c r="O138" s="1149"/>
      <c r="P138" s="1150"/>
      <c r="Q138" s="1150"/>
      <c r="R138" s="1150"/>
      <c r="S138" s="1150"/>
      <c r="T138" s="3"/>
      <c r="U138" s="3"/>
      <c r="V138" s="3"/>
      <c r="W138" s="3"/>
    </row>
    <row r="139" spans="1:23" x14ac:dyDescent="0.25">
      <c r="A139" s="3"/>
      <c r="B139" s="1149"/>
      <c r="C139" s="1149"/>
      <c r="D139" s="1153"/>
      <c r="E139" s="1153"/>
      <c r="F139" s="1153"/>
      <c r="G139" s="1153"/>
      <c r="H139" s="1149"/>
      <c r="I139" s="1153"/>
      <c r="J139" s="1149"/>
      <c r="K139" s="1153"/>
      <c r="L139" s="1153"/>
      <c r="M139" s="1153"/>
      <c r="N139" s="1153"/>
      <c r="O139" s="1149"/>
      <c r="P139" s="1153"/>
      <c r="Q139" s="1153"/>
      <c r="R139" s="1153"/>
      <c r="S139" s="1153"/>
      <c r="T139" s="3"/>
      <c r="U139" s="3"/>
      <c r="V139" s="3"/>
      <c r="W139" s="3"/>
    </row>
    <row r="140" spans="1:23" x14ac:dyDescent="0.25">
      <c r="A140" s="3"/>
      <c r="B140" s="1149"/>
      <c r="C140" s="1149"/>
      <c r="D140" s="1153"/>
      <c r="E140" s="1153"/>
      <c r="F140" s="1153"/>
      <c r="G140" s="1153"/>
      <c r="H140" s="1149"/>
      <c r="I140" s="1153"/>
      <c r="J140" s="1149"/>
      <c r="K140" s="1153"/>
      <c r="L140" s="1153"/>
      <c r="M140" s="1153"/>
      <c r="N140" s="1153"/>
      <c r="O140" s="1149"/>
      <c r="P140" s="1153"/>
      <c r="Q140" s="1153"/>
      <c r="R140" s="1153"/>
      <c r="S140" s="1153"/>
      <c r="T140" s="3"/>
      <c r="U140" s="3"/>
      <c r="V140" s="3"/>
      <c r="W140" s="3"/>
    </row>
    <row r="141" spans="1:23" x14ac:dyDescent="0.25">
      <c r="A141" s="3"/>
      <c r="B141" s="1149"/>
      <c r="C141" s="1149"/>
      <c r="D141" s="1153"/>
      <c r="E141" s="1153"/>
      <c r="F141" s="1153"/>
      <c r="G141" s="1153"/>
      <c r="H141" s="1149"/>
      <c r="I141" s="1153"/>
      <c r="J141" s="1149"/>
      <c r="K141" s="1153"/>
      <c r="L141" s="1153"/>
      <c r="M141" s="1153"/>
      <c r="N141" s="1153"/>
      <c r="O141" s="1149"/>
      <c r="P141" s="1153"/>
      <c r="Q141" s="1153"/>
      <c r="R141" s="1153"/>
      <c r="S141" s="1153"/>
      <c r="T141" s="3"/>
      <c r="U141" s="3"/>
      <c r="V141" s="3"/>
      <c r="W141" s="3"/>
    </row>
    <row r="142" spans="1:23" x14ac:dyDescent="0.25">
      <c r="A142" s="3"/>
      <c r="B142" s="3"/>
      <c r="C142" s="3"/>
      <c r="D142" s="3"/>
      <c r="E142" s="3"/>
      <c r="F142" s="3"/>
      <c r="G142" s="3"/>
      <c r="H142" s="3"/>
      <c r="I142" s="3"/>
      <c r="J142" s="3"/>
      <c r="K142" s="3"/>
      <c r="L142" s="3"/>
      <c r="M142" s="3"/>
      <c r="N142" s="3"/>
      <c r="O142" s="3"/>
      <c r="P142" s="3"/>
      <c r="Q142" s="3"/>
      <c r="R142" s="3"/>
      <c r="S142" s="3"/>
      <c r="T142" s="3"/>
      <c r="U142" s="3"/>
      <c r="V142" s="3"/>
      <c r="W142" s="3"/>
    </row>
    <row r="143" spans="1:23" x14ac:dyDescent="0.25">
      <c r="A143" s="3"/>
      <c r="B143" s="3"/>
      <c r="C143" s="3"/>
      <c r="D143" s="3"/>
      <c r="E143" s="3"/>
      <c r="F143" s="3"/>
      <c r="G143" s="3"/>
      <c r="H143" s="3"/>
      <c r="I143" s="3"/>
      <c r="J143" s="3"/>
      <c r="K143" s="3"/>
      <c r="L143" s="3"/>
      <c r="M143" s="3"/>
      <c r="N143" s="3"/>
      <c r="O143" s="3"/>
      <c r="P143" s="3"/>
      <c r="Q143" s="3"/>
      <c r="R143" s="3"/>
      <c r="S143" s="3"/>
      <c r="T143" s="3"/>
      <c r="U143" s="3"/>
      <c r="V143" s="3"/>
      <c r="W143" s="3"/>
    </row>
    <row r="144" spans="1:23" x14ac:dyDescent="0.25">
      <c r="A144" s="3"/>
      <c r="B144" s="3"/>
      <c r="C144" s="3"/>
      <c r="D144" s="3"/>
      <c r="E144" s="3"/>
      <c r="F144" s="3"/>
      <c r="G144" s="3"/>
      <c r="H144" s="3"/>
      <c r="I144" s="3"/>
      <c r="J144" s="3"/>
      <c r="K144" s="3"/>
      <c r="L144" s="3"/>
      <c r="M144" s="3"/>
      <c r="N144" s="3"/>
      <c r="O144" s="3"/>
      <c r="P144" s="3"/>
      <c r="Q144" s="3"/>
      <c r="R144" s="3"/>
      <c r="S144" s="3"/>
      <c r="T144" s="3"/>
      <c r="U144" s="3"/>
      <c r="V144" s="3"/>
      <c r="W144" s="3"/>
    </row>
    <row r="145" spans="1:23" x14ac:dyDescent="0.25">
      <c r="A145" s="3"/>
      <c r="B145" s="3"/>
      <c r="C145" s="3"/>
      <c r="D145" s="3"/>
      <c r="E145" s="3"/>
      <c r="F145" s="3"/>
      <c r="G145" s="3"/>
      <c r="H145" s="3"/>
      <c r="I145" s="3"/>
      <c r="J145" s="3"/>
      <c r="K145" s="3"/>
      <c r="L145" s="3"/>
      <c r="M145" s="3"/>
      <c r="N145" s="3"/>
      <c r="O145" s="3"/>
      <c r="P145" s="3"/>
      <c r="Q145" s="3"/>
      <c r="R145" s="3"/>
      <c r="S145" s="3"/>
      <c r="T145" s="3"/>
      <c r="U145" s="3"/>
      <c r="V145" s="3"/>
      <c r="W145" s="3"/>
    </row>
    <row r="146" spans="1:23" x14ac:dyDescent="0.25">
      <c r="A146" s="3"/>
      <c r="B146" s="3"/>
      <c r="C146" s="3"/>
      <c r="D146" s="3"/>
      <c r="E146" s="3"/>
      <c r="F146" s="3"/>
      <c r="G146" s="3"/>
      <c r="H146" s="3"/>
      <c r="I146" s="3"/>
      <c r="J146" s="3"/>
      <c r="K146" s="3"/>
      <c r="L146" s="3"/>
      <c r="M146" s="3"/>
      <c r="N146" s="3"/>
      <c r="O146" s="3"/>
      <c r="P146" s="3"/>
      <c r="Q146" s="3"/>
      <c r="R146" s="3"/>
      <c r="S146" s="3"/>
      <c r="T146" s="3"/>
      <c r="U146" s="3"/>
      <c r="V146" s="3"/>
      <c r="W146" s="3"/>
    </row>
    <row r="147" spans="1:23" x14ac:dyDescent="0.25">
      <c r="A147" s="3"/>
      <c r="B147" s="3"/>
      <c r="C147" s="3"/>
      <c r="D147" s="3"/>
      <c r="E147" s="3"/>
      <c r="F147" s="3"/>
      <c r="G147" s="3"/>
      <c r="H147" s="3"/>
      <c r="I147" s="3"/>
      <c r="J147" s="3"/>
      <c r="K147" s="3"/>
      <c r="L147" s="3"/>
      <c r="M147" s="3"/>
      <c r="N147" s="3"/>
      <c r="O147" s="3"/>
      <c r="P147" s="3"/>
      <c r="Q147" s="3"/>
      <c r="R147" s="3"/>
      <c r="S147" s="3"/>
      <c r="T147" s="3"/>
      <c r="U147" s="3"/>
      <c r="V147" s="3"/>
      <c r="W147" s="3"/>
    </row>
    <row r="148" spans="1:23" x14ac:dyDescent="0.25">
      <c r="A148" s="3"/>
      <c r="B148" s="3"/>
      <c r="C148" s="3"/>
      <c r="D148" s="3"/>
      <c r="E148" s="3"/>
      <c r="F148" s="3"/>
      <c r="G148" s="3"/>
      <c r="H148" s="3"/>
      <c r="I148" s="3"/>
      <c r="J148" s="3"/>
      <c r="K148" s="3"/>
      <c r="L148" s="3"/>
      <c r="M148" s="3"/>
      <c r="N148" s="3"/>
      <c r="O148" s="3"/>
      <c r="P148" s="3"/>
      <c r="Q148" s="3"/>
      <c r="R148" s="3"/>
      <c r="S148" s="3"/>
      <c r="T148" s="3"/>
      <c r="U148" s="3"/>
      <c r="V148" s="3"/>
      <c r="W148" s="3"/>
    </row>
    <row r="149" spans="1:23" x14ac:dyDescent="0.25">
      <c r="A149" s="3"/>
      <c r="B149" s="3"/>
      <c r="C149" s="3"/>
      <c r="D149" s="3"/>
      <c r="E149" s="3"/>
      <c r="F149" s="3"/>
      <c r="G149" s="3"/>
      <c r="H149" s="3"/>
      <c r="I149" s="3"/>
      <c r="J149" s="3"/>
      <c r="K149" s="3"/>
      <c r="L149" s="3"/>
      <c r="M149" s="3"/>
      <c r="N149" s="3"/>
      <c r="O149" s="3"/>
      <c r="P149" s="3"/>
      <c r="Q149" s="3"/>
      <c r="R149" s="3"/>
      <c r="S149" s="3"/>
      <c r="T149" s="3"/>
      <c r="U149" s="3"/>
      <c r="V149" s="3"/>
      <c r="W149" s="3"/>
    </row>
    <row r="150" spans="1:23" x14ac:dyDescent="0.25">
      <c r="A150" s="3"/>
      <c r="B150" s="3"/>
      <c r="C150" s="3"/>
      <c r="D150" s="3"/>
      <c r="E150" s="3"/>
      <c r="F150" s="3"/>
      <c r="G150" s="3"/>
      <c r="H150" s="3"/>
      <c r="I150" s="3"/>
      <c r="J150" s="3"/>
      <c r="K150" s="3"/>
      <c r="L150" s="3"/>
      <c r="M150" s="3"/>
      <c r="N150" s="3"/>
      <c r="O150" s="3"/>
      <c r="P150" s="3"/>
      <c r="Q150" s="3"/>
      <c r="R150" s="3"/>
      <c r="S150" s="3"/>
      <c r="T150" s="3"/>
      <c r="U150" s="3"/>
      <c r="V150" s="3"/>
      <c r="W150" s="3"/>
    </row>
    <row r="151" spans="1:23" x14ac:dyDescent="0.25">
      <c r="A151" s="3"/>
      <c r="B151" s="3"/>
      <c r="C151" s="3"/>
      <c r="D151" s="3"/>
      <c r="E151" s="3"/>
      <c r="F151" s="3"/>
      <c r="G151" s="3"/>
      <c r="H151" s="3"/>
      <c r="I151" s="3"/>
      <c r="J151" s="3"/>
      <c r="K151" s="3"/>
      <c r="L151" s="3"/>
      <c r="M151" s="3"/>
      <c r="N151" s="3"/>
      <c r="O151" s="3"/>
      <c r="P151" s="3"/>
      <c r="Q151" s="3"/>
      <c r="R151" s="3"/>
      <c r="S151" s="3"/>
      <c r="T151" s="3"/>
      <c r="U151" s="3"/>
      <c r="V151" s="3"/>
      <c r="W151" s="3"/>
    </row>
  </sheetData>
  <mergeCells count="26">
    <mergeCell ref="AC4:AF4"/>
    <mergeCell ref="N5:P5"/>
    <mergeCell ref="X38:X41"/>
    <mergeCell ref="Y38:Y41"/>
    <mergeCell ref="T28:U28"/>
    <mergeCell ref="N28:P28"/>
    <mergeCell ref="T35:W35"/>
    <mergeCell ref="T5:U5"/>
    <mergeCell ref="V5:W5"/>
    <mergeCell ref="AC27:AF27"/>
    <mergeCell ref="C28:F28"/>
    <mergeCell ref="B1:H1"/>
    <mergeCell ref="T36:U36"/>
    <mergeCell ref="AC36:AD36"/>
    <mergeCell ref="AC35:AF35"/>
    <mergeCell ref="X15:X18"/>
    <mergeCell ref="Y15:Y18"/>
    <mergeCell ref="X7:X10"/>
    <mergeCell ref="Y7:Y10"/>
    <mergeCell ref="T12:W12"/>
    <mergeCell ref="AC12:AF12"/>
    <mergeCell ref="T13:U13"/>
    <mergeCell ref="AC13:AD13"/>
    <mergeCell ref="T4:W4"/>
    <mergeCell ref="AC5:AD5"/>
    <mergeCell ref="AE5:AF5"/>
  </mergeCells>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J89"/>
  <sheetViews>
    <sheetView zoomScale="70" zoomScaleNormal="70" workbookViewId="0">
      <selection activeCell="I23" sqref="I23"/>
    </sheetView>
  </sheetViews>
  <sheetFormatPr defaultColWidth="12" defaultRowHeight="13.2" x14ac:dyDescent="0.25"/>
  <cols>
    <col min="1" max="1" width="7.88671875" customWidth="1"/>
    <col min="2" max="2" width="29.44140625" bestFit="1" customWidth="1"/>
    <col min="3" max="3" width="12.33203125" bestFit="1" customWidth="1"/>
    <col min="4" max="4" width="22.109375" bestFit="1" customWidth="1"/>
    <col min="5" max="5" width="19.33203125" bestFit="1" customWidth="1"/>
    <col min="6" max="6" width="19.109375" bestFit="1" customWidth="1"/>
    <col min="7" max="7" width="38.88671875" bestFit="1" customWidth="1"/>
    <col min="8" max="8" width="36.33203125" bestFit="1" customWidth="1"/>
    <col min="9" max="9" width="37.109375" bestFit="1" customWidth="1"/>
    <col min="10" max="10" width="34.88671875" bestFit="1" customWidth="1"/>
    <col min="11" max="11" width="9.109375" customWidth="1"/>
    <col min="12" max="12" width="7.109375" customWidth="1"/>
    <col min="13" max="13" width="15.44140625" customWidth="1"/>
    <col min="14" max="15" width="7.109375" customWidth="1"/>
    <col min="16" max="16" width="19.33203125" customWidth="1"/>
    <col min="17" max="27" width="7.109375" customWidth="1"/>
    <col min="28" max="28" width="13.88671875" customWidth="1"/>
    <col min="29" max="29" width="12.6640625" customWidth="1"/>
    <col min="30" max="31" width="7.109375" customWidth="1"/>
    <col min="32" max="32" width="12.6640625" customWidth="1"/>
    <col min="33" max="56" width="7.109375" customWidth="1"/>
    <col min="57" max="57" width="7.6640625" bestFit="1" customWidth="1"/>
    <col min="58" max="59" width="12" bestFit="1" customWidth="1"/>
    <col min="60" max="60" width="11" bestFit="1" customWidth="1"/>
    <col min="61" max="61" width="12" bestFit="1" customWidth="1"/>
    <col min="62" max="62" width="11" bestFit="1" customWidth="1"/>
    <col min="63" max="112" width="12" bestFit="1" customWidth="1"/>
    <col min="113" max="113" width="7.6640625" bestFit="1" customWidth="1"/>
    <col min="114" max="115" width="12" bestFit="1" customWidth="1"/>
    <col min="116" max="116" width="11" bestFit="1" customWidth="1"/>
    <col min="117" max="117" width="12" bestFit="1" customWidth="1"/>
    <col min="118" max="118" width="11" bestFit="1" customWidth="1"/>
    <col min="119" max="168" width="12" bestFit="1" customWidth="1"/>
    <col min="169" max="169" width="7.6640625" bestFit="1" customWidth="1"/>
    <col min="170" max="171" width="12" bestFit="1" customWidth="1"/>
    <col min="172" max="172" width="11" bestFit="1" customWidth="1"/>
    <col min="173" max="173" width="12" bestFit="1" customWidth="1"/>
    <col min="174" max="174" width="11" bestFit="1" customWidth="1"/>
    <col min="175" max="224" width="12" bestFit="1" customWidth="1"/>
    <col min="225" max="225" width="7.6640625" bestFit="1" customWidth="1"/>
    <col min="226" max="227" width="12" bestFit="1" customWidth="1"/>
    <col min="228" max="228" width="11" bestFit="1" customWidth="1"/>
    <col min="229" max="229" width="12" bestFit="1" customWidth="1"/>
    <col min="230" max="230" width="11" bestFit="1" customWidth="1"/>
  </cols>
  <sheetData>
    <row r="1" spans="1:36" ht="13.8" thickBot="1" x14ac:dyDescent="0.3">
      <c r="C1" s="300"/>
      <c r="D1" s="300"/>
    </row>
    <row r="2" spans="1:36" ht="15.6" thickTop="1" thickBot="1" x14ac:dyDescent="0.35">
      <c r="A2" s="1"/>
      <c r="B2" s="1"/>
      <c r="C2" s="102" t="s">
        <v>1</v>
      </c>
      <c r="D2" s="103" t="s">
        <v>294</v>
      </c>
      <c r="E2" s="103" t="s">
        <v>293</v>
      </c>
      <c r="F2" s="103" t="s">
        <v>292</v>
      </c>
      <c r="G2" s="589" t="s">
        <v>217</v>
      </c>
      <c r="H2" s="110" t="s">
        <v>218</v>
      </c>
      <c r="I2" s="103" t="s">
        <v>219</v>
      </c>
      <c r="J2" s="111" t="s">
        <v>220</v>
      </c>
      <c r="K2" s="1"/>
      <c r="P2" s="590" t="s">
        <v>403</v>
      </c>
      <c r="Q2" s="590"/>
      <c r="R2" s="590"/>
      <c r="S2" s="590"/>
      <c r="T2" s="590"/>
      <c r="U2" s="590"/>
      <c r="V2" s="591"/>
      <c r="W2" s="590"/>
      <c r="X2" s="590"/>
      <c r="Y2" s="590"/>
      <c r="Z2" s="590"/>
      <c r="AA2" s="590"/>
      <c r="AB2" s="590"/>
      <c r="AC2" s="590"/>
    </row>
    <row r="3" spans="1:36" ht="15" thickBot="1" x14ac:dyDescent="0.35">
      <c r="A3" s="1"/>
      <c r="B3" s="1"/>
      <c r="C3" s="550" t="s">
        <v>378</v>
      </c>
      <c r="D3" s="580" t="s">
        <v>183</v>
      </c>
      <c r="E3" s="580" t="s">
        <v>213</v>
      </c>
      <c r="F3" s="581">
        <f>F22</f>
        <v>25.771596254988157</v>
      </c>
      <c r="G3" s="629">
        <f>X14</f>
        <v>130</v>
      </c>
      <c r="H3" s="630">
        <f>G3*0.0036</f>
        <v>0.46799999999999997</v>
      </c>
      <c r="I3" s="637">
        <f>AG14</f>
        <v>115.55555555555556</v>
      </c>
      <c r="J3" s="585">
        <f>I3*0.0036</f>
        <v>0.41599999999999998</v>
      </c>
      <c r="K3" s="1"/>
      <c r="N3" s="104" t="s">
        <v>214</v>
      </c>
      <c r="O3" s="300" t="s">
        <v>378</v>
      </c>
      <c r="P3" s="590"/>
      <c r="Q3" s="590"/>
      <c r="R3" s="590" t="s">
        <v>404</v>
      </c>
      <c r="S3" s="590"/>
      <c r="T3" s="590"/>
      <c r="U3" s="592" t="s">
        <v>405</v>
      </c>
      <c r="V3" s="593"/>
      <c r="W3" s="590"/>
      <c r="X3" s="1670" t="s">
        <v>406</v>
      </c>
      <c r="Y3" s="1671"/>
      <c r="Z3" s="1671"/>
      <c r="AA3" s="1672"/>
      <c r="AB3" s="594"/>
      <c r="AC3" s="594"/>
    </row>
    <row r="4" spans="1:36" ht="43.8" thickBot="1" x14ac:dyDescent="0.35">
      <c r="A4" s="1"/>
      <c r="B4" s="3"/>
      <c r="C4" s="550" t="s">
        <v>378</v>
      </c>
      <c r="D4" s="580" t="s">
        <v>183</v>
      </c>
      <c r="E4" s="580" t="s">
        <v>216</v>
      </c>
      <c r="F4" s="581">
        <f>F23</f>
        <v>113.50044435022838</v>
      </c>
      <c r="G4" s="629">
        <f>X6</f>
        <v>115</v>
      </c>
      <c r="H4" s="630">
        <f>G4*0.0036</f>
        <v>0.41399999999999998</v>
      </c>
      <c r="I4" s="637">
        <f>AG6</f>
        <v>79.0625</v>
      </c>
      <c r="J4" s="585">
        <f t="shared" ref="J4:J14" si="0">I4*0.0036</f>
        <v>0.28462500000000002</v>
      </c>
      <c r="K4" s="1"/>
      <c r="N4" s="104" t="s">
        <v>214</v>
      </c>
      <c r="P4" s="590"/>
      <c r="Q4" s="590"/>
      <c r="R4" s="1670" t="s">
        <v>407</v>
      </c>
      <c r="S4" s="1671"/>
      <c r="T4" s="1672"/>
      <c r="U4" s="590" t="s">
        <v>408</v>
      </c>
      <c r="V4" s="591"/>
      <c r="W4" s="592" t="s">
        <v>424</v>
      </c>
      <c r="X4" s="1676" t="s">
        <v>409</v>
      </c>
      <c r="Y4" s="1677"/>
      <c r="Z4" s="1678" t="s">
        <v>410</v>
      </c>
      <c r="AA4" s="1678"/>
      <c r="AB4" s="595" t="s">
        <v>411</v>
      </c>
      <c r="AC4" s="595" t="s">
        <v>412</v>
      </c>
      <c r="AF4" s="592" t="s">
        <v>434</v>
      </c>
      <c r="AG4" s="1676">
        <v>220</v>
      </c>
      <c r="AH4" s="1677"/>
      <c r="AI4" s="1678" t="s">
        <v>410</v>
      </c>
      <c r="AJ4" s="1678"/>
    </row>
    <row r="5" spans="1:36" ht="14.4" x14ac:dyDescent="0.3">
      <c r="A5" s="1"/>
      <c r="B5" s="3"/>
      <c r="C5" s="550" t="s">
        <v>378</v>
      </c>
      <c r="D5" s="580" t="s">
        <v>184</v>
      </c>
      <c r="E5" s="580" t="s">
        <v>213</v>
      </c>
      <c r="F5" s="581">
        <f>F25</f>
        <v>15.13024111214486</v>
      </c>
      <c r="G5" s="629">
        <f>X14</f>
        <v>130</v>
      </c>
      <c r="H5" s="630">
        <f t="shared" ref="H5:H14" si="1">G5*0.0036</f>
        <v>0.46799999999999997</v>
      </c>
      <c r="I5" s="637">
        <f>AG14</f>
        <v>115.55555555555556</v>
      </c>
      <c r="J5" s="585">
        <f t="shared" si="0"/>
        <v>0.41599999999999998</v>
      </c>
      <c r="K5" s="1"/>
      <c r="N5" s="104" t="s">
        <v>214</v>
      </c>
      <c r="P5" s="592" t="s">
        <v>423</v>
      </c>
      <c r="Q5" s="590"/>
      <c r="R5" s="596" t="s">
        <v>413</v>
      </c>
      <c r="S5" s="596" t="s">
        <v>414</v>
      </c>
      <c r="T5" s="596" t="s">
        <v>415</v>
      </c>
      <c r="U5" s="597"/>
      <c r="V5" s="598"/>
      <c r="W5" s="590"/>
      <c r="X5" s="597" t="s">
        <v>413</v>
      </c>
      <c r="Y5" s="597" t="s">
        <v>414</v>
      </c>
      <c r="Z5" s="599" t="s">
        <v>413</v>
      </c>
      <c r="AA5" s="599" t="s">
        <v>414</v>
      </c>
      <c r="AB5" s="600"/>
      <c r="AC5" s="600"/>
      <c r="AF5" s="590"/>
      <c r="AG5" s="597" t="s">
        <v>413</v>
      </c>
      <c r="AH5" s="597" t="s">
        <v>414</v>
      </c>
      <c r="AI5" s="599" t="s">
        <v>413</v>
      </c>
      <c r="AJ5" s="599" t="s">
        <v>414</v>
      </c>
    </row>
    <row r="6" spans="1:36" ht="14.4" x14ac:dyDescent="0.3">
      <c r="A6" s="1"/>
      <c r="B6" s="12"/>
      <c r="C6" s="550" t="s">
        <v>378</v>
      </c>
      <c r="D6" s="580" t="s">
        <v>184</v>
      </c>
      <c r="E6" s="580" t="s">
        <v>216</v>
      </c>
      <c r="F6" s="581">
        <f>F26</f>
        <v>93.791669319235169</v>
      </c>
      <c r="G6" s="629">
        <f>X6</f>
        <v>115</v>
      </c>
      <c r="H6" s="630">
        <f>G6*0.0036</f>
        <v>0.41399999999999998</v>
      </c>
      <c r="I6" s="637">
        <f>AG6</f>
        <v>79.0625</v>
      </c>
      <c r="J6" s="585">
        <f t="shared" si="0"/>
        <v>0.28462500000000002</v>
      </c>
      <c r="K6" s="1"/>
      <c r="N6" s="104" t="s">
        <v>214</v>
      </c>
      <c r="P6" s="590"/>
      <c r="Q6" s="590" t="s">
        <v>416</v>
      </c>
      <c r="R6" s="597">
        <v>130</v>
      </c>
      <c r="S6" s="597">
        <v>95</v>
      </c>
      <c r="T6" s="597"/>
      <c r="U6" s="597"/>
      <c r="V6" s="598"/>
      <c r="W6" s="590"/>
      <c r="X6" s="597">
        <v>115</v>
      </c>
      <c r="Y6" s="597">
        <v>85</v>
      </c>
      <c r="Z6" s="601">
        <v>0.95</v>
      </c>
      <c r="AA6" s="601">
        <v>2.5</v>
      </c>
      <c r="AB6" s="1679" t="e">
        <f>25/AF2</f>
        <v>#DIV/0!</v>
      </c>
      <c r="AC6" s="1675"/>
      <c r="AE6" s="590"/>
      <c r="AF6" s="590" t="s">
        <v>416</v>
      </c>
      <c r="AG6" s="636">
        <f>$AG$8*(X6/$X$8)</f>
        <v>79.0625</v>
      </c>
      <c r="AH6" s="636">
        <f>$AH$8*(Y6/$Y$8)</f>
        <v>48.620000000000005</v>
      </c>
      <c r="AI6" s="601">
        <v>0.95</v>
      </c>
      <c r="AJ6" s="601">
        <v>2.5</v>
      </c>
    </row>
    <row r="7" spans="1:36" ht="14.4" x14ac:dyDescent="0.3">
      <c r="A7" s="1"/>
      <c r="B7" s="3"/>
      <c r="C7" s="550" t="s">
        <v>378</v>
      </c>
      <c r="D7" s="580" t="s">
        <v>215</v>
      </c>
      <c r="E7" s="580" t="s">
        <v>213</v>
      </c>
      <c r="F7" s="581">
        <f>F28</f>
        <v>11.850052545419352</v>
      </c>
      <c r="G7" s="628">
        <f>X14</f>
        <v>130</v>
      </c>
      <c r="H7" s="630">
        <f t="shared" si="1"/>
        <v>0.46799999999999997</v>
      </c>
      <c r="I7" s="637">
        <f>AG14</f>
        <v>115.55555555555556</v>
      </c>
      <c r="J7" s="585">
        <f t="shared" si="0"/>
        <v>0.41599999999999998</v>
      </c>
      <c r="K7" s="1"/>
      <c r="N7" s="104" t="s">
        <v>214</v>
      </c>
      <c r="P7" s="590"/>
      <c r="Q7" s="590" t="s">
        <v>417</v>
      </c>
      <c r="R7" s="597">
        <v>110</v>
      </c>
      <c r="S7" s="597">
        <v>75</v>
      </c>
      <c r="T7" s="597"/>
      <c r="U7" s="597"/>
      <c r="V7" s="598"/>
      <c r="W7" s="590"/>
      <c r="X7" s="597">
        <v>100</v>
      </c>
      <c r="Y7" s="597">
        <v>65</v>
      </c>
      <c r="Z7" s="601">
        <v>0.95</v>
      </c>
      <c r="AA7" s="601">
        <v>2.5</v>
      </c>
      <c r="AB7" s="1679"/>
      <c r="AC7" s="1675"/>
      <c r="AE7" s="590"/>
      <c r="AF7" s="590" t="s">
        <v>417</v>
      </c>
      <c r="AG7" s="636">
        <f>$AG$8*(X7/$X$8)</f>
        <v>68.75</v>
      </c>
      <c r="AH7" s="636">
        <f>$AH$8*(Y7/$Y$8)</f>
        <v>37.18</v>
      </c>
      <c r="AI7" s="601">
        <v>0.95</v>
      </c>
      <c r="AJ7" s="601">
        <v>2.5</v>
      </c>
    </row>
    <row r="8" spans="1:36" ht="15" thickBot="1" x14ac:dyDescent="0.35">
      <c r="A8" s="1"/>
      <c r="B8" s="3"/>
      <c r="C8" s="550" t="s">
        <v>378</v>
      </c>
      <c r="D8" s="586" t="s">
        <v>215</v>
      </c>
      <c r="E8" s="586" t="s">
        <v>216</v>
      </c>
      <c r="F8" s="587">
        <f>F29</f>
        <v>26.446836344117536</v>
      </c>
      <c r="G8" s="628">
        <f>X6</f>
        <v>115</v>
      </c>
      <c r="H8" s="631">
        <f t="shared" si="1"/>
        <v>0.41399999999999998</v>
      </c>
      <c r="I8" s="637">
        <f>AG6</f>
        <v>79.0625</v>
      </c>
      <c r="J8" s="588">
        <f t="shared" si="0"/>
        <v>0.28462500000000002</v>
      </c>
      <c r="K8" s="1"/>
      <c r="N8" s="104" t="s">
        <v>214</v>
      </c>
      <c r="P8" s="590"/>
      <c r="Q8" s="590" t="s">
        <v>418</v>
      </c>
      <c r="R8" s="597">
        <v>90</v>
      </c>
      <c r="S8" s="597">
        <v>55</v>
      </c>
      <c r="T8" s="597"/>
      <c r="U8" s="597"/>
      <c r="V8" s="598"/>
      <c r="W8" s="590"/>
      <c r="X8" s="597">
        <v>80</v>
      </c>
      <c r="Y8" s="597">
        <v>50</v>
      </c>
      <c r="Z8" s="601">
        <v>0.95</v>
      </c>
      <c r="AA8" s="601">
        <v>2.5</v>
      </c>
      <c r="AB8" s="1679"/>
      <c r="AC8" s="1675"/>
      <c r="AE8" s="590"/>
      <c r="AF8" s="590" t="s">
        <v>418</v>
      </c>
      <c r="AG8" s="635">
        <v>55</v>
      </c>
      <c r="AH8" s="635">
        <f>AG8*0.8/2.5+0.2*AG8</f>
        <v>28.6</v>
      </c>
      <c r="AI8" s="601">
        <v>0.95</v>
      </c>
      <c r="AJ8" s="601">
        <v>2.5</v>
      </c>
    </row>
    <row r="9" spans="1:36" ht="14.4" x14ac:dyDescent="0.3">
      <c r="A9" s="1"/>
      <c r="B9" s="12"/>
      <c r="C9" s="550" t="s">
        <v>379</v>
      </c>
      <c r="D9" s="582" t="s">
        <v>183</v>
      </c>
      <c r="E9" s="582" t="s">
        <v>213</v>
      </c>
      <c r="F9" s="583">
        <f>F32</f>
        <v>61.397010777856401</v>
      </c>
      <c r="G9" s="629">
        <f>X15</f>
        <v>110</v>
      </c>
      <c r="H9" s="632">
        <f t="shared" si="1"/>
        <v>0.39599999999999996</v>
      </c>
      <c r="I9" s="637">
        <f>AG15</f>
        <v>97.777777777777786</v>
      </c>
      <c r="J9" s="584">
        <f t="shared" si="0"/>
        <v>0.35200000000000004</v>
      </c>
      <c r="K9" s="1"/>
      <c r="N9" s="104" t="s">
        <v>203</v>
      </c>
      <c r="O9" s="300" t="s">
        <v>379</v>
      </c>
      <c r="P9" s="590"/>
      <c r="Q9" s="590" t="s">
        <v>419</v>
      </c>
      <c r="R9" s="597" t="s">
        <v>420</v>
      </c>
      <c r="S9" s="597"/>
      <c r="T9" s="597"/>
      <c r="U9" s="597"/>
      <c r="V9" s="598"/>
      <c r="W9" s="590"/>
      <c r="X9" s="597">
        <v>70</v>
      </c>
      <c r="Y9" s="597">
        <v>45</v>
      </c>
      <c r="Z9" s="601">
        <v>0.95</v>
      </c>
      <c r="AA9" s="601">
        <v>2.5</v>
      </c>
      <c r="AB9" s="1679"/>
      <c r="AC9" s="1675"/>
      <c r="AE9" s="590"/>
      <c r="AF9" s="590" t="s">
        <v>419</v>
      </c>
      <c r="AG9" s="636">
        <f>$AG$8*(X9/$X$8)</f>
        <v>48.125</v>
      </c>
      <c r="AH9" s="636">
        <f>$AH$8*(Y9/$Y$8)</f>
        <v>25.740000000000002</v>
      </c>
      <c r="AI9" s="601">
        <v>0.95</v>
      </c>
      <c r="AJ9" s="601">
        <v>2.5</v>
      </c>
    </row>
    <row r="10" spans="1:36" ht="15" thickBot="1" x14ac:dyDescent="0.35">
      <c r="A10" s="1"/>
      <c r="B10" s="3"/>
      <c r="C10" s="550" t="s">
        <v>379</v>
      </c>
      <c r="D10" s="105" t="s">
        <v>183</v>
      </c>
      <c r="E10" s="105" t="s">
        <v>216</v>
      </c>
      <c r="F10" s="578">
        <f>F33</f>
        <v>447.13483114751506</v>
      </c>
      <c r="G10" s="629">
        <f>X7</f>
        <v>100</v>
      </c>
      <c r="H10" s="633">
        <f t="shared" si="1"/>
        <v>0.36</v>
      </c>
      <c r="I10" s="637">
        <f>AG7</f>
        <v>68.75</v>
      </c>
      <c r="J10" s="108">
        <f t="shared" si="0"/>
        <v>0.2475</v>
      </c>
      <c r="K10" s="1"/>
      <c r="N10" s="104" t="s">
        <v>203</v>
      </c>
      <c r="P10" s="590"/>
      <c r="Q10" s="590"/>
      <c r="R10" s="590"/>
      <c r="S10" s="590"/>
      <c r="T10" s="590"/>
      <c r="U10" s="590"/>
      <c r="V10" s="591"/>
      <c r="W10" s="590"/>
      <c r="X10" s="590"/>
      <c r="Y10" s="590"/>
      <c r="Z10" s="590"/>
      <c r="AA10" s="590"/>
      <c r="AB10" s="590"/>
      <c r="AC10" s="590"/>
      <c r="AF10" s="590"/>
      <c r="AG10" s="590"/>
      <c r="AH10" s="590"/>
      <c r="AI10" s="590"/>
      <c r="AJ10" s="590"/>
    </row>
    <row r="11" spans="1:36" ht="15" thickBot="1" x14ac:dyDescent="0.35">
      <c r="A11" s="1"/>
      <c r="B11" s="1"/>
      <c r="C11" s="550" t="s">
        <v>379</v>
      </c>
      <c r="D11" s="105" t="s">
        <v>184</v>
      </c>
      <c r="E11" s="105" t="s">
        <v>213</v>
      </c>
      <c r="F11" s="578">
        <f>F35</f>
        <v>27.23072136686914</v>
      </c>
      <c r="G11" s="629">
        <f>X15</f>
        <v>110</v>
      </c>
      <c r="H11" s="633">
        <f t="shared" si="1"/>
        <v>0.39599999999999996</v>
      </c>
      <c r="I11" s="637">
        <f>AG15</f>
        <v>97.777777777777786</v>
      </c>
      <c r="J11" s="108">
        <f t="shared" si="0"/>
        <v>0.35200000000000004</v>
      </c>
      <c r="K11" s="1"/>
      <c r="N11" s="104" t="s">
        <v>203</v>
      </c>
      <c r="P11" s="590"/>
      <c r="Q11" s="590"/>
      <c r="R11" s="590"/>
      <c r="S11" s="590"/>
      <c r="T11" s="590"/>
      <c r="U11" s="590"/>
      <c r="V11" s="591"/>
      <c r="W11" s="590"/>
      <c r="X11" s="1670" t="s">
        <v>421</v>
      </c>
      <c r="Y11" s="1671"/>
      <c r="Z11" s="1671"/>
      <c r="AA11" s="1672"/>
      <c r="AB11" s="590"/>
      <c r="AC11" s="590"/>
      <c r="AF11" s="590"/>
      <c r="AG11" s="1670" t="s">
        <v>421</v>
      </c>
      <c r="AH11" s="1671"/>
      <c r="AI11" s="1671"/>
      <c r="AJ11" s="1672"/>
    </row>
    <row r="12" spans="1:36" ht="43.2" x14ac:dyDescent="0.3">
      <c r="A12" s="1"/>
      <c r="B12" s="72"/>
      <c r="C12" s="550" t="s">
        <v>379</v>
      </c>
      <c r="D12" s="105" t="s">
        <v>184</v>
      </c>
      <c r="E12" s="105" t="s">
        <v>216</v>
      </c>
      <c r="F12" s="578">
        <f>F36</f>
        <v>125.86224390001561</v>
      </c>
      <c r="G12" s="629">
        <f>X7</f>
        <v>100</v>
      </c>
      <c r="H12" s="633">
        <f t="shared" si="1"/>
        <v>0.36</v>
      </c>
      <c r="I12" s="637">
        <f>AG7</f>
        <v>68.75</v>
      </c>
      <c r="J12" s="108">
        <f t="shared" si="0"/>
        <v>0.2475</v>
      </c>
      <c r="K12" s="1"/>
      <c r="N12" s="104" t="s">
        <v>203</v>
      </c>
      <c r="P12" s="590"/>
      <c r="Q12" s="590"/>
      <c r="R12" s="590" t="s">
        <v>422</v>
      </c>
      <c r="S12" s="590"/>
      <c r="T12" s="590"/>
      <c r="U12" s="590"/>
      <c r="V12" s="591"/>
      <c r="W12" s="590"/>
      <c r="X12" s="1673" t="s">
        <v>409</v>
      </c>
      <c r="Y12" s="1674"/>
      <c r="Z12" s="599" t="s">
        <v>413</v>
      </c>
      <c r="AA12" s="599" t="s">
        <v>414</v>
      </c>
      <c r="AB12" s="595" t="s">
        <v>411</v>
      </c>
      <c r="AC12" s="595" t="s">
        <v>412</v>
      </c>
      <c r="AF12" s="590"/>
      <c r="AG12" s="1673" t="s">
        <v>409</v>
      </c>
      <c r="AH12" s="1674"/>
      <c r="AI12" s="599" t="s">
        <v>413</v>
      </c>
      <c r="AJ12" s="599" t="s">
        <v>414</v>
      </c>
    </row>
    <row r="13" spans="1:36" ht="14.4" x14ac:dyDescent="0.3">
      <c r="A13" s="1"/>
      <c r="B13" s="1"/>
      <c r="C13" s="550" t="s">
        <v>379</v>
      </c>
      <c r="D13" s="105" t="s">
        <v>215</v>
      </c>
      <c r="E13" s="105" t="s">
        <v>213</v>
      </c>
      <c r="F13" s="578">
        <f>F38</f>
        <v>25.066247309314132</v>
      </c>
      <c r="G13" s="628">
        <f>X15</f>
        <v>110</v>
      </c>
      <c r="H13" s="633">
        <f t="shared" si="1"/>
        <v>0.39599999999999996</v>
      </c>
      <c r="I13" s="637">
        <f>AG15</f>
        <v>97.777777777777786</v>
      </c>
      <c r="J13" s="108">
        <f t="shared" si="0"/>
        <v>0.35200000000000004</v>
      </c>
      <c r="K13" s="1"/>
      <c r="N13" s="104" t="s">
        <v>203</v>
      </c>
      <c r="P13" s="590"/>
      <c r="Q13" s="590"/>
      <c r="R13" s="596" t="s">
        <v>413</v>
      </c>
      <c r="S13" s="596" t="s">
        <v>414</v>
      </c>
      <c r="T13" s="596" t="s">
        <v>415</v>
      </c>
      <c r="U13" s="590"/>
      <c r="V13" s="591"/>
      <c r="W13" s="590"/>
      <c r="X13" s="597" t="s">
        <v>413</v>
      </c>
      <c r="Y13" s="597" t="s">
        <v>414</v>
      </c>
      <c r="Z13" s="602"/>
      <c r="AA13" s="602"/>
      <c r="AB13" s="600"/>
      <c r="AC13" s="600"/>
      <c r="AF13" s="590"/>
      <c r="AG13" s="597" t="s">
        <v>413</v>
      </c>
      <c r="AH13" s="597" t="s">
        <v>414</v>
      </c>
      <c r="AI13" s="602"/>
      <c r="AJ13" s="602"/>
    </row>
    <row r="14" spans="1:36" ht="15" thickBot="1" x14ac:dyDescent="0.35">
      <c r="A14" s="1"/>
      <c r="B14" s="1"/>
      <c r="C14" s="551" t="s">
        <v>379</v>
      </c>
      <c r="D14" s="107" t="s">
        <v>215</v>
      </c>
      <c r="E14" s="107" t="s">
        <v>216</v>
      </c>
      <c r="F14" s="579">
        <f>F39</f>
        <v>71.794034165057639</v>
      </c>
      <c r="G14" s="628">
        <f>X7</f>
        <v>100</v>
      </c>
      <c r="H14" s="634">
        <f t="shared" si="1"/>
        <v>0.36</v>
      </c>
      <c r="I14" s="637">
        <f>AG7</f>
        <v>68.75</v>
      </c>
      <c r="J14" s="109">
        <f t="shared" si="0"/>
        <v>0.2475</v>
      </c>
      <c r="K14" s="1"/>
      <c r="N14" s="106" t="s">
        <v>203</v>
      </c>
      <c r="P14" s="590"/>
      <c r="Q14" s="590" t="s">
        <v>416</v>
      </c>
      <c r="R14" s="597">
        <v>130</v>
      </c>
      <c r="S14" s="597">
        <v>95</v>
      </c>
      <c r="T14" s="597"/>
      <c r="U14" s="590"/>
      <c r="V14" s="591"/>
      <c r="W14" s="590" t="s">
        <v>416</v>
      </c>
      <c r="X14" s="597">
        <v>130</v>
      </c>
      <c r="Y14" s="597">
        <v>95</v>
      </c>
      <c r="Z14" s="601">
        <v>0.95</v>
      </c>
      <c r="AA14" s="601">
        <v>2.5</v>
      </c>
      <c r="AB14" s="1679" t="e">
        <f>20/AF2</f>
        <v>#DIV/0!</v>
      </c>
      <c r="AC14" s="1675"/>
      <c r="AF14" s="590" t="s">
        <v>416</v>
      </c>
      <c r="AG14" s="636">
        <f>$AG$16*(X14/$X$16)</f>
        <v>115.55555555555556</v>
      </c>
      <c r="AH14" s="636">
        <f>$AH$16*(Y14/$Y$16)</f>
        <v>71.854545454545459</v>
      </c>
      <c r="AI14" s="601">
        <v>0.95</v>
      </c>
      <c r="AJ14" s="601">
        <v>2.5</v>
      </c>
    </row>
    <row r="15" spans="1:36" ht="13.95" customHeight="1" thickTop="1" x14ac:dyDescent="0.25">
      <c r="A15" s="1"/>
      <c r="B15" s="1"/>
      <c r="C15" s="291"/>
      <c r="D15" s="291"/>
      <c r="E15" s="291"/>
      <c r="F15" s="291"/>
      <c r="G15" s="292"/>
      <c r="H15" s="292"/>
      <c r="I15" s="292"/>
      <c r="J15" s="292"/>
      <c r="K15" s="1"/>
      <c r="P15" s="590"/>
      <c r="Q15" s="590" t="s">
        <v>417</v>
      </c>
      <c r="R15" s="597">
        <v>110</v>
      </c>
      <c r="S15" s="597">
        <v>75</v>
      </c>
      <c r="T15" s="597"/>
      <c r="U15" s="590"/>
      <c r="V15" s="591"/>
      <c r="W15" s="590" t="s">
        <v>417</v>
      </c>
      <c r="X15" s="597">
        <v>110</v>
      </c>
      <c r="Y15" s="597">
        <v>75</v>
      </c>
      <c r="Z15" s="601">
        <v>0.95</v>
      </c>
      <c r="AA15" s="601">
        <v>2.5</v>
      </c>
      <c r="AB15" s="1679"/>
      <c r="AC15" s="1675"/>
      <c r="AF15" s="590" t="s">
        <v>417</v>
      </c>
      <c r="AG15" s="636">
        <f>$AG$16*(X15/$X$16)</f>
        <v>97.777777777777786</v>
      </c>
      <c r="AH15" s="636">
        <f>$AH$16*(Y15/$Y$16)</f>
        <v>56.727272727272727</v>
      </c>
      <c r="AI15" s="601">
        <v>0.95</v>
      </c>
      <c r="AJ15" s="601">
        <v>2.5</v>
      </c>
    </row>
    <row r="16" spans="1:36" ht="13.2" customHeight="1" x14ac:dyDescent="0.25">
      <c r="A16" s="1"/>
      <c r="B16" s="1"/>
      <c r="C16" s="291"/>
      <c r="D16" s="291"/>
      <c r="E16" s="291"/>
      <c r="F16" s="291"/>
      <c r="G16" s="292"/>
      <c r="H16" s="295"/>
      <c r="I16" s="292"/>
      <c r="J16" s="292"/>
      <c r="K16" s="1"/>
      <c r="P16" s="590"/>
      <c r="Q16" s="590" t="s">
        <v>418</v>
      </c>
      <c r="R16" s="597">
        <v>90</v>
      </c>
      <c r="S16" s="597">
        <v>55</v>
      </c>
      <c r="T16" s="597"/>
      <c r="U16" s="590"/>
      <c r="V16" s="591"/>
      <c r="W16" s="590" t="s">
        <v>418</v>
      </c>
      <c r="X16" s="597">
        <v>90</v>
      </c>
      <c r="Y16" s="597">
        <v>55</v>
      </c>
      <c r="Z16" s="601">
        <v>0.95</v>
      </c>
      <c r="AA16" s="601">
        <v>2.5</v>
      </c>
      <c r="AB16" s="1679"/>
      <c r="AC16" s="1675"/>
      <c r="AF16" s="590" t="s">
        <v>418</v>
      </c>
      <c r="AG16" s="635">
        <v>80</v>
      </c>
      <c r="AH16" s="635">
        <f>AG16*0.8/2.5+0.2*AG16</f>
        <v>41.6</v>
      </c>
      <c r="AI16" s="601">
        <v>0.95</v>
      </c>
      <c r="AJ16" s="601">
        <v>2.5</v>
      </c>
    </row>
    <row r="17" spans="1:36" ht="13.2" customHeight="1" x14ac:dyDescent="0.25">
      <c r="A17" s="1"/>
      <c r="B17" s="1"/>
      <c r="C17" s="291"/>
      <c r="D17" s="291"/>
      <c r="E17" s="291"/>
      <c r="F17" s="291"/>
      <c r="G17" s="292"/>
      <c r="H17" s="295"/>
      <c r="I17" s="292"/>
      <c r="J17" s="292"/>
      <c r="K17" s="1"/>
      <c r="P17" s="590"/>
      <c r="Q17" s="590" t="s">
        <v>419</v>
      </c>
      <c r="R17" s="597"/>
      <c r="S17" s="597"/>
      <c r="T17" s="597"/>
      <c r="U17" s="590"/>
      <c r="V17" s="591"/>
      <c r="W17" s="590" t="s">
        <v>419</v>
      </c>
      <c r="X17" s="597">
        <v>80</v>
      </c>
      <c r="Y17" s="597">
        <v>50</v>
      </c>
      <c r="Z17" s="601">
        <v>0.95</v>
      </c>
      <c r="AA17" s="601">
        <v>2.5</v>
      </c>
      <c r="AB17" s="1679"/>
      <c r="AC17" s="1675"/>
      <c r="AF17" s="590" t="s">
        <v>419</v>
      </c>
      <c r="AG17" s="636">
        <f>$AG$16*(X17/$X$16)</f>
        <v>71.111111111111114</v>
      </c>
      <c r="AH17" s="636">
        <f>$AH$16*(Y17/$Y$16)</f>
        <v>37.81818181818182</v>
      </c>
      <c r="AI17" s="601">
        <v>0.95</v>
      </c>
      <c r="AJ17" s="601">
        <v>2.5</v>
      </c>
    </row>
    <row r="18" spans="1:36" ht="13.8" thickBot="1" x14ac:dyDescent="0.3">
      <c r="A18" s="1"/>
      <c r="B18" s="1"/>
      <c r="C18" s="291"/>
      <c r="D18" s="291"/>
      <c r="E18" s="291"/>
      <c r="F18" s="291"/>
      <c r="G18" s="292"/>
      <c r="H18" s="292"/>
      <c r="I18" s="292"/>
      <c r="J18" s="292"/>
      <c r="K18" s="1"/>
    </row>
    <row r="19" spans="1:36" ht="15" thickTop="1" x14ac:dyDescent="0.3">
      <c r="A19" s="1"/>
      <c r="B19" s="1"/>
      <c r="C19" s="277" t="s">
        <v>274</v>
      </c>
      <c r="D19" s="279" t="s">
        <v>279</v>
      </c>
      <c r="E19" s="278" t="s">
        <v>278</v>
      </c>
      <c r="F19" s="625" t="s">
        <v>292</v>
      </c>
      <c r="I19" s="292"/>
      <c r="J19" s="292"/>
      <c r="K19" s="1"/>
    </row>
    <row r="20" spans="1:36" ht="14.4" x14ac:dyDescent="0.3">
      <c r="A20" s="1"/>
      <c r="B20" s="1"/>
      <c r="C20" s="552" t="s">
        <v>378</v>
      </c>
      <c r="D20" s="626">
        <f>D21+D24+D27</f>
        <v>13568585</v>
      </c>
      <c r="E20" s="268">
        <v>576312</v>
      </c>
      <c r="F20" s="269">
        <f t="shared" ref="F20:F40" si="2">D20/E20</f>
        <v>23.543818278987771</v>
      </c>
      <c r="G20" s="280"/>
      <c r="H20" s="202"/>
      <c r="I20" s="1"/>
      <c r="J20" s="293"/>
      <c r="K20" s="1"/>
    </row>
    <row r="21" spans="1:36" ht="14.4" x14ac:dyDescent="0.3">
      <c r="A21" s="1"/>
      <c r="B21" s="1"/>
      <c r="C21" s="270" t="s">
        <v>183</v>
      </c>
      <c r="D21" s="626">
        <f>SUM(D22:D23)</f>
        <v>7204070.1015166882</v>
      </c>
      <c r="E21" s="268">
        <v>187938</v>
      </c>
      <c r="F21" s="271">
        <f t="shared" si="2"/>
        <v>38.332163274679353</v>
      </c>
      <c r="H21" s="202"/>
      <c r="I21" s="1"/>
      <c r="J21" s="1"/>
      <c r="K21" s="1"/>
    </row>
    <row r="22" spans="1:36" ht="14.4" x14ac:dyDescent="0.3">
      <c r="A22" s="1"/>
      <c r="B22" s="1"/>
      <c r="C22" s="272" t="s">
        <v>276</v>
      </c>
      <c r="D22" s="626">
        <f>SUM(T55:U55)*10^6</f>
        <v>4150000.1449407432</v>
      </c>
      <c r="E22" s="268">
        <v>161030</v>
      </c>
      <c r="F22" s="273">
        <f t="shared" si="2"/>
        <v>25.771596254988157</v>
      </c>
      <c r="I22" s="1"/>
      <c r="J22" s="1"/>
      <c r="K22" s="1"/>
    </row>
    <row r="23" spans="1:36" ht="14.4" x14ac:dyDescent="0.3">
      <c r="A23" s="1"/>
      <c r="B23" s="12"/>
      <c r="C23" s="272" t="s">
        <v>275</v>
      </c>
      <c r="D23" s="626">
        <f>SUM(V55:W55)*10^6</f>
        <v>3054069.956575945</v>
      </c>
      <c r="E23" s="268">
        <v>26908</v>
      </c>
      <c r="F23" s="273">
        <f>D23/E23</f>
        <v>113.50044435022838</v>
      </c>
      <c r="I23" s="1"/>
      <c r="J23" s="1"/>
      <c r="K23" s="1"/>
      <c r="AC23" s="393"/>
    </row>
    <row r="24" spans="1:36" ht="14.4" x14ac:dyDescent="0.3">
      <c r="A24" s="1"/>
      <c r="B24" s="12"/>
      <c r="C24" s="270" t="s">
        <v>184</v>
      </c>
      <c r="D24" s="626">
        <f>SUM(D25:D26)</f>
        <v>4222391.6240806375</v>
      </c>
      <c r="E24" s="268">
        <v>211894</v>
      </c>
      <c r="F24" s="271">
        <f t="shared" si="2"/>
        <v>19.926905075559656</v>
      </c>
      <c r="H24" s="202"/>
      <c r="I24" s="1"/>
      <c r="J24" s="1"/>
      <c r="K24" s="1"/>
    </row>
    <row r="25" spans="1:36" ht="14.4" x14ac:dyDescent="0.3">
      <c r="A25" s="1"/>
      <c r="B25" s="12"/>
      <c r="C25" s="272" t="s">
        <v>276</v>
      </c>
      <c r="D25" s="626">
        <f>SUM(T56:U56)*10^6</f>
        <v>3010509.4648067993</v>
      </c>
      <c r="E25" s="268">
        <v>198973</v>
      </c>
      <c r="F25" s="273">
        <f t="shared" si="2"/>
        <v>15.13024111214486</v>
      </c>
      <c r="H25" s="202"/>
      <c r="I25" s="1"/>
      <c r="J25" s="1"/>
      <c r="K25" s="1"/>
    </row>
    <row r="26" spans="1:36" ht="14.4" x14ac:dyDescent="0.3">
      <c r="A26" s="1"/>
      <c r="B26" s="12"/>
      <c r="C26" s="272" t="s">
        <v>275</v>
      </c>
      <c r="D26" s="626">
        <f>SUM(V56:W56)*10^6</f>
        <v>1211882.1592738377</v>
      </c>
      <c r="E26" s="268">
        <v>12921</v>
      </c>
      <c r="F26" s="273">
        <f t="shared" si="2"/>
        <v>93.791669319235169</v>
      </c>
      <c r="H26" s="202"/>
      <c r="I26" s="1"/>
      <c r="J26" s="1"/>
      <c r="K26" s="1"/>
    </row>
    <row r="27" spans="1:36" ht="14.4" x14ac:dyDescent="0.3">
      <c r="A27" s="1"/>
      <c r="B27" s="12"/>
      <c r="C27" s="270" t="s">
        <v>215</v>
      </c>
      <c r="D27" s="626">
        <f>SUM(D28:D29)</f>
        <v>2142123.2744026743</v>
      </c>
      <c r="E27" s="268">
        <v>176480</v>
      </c>
      <c r="F27" s="271">
        <f t="shared" si="2"/>
        <v>12.138051192218237</v>
      </c>
      <c r="I27" s="1"/>
      <c r="J27" s="1"/>
      <c r="K27" s="1"/>
    </row>
    <row r="28" spans="1:36" ht="14.4" x14ac:dyDescent="0.3">
      <c r="A28" s="1"/>
      <c r="B28" s="1"/>
      <c r="C28" s="272" t="s">
        <v>276</v>
      </c>
      <c r="D28" s="626">
        <f>SUM(T57:U57)*10^6</f>
        <v>2050035.3902524572</v>
      </c>
      <c r="E28" s="268">
        <v>172998</v>
      </c>
      <c r="F28" s="273">
        <f t="shared" si="2"/>
        <v>11.850052545419352</v>
      </c>
      <c r="H28" s="202"/>
      <c r="I28" s="1"/>
      <c r="J28" s="1"/>
      <c r="K28" s="1"/>
    </row>
    <row r="29" spans="1:36" ht="14.4" x14ac:dyDescent="0.3">
      <c r="A29" s="1"/>
      <c r="B29" s="1"/>
      <c r="C29" s="272" t="s">
        <v>275</v>
      </c>
      <c r="D29" s="626">
        <f>SUM(V57:W57)*10^6</f>
        <v>92087.884150217258</v>
      </c>
      <c r="E29" s="268">
        <v>3482</v>
      </c>
      <c r="F29" s="273">
        <f t="shared" si="2"/>
        <v>26.446836344117536</v>
      </c>
      <c r="H29" s="202"/>
      <c r="I29" s="1"/>
      <c r="J29" s="1"/>
      <c r="K29" s="1"/>
    </row>
    <row r="30" spans="1:36" ht="14.4" x14ac:dyDescent="0.3">
      <c r="C30" s="552" t="s">
        <v>379</v>
      </c>
      <c r="D30" s="626">
        <f>D31+D34+D37</f>
        <v>49688869.117647059</v>
      </c>
      <c r="E30" s="268">
        <v>999188</v>
      </c>
      <c r="F30" s="269">
        <f t="shared" si="2"/>
        <v>49.729249268052719</v>
      </c>
      <c r="H30" s="202"/>
    </row>
    <row r="31" spans="1:36" ht="14.4" x14ac:dyDescent="0.3">
      <c r="C31" s="270" t="s">
        <v>183</v>
      </c>
      <c r="D31" s="626">
        <f>SUM(D32:D33)</f>
        <v>28282208.174934469</v>
      </c>
      <c r="E31" s="268">
        <v>285182</v>
      </c>
      <c r="F31" s="271">
        <f t="shared" si="2"/>
        <v>99.172486955468685</v>
      </c>
      <c r="H31" s="202"/>
    </row>
    <row r="32" spans="1:36" ht="14.4" x14ac:dyDescent="0.3">
      <c r="C32" s="272" t="s">
        <v>276</v>
      </c>
      <c r="D32" s="626">
        <f>SUM(O55:P55)*10^6</f>
        <v>15794626.610646671</v>
      </c>
      <c r="E32" s="268">
        <v>257254</v>
      </c>
      <c r="F32" s="273">
        <f t="shared" si="2"/>
        <v>61.397010777856401</v>
      </c>
      <c r="H32" s="202"/>
    </row>
    <row r="33" spans="3:23" ht="14.4" x14ac:dyDescent="0.3">
      <c r="C33" s="272" t="s">
        <v>275</v>
      </c>
      <c r="D33" s="626">
        <f>SUM(Q55:R55)*10^6</f>
        <v>12487581.5642878</v>
      </c>
      <c r="E33" s="268">
        <v>27928</v>
      </c>
      <c r="F33" s="273">
        <f t="shared" si="2"/>
        <v>447.13483114751506</v>
      </c>
      <c r="H33" s="202"/>
    </row>
    <row r="34" spans="3:23" ht="14.4" x14ac:dyDescent="0.3">
      <c r="C34" s="270" t="s">
        <v>184</v>
      </c>
      <c r="D34" s="626">
        <f>SUM(D35:D36)</f>
        <v>12486401.438675109</v>
      </c>
      <c r="E34" s="268">
        <v>369717</v>
      </c>
      <c r="F34" s="271">
        <f t="shared" si="2"/>
        <v>33.772862591320141</v>
      </c>
      <c r="H34" s="202"/>
    </row>
    <row r="35" spans="3:23" ht="14.4" x14ac:dyDescent="0.3">
      <c r="C35" s="272" t="s">
        <v>276</v>
      </c>
      <c r="D35" s="626">
        <f>SUM(O56:P56)*10^6</f>
        <v>9399881.6315150261</v>
      </c>
      <c r="E35" s="268">
        <v>345194</v>
      </c>
      <c r="F35" s="273">
        <f>D35/E35</f>
        <v>27.23072136686914</v>
      </c>
    </row>
    <row r="36" spans="3:23" ht="14.4" x14ac:dyDescent="0.3">
      <c r="C36" s="272" t="s">
        <v>275</v>
      </c>
      <c r="D36" s="626">
        <f>SUM(Q56:R56)*10^6</f>
        <v>3086519.8071600827</v>
      </c>
      <c r="E36" s="268">
        <v>24523</v>
      </c>
      <c r="F36" s="273">
        <f t="shared" si="2"/>
        <v>125.86224390001561</v>
      </c>
      <c r="H36" s="202"/>
    </row>
    <row r="37" spans="3:23" ht="14.4" x14ac:dyDescent="0.3">
      <c r="C37" s="270" t="s">
        <v>215</v>
      </c>
      <c r="D37" s="626">
        <f>SUM(D38:D39)</f>
        <v>8920259.5040374771</v>
      </c>
      <c r="E37" s="268">
        <v>344289</v>
      </c>
      <c r="F37" s="271">
        <f t="shared" si="2"/>
        <v>25.909220172696418</v>
      </c>
      <c r="H37" s="202"/>
    </row>
    <row r="38" spans="3:23" ht="14.4" x14ac:dyDescent="0.3">
      <c r="C38" s="272" t="s">
        <v>276</v>
      </c>
      <c r="D38" s="626">
        <f>SUM(O57:P57)*10^6</f>
        <v>8474346.7578383032</v>
      </c>
      <c r="E38" s="268">
        <v>338078</v>
      </c>
      <c r="F38" s="273">
        <f t="shared" si="2"/>
        <v>25.066247309314132</v>
      </c>
    </row>
    <row r="39" spans="3:23" ht="14.4" x14ac:dyDescent="0.3">
      <c r="C39" s="272" t="s">
        <v>275</v>
      </c>
      <c r="D39" s="626">
        <f>SUM(Q57:R57)*10^6</f>
        <v>445912.74619917298</v>
      </c>
      <c r="E39" s="268">
        <v>6211</v>
      </c>
      <c r="F39" s="273">
        <f t="shared" si="2"/>
        <v>71.794034165057639</v>
      </c>
      <c r="H39" s="202"/>
    </row>
    <row r="40" spans="3:23" ht="15" thickBot="1" x14ac:dyDescent="0.35">
      <c r="C40" s="274" t="s">
        <v>277</v>
      </c>
      <c r="D40" s="627">
        <f>D30+D20</f>
        <v>63257454.117647059</v>
      </c>
      <c r="E40" s="275">
        <v>1575500</v>
      </c>
      <c r="F40" s="276">
        <f t="shared" si="2"/>
        <v>40.15071667257827</v>
      </c>
      <c r="H40" s="202"/>
    </row>
    <row r="41" spans="3:23" ht="13.8" thickTop="1" x14ac:dyDescent="0.25"/>
    <row r="45" spans="3:23" ht="14.4" x14ac:dyDescent="0.3">
      <c r="C45" s="603" t="s">
        <v>425</v>
      </c>
      <c r="D45" s="604"/>
      <c r="E45" s="604"/>
      <c r="F45" s="604"/>
      <c r="G45" s="604"/>
      <c r="H45" s="604"/>
      <c r="I45" s="604"/>
      <c r="J45" s="604"/>
      <c r="K45" s="604"/>
      <c r="L45" s="604"/>
      <c r="M45" s="604"/>
      <c r="N45" s="604"/>
      <c r="O45" s="604"/>
      <c r="P45" s="604"/>
      <c r="Q45" s="604"/>
      <c r="R45" s="604"/>
      <c r="S45" s="604"/>
      <c r="T45" s="604"/>
      <c r="U45" s="604"/>
      <c r="V45" s="604"/>
      <c r="W45" s="604"/>
    </row>
    <row r="46" spans="3:23" ht="43.2" x14ac:dyDescent="0.3">
      <c r="C46" s="604"/>
      <c r="D46" s="605" t="s">
        <v>426</v>
      </c>
      <c r="E46" s="606">
        <v>4</v>
      </c>
      <c r="F46" s="607"/>
      <c r="G46" s="607"/>
      <c r="H46" s="607"/>
      <c r="I46" s="608" t="s">
        <v>426</v>
      </c>
      <c r="J46" s="609">
        <v>3</v>
      </c>
      <c r="K46" s="610"/>
      <c r="L46" s="610"/>
      <c r="M46" s="610"/>
      <c r="N46" s="611" t="s">
        <v>426</v>
      </c>
      <c r="O46" s="612">
        <v>2</v>
      </c>
      <c r="P46" s="613"/>
      <c r="Q46" s="613"/>
      <c r="R46" s="613"/>
      <c r="S46" s="614" t="s">
        <v>426</v>
      </c>
      <c r="T46" s="615">
        <v>1</v>
      </c>
      <c r="U46" s="616"/>
      <c r="V46" s="616"/>
      <c r="W46" s="616"/>
    </row>
    <row r="47" spans="3:23" ht="57.6" x14ac:dyDescent="0.3">
      <c r="C47" s="604"/>
      <c r="D47" s="607"/>
      <c r="E47" s="605" t="s">
        <v>427</v>
      </c>
      <c r="F47" s="605" t="s">
        <v>428</v>
      </c>
      <c r="G47" s="605" t="s">
        <v>429</v>
      </c>
      <c r="H47" s="605" t="s">
        <v>430</v>
      </c>
      <c r="I47" s="610"/>
      <c r="J47" s="608" t="s">
        <v>427</v>
      </c>
      <c r="K47" s="608" t="s">
        <v>428</v>
      </c>
      <c r="L47" s="608" t="s">
        <v>429</v>
      </c>
      <c r="M47" s="608" t="s">
        <v>430</v>
      </c>
      <c r="N47" s="613"/>
      <c r="O47" s="611" t="s">
        <v>427</v>
      </c>
      <c r="P47" s="611" t="s">
        <v>428</v>
      </c>
      <c r="Q47" s="611" t="s">
        <v>429</v>
      </c>
      <c r="R47" s="611" t="s">
        <v>430</v>
      </c>
      <c r="S47" s="616"/>
      <c r="T47" s="614" t="s">
        <v>427</v>
      </c>
      <c r="U47" s="614" t="s">
        <v>428</v>
      </c>
      <c r="V47" s="614" t="s">
        <v>429</v>
      </c>
      <c r="W47" s="614" t="s">
        <v>430</v>
      </c>
    </row>
    <row r="48" spans="3:23" x14ac:dyDescent="0.25">
      <c r="C48" s="604"/>
      <c r="D48" s="607" t="s">
        <v>431</v>
      </c>
      <c r="E48" s="617">
        <v>134834.82896096719</v>
      </c>
      <c r="F48" s="617">
        <v>39792.171037403939</v>
      </c>
      <c r="G48" s="617">
        <v>270795.96905176493</v>
      </c>
      <c r="H48" s="617">
        <v>60360.672523321758</v>
      </c>
      <c r="I48" s="610" t="s">
        <v>431</v>
      </c>
      <c r="J48" s="618">
        <v>378985.53998026525</v>
      </c>
      <c r="K48" s="618">
        <v>119454.38004310505</v>
      </c>
      <c r="L48" s="618">
        <v>1100512.7041858875</v>
      </c>
      <c r="M48" s="618">
        <v>264125.84582943347</v>
      </c>
      <c r="N48" s="613" t="s">
        <v>431</v>
      </c>
      <c r="O48" s="619">
        <v>88460.231717802802</v>
      </c>
      <c r="P48" s="619">
        <v>20468.227665967348</v>
      </c>
      <c r="Q48" s="619">
        <v>119443.76283612492</v>
      </c>
      <c r="R48" s="619">
        <v>34388.76368046397</v>
      </c>
      <c r="S48" s="616" t="s">
        <v>431</v>
      </c>
      <c r="T48" s="620">
        <v>23539.534994308618</v>
      </c>
      <c r="U48" s="620">
        <v>5081.1556604551297</v>
      </c>
      <c r="V48" s="620">
        <v>29795.447574972335</v>
      </c>
      <c r="W48" s="620">
        <v>7827.153339369017</v>
      </c>
    </row>
    <row r="49" spans="3:23" x14ac:dyDescent="0.25">
      <c r="C49" s="604"/>
      <c r="D49" s="607" t="s">
        <v>432</v>
      </c>
      <c r="E49" s="617">
        <v>74557.607824560924</v>
      </c>
      <c r="F49" s="617">
        <v>16442.39980048771</v>
      </c>
      <c r="G49" s="617">
        <v>44561.545827607726</v>
      </c>
      <c r="H49" s="617">
        <v>13242.988359689085</v>
      </c>
      <c r="I49" s="610" t="s">
        <v>432</v>
      </c>
      <c r="J49" s="618">
        <v>214492.51741787576</v>
      </c>
      <c r="K49" s="618">
        <v>52679.444311842766</v>
      </c>
      <c r="L49" s="618">
        <v>193608.17576390895</v>
      </c>
      <c r="M49" s="618">
        <v>66954.985406570864</v>
      </c>
      <c r="N49" s="613" t="s">
        <v>432</v>
      </c>
      <c r="O49" s="619">
        <v>56114.632019300538</v>
      </c>
      <c r="P49" s="619">
        <v>8712.1378532168728</v>
      </c>
      <c r="Q49" s="619">
        <v>30069.930990766101</v>
      </c>
      <c r="R49" s="619">
        <v>7952.4144597566574</v>
      </c>
      <c r="S49" s="616" t="s">
        <v>432</v>
      </c>
      <c r="T49" s="620">
        <v>16810.832714844073</v>
      </c>
      <c r="U49" s="620">
        <v>3951.3015252028154</v>
      </c>
      <c r="V49" s="620">
        <v>10529.329368111341</v>
      </c>
      <c r="W49" s="620">
        <v>4399.6537533779683</v>
      </c>
    </row>
    <row r="50" spans="3:23" x14ac:dyDescent="0.25">
      <c r="C50" s="604"/>
      <c r="D50" s="607" t="s">
        <v>215</v>
      </c>
      <c r="E50" s="617">
        <v>140012.56321447185</v>
      </c>
      <c r="F50" s="617">
        <v>41273.429162108354</v>
      </c>
      <c r="G50" s="617">
        <v>16348.485120627303</v>
      </c>
      <c r="H50" s="617">
        <v>5656.3391169891529</v>
      </c>
      <c r="I50" s="610" t="s">
        <v>215</v>
      </c>
      <c r="J50" s="618">
        <v>368593.94260185881</v>
      </c>
      <c r="K50" s="618">
        <v>116872.17564505224</v>
      </c>
      <c r="L50" s="618">
        <v>39360.120050203775</v>
      </c>
      <c r="M50" s="618">
        <v>14118.168763995731</v>
      </c>
      <c r="N50" s="613" t="s">
        <v>215</v>
      </c>
      <c r="O50" s="619">
        <v>48820.13626289666</v>
      </c>
      <c r="P50" s="619">
        <v>9623.6344808157792</v>
      </c>
      <c r="Q50" s="619">
        <v>4493.3061731089865</v>
      </c>
      <c r="R50" s="619">
        <v>999.8218597793757</v>
      </c>
      <c r="S50" s="616" t="s">
        <v>215</v>
      </c>
      <c r="T50" s="620">
        <v>11541.632290847307</v>
      </c>
      <c r="U50" s="620">
        <v>2596.5428143420545</v>
      </c>
      <c r="V50" s="620">
        <v>701.22305691632857</v>
      </c>
      <c r="W50" s="620">
        <v>433.1929072530146</v>
      </c>
    </row>
    <row r="51" spans="3:23" x14ac:dyDescent="0.25">
      <c r="C51" s="604"/>
      <c r="D51" s="604"/>
      <c r="E51" s="604"/>
      <c r="F51" s="604"/>
      <c r="G51" s="604"/>
      <c r="H51" s="604"/>
      <c r="I51" s="604"/>
      <c r="J51" s="604"/>
      <c r="K51" s="604"/>
      <c r="L51" s="604"/>
      <c r="M51" s="604"/>
      <c r="N51" s="604"/>
      <c r="O51" s="604"/>
      <c r="P51" s="604"/>
      <c r="Q51" s="604"/>
      <c r="R51" s="604"/>
      <c r="S51" s="604"/>
      <c r="T51" s="604"/>
      <c r="U51" s="604"/>
      <c r="V51" s="604"/>
      <c r="W51" s="604"/>
    </row>
    <row r="52" spans="3:23" ht="14.4" x14ac:dyDescent="0.3">
      <c r="C52" s="603" t="s">
        <v>433</v>
      </c>
      <c r="D52" s="604"/>
      <c r="E52" s="604"/>
      <c r="F52" s="604"/>
      <c r="G52" s="604"/>
      <c r="H52" s="604"/>
      <c r="I52" s="604"/>
      <c r="J52" s="604"/>
      <c r="K52" s="604"/>
      <c r="L52" s="604"/>
      <c r="M52" s="604"/>
      <c r="N52" s="604"/>
      <c r="O52" s="604"/>
      <c r="P52" s="604"/>
      <c r="Q52" s="604"/>
      <c r="R52" s="604"/>
      <c r="S52" s="604"/>
      <c r="T52" s="604"/>
      <c r="U52" s="604"/>
      <c r="V52" s="604"/>
      <c r="W52" s="604"/>
    </row>
    <row r="53" spans="3:23" ht="43.2" x14ac:dyDescent="0.3">
      <c r="C53" s="604"/>
      <c r="D53" s="605" t="s">
        <v>426</v>
      </c>
      <c r="E53" s="673">
        <v>4</v>
      </c>
      <c r="F53" s="674"/>
      <c r="G53" s="674"/>
      <c r="H53" s="675"/>
      <c r="I53" s="608" t="s">
        <v>426</v>
      </c>
      <c r="J53" s="676">
        <v>3</v>
      </c>
      <c r="K53" s="677"/>
      <c r="L53" s="677"/>
      <c r="M53" s="678"/>
      <c r="N53" s="611" t="s">
        <v>426</v>
      </c>
      <c r="O53" s="679">
        <v>2</v>
      </c>
      <c r="P53" s="680"/>
      <c r="Q53" s="680"/>
      <c r="R53" s="681"/>
      <c r="S53" s="614" t="s">
        <v>426</v>
      </c>
      <c r="T53" s="682">
        <v>1</v>
      </c>
      <c r="U53" s="683"/>
      <c r="V53" s="683"/>
      <c r="W53" s="684"/>
    </row>
    <row r="54" spans="3:23" ht="57.6" x14ac:dyDescent="0.3">
      <c r="C54" s="604"/>
      <c r="D54" s="607"/>
      <c r="E54" s="605" t="s">
        <v>427</v>
      </c>
      <c r="F54" s="605" t="s">
        <v>428</v>
      </c>
      <c r="G54" s="605" t="s">
        <v>429</v>
      </c>
      <c r="H54" s="605" t="s">
        <v>430</v>
      </c>
      <c r="I54" s="610"/>
      <c r="J54" s="608" t="s">
        <v>427</v>
      </c>
      <c r="K54" s="608" t="s">
        <v>428</v>
      </c>
      <c r="L54" s="608" t="s">
        <v>429</v>
      </c>
      <c r="M54" s="608" t="s">
        <v>430</v>
      </c>
      <c r="N54" s="613"/>
      <c r="O54" s="611" t="s">
        <v>427</v>
      </c>
      <c r="P54" s="611" t="s">
        <v>428</v>
      </c>
      <c r="Q54" s="611" t="s">
        <v>429</v>
      </c>
      <c r="R54" s="611" t="s">
        <v>430</v>
      </c>
      <c r="S54" s="616"/>
      <c r="T54" s="614" t="s">
        <v>427</v>
      </c>
      <c r="U54" s="614" t="s">
        <v>428</v>
      </c>
      <c r="V54" s="614" t="s">
        <v>429</v>
      </c>
      <c r="W54" s="614" t="s">
        <v>430</v>
      </c>
    </row>
    <row r="55" spans="3:23" x14ac:dyDescent="0.25">
      <c r="C55" s="604"/>
      <c r="D55" s="607" t="s">
        <v>431</v>
      </c>
      <c r="E55" s="621">
        <v>19.551050199340242</v>
      </c>
      <c r="F55" s="621">
        <v>5.7698648004235711</v>
      </c>
      <c r="G55" s="621">
        <v>21.982261017143269</v>
      </c>
      <c r="H55" s="621">
        <v>4.8998663577755304</v>
      </c>
      <c r="I55" s="610" t="s">
        <v>431</v>
      </c>
      <c r="J55" s="622">
        <v>54.952903297138462</v>
      </c>
      <c r="K55" s="622">
        <v>17.32088510625023</v>
      </c>
      <c r="L55" s="622">
        <v>89.335737163324978</v>
      </c>
      <c r="M55" s="622">
        <v>21.440803955565773</v>
      </c>
      <c r="N55" s="613" t="s">
        <v>431</v>
      </c>
      <c r="O55" s="623">
        <v>12.826733599081406</v>
      </c>
      <c r="P55" s="623">
        <v>2.9678930115652653</v>
      </c>
      <c r="Q55" s="623">
        <v>9.6960231008148448</v>
      </c>
      <c r="R55" s="623">
        <v>2.7915584634729571</v>
      </c>
      <c r="S55" s="616" t="s">
        <v>431</v>
      </c>
      <c r="T55" s="624">
        <v>3.4132325741747498</v>
      </c>
      <c r="U55" s="624">
        <v>0.73676757076599375</v>
      </c>
      <c r="V55" s="624">
        <v>2.4186892737330483</v>
      </c>
      <c r="W55" s="624">
        <v>0.63538068284289662</v>
      </c>
    </row>
    <row r="56" spans="3:23" x14ac:dyDescent="0.25">
      <c r="C56" s="604"/>
      <c r="D56" s="607" t="s">
        <v>432</v>
      </c>
      <c r="E56" s="621">
        <v>10.810853134561334</v>
      </c>
      <c r="F56" s="621">
        <v>2.3841479710707181</v>
      </c>
      <c r="G56" s="621">
        <v>3.6173490142410976</v>
      </c>
      <c r="H56" s="621">
        <v>1.0750190550806433</v>
      </c>
      <c r="I56" s="610" t="s">
        <v>432</v>
      </c>
      <c r="J56" s="622">
        <v>31.101415025591983</v>
      </c>
      <c r="K56" s="622">
        <v>7.6385194252172006</v>
      </c>
      <c r="L56" s="622">
        <v>15.716428385540842</v>
      </c>
      <c r="M56" s="622">
        <v>5.435169403592222</v>
      </c>
      <c r="N56" s="613" t="s">
        <v>432</v>
      </c>
      <c r="O56" s="623">
        <v>8.1366216427985787</v>
      </c>
      <c r="P56" s="623">
        <v>1.2632599887164466</v>
      </c>
      <c r="Q56" s="623">
        <v>2.4409708686621894</v>
      </c>
      <c r="R56" s="623">
        <v>0.6455489384978933</v>
      </c>
      <c r="S56" s="616" t="s">
        <v>432</v>
      </c>
      <c r="T56" s="624">
        <v>2.4375707436523908</v>
      </c>
      <c r="U56" s="624">
        <v>0.57293872115440814</v>
      </c>
      <c r="V56" s="624">
        <v>0.85473379576433228</v>
      </c>
      <c r="W56" s="624">
        <v>0.35714836350950563</v>
      </c>
    </row>
    <row r="57" spans="3:23" x14ac:dyDescent="0.25">
      <c r="C57" s="604"/>
      <c r="D57" s="607" t="s">
        <v>215</v>
      </c>
      <c r="E57" s="621">
        <v>20.301821666098419</v>
      </c>
      <c r="F57" s="621">
        <v>5.9846472285057111</v>
      </c>
      <c r="G57" s="621">
        <v>1.3271123215568044</v>
      </c>
      <c r="H57" s="621">
        <v>0.45916164596735476</v>
      </c>
      <c r="I57" s="610" t="s">
        <v>215</v>
      </c>
      <c r="J57" s="622">
        <v>53.446121677269524</v>
      </c>
      <c r="K57" s="622">
        <v>16.946465468532573</v>
      </c>
      <c r="L57" s="622">
        <v>3.195115627604777</v>
      </c>
      <c r="M57" s="622">
        <v>1.1460631114302418</v>
      </c>
      <c r="N57" s="613" t="s">
        <v>215</v>
      </c>
      <c r="O57" s="623">
        <v>7.0789197581200156</v>
      </c>
      <c r="P57" s="623">
        <v>1.395426999718288</v>
      </c>
      <c r="Q57" s="623">
        <v>0.36475073640531774</v>
      </c>
      <c r="R57" s="623">
        <v>8.1162009793855211E-2</v>
      </c>
      <c r="S57" s="616" t="s">
        <v>215</v>
      </c>
      <c r="T57" s="624">
        <v>1.6735366821728594</v>
      </c>
      <c r="U57" s="624">
        <v>0.3764987080795979</v>
      </c>
      <c r="V57" s="624">
        <v>5.6922812855560785E-2</v>
      </c>
      <c r="W57" s="624">
        <v>3.5165071294656472E-2</v>
      </c>
    </row>
    <row r="69" spans="9:9" ht="14.4" x14ac:dyDescent="0.3">
      <c r="I69" s="202"/>
    </row>
    <row r="70" spans="9:9" ht="14.4" x14ac:dyDescent="0.3">
      <c r="I70" s="202"/>
    </row>
    <row r="73" spans="9:9" ht="14.4" x14ac:dyDescent="0.3">
      <c r="I73" s="202"/>
    </row>
    <row r="74" spans="9:9" ht="14.4" x14ac:dyDescent="0.3">
      <c r="I74" s="202"/>
    </row>
    <row r="75" spans="9:9" ht="14.4" x14ac:dyDescent="0.3">
      <c r="I75" s="202"/>
    </row>
    <row r="77" spans="9:9" ht="14.4" x14ac:dyDescent="0.3">
      <c r="I77" s="202"/>
    </row>
    <row r="78" spans="9:9" ht="14.4" x14ac:dyDescent="0.3">
      <c r="I78" s="202"/>
    </row>
    <row r="79" spans="9:9" ht="14.4" x14ac:dyDescent="0.3">
      <c r="I79" s="202"/>
    </row>
    <row r="80" spans="9:9" ht="14.4" x14ac:dyDescent="0.3">
      <c r="I80" s="202"/>
    </row>
    <row r="81" spans="9:9" ht="14.4" x14ac:dyDescent="0.3">
      <c r="I81" s="202"/>
    </row>
    <row r="82" spans="9:9" ht="14.4" x14ac:dyDescent="0.3">
      <c r="I82" s="202"/>
    </row>
    <row r="83" spans="9:9" ht="14.4" x14ac:dyDescent="0.3">
      <c r="I83" s="202"/>
    </row>
    <row r="85" spans="9:9" ht="14.4" x14ac:dyDescent="0.3">
      <c r="I85" s="202"/>
    </row>
    <row r="86" spans="9:9" ht="14.4" x14ac:dyDescent="0.3">
      <c r="I86" s="202"/>
    </row>
    <row r="88" spans="9:9" ht="14.4" x14ac:dyDescent="0.3">
      <c r="I88" s="202"/>
    </row>
    <row r="89" spans="9:9" ht="14.4" x14ac:dyDescent="0.3">
      <c r="I89" s="202"/>
    </row>
  </sheetData>
  <mergeCells count="14">
    <mergeCell ref="AB14:AB17"/>
    <mergeCell ref="AC14:AC17"/>
    <mergeCell ref="AI4:AJ4"/>
    <mergeCell ref="AG11:AJ11"/>
    <mergeCell ref="AG12:AH12"/>
    <mergeCell ref="AG4:AH4"/>
    <mergeCell ref="X3:AA3"/>
    <mergeCell ref="X11:AA11"/>
    <mergeCell ref="X12:Y12"/>
    <mergeCell ref="AC6:AC9"/>
    <mergeCell ref="R4:T4"/>
    <mergeCell ref="X4:Y4"/>
    <mergeCell ref="Z4:AA4"/>
    <mergeCell ref="AB6:AB9"/>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J89"/>
  <sheetViews>
    <sheetView topLeftCell="C1" zoomScale="70" zoomScaleNormal="70" workbookViewId="0">
      <selection activeCell="J18" sqref="J18"/>
    </sheetView>
  </sheetViews>
  <sheetFormatPr defaultColWidth="12" defaultRowHeight="13.2" x14ac:dyDescent="0.25"/>
  <cols>
    <col min="1" max="1" width="7.88671875" customWidth="1"/>
    <col min="2" max="2" width="29.44140625" bestFit="1" customWidth="1"/>
    <col min="3" max="3" width="12.33203125" bestFit="1" customWidth="1"/>
    <col min="4" max="4" width="22.109375" bestFit="1" customWidth="1"/>
    <col min="5" max="5" width="19.33203125" bestFit="1" customWidth="1"/>
    <col min="6" max="6" width="19.109375" bestFit="1" customWidth="1"/>
    <col min="7" max="7" width="38.88671875" bestFit="1" customWidth="1"/>
    <col min="8" max="8" width="36.33203125" bestFit="1" customWidth="1"/>
    <col min="9" max="9" width="37.109375" bestFit="1" customWidth="1"/>
    <col min="10" max="10" width="34.88671875" bestFit="1" customWidth="1"/>
    <col min="11" max="11" width="9.109375" customWidth="1"/>
    <col min="12" max="12" width="17.5546875" customWidth="1"/>
    <col min="13" max="13" width="15.44140625" customWidth="1"/>
    <col min="14" max="22" width="7.109375" customWidth="1"/>
    <col min="23" max="23" width="43" customWidth="1"/>
    <col min="24" max="27" width="7.109375" customWidth="1"/>
    <col min="28" max="28" width="9.88671875" customWidth="1"/>
    <col min="29" max="32" width="7.109375" customWidth="1"/>
    <col min="33" max="33" width="13.109375" customWidth="1"/>
    <col min="34" max="55" width="7.109375" customWidth="1"/>
    <col min="56" max="56" width="7.6640625" bestFit="1" customWidth="1"/>
    <col min="57" max="58" width="12" bestFit="1" customWidth="1"/>
    <col min="59" max="59" width="11" bestFit="1" customWidth="1"/>
    <col min="60" max="60" width="12" bestFit="1" customWidth="1"/>
    <col min="61" max="61" width="11" bestFit="1" customWidth="1"/>
    <col min="62" max="111" width="12" bestFit="1" customWidth="1"/>
    <col min="112" max="112" width="7.6640625" bestFit="1" customWidth="1"/>
    <col min="113" max="114" width="12" bestFit="1" customWidth="1"/>
    <col min="115" max="115" width="11" bestFit="1" customWidth="1"/>
    <col min="116" max="116" width="12" bestFit="1" customWidth="1"/>
    <col min="117" max="117" width="11" bestFit="1" customWidth="1"/>
    <col min="118" max="167" width="12" bestFit="1" customWidth="1"/>
    <col min="168" max="168" width="7.6640625" bestFit="1" customWidth="1"/>
    <col min="169" max="170" width="12" bestFit="1" customWidth="1"/>
    <col min="171" max="171" width="11" bestFit="1" customWidth="1"/>
    <col min="172" max="172" width="12" bestFit="1" customWidth="1"/>
    <col min="173" max="173" width="11" bestFit="1" customWidth="1"/>
    <col min="174" max="223" width="12" bestFit="1" customWidth="1"/>
    <col min="224" max="224" width="7.6640625" bestFit="1" customWidth="1"/>
    <col min="225" max="226" width="12" bestFit="1" customWidth="1"/>
    <col min="227" max="227" width="11" bestFit="1" customWidth="1"/>
    <col min="228" max="228" width="12" bestFit="1" customWidth="1"/>
    <col min="229" max="229" width="11" bestFit="1" customWidth="1"/>
  </cols>
  <sheetData>
    <row r="1" spans="1:36" ht="13.8" thickBot="1" x14ac:dyDescent="0.3">
      <c r="C1" s="300"/>
      <c r="D1" s="300"/>
    </row>
    <row r="2" spans="1:36" ht="15.6" thickTop="1" thickBot="1" x14ac:dyDescent="0.35">
      <c r="A2" s="1"/>
      <c r="B2" s="1"/>
      <c r="C2" s="102" t="s">
        <v>1</v>
      </c>
      <c r="D2" s="103" t="s">
        <v>294</v>
      </c>
      <c r="E2" s="103" t="s">
        <v>293</v>
      </c>
      <c r="F2" s="103" t="s">
        <v>292</v>
      </c>
      <c r="G2" s="103" t="s">
        <v>217</v>
      </c>
      <c r="H2" s="110" t="s">
        <v>218</v>
      </c>
      <c r="I2" s="103" t="s">
        <v>219</v>
      </c>
      <c r="J2" s="111" t="s">
        <v>220</v>
      </c>
      <c r="K2" s="1"/>
      <c r="P2" s="590" t="s">
        <v>403</v>
      </c>
      <c r="Q2" s="590"/>
      <c r="R2" s="590"/>
      <c r="S2" s="590"/>
      <c r="T2" s="590"/>
      <c r="U2" s="590"/>
      <c r="V2" s="591"/>
      <c r="W2" s="590"/>
      <c r="X2" s="590"/>
      <c r="Y2" s="590"/>
      <c r="Z2" s="590"/>
      <c r="AA2" s="590"/>
      <c r="AB2" s="590"/>
      <c r="AC2" s="590"/>
    </row>
    <row r="3" spans="1:36" ht="15" thickBot="1" x14ac:dyDescent="0.35">
      <c r="A3" s="1"/>
      <c r="B3" s="1"/>
      <c r="C3" s="550" t="s">
        <v>380</v>
      </c>
      <c r="D3" s="105" t="s">
        <v>183</v>
      </c>
      <c r="E3" s="105" t="s">
        <v>213</v>
      </c>
      <c r="F3" s="640">
        <f>F22</f>
        <v>448.82188662602431</v>
      </c>
      <c r="G3" s="629">
        <f>X16</f>
        <v>90</v>
      </c>
      <c r="H3" s="630">
        <f>G3*0.0036</f>
        <v>0.32400000000000001</v>
      </c>
      <c r="I3" s="637">
        <f>AG16</f>
        <v>80</v>
      </c>
      <c r="J3" s="585">
        <f>I3*0.0036</f>
        <v>0.28799999999999998</v>
      </c>
      <c r="K3" s="1"/>
      <c r="N3" s="104" t="s">
        <v>214</v>
      </c>
      <c r="O3" s="300" t="s">
        <v>380</v>
      </c>
      <c r="P3" s="590"/>
      <c r="Q3" s="590"/>
      <c r="R3" s="590" t="s">
        <v>404</v>
      </c>
      <c r="S3" s="590"/>
      <c r="T3" s="590"/>
      <c r="U3" s="592" t="s">
        <v>405</v>
      </c>
      <c r="V3" s="593"/>
      <c r="W3" s="590"/>
      <c r="X3" s="1670" t="s">
        <v>406</v>
      </c>
      <c r="Y3" s="1671"/>
      <c r="Z3" s="1671"/>
      <c r="AA3" s="1672"/>
      <c r="AB3" s="594"/>
      <c r="AC3" s="594"/>
    </row>
    <row r="4" spans="1:36" ht="24" customHeight="1" thickBot="1" x14ac:dyDescent="0.35">
      <c r="A4" s="1"/>
      <c r="B4" s="3"/>
      <c r="C4" s="550" t="s">
        <v>380</v>
      </c>
      <c r="D4" s="105" t="s">
        <v>183</v>
      </c>
      <c r="E4" s="105" t="s">
        <v>216</v>
      </c>
      <c r="F4" s="640">
        <f>F23</f>
        <v>4116.8626846622101</v>
      </c>
      <c r="G4" s="629">
        <f>X8</f>
        <v>80</v>
      </c>
      <c r="H4" s="630">
        <f>G4*0.0036</f>
        <v>0.28799999999999998</v>
      </c>
      <c r="I4" s="637">
        <f>AG8</f>
        <v>55</v>
      </c>
      <c r="J4" s="585">
        <f t="shared" ref="J4:J14" si="0">I4*0.0036</f>
        <v>0.19799999999999998</v>
      </c>
      <c r="K4" s="1"/>
      <c r="N4" s="104" t="s">
        <v>214</v>
      </c>
      <c r="P4" s="590"/>
      <c r="Q4" s="590"/>
      <c r="R4" s="1670" t="s">
        <v>407</v>
      </c>
      <c r="S4" s="1671"/>
      <c r="T4" s="1672"/>
      <c r="U4" s="590" t="s">
        <v>408</v>
      </c>
      <c r="V4" s="591"/>
      <c r="W4" s="592" t="s">
        <v>424</v>
      </c>
      <c r="X4" s="1676" t="s">
        <v>409</v>
      </c>
      <c r="Y4" s="1677"/>
      <c r="Z4" s="1678" t="s">
        <v>410</v>
      </c>
      <c r="AA4" s="1678"/>
      <c r="AB4" s="595" t="s">
        <v>411</v>
      </c>
      <c r="AC4" s="595" t="s">
        <v>412</v>
      </c>
      <c r="AF4" s="592" t="s">
        <v>434</v>
      </c>
      <c r="AG4" s="1676">
        <v>220</v>
      </c>
      <c r="AH4" s="1677"/>
      <c r="AI4" s="1678" t="s">
        <v>410</v>
      </c>
      <c r="AJ4" s="1678"/>
    </row>
    <row r="5" spans="1:36" ht="14.4" x14ac:dyDescent="0.3">
      <c r="A5" s="1"/>
      <c r="B5" s="3"/>
      <c r="C5" s="550" t="s">
        <v>380</v>
      </c>
      <c r="D5" s="105" t="s">
        <v>184</v>
      </c>
      <c r="E5" s="105" t="s">
        <v>213</v>
      </c>
      <c r="F5" s="640">
        <f>F25</f>
        <v>194.6994539500796</v>
      </c>
      <c r="G5" s="629">
        <f>X16</f>
        <v>90</v>
      </c>
      <c r="H5" s="630">
        <f t="shared" ref="H5:H14" si="1">G5*0.0036</f>
        <v>0.32400000000000001</v>
      </c>
      <c r="I5" s="637">
        <f>AG16</f>
        <v>80</v>
      </c>
      <c r="J5" s="585">
        <f t="shared" si="0"/>
        <v>0.28799999999999998</v>
      </c>
      <c r="K5" s="1"/>
      <c r="N5" s="104" t="s">
        <v>214</v>
      </c>
      <c r="P5" s="592" t="s">
        <v>423</v>
      </c>
      <c r="Q5" s="590"/>
      <c r="R5" s="596" t="s">
        <v>413</v>
      </c>
      <c r="S5" s="596" t="s">
        <v>414</v>
      </c>
      <c r="T5" s="596" t="s">
        <v>415</v>
      </c>
      <c r="U5" s="597"/>
      <c r="V5" s="598"/>
      <c r="W5" s="590"/>
      <c r="X5" s="597" t="s">
        <v>413</v>
      </c>
      <c r="Y5" s="597" t="s">
        <v>414</v>
      </c>
      <c r="Z5" s="599" t="s">
        <v>413</v>
      </c>
      <c r="AA5" s="599" t="s">
        <v>414</v>
      </c>
      <c r="AB5" s="600"/>
      <c r="AC5" s="600"/>
      <c r="AF5" s="590"/>
      <c r="AG5" s="597" t="s">
        <v>413</v>
      </c>
      <c r="AH5" s="597" t="s">
        <v>414</v>
      </c>
      <c r="AI5" s="599" t="s">
        <v>413</v>
      </c>
      <c r="AJ5" s="599" t="s">
        <v>414</v>
      </c>
    </row>
    <row r="6" spans="1:36" ht="14.4" x14ac:dyDescent="0.3">
      <c r="A6" s="1"/>
      <c r="B6" s="12"/>
      <c r="C6" s="550" t="s">
        <v>380</v>
      </c>
      <c r="D6" s="105" t="s">
        <v>184</v>
      </c>
      <c r="E6" s="105" t="s">
        <v>216</v>
      </c>
      <c r="F6" s="640">
        <f>F26</f>
        <v>1636.9938696024351</v>
      </c>
      <c r="G6" s="629">
        <f>X8</f>
        <v>80</v>
      </c>
      <c r="H6" s="630">
        <f>G6*0.0036</f>
        <v>0.28799999999999998</v>
      </c>
      <c r="I6" s="637">
        <f>AG8</f>
        <v>55</v>
      </c>
      <c r="J6" s="585">
        <f t="shared" si="0"/>
        <v>0.19799999999999998</v>
      </c>
      <c r="K6" s="1"/>
      <c r="N6" s="104" t="s">
        <v>214</v>
      </c>
      <c r="P6" s="590"/>
      <c r="Q6" s="590" t="s">
        <v>416</v>
      </c>
      <c r="R6" s="597">
        <v>130</v>
      </c>
      <c r="S6" s="597">
        <v>95</v>
      </c>
      <c r="T6" s="597"/>
      <c r="U6" s="597"/>
      <c r="V6" s="598"/>
      <c r="W6" s="590"/>
      <c r="X6" s="597">
        <v>115</v>
      </c>
      <c r="Y6" s="597">
        <v>85</v>
      </c>
      <c r="Z6" s="601">
        <v>0.95</v>
      </c>
      <c r="AA6" s="601">
        <v>2.5</v>
      </c>
      <c r="AB6" s="1679" t="e">
        <f>25/AF2</f>
        <v>#DIV/0!</v>
      </c>
      <c r="AC6" s="1675"/>
      <c r="AE6" s="590"/>
      <c r="AF6" s="590" t="s">
        <v>416</v>
      </c>
      <c r="AG6" s="636">
        <f>$AG$8*(X6/$X$8)</f>
        <v>79.0625</v>
      </c>
      <c r="AH6" s="636">
        <f>$AH$8*(Y6/$Y$8)</f>
        <v>48.620000000000005</v>
      </c>
      <c r="AI6" s="601">
        <v>0.95</v>
      </c>
      <c r="AJ6" s="601">
        <v>2.5</v>
      </c>
    </row>
    <row r="7" spans="1:36" ht="14.4" x14ac:dyDescent="0.3">
      <c r="A7" s="1"/>
      <c r="B7" s="3"/>
      <c r="C7" s="550" t="s">
        <v>380</v>
      </c>
      <c r="D7" s="105" t="s">
        <v>215</v>
      </c>
      <c r="E7" s="105" t="s">
        <v>213</v>
      </c>
      <c r="F7" s="640">
        <f>F28</f>
        <v>406.8982713430334</v>
      </c>
      <c r="G7" s="628">
        <f>X16</f>
        <v>90</v>
      </c>
      <c r="H7" s="630">
        <f t="shared" si="1"/>
        <v>0.32400000000000001</v>
      </c>
      <c r="I7" s="638">
        <f>AG16</f>
        <v>80</v>
      </c>
      <c r="J7" s="585">
        <f t="shared" si="0"/>
        <v>0.28799999999999998</v>
      </c>
      <c r="K7" s="1"/>
      <c r="N7" s="104" t="s">
        <v>214</v>
      </c>
      <c r="P7" s="590"/>
      <c r="Q7" s="590" t="s">
        <v>417</v>
      </c>
      <c r="R7" s="597">
        <v>110</v>
      </c>
      <c r="S7" s="597">
        <v>75</v>
      </c>
      <c r="T7" s="597"/>
      <c r="U7" s="597"/>
      <c r="V7" s="598"/>
      <c r="W7" s="590"/>
      <c r="X7" s="597">
        <v>100</v>
      </c>
      <c r="Y7" s="597">
        <v>65</v>
      </c>
      <c r="Z7" s="601">
        <v>0.95</v>
      </c>
      <c r="AA7" s="601">
        <v>2.5</v>
      </c>
      <c r="AB7" s="1679"/>
      <c r="AC7" s="1675"/>
      <c r="AE7" s="590"/>
      <c r="AF7" s="590" t="s">
        <v>417</v>
      </c>
      <c r="AG7" s="636">
        <f>$AG$8*(X7/$X$8)</f>
        <v>68.75</v>
      </c>
      <c r="AH7" s="636">
        <f>$AH$8*(Y7/$Y$8)</f>
        <v>37.18</v>
      </c>
      <c r="AI7" s="601">
        <v>0.95</v>
      </c>
      <c r="AJ7" s="601">
        <v>2.5</v>
      </c>
    </row>
    <row r="8" spans="1:36" ht="15" thickBot="1" x14ac:dyDescent="0.35">
      <c r="A8" s="1"/>
      <c r="B8" s="3"/>
      <c r="C8" s="641" t="s">
        <v>380</v>
      </c>
      <c r="D8" s="642" t="s">
        <v>215</v>
      </c>
      <c r="E8" s="642" t="s">
        <v>216</v>
      </c>
      <c r="F8" s="643">
        <f>F29</f>
        <v>1246.7486326924236</v>
      </c>
      <c r="G8" s="644">
        <f>X8</f>
        <v>80</v>
      </c>
      <c r="H8" s="645">
        <f t="shared" si="1"/>
        <v>0.28799999999999998</v>
      </c>
      <c r="I8" s="646">
        <f>AG8</f>
        <v>55</v>
      </c>
      <c r="J8" s="647">
        <f t="shared" si="0"/>
        <v>0.19799999999999998</v>
      </c>
      <c r="K8" s="1"/>
      <c r="N8" s="104" t="s">
        <v>214</v>
      </c>
      <c r="P8" s="590"/>
      <c r="Q8" s="590" t="s">
        <v>418</v>
      </c>
      <c r="R8" s="597">
        <v>90</v>
      </c>
      <c r="S8" s="597">
        <v>55</v>
      </c>
      <c r="T8" s="597"/>
      <c r="U8" s="597"/>
      <c r="V8" s="598"/>
      <c r="W8" s="590"/>
      <c r="X8" s="597">
        <v>80</v>
      </c>
      <c r="Y8" s="597">
        <v>50</v>
      </c>
      <c r="Z8" s="601">
        <v>0.95</v>
      </c>
      <c r="AA8" s="601">
        <v>2.5</v>
      </c>
      <c r="AB8" s="1679"/>
      <c r="AC8" s="1675"/>
      <c r="AE8" s="590"/>
      <c r="AF8" s="590" t="s">
        <v>418</v>
      </c>
      <c r="AG8" s="635">
        <v>55</v>
      </c>
      <c r="AH8" s="635">
        <f>AG8*0.8/2.5+0.2*AG8</f>
        <v>28.6</v>
      </c>
      <c r="AI8" s="601">
        <v>0.95</v>
      </c>
      <c r="AJ8" s="601">
        <v>2.5</v>
      </c>
    </row>
    <row r="9" spans="1:36" ht="14.4" x14ac:dyDescent="0.3">
      <c r="A9" s="1"/>
      <c r="B9" s="12"/>
      <c r="C9" s="648" t="s">
        <v>381</v>
      </c>
      <c r="D9" s="649" t="s">
        <v>183</v>
      </c>
      <c r="E9" s="649" t="s">
        <v>213</v>
      </c>
      <c r="F9" s="650">
        <f>F32</f>
        <v>98.427682367480458</v>
      </c>
      <c r="G9" s="651">
        <f>X17</f>
        <v>80</v>
      </c>
      <c r="H9" s="652">
        <f t="shared" si="1"/>
        <v>0.28799999999999998</v>
      </c>
      <c r="I9" s="653">
        <f>AG17</f>
        <v>71.111111111111114</v>
      </c>
      <c r="J9" s="654">
        <f t="shared" si="0"/>
        <v>0.25600000000000001</v>
      </c>
      <c r="K9" s="1"/>
      <c r="N9" s="104" t="s">
        <v>203</v>
      </c>
      <c r="O9" s="300" t="s">
        <v>381</v>
      </c>
      <c r="P9" s="590"/>
      <c r="Q9" s="590" t="s">
        <v>419</v>
      </c>
      <c r="R9" s="597" t="s">
        <v>420</v>
      </c>
      <c r="S9" s="597"/>
      <c r="T9" s="597"/>
      <c r="U9" s="597"/>
      <c r="V9" s="598"/>
      <c r="W9" s="590"/>
      <c r="X9" s="597">
        <v>70</v>
      </c>
      <c r="Y9" s="597">
        <v>45</v>
      </c>
      <c r="Z9" s="601">
        <v>0.95</v>
      </c>
      <c r="AA9" s="601">
        <v>2.5</v>
      </c>
      <c r="AB9" s="1679"/>
      <c r="AC9" s="1675"/>
      <c r="AE9" s="590"/>
      <c r="AF9" s="590" t="s">
        <v>419</v>
      </c>
      <c r="AG9" s="636">
        <f>$AG$8*(X9/$X$8)</f>
        <v>48.125</v>
      </c>
      <c r="AH9" s="636">
        <f>$AH$8*(Y9/$Y$8)</f>
        <v>25.740000000000002</v>
      </c>
      <c r="AI9" s="601">
        <v>0.95</v>
      </c>
      <c r="AJ9" s="601">
        <v>2.5</v>
      </c>
    </row>
    <row r="10" spans="1:36" ht="15" thickBot="1" x14ac:dyDescent="0.35">
      <c r="A10" s="1"/>
      <c r="B10" s="3"/>
      <c r="C10" s="655" t="s">
        <v>381</v>
      </c>
      <c r="D10" s="580" t="s">
        <v>183</v>
      </c>
      <c r="E10" s="580" t="s">
        <v>216</v>
      </c>
      <c r="F10" s="656">
        <f>F33</f>
        <v>962.55110909906898</v>
      </c>
      <c r="G10" s="629">
        <f>X9</f>
        <v>70</v>
      </c>
      <c r="H10" s="630">
        <f t="shared" si="1"/>
        <v>0.252</v>
      </c>
      <c r="I10" s="637">
        <f>AG9</f>
        <v>48.125</v>
      </c>
      <c r="J10" s="657">
        <f t="shared" si="0"/>
        <v>0.17324999999999999</v>
      </c>
      <c r="K10" s="1"/>
      <c r="N10" s="104" t="s">
        <v>203</v>
      </c>
      <c r="P10" s="590"/>
      <c r="Q10" s="590"/>
      <c r="R10" s="590"/>
      <c r="S10" s="590"/>
      <c r="T10" s="590"/>
      <c r="U10" s="590"/>
      <c r="V10" s="591"/>
      <c r="W10" s="590"/>
      <c r="X10" s="590"/>
      <c r="Y10" s="590"/>
      <c r="Z10" s="590"/>
      <c r="AA10" s="590"/>
      <c r="AB10" s="590"/>
      <c r="AC10" s="590"/>
      <c r="AF10" s="590"/>
      <c r="AG10" s="590"/>
      <c r="AH10" s="590"/>
      <c r="AI10" s="590"/>
      <c r="AJ10" s="590"/>
    </row>
    <row r="11" spans="1:36" ht="15" thickBot="1" x14ac:dyDescent="0.35">
      <c r="A11" s="1"/>
      <c r="B11" s="1"/>
      <c r="C11" s="655" t="s">
        <v>381</v>
      </c>
      <c r="D11" s="580" t="s">
        <v>184</v>
      </c>
      <c r="E11" s="580" t="s">
        <v>213</v>
      </c>
      <c r="F11" s="656">
        <f>F35</f>
        <v>38.224885443061154</v>
      </c>
      <c r="G11" s="629">
        <f>X17</f>
        <v>80</v>
      </c>
      <c r="H11" s="630">
        <f t="shared" si="1"/>
        <v>0.28799999999999998</v>
      </c>
      <c r="I11" s="637">
        <f>AG17</f>
        <v>71.111111111111114</v>
      </c>
      <c r="J11" s="657">
        <f t="shared" si="0"/>
        <v>0.25600000000000001</v>
      </c>
      <c r="K11" s="1"/>
      <c r="N11" s="104" t="s">
        <v>203</v>
      </c>
      <c r="P11" s="590"/>
      <c r="Q11" s="590"/>
      <c r="R11" s="590"/>
      <c r="S11" s="590"/>
      <c r="T11" s="590"/>
      <c r="U11" s="590"/>
      <c r="V11" s="591"/>
      <c r="W11" s="590"/>
      <c r="X11" s="1670" t="s">
        <v>421</v>
      </c>
      <c r="Y11" s="1671"/>
      <c r="Z11" s="1671"/>
      <c r="AA11" s="1672"/>
      <c r="AB11" s="590"/>
      <c r="AC11" s="590"/>
      <c r="AF11" s="590"/>
      <c r="AG11" s="1670" t="s">
        <v>421</v>
      </c>
      <c r="AH11" s="1671"/>
      <c r="AI11" s="1671"/>
      <c r="AJ11" s="1672"/>
    </row>
    <row r="12" spans="1:36" ht="31.95" customHeight="1" x14ac:dyDescent="0.3">
      <c r="A12" s="1"/>
      <c r="B12" s="72"/>
      <c r="C12" s="655" t="s">
        <v>381</v>
      </c>
      <c r="D12" s="580" t="s">
        <v>184</v>
      </c>
      <c r="E12" s="580" t="s">
        <v>216</v>
      </c>
      <c r="F12" s="656">
        <f>F36</f>
        <v>191.34559675903199</v>
      </c>
      <c r="G12" s="629">
        <f>X9</f>
        <v>70</v>
      </c>
      <c r="H12" s="630">
        <f t="shared" si="1"/>
        <v>0.252</v>
      </c>
      <c r="I12" s="637">
        <f>AG9</f>
        <v>48.125</v>
      </c>
      <c r="J12" s="657">
        <f t="shared" si="0"/>
        <v>0.17324999999999999</v>
      </c>
      <c r="K12" s="1"/>
      <c r="N12" s="104" t="s">
        <v>203</v>
      </c>
      <c r="P12" s="590"/>
      <c r="Q12" s="590"/>
      <c r="R12" s="590" t="s">
        <v>422</v>
      </c>
      <c r="S12" s="590"/>
      <c r="T12" s="590"/>
      <c r="U12" s="590"/>
      <c r="V12" s="591"/>
      <c r="W12" s="590"/>
      <c r="X12" s="1673" t="s">
        <v>409</v>
      </c>
      <c r="Y12" s="1674"/>
      <c r="Z12" s="599" t="s">
        <v>413</v>
      </c>
      <c r="AA12" s="599" t="s">
        <v>414</v>
      </c>
      <c r="AB12" s="595" t="s">
        <v>411</v>
      </c>
      <c r="AC12" s="595" t="s">
        <v>412</v>
      </c>
      <c r="AF12" s="590"/>
      <c r="AG12" s="1673" t="s">
        <v>409</v>
      </c>
      <c r="AH12" s="1674"/>
      <c r="AI12" s="599" t="s">
        <v>413</v>
      </c>
      <c r="AJ12" s="599" t="s">
        <v>414</v>
      </c>
    </row>
    <row r="13" spans="1:36" ht="14.4" x14ac:dyDescent="0.3">
      <c r="A13" s="1"/>
      <c r="B13" s="1"/>
      <c r="C13" s="655" t="s">
        <v>381</v>
      </c>
      <c r="D13" s="580" t="s">
        <v>215</v>
      </c>
      <c r="E13" s="580" t="s">
        <v>213</v>
      </c>
      <c r="F13" s="656">
        <f>F38</f>
        <v>77.752675106348633</v>
      </c>
      <c r="G13" s="628">
        <f>X17</f>
        <v>80</v>
      </c>
      <c r="H13" s="630">
        <f t="shared" si="1"/>
        <v>0.28799999999999998</v>
      </c>
      <c r="I13" s="637">
        <f>AG17</f>
        <v>71.111111111111114</v>
      </c>
      <c r="J13" s="657">
        <f t="shared" si="0"/>
        <v>0.25600000000000001</v>
      </c>
      <c r="K13" s="1"/>
      <c r="N13" s="104" t="s">
        <v>203</v>
      </c>
      <c r="P13" s="590"/>
      <c r="Q13" s="590"/>
      <c r="R13" s="596" t="s">
        <v>413</v>
      </c>
      <c r="S13" s="596" t="s">
        <v>414</v>
      </c>
      <c r="T13" s="596" t="s">
        <v>415</v>
      </c>
      <c r="U13" s="590"/>
      <c r="V13" s="591"/>
      <c r="W13" s="590"/>
      <c r="X13" s="597" t="s">
        <v>413</v>
      </c>
      <c r="Y13" s="597" t="s">
        <v>414</v>
      </c>
      <c r="Z13" s="602"/>
      <c r="AA13" s="602"/>
      <c r="AB13" s="600"/>
      <c r="AC13" s="600"/>
      <c r="AF13" s="590"/>
      <c r="AG13" s="597" t="s">
        <v>413</v>
      </c>
      <c r="AH13" s="597" t="s">
        <v>414</v>
      </c>
      <c r="AI13" s="602"/>
      <c r="AJ13" s="602"/>
    </row>
    <row r="14" spans="1:36" ht="15" thickBot="1" x14ac:dyDescent="0.35">
      <c r="A14" s="1"/>
      <c r="B14" s="1"/>
      <c r="C14" s="658" t="s">
        <v>381</v>
      </c>
      <c r="D14" s="586" t="s">
        <v>215</v>
      </c>
      <c r="E14" s="586" t="s">
        <v>216</v>
      </c>
      <c r="F14" s="659">
        <f>F39</f>
        <v>287.59844912641427</v>
      </c>
      <c r="G14" s="660">
        <f>X9</f>
        <v>70</v>
      </c>
      <c r="H14" s="631">
        <f t="shared" si="1"/>
        <v>0.252</v>
      </c>
      <c r="I14" s="661">
        <f>AG9</f>
        <v>48.125</v>
      </c>
      <c r="J14" s="662">
        <f t="shared" si="0"/>
        <v>0.17324999999999999</v>
      </c>
      <c r="K14" s="1"/>
      <c r="N14" s="106" t="s">
        <v>203</v>
      </c>
      <c r="P14" s="590"/>
      <c r="Q14" s="590" t="s">
        <v>416</v>
      </c>
      <c r="R14" s="597">
        <v>130</v>
      </c>
      <c r="S14" s="597">
        <v>95</v>
      </c>
      <c r="T14" s="597"/>
      <c r="U14" s="590"/>
      <c r="V14" s="591"/>
      <c r="W14" s="590" t="s">
        <v>416</v>
      </c>
      <c r="X14" s="597">
        <v>130</v>
      </c>
      <c r="Y14" s="597">
        <v>95</v>
      </c>
      <c r="Z14" s="601">
        <v>0.95</v>
      </c>
      <c r="AA14" s="601">
        <v>2.5</v>
      </c>
      <c r="AB14" s="1679" t="e">
        <f>20/AF2</f>
        <v>#DIV/0!</v>
      </c>
      <c r="AC14" s="1675"/>
      <c r="AF14" s="590" t="s">
        <v>416</v>
      </c>
      <c r="AG14" s="636">
        <f>$AG$16*(X14/$X$16)</f>
        <v>115.55555555555556</v>
      </c>
      <c r="AH14" s="636">
        <f>$AH$16*(Y14/$Y$16)</f>
        <v>71.854545454545459</v>
      </c>
      <c r="AI14" s="601">
        <v>0.95</v>
      </c>
      <c r="AJ14" s="601">
        <v>2.5</v>
      </c>
    </row>
    <row r="15" spans="1:36" x14ac:dyDescent="0.25">
      <c r="A15" s="1"/>
      <c r="B15" s="1"/>
      <c r="C15" s="291"/>
      <c r="D15" s="291"/>
      <c r="E15" s="291"/>
      <c r="F15" s="291"/>
      <c r="G15" s="292"/>
      <c r="H15" s="292"/>
      <c r="I15" s="292"/>
      <c r="J15" s="292"/>
      <c r="K15" s="1"/>
      <c r="P15" s="590"/>
      <c r="Q15" s="590" t="s">
        <v>417</v>
      </c>
      <c r="R15" s="597">
        <v>110</v>
      </c>
      <c r="S15" s="597">
        <v>75</v>
      </c>
      <c r="T15" s="597"/>
      <c r="U15" s="590"/>
      <c r="V15" s="591"/>
      <c r="W15" s="590" t="s">
        <v>417</v>
      </c>
      <c r="X15" s="597">
        <v>110</v>
      </c>
      <c r="Y15" s="597">
        <v>75</v>
      </c>
      <c r="Z15" s="601">
        <v>0.95</v>
      </c>
      <c r="AA15" s="601">
        <v>2.5</v>
      </c>
      <c r="AB15" s="1679"/>
      <c r="AC15" s="1675"/>
      <c r="AF15" s="590" t="s">
        <v>417</v>
      </c>
      <c r="AG15" s="636">
        <f>$AG$16*(X15/$X$16)</f>
        <v>97.777777777777786</v>
      </c>
      <c r="AH15" s="636">
        <f>$AH$16*(Y15/$Y$16)</f>
        <v>56.727272727272727</v>
      </c>
      <c r="AI15" s="601">
        <v>0.95</v>
      </c>
      <c r="AJ15" s="601">
        <v>2.5</v>
      </c>
    </row>
    <row r="16" spans="1:36" x14ac:dyDescent="0.25">
      <c r="A16" s="1"/>
      <c r="B16" s="1"/>
      <c r="C16" s="291"/>
      <c r="D16" s="291"/>
      <c r="E16" s="291"/>
      <c r="F16" s="291"/>
      <c r="G16" s="292"/>
      <c r="H16" s="295"/>
      <c r="I16" s="292"/>
      <c r="J16" s="292"/>
      <c r="K16" s="1"/>
      <c r="P16" s="590"/>
      <c r="Q16" s="590" t="s">
        <v>418</v>
      </c>
      <c r="R16" s="597">
        <v>90</v>
      </c>
      <c r="S16" s="597">
        <v>55</v>
      </c>
      <c r="T16" s="597"/>
      <c r="U16" s="590"/>
      <c r="V16" s="591"/>
      <c r="W16" s="590" t="s">
        <v>418</v>
      </c>
      <c r="X16" s="597">
        <v>90</v>
      </c>
      <c r="Y16" s="597">
        <v>55</v>
      </c>
      <c r="Z16" s="601">
        <v>0.95</v>
      </c>
      <c r="AA16" s="601">
        <v>2.5</v>
      </c>
      <c r="AB16" s="1679"/>
      <c r="AC16" s="1675"/>
      <c r="AF16" s="590" t="s">
        <v>418</v>
      </c>
      <c r="AG16" s="635">
        <v>80</v>
      </c>
      <c r="AH16" s="635">
        <f>AG16*0.8/2.5+0.2*AG16</f>
        <v>41.6</v>
      </c>
      <c r="AI16" s="601">
        <v>0.95</v>
      </c>
      <c r="AJ16" s="601">
        <v>2.5</v>
      </c>
    </row>
    <row r="17" spans="1:36" x14ac:dyDescent="0.25">
      <c r="A17" s="1"/>
      <c r="B17" s="1"/>
      <c r="C17" s="291"/>
      <c r="D17" s="291"/>
      <c r="E17" s="291"/>
      <c r="F17" s="291"/>
      <c r="G17" s="292"/>
      <c r="H17" s="295"/>
      <c r="I17" s="292"/>
      <c r="J17" s="292"/>
      <c r="K17" s="1"/>
      <c r="P17" s="590"/>
      <c r="Q17" s="590" t="s">
        <v>419</v>
      </c>
      <c r="R17" s="597"/>
      <c r="S17" s="597"/>
      <c r="T17" s="597"/>
      <c r="U17" s="590"/>
      <c r="V17" s="591"/>
      <c r="W17" s="590" t="s">
        <v>419</v>
      </c>
      <c r="X17" s="597">
        <v>80</v>
      </c>
      <c r="Y17" s="597">
        <v>50</v>
      </c>
      <c r="Z17" s="601">
        <v>0.95</v>
      </c>
      <c r="AA17" s="601">
        <v>2.5</v>
      </c>
      <c r="AB17" s="1679"/>
      <c r="AC17" s="1675"/>
      <c r="AF17" s="590" t="s">
        <v>419</v>
      </c>
      <c r="AG17" s="636">
        <f>$AG$16*(X17/$X$16)</f>
        <v>71.111111111111114</v>
      </c>
      <c r="AH17" s="636">
        <f>$AH$16*(Y17/$Y$16)</f>
        <v>37.81818181818182</v>
      </c>
      <c r="AI17" s="601">
        <v>0.95</v>
      </c>
      <c r="AJ17" s="601">
        <v>2.5</v>
      </c>
    </row>
    <row r="18" spans="1:36" ht="13.8" thickBot="1" x14ac:dyDescent="0.3">
      <c r="A18" s="1"/>
      <c r="B18" s="1"/>
      <c r="C18" s="291"/>
      <c r="D18" s="291"/>
      <c r="E18" s="291"/>
      <c r="F18" s="291"/>
      <c r="G18" s="292"/>
      <c r="H18" s="292"/>
      <c r="I18" s="292"/>
      <c r="J18" s="292"/>
      <c r="K18" s="1"/>
    </row>
    <row r="19" spans="1:36" ht="15" thickTop="1" x14ac:dyDescent="0.3">
      <c r="A19" s="1"/>
      <c r="B19" s="1"/>
      <c r="C19" s="541" t="s">
        <v>274</v>
      </c>
      <c r="D19" s="279" t="s">
        <v>279</v>
      </c>
      <c r="E19" s="278" t="s">
        <v>278</v>
      </c>
      <c r="F19" s="625" t="s">
        <v>292</v>
      </c>
      <c r="I19" s="292"/>
      <c r="J19" s="292"/>
      <c r="K19" s="1"/>
    </row>
    <row r="20" spans="1:36" ht="14.4" x14ac:dyDescent="0.3">
      <c r="A20" s="1"/>
      <c r="B20" s="1"/>
      <c r="C20" s="552" t="s">
        <v>380</v>
      </c>
      <c r="D20" s="626">
        <f>D21+D24+D27</f>
        <v>317675627.64705884</v>
      </c>
      <c r="E20" s="268">
        <v>576312</v>
      </c>
      <c r="F20" s="269">
        <f t="shared" ref="F20:F40" si="2">D20/E20</f>
        <v>551.2216085159755</v>
      </c>
      <c r="G20" s="280"/>
      <c r="H20" s="202"/>
      <c r="I20" s="1"/>
      <c r="J20" s="293"/>
      <c r="K20" s="1"/>
    </row>
    <row r="21" spans="1:36" ht="14.4" x14ac:dyDescent="0.3">
      <c r="A21" s="1"/>
      <c r="B21" s="1"/>
      <c r="C21" s="270" t="s">
        <v>183</v>
      </c>
      <c r="D21" s="626">
        <f>SUM(D22:D23)</f>
        <v>183050329.52227944</v>
      </c>
      <c r="E21" s="268">
        <v>187938</v>
      </c>
      <c r="F21" s="271">
        <f t="shared" si="2"/>
        <v>973.99317605954855</v>
      </c>
      <c r="H21" s="202"/>
      <c r="I21" s="1"/>
      <c r="J21" s="1"/>
      <c r="K21" s="1"/>
    </row>
    <row r="22" spans="1:36" ht="14.4" x14ac:dyDescent="0.3">
      <c r="A22" s="1"/>
      <c r="B22" s="1"/>
      <c r="C22" s="272" t="s">
        <v>276</v>
      </c>
      <c r="D22" s="626">
        <f>SUM(J55:K55)*10^6</f>
        <v>72273788.403388694</v>
      </c>
      <c r="E22" s="268">
        <v>161030</v>
      </c>
      <c r="F22" s="273">
        <f t="shared" si="2"/>
        <v>448.82188662602431</v>
      </c>
      <c r="I22" s="1"/>
      <c r="J22" s="1"/>
      <c r="K22" s="1"/>
    </row>
    <row r="23" spans="1:36" ht="14.4" x14ac:dyDescent="0.3">
      <c r="A23" s="1"/>
      <c r="B23" s="12"/>
      <c r="C23" s="272" t="s">
        <v>275</v>
      </c>
      <c r="D23" s="626">
        <f>SUM(L55:M55)*10^6</f>
        <v>110776541.11889075</v>
      </c>
      <c r="E23" s="268">
        <v>26908</v>
      </c>
      <c r="F23" s="273">
        <f>D23/E23</f>
        <v>4116.8626846622101</v>
      </c>
      <c r="I23" s="1"/>
      <c r="J23" s="1"/>
      <c r="K23" s="1"/>
    </row>
    <row r="24" spans="1:36" ht="14.4" x14ac:dyDescent="0.3">
      <c r="A24" s="1"/>
      <c r="B24" s="12"/>
      <c r="C24" s="270" t="s">
        <v>184</v>
      </c>
      <c r="D24" s="626">
        <f>SUM(D25:D26)</f>
        <v>59891532.239942253</v>
      </c>
      <c r="E24" s="268">
        <v>211894</v>
      </c>
      <c r="F24" s="271">
        <f t="shared" si="2"/>
        <v>282.64855182280883</v>
      </c>
      <c r="H24" s="202"/>
      <c r="I24" s="1"/>
      <c r="J24" s="1"/>
      <c r="K24" s="1"/>
    </row>
    <row r="25" spans="1:36" ht="14.4" x14ac:dyDescent="0.3">
      <c r="A25" s="1"/>
      <c r="B25" s="12"/>
      <c r="C25" s="272" t="s">
        <v>276</v>
      </c>
      <c r="D25" s="626">
        <f>SUM(J56:K56)*10^6</f>
        <v>38739934.450809188</v>
      </c>
      <c r="E25" s="268">
        <v>198973</v>
      </c>
      <c r="F25" s="273">
        <f t="shared" si="2"/>
        <v>194.6994539500796</v>
      </c>
      <c r="H25" s="202"/>
      <c r="I25" s="1"/>
      <c r="J25" s="1"/>
      <c r="K25" s="1"/>
    </row>
    <row r="26" spans="1:36" ht="14.4" x14ac:dyDescent="0.3">
      <c r="A26" s="1"/>
      <c r="B26" s="12"/>
      <c r="C26" s="272" t="s">
        <v>275</v>
      </c>
      <c r="D26" s="626">
        <f>SUM(L56:M56)*10^6</f>
        <v>21151597.789133064</v>
      </c>
      <c r="E26" s="268">
        <v>12921</v>
      </c>
      <c r="F26" s="273">
        <f t="shared" si="2"/>
        <v>1636.9938696024351</v>
      </c>
      <c r="H26" s="202"/>
      <c r="I26" s="1"/>
      <c r="J26" s="1"/>
      <c r="K26" s="1"/>
    </row>
    <row r="27" spans="1:36" ht="14.4" x14ac:dyDescent="0.3">
      <c r="A27" s="1"/>
      <c r="B27" s="12"/>
      <c r="C27" s="270" t="s">
        <v>215</v>
      </c>
      <c r="D27" s="626">
        <f>SUM(D28:D29)</f>
        <v>74733765.884837121</v>
      </c>
      <c r="E27" s="268">
        <v>176480</v>
      </c>
      <c r="F27" s="271">
        <f t="shared" si="2"/>
        <v>423.46875501380964</v>
      </c>
      <c r="I27" s="1"/>
      <c r="J27" s="1"/>
      <c r="K27" s="1"/>
    </row>
    <row r="28" spans="1:36" ht="14.4" x14ac:dyDescent="0.3">
      <c r="A28" s="1"/>
      <c r="B28" s="1"/>
      <c r="C28" s="272" t="s">
        <v>276</v>
      </c>
      <c r="D28" s="626">
        <f>SUM(J57:K57)*10^6</f>
        <v>70392587.145802096</v>
      </c>
      <c r="E28" s="268">
        <v>172998</v>
      </c>
      <c r="F28" s="273">
        <f t="shared" si="2"/>
        <v>406.8982713430334</v>
      </c>
      <c r="H28" s="202"/>
      <c r="I28" s="1"/>
      <c r="J28" s="1"/>
      <c r="K28" s="1"/>
    </row>
    <row r="29" spans="1:36" ht="14.4" x14ac:dyDescent="0.3">
      <c r="A29" s="1"/>
      <c r="B29" s="1"/>
      <c r="C29" s="272" t="s">
        <v>275</v>
      </c>
      <c r="D29" s="626">
        <f>SUM(L57:M57)*10^6</f>
        <v>4341178.7390350187</v>
      </c>
      <c r="E29" s="268">
        <v>3482</v>
      </c>
      <c r="F29" s="273">
        <f t="shared" si="2"/>
        <v>1246.7486326924236</v>
      </c>
      <c r="H29" s="202"/>
      <c r="I29" s="1"/>
      <c r="J29" s="1"/>
      <c r="K29" s="1"/>
    </row>
    <row r="30" spans="1:36" ht="14.4" x14ac:dyDescent="0.3">
      <c r="C30" s="552" t="s">
        <v>381</v>
      </c>
      <c r="D30" s="626">
        <f>D31+D34+D37</f>
        <v>98163154.411764696</v>
      </c>
      <c r="E30" s="268">
        <v>999188</v>
      </c>
      <c r="F30" s="269">
        <f t="shared" si="2"/>
        <v>98.242927669031957</v>
      </c>
      <c r="H30" s="202"/>
    </row>
    <row r="31" spans="1:36" ht="14.4" x14ac:dyDescent="0.3">
      <c r="C31" s="270" t="s">
        <v>183</v>
      </c>
      <c r="D31" s="626">
        <f>SUM(D32:D33)</f>
        <v>52203042.37468262</v>
      </c>
      <c r="E31" s="268">
        <v>285182</v>
      </c>
      <c r="F31" s="271">
        <f t="shared" si="2"/>
        <v>183.05167357926734</v>
      </c>
      <c r="H31" s="202"/>
    </row>
    <row r="32" spans="1:36" ht="14.4" x14ac:dyDescent="0.3">
      <c r="C32" s="272" t="s">
        <v>276</v>
      </c>
      <c r="D32" s="626">
        <f>SUM(E55:F55)*10^6</f>
        <v>25320914.999763817</v>
      </c>
      <c r="E32" s="268">
        <v>257254</v>
      </c>
      <c r="F32" s="273">
        <f t="shared" si="2"/>
        <v>98.427682367480458</v>
      </c>
      <c r="H32" s="202"/>
    </row>
    <row r="33" spans="3:23" ht="14.4" x14ac:dyDescent="0.3">
      <c r="C33" s="272" t="s">
        <v>275</v>
      </c>
      <c r="D33" s="626">
        <f>SUM(G55:H55)*10^6</f>
        <v>26882127.3749188</v>
      </c>
      <c r="E33" s="268">
        <v>27928</v>
      </c>
      <c r="F33" s="273">
        <f t="shared" si="2"/>
        <v>962.55110909906898</v>
      </c>
      <c r="H33" s="202"/>
    </row>
    <row r="34" spans="3:23" ht="14.4" x14ac:dyDescent="0.3">
      <c r="C34" s="270" t="s">
        <v>184</v>
      </c>
      <c r="D34" s="626">
        <f>SUM(D35:D36)</f>
        <v>17887369.174953792</v>
      </c>
      <c r="E34" s="268">
        <v>369717</v>
      </c>
      <c r="F34" s="271">
        <f t="shared" si="2"/>
        <v>48.381246128670824</v>
      </c>
      <c r="H34" s="202"/>
    </row>
    <row r="35" spans="3:23" ht="14.4" x14ac:dyDescent="0.3">
      <c r="C35" s="272" t="s">
        <v>276</v>
      </c>
      <c r="D35" s="626">
        <f>SUM(E56:F56)*10^6</f>
        <v>13195001.105632052</v>
      </c>
      <c r="E35" s="268">
        <v>345194</v>
      </c>
      <c r="F35" s="273">
        <f>D35/E35</f>
        <v>38.224885443061154</v>
      </c>
    </row>
    <row r="36" spans="3:23" ht="14.4" x14ac:dyDescent="0.3">
      <c r="C36" s="272" t="s">
        <v>275</v>
      </c>
      <c r="D36" s="626">
        <f>SUM(G56:H56)*10^6</f>
        <v>4692368.0693217413</v>
      </c>
      <c r="E36" s="268">
        <v>24523</v>
      </c>
      <c r="F36" s="273">
        <f t="shared" si="2"/>
        <v>191.34559675903199</v>
      </c>
      <c r="H36" s="202"/>
    </row>
    <row r="37" spans="3:23" ht="14.4" x14ac:dyDescent="0.3">
      <c r="C37" s="270" t="s">
        <v>215</v>
      </c>
      <c r="D37" s="626">
        <f>SUM(D38:D39)</f>
        <v>28072742.862128291</v>
      </c>
      <c r="E37" s="268">
        <v>344289</v>
      </c>
      <c r="F37" s="271">
        <f t="shared" si="2"/>
        <v>81.538308984975671</v>
      </c>
      <c r="H37" s="202"/>
    </row>
    <row r="38" spans="3:23" ht="14.4" x14ac:dyDescent="0.3">
      <c r="C38" s="272" t="s">
        <v>276</v>
      </c>
      <c r="D38" s="626">
        <f>SUM(E57:F57)*10^6</f>
        <v>26286468.894604132</v>
      </c>
      <c r="E38" s="268">
        <v>338078</v>
      </c>
      <c r="F38" s="273">
        <f t="shared" si="2"/>
        <v>77.752675106348633</v>
      </c>
    </row>
    <row r="39" spans="3:23" ht="14.4" x14ac:dyDescent="0.3">
      <c r="C39" s="272" t="s">
        <v>275</v>
      </c>
      <c r="D39" s="626">
        <f>SUM(G57:H57)*10^6</f>
        <v>1786273.967524159</v>
      </c>
      <c r="E39" s="268">
        <v>6211</v>
      </c>
      <c r="F39" s="273">
        <f t="shared" si="2"/>
        <v>287.59844912641427</v>
      </c>
      <c r="H39" s="202"/>
    </row>
    <row r="40" spans="3:23" ht="15" thickBot="1" x14ac:dyDescent="0.35">
      <c r="C40" s="274" t="s">
        <v>277</v>
      </c>
      <c r="D40" s="627">
        <f>D30+D20</f>
        <v>415838782.05882353</v>
      </c>
      <c r="E40" s="275">
        <v>1575500</v>
      </c>
      <c r="F40" s="276">
        <f t="shared" si="2"/>
        <v>263.94083278884386</v>
      </c>
      <c r="H40" s="202"/>
    </row>
    <row r="41" spans="3:23" ht="13.8" thickTop="1" x14ac:dyDescent="0.25"/>
    <row r="45" spans="3:23" ht="14.4" x14ac:dyDescent="0.3">
      <c r="C45" s="603" t="s">
        <v>425</v>
      </c>
      <c r="D45" s="604"/>
      <c r="E45" s="604"/>
      <c r="F45" s="604"/>
      <c r="G45" s="604"/>
      <c r="H45" s="604"/>
      <c r="I45" s="604"/>
      <c r="J45" s="604"/>
      <c r="K45" s="604"/>
      <c r="L45" s="604"/>
      <c r="M45" s="604"/>
      <c r="N45" s="604"/>
      <c r="O45" s="604"/>
      <c r="P45" s="604"/>
      <c r="Q45" s="604"/>
      <c r="R45" s="604"/>
      <c r="S45" s="604"/>
      <c r="T45" s="604"/>
      <c r="U45" s="604"/>
      <c r="V45" s="604"/>
    </row>
    <row r="46" spans="3:23" ht="43.2" x14ac:dyDescent="0.3">
      <c r="C46" s="604"/>
      <c r="D46" s="605" t="s">
        <v>426</v>
      </c>
      <c r="E46" s="606">
        <v>4</v>
      </c>
      <c r="F46" s="607"/>
      <c r="G46" s="607"/>
      <c r="H46" s="607"/>
      <c r="I46" s="608" t="s">
        <v>426</v>
      </c>
      <c r="J46" s="609">
        <v>3</v>
      </c>
      <c r="K46" s="610"/>
      <c r="L46" s="610"/>
      <c r="M46" s="610"/>
      <c r="N46" s="611" t="s">
        <v>426</v>
      </c>
      <c r="O46" s="613">
        <v>2</v>
      </c>
      <c r="P46" s="613"/>
      <c r="Q46" s="613"/>
      <c r="R46" s="614"/>
      <c r="S46" s="615" t="s">
        <v>426</v>
      </c>
      <c r="T46" s="616">
        <v>1</v>
      </c>
      <c r="U46" s="616"/>
      <c r="V46" s="616"/>
    </row>
    <row r="47" spans="3:23" ht="57.6" x14ac:dyDescent="0.3">
      <c r="C47" s="604"/>
      <c r="D47" s="607"/>
      <c r="E47" s="605" t="s">
        <v>427</v>
      </c>
      <c r="F47" s="605" t="s">
        <v>428</v>
      </c>
      <c r="G47" s="605" t="s">
        <v>429</v>
      </c>
      <c r="H47" s="605" t="s">
        <v>430</v>
      </c>
      <c r="I47" s="610"/>
      <c r="J47" s="608" t="s">
        <v>427</v>
      </c>
      <c r="K47" s="608" t="s">
        <v>428</v>
      </c>
      <c r="L47" s="608" t="s">
        <v>429</v>
      </c>
      <c r="M47" s="608" t="s">
        <v>430</v>
      </c>
      <c r="N47" s="613"/>
      <c r="O47" s="611" t="s">
        <v>427</v>
      </c>
      <c r="P47" s="611" t="s">
        <v>428</v>
      </c>
      <c r="Q47" s="611" t="s">
        <v>429</v>
      </c>
      <c r="R47" s="616" t="s">
        <v>430</v>
      </c>
      <c r="S47" s="614"/>
      <c r="T47" s="614" t="s">
        <v>427</v>
      </c>
      <c r="U47" s="614" t="s">
        <v>428</v>
      </c>
      <c r="V47" s="614" t="s">
        <v>429</v>
      </c>
      <c r="W47" t="s">
        <v>430</v>
      </c>
    </row>
    <row r="48" spans="3:23" x14ac:dyDescent="0.25">
      <c r="C48" s="604"/>
      <c r="D48" s="607" t="s">
        <v>431</v>
      </c>
      <c r="E48" s="617">
        <v>134834.82896096719</v>
      </c>
      <c r="F48" s="617">
        <v>39792.171037403939</v>
      </c>
      <c r="G48" s="617">
        <v>270795.96905176493</v>
      </c>
      <c r="H48" s="617">
        <v>60360.672523321758</v>
      </c>
      <c r="I48" s="610" t="s">
        <v>431</v>
      </c>
      <c r="J48" s="618">
        <v>378985.53998026525</v>
      </c>
      <c r="K48" s="618">
        <v>119454.38004310505</v>
      </c>
      <c r="L48" s="618">
        <v>1100512.7041858875</v>
      </c>
      <c r="M48" s="618">
        <v>264125.84582943347</v>
      </c>
      <c r="N48" s="613" t="s">
        <v>431</v>
      </c>
      <c r="O48" s="619">
        <v>88460.231717802802</v>
      </c>
      <c r="P48" s="619">
        <v>20468.227665967348</v>
      </c>
      <c r="Q48" s="619">
        <v>119443.76283612492</v>
      </c>
      <c r="R48" s="616">
        <v>34388.76368046397</v>
      </c>
      <c r="S48" s="620" t="s">
        <v>431</v>
      </c>
      <c r="T48" s="620">
        <v>23539.534994308618</v>
      </c>
      <c r="U48" s="620">
        <v>5081.1556604551297</v>
      </c>
      <c r="V48" s="620">
        <v>29795.447574972335</v>
      </c>
      <c r="W48">
        <v>7827.153339369017</v>
      </c>
    </row>
    <row r="49" spans="3:23" x14ac:dyDescent="0.25">
      <c r="C49" s="604"/>
      <c r="D49" s="607" t="s">
        <v>432</v>
      </c>
      <c r="E49" s="617">
        <v>74557.607824560924</v>
      </c>
      <c r="F49" s="617">
        <v>16442.39980048771</v>
      </c>
      <c r="G49" s="617">
        <v>44561.545827607726</v>
      </c>
      <c r="H49" s="617">
        <v>13242.988359689085</v>
      </c>
      <c r="I49" s="610" t="s">
        <v>432</v>
      </c>
      <c r="J49" s="618">
        <v>214492.51741787576</v>
      </c>
      <c r="K49" s="618">
        <v>52679.444311842766</v>
      </c>
      <c r="L49" s="618">
        <v>193608.17576390895</v>
      </c>
      <c r="M49" s="618">
        <v>66954.985406570864</v>
      </c>
      <c r="N49" s="613" t="s">
        <v>432</v>
      </c>
      <c r="O49" s="619">
        <v>56114.632019300538</v>
      </c>
      <c r="P49" s="619">
        <v>8712.1378532168728</v>
      </c>
      <c r="Q49" s="619">
        <v>30069.930990766101</v>
      </c>
      <c r="R49" s="616">
        <v>7952.4144597566574</v>
      </c>
      <c r="S49" s="620" t="s">
        <v>432</v>
      </c>
      <c r="T49" s="620">
        <v>16810.832714844073</v>
      </c>
      <c r="U49" s="620">
        <v>3951.3015252028154</v>
      </c>
      <c r="V49" s="620">
        <v>10529.329368111341</v>
      </c>
      <c r="W49">
        <v>4399.6537533779683</v>
      </c>
    </row>
    <row r="50" spans="3:23" x14ac:dyDescent="0.25">
      <c r="C50" s="604"/>
      <c r="D50" s="607" t="s">
        <v>215</v>
      </c>
      <c r="E50" s="617">
        <v>140012.56321447185</v>
      </c>
      <c r="F50" s="617">
        <v>41273.429162108354</v>
      </c>
      <c r="G50" s="617">
        <v>16348.485120627303</v>
      </c>
      <c r="H50" s="617">
        <v>5656.3391169891529</v>
      </c>
      <c r="I50" s="610" t="s">
        <v>215</v>
      </c>
      <c r="J50" s="618">
        <v>368593.94260185881</v>
      </c>
      <c r="K50" s="618">
        <v>116872.17564505224</v>
      </c>
      <c r="L50" s="618">
        <v>39360.120050203775</v>
      </c>
      <c r="M50" s="618">
        <v>14118.168763995731</v>
      </c>
      <c r="N50" s="613" t="s">
        <v>215</v>
      </c>
      <c r="O50" s="619">
        <v>48820.13626289666</v>
      </c>
      <c r="P50" s="619">
        <v>9623.6344808157792</v>
      </c>
      <c r="Q50" s="619">
        <v>4493.3061731089865</v>
      </c>
      <c r="R50" s="616">
        <v>999.8218597793757</v>
      </c>
      <c r="S50" s="620" t="s">
        <v>215</v>
      </c>
      <c r="T50" s="620">
        <v>11541.632290847307</v>
      </c>
      <c r="U50" s="620">
        <v>2596.5428143420545</v>
      </c>
      <c r="V50" s="620">
        <v>701.22305691632857</v>
      </c>
      <c r="W50">
        <v>433.1929072530146</v>
      </c>
    </row>
    <row r="51" spans="3:23" x14ac:dyDescent="0.25">
      <c r="C51" s="604"/>
      <c r="D51" s="604"/>
      <c r="E51" s="604"/>
      <c r="F51" s="604"/>
      <c r="G51" s="604"/>
      <c r="H51" s="604"/>
      <c r="I51" s="604"/>
      <c r="J51" s="604"/>
      <c r="K51" s="604"/>
      <c r="L51" s="604"/>
      <c r="M51" s="604"/>
      <c r="N51" s="604"/>
      <c r="O51" s="604"/>
      <c r="P51" s="604"/>
      <c r="Q51" s="604"/>
      <c r="R51" s="604"/>
      <c r="S51" s="604"/>
      <c r="T51" s="604"/>
      <c r="U51" s="604"/>
      <c r="V51" s="604"/>
    </row>
    <row r="52" spans="3:23" ht="14.4" x14ac:dyDescent="0.3">
      <c r="C52" s="603" t="s">
        <v>433</v>
      </c>
      <c r="D52" s="604"/>
      <c r="E52" s="604"/>
      <c r="F52" s="604"/>
      <c r="G52" s="604"/>
      <c r="H52" s="604"/>
      <c r="I52" s="604"/>
      <c r="J52" s="604"/>
      <c r="K52" s="604"/>
      <c r="L52" s="604"/>
      <c r="M52" s="604"/>
      <c r="N52" s="604"/>
      <c r="O52" s="604"/>
      <c r="P52" s="604"/>
      <c r="Q52" s="604"/>
      <c r="R52" s="604"/>
      <c r="S52" s="604"/>
      <c r="T52" s="604"/>
      <c r="U52" s="604"/>
      <c r="V52" s="604"/>
    </row>
    <row r="53" spans="3:23" ht="43.2" x14ac:dyDescent="0.3">
      <c r="C53" s="604"/>
      <c r="D53" s="605" t="s">
        <v>426</v>
      </c>
      <c r="E53" s="673">
        <v>4</v>
      </c>
      <c r="F53" s="674"/>
      <c r="G53" s="674"/>
      <c r="H53" s="675"/>
      <c r="I53" s="608" t="s">
        <v>426</v>
      </c>
      <c r="J53" s="676">
        <v>3</v>
      </c>
      <c r="K53" s="677"/>
      <c r="L53" s="677"/>
      <c r="M53" s="678"/>
      <c r="N53" s="611" t="s">
        <v>426</v>
      </c>
      <c r="O53" s="679">
        <v>2</v>
      </c>
      <c r="P53" s="680"/>
      <c r="Q53" s="681"/>
      <c r="R53" s="614"/>
      <c r="S53" s="682" t="s">
        <v>426</v>
      </c>
      <c r="T53" s="683">
        <v>1</v>
      </c>
      <c r="U53" s="683"/>
      <c r="V53" s="684"/>
    </row>
    <row r="54" spans="3:23" ht="57.6" x14ac:dyDescent="0.3">
      <c r="C54" s="604"/>
      <c r="D54" s="607"/>
      <c r="E54" s="605" t="s">
        <v>427</v>
      </c>
      <c r="F54" s="605" t="s">
        <v>428</v>
      </c>
      <c r="G54" s="605" t="s">
        <v>429</v>
      </c>
      <c r="H54" s="605" t="s">
        <v>430</v>
      </c>
      <c r="I54" s="610"/>
      <c r="J54" s="608" t="s">
        <v>427</v>
      </c>
      <c r="K54" s="608" t="s">
        <v>428</v>
      </c>
      <c r="L54" s="608" t="s">
        <v>429</v>
      </c>
      <c r="M54" s="608" t="s">
        <v>430</v>
      </c>
      <c r="N54" s="613"/>
      <c r="O54" s="611" t="s">
        <v>427</v>
      </c>
      <c r="P54" s="611" t="s">
        <v>428</v>
      </c>
      <c r="Q54" s="611" t="s">
        <v>429</v>
      </c>
      <c r="R54" s="616" t="s">
        <v>430</v>
      </c>
      <c r="S54" s="614"/>
      <c r="T54" s="614" t="s">
        <v>427</v>
      </c>
      <c r="U54" s="614" t="s">
        <v>428</v>
      </c>
      <c r="V54" s="614" t="s">
        <v>429</v>
      </c>
      <c r="W54" t="s">
        <v>430</v>
      </c>
    </row>
    <row r="55" spans="3:23" x14ac:dyDescent="0.25">
      <c r="C55" s="604"/>
      <c r="D55" s="607" t="s">
        <v>431</v>
      </c>
      <c r="E55" s="621">
        <v>19.551050199340242</v>
      </c>
      <c r="F55" s="621">
        <v>5.7698648004235711</v>
      </c>
      <c r="G55" s="621">
        <v>21.982261017143269</v>
      </c>
      <c r="H55" s="621">
        <v>4.8998663577755304</v>
      </c>
      <c r="I55" s="610" t="s">
        <v>431</v>
      </c>
      <c r="J55" s="622">
        <v>54.952903297138462</v>
      </c>
      <c r="K55" s="622">
        <v>17.32088510625023</v>
      </c>
      <c r="L55" s="622">
        <v>89.335737163324978</v>
      </c>
      <c r="M55" s="622">
        <v>21.440803955565773</v>
      </c>
      <c r="N55" s="613" t="s">
        <v>431</v>
      </c>
      <c r="O55" s="623">
        <v>12.826733599081406</v>
      </c>
      <c r="P55" s="623">
        <v>2.9678930115652653</v>
      </c>
      <c r="Q55" s="623">
        <v>9.6960231008148448</v>
      </c>
      <c r="R55" s="616">
        <v>2.7915584634729571</v>
      </c>
      <c r="S55" s="624" t="s">
        <v>431</v>
      </c>
      <c r="T55" s="624">
        <v>3.4132325741747498</v>
      </c>
      <c r="U55" s="624">
        <v>0.73676757076599375</v>
      </c>
      <c r="V55" s="624">
        <v>2.4186892737330483</v>
      </c>
      <c r="W55">
        <v>0.63538068284289662</v>
      </c>
    </row>
    <row r="56" spans="3:23" x14ac:dyDescent="0.25">
      <c r="C56" s="604"/>
      <c r="D56" s="607" t="s">
        <v>432</v>
      </c>
      <c r="E56" s="621">
        <v>10.810853134561334</v>
      </c>
      <c r="F56" s="621">
        <v>2.3841479710707181</v>
      </c>
      <c r="G56" s="621">
        <v>3.6173490142410976</v>
      </c>
      <c r="H56" s="621">
        <v>1.0750190550806433</v>
      </c>
      <c r="I56" s="610" t="s">
        <v>432</v>
      </c>
      <c r="J56" s="622">
        <v>31.101415025591983</v>
      </c>
      <c r="K56" s="622">
        <v>7.6385194252172006</v>
      </c>
      <c r="L56" s="622">
        <v>15.716428385540842</v>
      </c>
      <c r="M56" s="622">
        <v>5.435169403592222</v>
      </c>
      <c r="N56" s="613" t="s">
        <v>432</v>
      </c>
      <c r="O56" s="623">
        <v>8.1366216427985787</v>
      </c>
      <c r="P56" s="623">
        <v>1.2632599887164466</v>
      </c>
      <c r="Q56" s="623">
        <v>2.4409708686621894</v>
      </c>
      <c r="R56" s="616">
        <v>0.6455489384978933</v>
      </c>
      <c r="S56" s="624" t="s">
        <v>432</v>
      </c>
      <c r="T56" s="624">
        <v>2.4375707436523908</v>
      </c>
      <c r="U56" s="624">
        <v>0.57293872115440814</v>
      </c>
      <c r="V56" s="624">
        <v>0.85473379576433228</v>
      </c>
      <c r="W56">
        <v>0.35714836350950563</v>
      </c>
    </row>
    <row r="57" spans="3:23" x14ac:dyDescent="0.25">
      <c r="C57" s="604"/>
      <c r="D57" s="607" t="s">
        <v>215</v>
      </c>
      <c r="E57" s="621">
        <v>20.301821666098419</v>
      </c>
      <c r="F57" s="621">
        <v>5.9846472285057111</v>
      </c>
      <c r="G57" s="621">
        <v>1.3271123215568044</v>
      </c>
      <c r="H57" s="621">
        <v>0.45916164596735476</v>
      </c>
      <c r="I57" s="610" t="s">
        <v>215</v>
      </c>
      <c r="J57" s="622">
        <v>53.446121677269524</v>
      </c>
      <c r="K57" s="622">
        <v>16.946465468532573</v>
      </c>
      <c r="L57" s="622">
        <v>3.195115627604777</v>
      </c>
      <c r="M57" s="622">
        <v>1.1460631114302418</v>
      </c>
      <c r="N57" s="613" t="s">
        <v>215</v>
      </c>
      <c r="O57" s="623">
        <v>7.0789197581200156</v>
      </c>
      <c r="P57" s="623">
        <v>1.395426999718288</v>
      </c>
      <c r="Q57" s="623">
        <v>0.36475073640531774</v>
      </c>
      <c r="R57" s="616">
        <v>8.1162009793855211E-2</v>
      </c>
      <c r="S57" s="624" t="s">
        <v>215</v>
      </c>
      <c r="T57" s="624">
        <v>1.6735366821728594</v>
      </c>
      <c r="U57" s="624">
        <v>0.3764987080795979</v>
      </c>
      <c r="V57" s="624">
        <v>5.6922812855560785E-2</v>
      </c>
      <c r="W57">
        <v>3.5165071294656472E-2</v>
      </c>
    </row>
    <row r="69" spans="9:9" ht="14.4" x14ac:dyDescent="0.3">
      <c r="I69" s="202"/>
    </row>
    <row r="70" spans="9:9" ht="14.4" x14ac:dyDescent="0.3">
      <c r="I70" s="202"/>
    </row>
    <row r="73" spans="9:9" ht="14.4" x14ac:dyDescent="0.3">
      <c r="I73" s="202"/>
    </row>
    <row r="74" spans="9:9" ht="14.4" x14ac:dyDescent="0.3">
      <c r="I74" s="202"/>
    </row>
    <row r="75" spans="9:9" ht="14.4" x14ac:dyDescent="0.3">
      <c r="I75" s="202"/>
    </row>
    <row r="77" spans="9:9" ht="14.4" x14ac:dyDescent="0.3">
      <c r="I77" s="202"/>
    </row>
    <row r="78" spans="9:9" ht="14.4" x14ac:dyDescent="0.3">
      <c r="I78" s="202"/>
    </row>
    <row r="79" spans="9:9" ht="14.4" x14ac:dyDescent="0.3">
      <c r="I79" s="202"/>
    </row>
    <row r="80" spans="9:9" ht="14.4" x14ac:dyDescent="0.3">
      <c r="I80" s="202"/>
    </row>
    <row r="81" spans="9:9" ht="14.4" x14ac:dyDescent="0.3">
      <c r="I81" s="202"/>
    </row>
    <row r="82" spans="9:9" ht="14.4" x14ac:dyDescent="0.3">
      <c r="I82" s="202"/>
    </row>
    <row r="83" spans="9:9" ht="14.4" x14ac:dyDescent="0.3">
      <c r="I83" s="202"/>
    </row>
    <row r="85" spans="9:9" ht="14.4" x14ac:dyDescent="0.3">
      <c r="I85" s="202"/>
    </row>
    <row r="86" spans="9:9" ht="14.4" x14ac:dyDescent="0.3">
      <c r="I86" s="202"/>
    </row>
    <row r="88" spans="9:9" ht="14.4" x14ac:dyDescent="0.3">
      <c r="I88" s="202"/>
    </row>
    <row r="89" spans="9:9" ht="14.4" x14ac:dyDescent="0.3">
      <c r="I89" s="202"/>
    </row>
  </sheetData>
  <mergeCells count="14">
    <mergeCell ref="AG12:AH12"/>
    <mergeCell ref="AB14:AB17"/>
    <mergeCell ref="AC14:AC17"/>
    <mergeCell ref="AG4:AH4"/>
    <mergeCell ref="AI4:AJ4"/>
    <mergeCell ref="AB6:AB9"/>
    <mergeCell ref="AC6:AC9"/>
    <mergeCell ref="AG11:AJ11"/>
    <mergeCell ref="X3:AA3"/>
    <mergeCell ref="R4:T4"/>
    <mergeCell ref="X4:Y4"/>
    <mergeCell ref="Z4:AA4"/>
    <mergeCell ref="X12:Y12"/>
    <mergeCell ref="X11:AA1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BW476"/>
  <sheetViews>
    <sheetView topLeftCell="B1" zoomScale="70" zoomScaleNormal="70" workbookViewId="0">
      <selection activeCell="V39" sqref="V39"/>
    </sheetView>
  </sheetViews>
  <sheetFormatPr defaultRowHeight="13.2" x14ac:dyDescent="0.25"/>
  <cols>
    <col min="2" max="2" width="36.6640625" bestFit="1" customWidth="1"/>
    <col min="3" max="3" width="12.5546875" customWidth="1"/>
    <col min="4" max="4" width="12.6640625" customWidth="1"/>
    <col min="5" max="6" width="9.5546875" bestFit="1" customWidth="1"/>
    <col min="7" max="9" width="9.5546875" customWidth="1"/>
    <col min="11" max="11" width="31.6640625" bestFit="1" customWidth="1"/>
    <col min="12" max="12" width="6.88671875" bestFit="1" customWidth="1"/>
    <col min="13" max="13" width="14.5546875" bestFit="1" customWidth="1"/>
    <col min="14" max="14" width="18.33203125" bestFit="1" customWidth="1"/>
    <col min="15" max="15" width="14.88671875" bestFit="1" customWidth="1"/>
    <col min="16" max="16" width="12.109375" bestFit="1" customWidth="1"/>
    <col min="17" max="17" width="23.88671875" bestFit="1" customWidth="1"/>
    <col min="18" max="18" width="15.44140625" bestFit="1" customWidth="1"/>
    <col min="19" max="19" width="11" customWidth="1"/>
    <col min="20" max="20" width="16.44140625" bestFit="1" customWidth="1"/>
    <col min="21" max="21" width="20" bestFit="1" customWidth="1"/>
    <col min="22" max="22" width="15.6640625" bestFit="1" customWidth="1"/>
    <col min="23" max="23" width="18.6640625" bestFit="1" customWidth="1"/>
    <col min="24" max="24" width="25.33203125" bestFit="1" customWidth="1"/>
    <col min="25" max="25" width="9.33203125" bestFit="1" customWidth="1"/>
    <col min="32" max="32" width="31.5546875" customWidth="1"/>
  </cols>
  <sheetData>
    <row r="1" spans="1:75" ht="15" thickTop="1" thickBot="1" x14ac:dyDescent="0.3">
      <c r="A1" s="329"/>
      <c r="B1" s="330"/>
      <c r="C1" s="330"/>
      <c r="D1" s="330"/>
      <c r="E1" s="330"/>
      <c r="F1" s="330"/>
      <c r="G1" s="330"/>
      <c r="H1" s="330"/>
      <c r="I1" s="330"/>
      <c r="J1" s="330"/>
      <c r="K1" s="330"/>
      <c r="L1" s="330"/>
      <c r="M1" s="330"/>
      <c r="N1" s="330"/>
      <c r="O1" s="330"/>
      <c r="P1" s="330"/>
      <c r="Q1" s="330"/>
      <c r="R1" s="330"/>
      <c r="S1" s="330"/>
      <c r="T1" s="330"/>
      <c r="U1" s="330"/>
      <c r="V1" s="330"/>
      <c r="W1" s="330"/>
      <c r="X1" s="330"/>
      <c r="Y1" s="330"/>
      <c r="Z1" s="331"/>
      <c r="AA1" s="14"/>
    </row>
    <row r="2" spans="1:75" ht="15" customHeight="1" thickTop="1" thickBot="1" x14ac:dyDescent="0.45">
      <c r="A2" s="332"/>
      <c r="B2" s="333"/>
      <c r="C2" s="1684" t="s">
        <v>299</v>
      </c>
      <c r="D2" s="1685"/>
      <c r="E2" s="1686"/>
      <c r="F2" s="112"/>
      <c r="G2" s="112"/>
      <c r="H2" s="112"/>
      <c r="I2" s="112"/>
      <c r="J2" s="333"/>
      <c r="K2" s="333"/>
      <c r="L2" s="333"/>
      <c r="M2" s="333"/>
      <c r="N2" s="333"/>
      <c r="O2" s="333"/>
      <c r="P2" s="333"/>
      <c r="Q2" s="333"/>
      <c r="R2" s="333"/>
      <c r="S2" s="333"/>
      <c r="T2" s="333"/>
      <c r="U2" s="333"/>
      <c r="V2" s="333"/>
      <c r="W2" s="1680" t="s">
        <v>373</v>
      </c>
      <c r="X2" s="1681"/>
      <c r="Y2" s="333"/>
      <c r="Z2" s="334"/>
      <c r="AA2" s="14"/>
      <c r="AF2" s="685" t="s">
        <v>437</v>
      </c>
      <c r="AG2" s="604"/>
      <c r="AH2" s="604"/>
      <c r="AI2" s="604"/>
      <c r="AJ2" s="604"/>
      <c r="AK2" s="604"/>
      <c r="AL2" s="604"/>
      <c r="AM2" s="604"/>
      <c r="AN2" s="604"/>
      <c r="AO2" s="604"/>
      <c r="AP2" s="604"/>
      <c r="AQ2" s="604"/>
      <c r="AR2" s="604"/>
      <c r="AS2" s="604"/>
      <c r="AT2" s="604"/>
      <c r="AU2" s="604"/>
      <c r="AV2" s="604"/>
      <c r="AW2" s="604"/>
      <c r="AX2" s="604"/>
      <c r="AY2" s="604"/>
      <c r="AZ2" s="604"/>
      <c r="BA2" s="604"/>
      <c r="BB2" s="604"/>
      <c r="BC2" s="685" t="s">
        <v>438</v>
      </c>
      <c r="BD2" s="604"/>
      <c r="BE2" s="604"/>
      <c r="BF2" s="604"/>
      <c r="BG2" s="604"/>
      <c r="BH2" s="604"/>
      <c r="BI2" s="604"/>
      <c r="BJ2" s="604"/>
      <c r="BK2" s="604"/>
      <c r="BL2" s="604"/>
      <c r="BM2" s="604"/>
      <c r="BN2" s="604"/>
      <c r="BO2" s="604"/>
      <c r="BP2" s="604"/>
      <c r="BQ2" s="604"/>
      <c r="BR2" s="604"/>
      <c r="BS2" s="604"/>
      <c r="BT2" s="604"/>
      <c r="BU2" s="604"/>
      <c r="BV2" s="604"/>
      <c r="BW2" s="604"/>
    </row>
    <row r="3" spans="1:75" ht="44.4" thickTop="1" thickBot="1" x14ac:dyDescent="0.35">
      <c r="A3" s="332"/>
      <c r="B3" s="408" t="s">
        <v>338</v>
      </c>
      <c r="C3" s="290" t="s">
        <v>435</v>
      </c>
      <c r="D3" s="284" t="s">
        <v>402</v>
      </c>
      <c r="E3" s="285" t="s">
        <v>58</v>
      </c>
      <c r="F3" s="113"/>
      <c r="G3" s="113"/>
      <c r="H3" s="113"/>
      <c r="I3" s="113"/>
      <c r="J3" s="333"/>
      <c r="K3" s="335"/>
      <c r="L3" s="335"/>
      <c r="M3" s="335"/>
      <c r="N3" s="333"/>
      <c r="O3" s="333"/>
      <c r="P3" s="333"/>
      <c r="Q3" s="333"/>
      <c r="R3" s="333"/>
      <c r="S3" s="333"/>
      <c r="T3" s="333"/>
      <c r="U3" s="333"/>
      <c r="V3" s="333"/>
      <c r="W3" s="1682"/>
      <c r="X3" s="1683"/>
      <c r="Y3" s="333"/>
      <c r="Z3" s="334"/>
      <c r="AA3" s="14"/>
      <c r="AF3" s="604"/>
      <c r="AG3" s="605" t="s">
        <v>426</v>
      </c>
      <c r="AH3" s="606">
        <v>4</v>
      </c>
      <c r="AI3" s="606">
        <v>4</v>
      </c>
      <c r="AJ3" s="606">
        <v>4</v>
      </c>
      <c r="AK3" s="606">
        <v>4</v>
      </c>
      <c r="AL3" s="608" t="s">
        <v>426</v>
      </c>
      <c r="AM3" s="609">
        <v>3</v>
      </c>
      <c r="AN3" s="609">
        <v>3</v>
      </c>
      <c r="AO3" s="609">
        <v>3</v>
      </c>
      <c r="AP3" s="609">
        <v>3</v>
      </c>
      <c r="AQ3" s="611" t="s">
        <v>426</v>
      </c>
      <c r="AR3" s="612">
        <v>2</v>
      </c>
      <c r="AS3" s="612">
        <v>2</v>
      </c>
      <c r="AT3" s="612">
        <v>2</v>
      </c>
      <c r="AU3" s="612">
        <v>2</v>
      </c>
      <c r="AV3" s="614" t="s">
        <v>426</v>
      </c>
      <c r="AW3" s="615">
        <v>1</v>
      </c>
      <c r="AX3" s="615">
        <v>1</v>
      </c>
      <c r="AY3" s="615">
        <v>1</v>
      </c>
      <c r="AZ3" s="615">
        <v>1</v>
      </c>
      <c r="BA3" s="604"/>
      <c r="BB3" s="604"/>
      <c r="BC3" s="604"/>
      <c r="BD3" s="605" t="s">
        <v>426</v>
      </c>
      <c r="BE3" s="606">
        <v>4</v>
      </c>
      <c r="BF3" s="606">
        <v>4</v>
      </c>
      <c r="BG3" s="606">
        <v>4</v>
      </c>
      <c r="BH3" s="606">
        <v>4</v>
      </c>
      <c r="BI3" s="608" t="s">
        <v>426</v>
      </c>
      <c r="BJ3" s="609">
        <v>3</v>
      </c>
      <c r="BK3" s="609">
        <v>3</v>
      </c>
      <c r="BL3" s="609">
        <v>3</v>
      </c>
      <c r="BM3" s="609">
        <v>3</v>
      </c>
      <c r="BN3" s="611" t="s">
        <v>426</v>
      </c>
      <c r="BO3" s="612">
        <v>2</v>
      </c>
      <c r="BP3" s="612">
        <v>2</v>
      </c>
      <c r="BQ3" s="612">
        <v>2</v>
      </c>
      <c r="BR3" s="612">
        <v>2</v>
      </c>
      <c r="BS3" s="614" t="s">
        <v>426</v>
      </c>
      <c r="BT3" s="615">
        <v>1</v>
      </c>
      <c r="BU3" s="615">
        <v>1</v>
      </c>
      <c r="BV3" s="615">
        <v>1</v>
      </c>
      <c r="BW3" s="615">
        <v>1</v>
      </c>
    </row>
    <row r="4" spans="1:75" ht="15" customHeight="1" thickTop="1" thickBot="1" x14ac:dyDescent="0.35">
      <c r="A4" s="332"/>
      <c r="B4" s="288" t="s">
        <v>52</v>
      </c>
      <c r="C4" s="639">
        <f>N67</f>
        <v>8.1366216427985787</v>
      </c>
      <c r="D4" s="639">
        <f>O67</f>
        <v>1.2632599887164466</v>
      </c>
      <c r="E4" s="286"/>
      <c r="F4" s="114"/>
      <c r="G4" s="114"/>
      <c r="H4" s="114"/>
      <c r="I4" s="114"/>
      <c r="J4" s="336"/>
      <c r="K4" s="336"/>
      <c r="L4" s="339"/>
      <c r="M4" s="339"/>
      <c r="N4" s="339"/>
      <c r="O4" s="339" t="s">
        <v>118</v>
      </c>
      <c r="P4" s="340" t="s">
        <v>306</v>
      </c>
      <c r="Q4" s="339" t="s">
        <v>303</v>
      </c>
      <c r="R4" s="339" t="s">
        <v>305</v>
      </c>
      <c r="S4" s="339"/>
      <c r="T4" s="340"/>
      <c r="U4" s="339" t="s">
        <v>148</v>
      </c>
      <c r="V4" s="339"/>
      <c r="W4" s="339"/>
      <c r="X4" s="339"/>
      <c r="Y4" s="333"/>
      <c r="Z4" s="334"/>
      <c r="AA4" s="14"/>
      <c r="AF4" s="604"/>
      <c r="AG4" s="607"/>
      <c r="AH4" s="605" t="s">
        <v>427</v>
      </c>
      <c r="AI4" s="605" t="s">
        <v>428</v>
      </c>
      <c r="AJ4" s="605" t="s">
        <v>429</v>
      </c>
      <c r="AK4" s="605" t="s">
        <v>430</v>
      </c>
      <c r="AL4" s="610"/>
      <c r="AM4" s="608" t="s">
        <v>427</v>
      </c>
      <c r="AN4" s="608" t="s">
        <v>428</v>
      </c>
      <c r="AO4" s="608" t="s">
        <v>429</v>
      </c>
      <c r="AP4" s="608" t="s">
        <v>430</v>
      </c>
      <c r="AQ4" s="613"/>
      <c r="AR4" s="611" t="s">
        <v>427</v>
      </c>
      <c r="AS4" s="611" t="s">
        <v>428</v>
      </c>
      <c r="AT4" s="611" t="s">
        <v>429</v>
      </c>
      <c r="AU4" s="611" t="s">
        <v>430</v>
      </c>
      <c r="AV4" s="616"/>
      <c r="AW4" s="614" t="s">
        <v>427</v>
      </c>
      <c r="AX4" s="614" t="s">
        <v>428</v>
      </c>
      <c r="AY4" s="614" t="s">
        <v>429</v>
      </c>
      <c r="AZ4" s="614" t="s">
        <v>430</v>
      </c>
      <c r="BA4" s="604"/>
      <c r="BB4" s="604"/>
      <c r="BC4" s="604"/>
      <c r="BD4" s="607"/>
      <c r="BE4" s="605" t="s">
        <v>427</v>
      </c>
      <c r="BF4" s="605" t="s">
        <v>428</v>
      </c>
      <c r="BG4" s="605" t="s">
        <v>429</v>
      </c>
      <c r="BH4" s="605" t="s">
        <v>430</v>
      </c>
      <c r="BI4" s="610"/>
      <c r="BJ4" s="608" t="s">
        <v>427</v>
      </c>
      <c r="BK4" s="608" t="s">
        <v>428</v>
      </c>
      <c r="BL4" s="608" t="s">
        <v>429</v>
      </c>
      <c r="BM4" s="608" t="s">
        <v>430</v>
      </c>
      <c r="BN4" s="613"/>
      <c r="BO4" s="611" t="s">
        <v>427</v>
      </c>
      <c r="BP4" s="611" t="s">
        <v>428</v>
      </c>
      <c r="BQ4" s="611" t="s">
        <v>429</v>
      </c>
      <c r="BR4" s="611" t="s">
        <v>430</v>
      </c>
      <c r="BS4" s="616"/>
      <c r="BT4" s="614" t="s">
        <v>427</v>
      </c>
      <c r="BU4" s="614" t="s">
        <v>428</v>
      </c>
      <c r="BV4" s="614" t="s">
        <v>429</v>
      </c>
      <c r="BW4" s="614" t="s">
        <v>430</v>
      </c>
    </row>
    <row r="5" spans="1:75" ht="15" customHeight="1" thickTop="1" thickBot="1" x14ac:dyDescent="0.35">
      <c r="A5" s="332"/>
      <c r="B5" s="337" t="s">
        <v>53</v>
      </c>
      <c r="C5" s="639">
        <f>N66</f>
        <v>12.826733599081406</v>
      </c>
      <c r="D5" s="639">
        <f>O66</f>
        <v>2.9678930115652653</v>
      </c>
      <c r="E5" s="338"/>
      <c r="F5" s="114"/>
      <c r="G5" s="114"/>
      <c r="H5" s="114"/>
      <c r="I5" s="114"/>
      <c r="J5" s="336"/>
      <c r="K5" s="78" t="s">
        <v>114</v>
      </c>
      <c r="L5" s="79" t="s">
        <v>115</v>
      </c>
      <c r="M5" s="80" t="s">
        <v>116</v>
      </c>
      <c r="N5" s="80" t="s">
        <v>117</v>
      </c>
      <c r="O5" s="80" t="s">
        <v>118</v>
      </c>
      <c r="P5" s="80" t="s">
        <v>306</v>
      </c>
      <c r="Q5" s="80" t="s">
        <v>302</v>
      </c>
      <c r="R5" s="80" t="s">
        <v>304</v>
      </c>
      <c r="S5" s="80" t="s">
        <v>141</v>
      </c>
      <c r="T5" s="80" t="s">
        <v>119</v>
      </c>
      <c r="U5" s="80" t="s">
        <v>295</v>
      </c>
      <c r="V5" s="80" t="s">
        <v>297</v>
      </c>
      <c r="W5" s="81" t="s">
        <v>296</v>
      </c>
      <c r="X5" s="82" t="s">
        <v>298</v>
      </c>
      <c r="Y5" s="341"/>
      <c r="Z5" s="334"/>
      <c r="AA5" s="14"/>
      <c r="AF5" s="604"/>
      <c r="AG5" s="607" t="s">
        <v>431</v>
      </c>
      <c r="AH5" s="617">
        <v>16788.206431273193</v>
      </c>
      <c r="AI5" s="617">
        <v>3460.0298229493023</v>
      </c>
      <c r="AJ5" s="617">
        <v>7116.8001791187708</v>
      </c>
      <c r="AK5" s="617">
        <v>2108.081572895459</v>
      </c>
      <c r="AL5" s="610" t="s">
        <v>431</v>
      </c>
      <c r="AM5" s="618">
        <v>47362.427913963787</v>
      </c>
      <c r="AN5" s="618">
        <v>9501.1544071903827</v>
      </c>
      <c r="AO5" s="618">
        <v>41907.910645839307</v>
      </c>
      <c r="AP5" s="618">
        <v>7872.3402665905824</v>
      </c>
      <c r="AQ5" s="613" t="s">
        <v>431</v>
      </c>
      <c r="AR5" s="619">
        <v>33299.56216247494</v>
      </c>
      <c r="AS5" s="619">
        <v>7371.1891703354313</v>
      </c>
      <c r="AT5" s="619">
        <v>2806.5002363514027</v>
      </c>
      <c r="AU5" s="619">
        <v>486.20291918275586</v>
      </c>
      <c r="AV5" s="616" t="s">
        <v>431</v>
      </c>
      <c r="AW5" s="620">
        <v>385.53866619151449</v>
      </c>
      <c r="AX5" s="620">
        <v>66.428744818852792</v>
      </c>
      <c r="AY5" s="620">
        <v>1127.1512094555733</v>
      </c>
      <c r="AZ5" s="620">
        <v>95.192565760035706</v>
      </c>
      <c r="BA5" s="604"/>
      <c r="BB5" s="604"/>
      <c r="BC5" s="604"/>
      <c r="BD5" s="607" t="s">
        <v>431</v>
      </c>
      <c r="BE5" s="617">
        <v>537408.78844922699</v>
      </c>
      <c r="BF5" s="617">
        <v>109088.31261927818</v>
      </c>
      <c r="BG5" s="617">
        <v>0</v>
      </c>
      <c r="BH5" s="617">
        <v>0</v>
      </c>
      <c r="BI5" s="610" t="s">
        <v>431</v>
      </c>
      <c r="BJ5" s="618">
        <v>1162235.8541962369</v>
      </c>
      <c r="BK5" s="618">
        <v>240396.56690732337</v>
      </c>
      <c r="BL5" s="686">
        <v>0</v>
      </c>
      <c r="BM5" s="686">
        <v>0</v>
      </c>
      <c r="BN5" s="613" t="s">
        <v>431</v>
      </c>
      <c r="BO5" s="619">
        <v>644993.62811517739</v>
      </c>
      <c r="BP5" s="619">
        <v>117381.90974403846</v>
      </c>
      <c r="BQ5" s="619">
        <v>0</v>
      </c>
      <c r="BR5" s="619">
        <v>0</v>
      </c>
      <c r="BS5" s="616" t="s">
        <v>431</v>
      </c>
      <c r="BT5" s="620">
        <v>52842.795568106696</v>
      </c>
      <c r="BU5" s="620">
        <v>9649.7028001104554</v>
      </c>
      <c r="BV5" s="620">
        <v>0</v>
      </c>
      <c r="BW5" s="620">
        <v>0</v>
      </c>
    </row>
    <row r="6" spans="1:75" ht="15" customHeight="1" thickBot="1" x14ac:dyDescent="0.35">
      <c r="A6" s="332"/>
      <c r="B6" s="337" t="s">
        <v>54</v>
      </c>
      <c r="C6" s="639">
        <f>N68</f>
        <v>7.0789197581200156</v>
      </c>
      <c r="D6" s="639">
        <f>O68</f>
        <v>1.395426999718288</v>
      </c>
      <c r="E6" s="338"/>
      <c r="F6" s="114"/>
      <c r="G6" s="114"/>
      <c r="H6" s="114"/>
      <c r="I6" s="114"/>
      <c r="J6" s="336"/>
      <c r="K6" s="83" t="s">
        <v>307</v>
      </c>
      <c r="L6" s="84" t="s">
        <v>435</v>
      </c>
      <c r="M6" s="366">
        <f>C13</f>
        <v>4.8377724212892801</v>
      </c>
      <c r="N6" s="312"/>
      <c r="O6" s="313">
        <v>2.6561722889135968</v>
      </c>
      <c r="P6" s="313"/>
      <c r="Q6" s="313">
        <v>5.8638736531068998E-2</v>
      </c>
      <c r="R6" s="313"/>
      <c r="S6" s="313"/>
      <c r="T6" s="313"/>
      <c r="U6" s="313">
        <v>1.1673140238720325</v>
      </c>
      <c r="V6" s="313"/>
      <c r="W6" s="313">
        <v>0.95564737197258032</v>
      </c>
      <c r="X6" s="85">
        <f>SUM(N6:W6)</f>
        <v>4.8377724212892792</v>
      </c>
      <c r="Y6" s="342"/>
      <c r="Z6" s="334"/>
      <c r="AA6" s="14"/>
      <c r="AF6" s="604"/>
      <c r="AG6" s="607" t="s">
        <v>432</v>
      </c>
      <c r="AH6" s="617">
        <v>32321.410705977178</v>
      </c>
      <c r="AI6" s="617">
        <v>3518.6740800988518</v>
      </c>
      <c r="AJ6" s="617">
        <v>144367.98970568311</v>
      </c>
      <c r="AK6" s="617">
        <v>14404.892990396769</v>
      </c>
      <c r="AL6" s="610" t="s">
        <v>432</v>
      </c>
      <c r="AM6" s="618">
        <v>41600.27506803743</v>
      </c>
      <c r="AN6" s="618">
        <v>7294.6690232646288</v>
      </c>
      <c r="AO6" s="618">
        <v>28947.005733198188</v>
      </c>
      <c r="AP6" s="618">
        <v>10148.234458644212</v>
      </c>
      <c r="AQ6" s="613" t="s">
        <v>432</v>
      </c>
      <c r="AR6" s="619">
        <v>16288.537925296943</v>
      </c>
      <c r="AS6" s="619">
        <v>1859.4502581676591</v>
      </c>
      <c r="AT6" s="619">
        <v>65.378534809228057</v>
      </c>
      <c r="AU6" s="619">
        <v>5.31942627119584</v>
      </c>
      <c r="AV6" s="616" t="s">
        <v>432</v>
      </c>
      <c r="AW6" s="620">
        <v>1540.5000438485522</v>
      </c>
      <c r="AX6" s="620">
        <v>206.26384960551133</v>
      </c>
      <c r="AY6" s="620">
        <v>480.04680295444871</v>
      </c>
      <c r="AZ6" s="620">
        <v>164.3081485429488</v>
      </c>
      <c r="BA6" s="604"/>
      <c r="BB6" s="604"/>
      <c r="BC6" s="604"/>
      <c r="BD6" s="607" t="s">
        <v>432</v>
      </c>
      <c r="BE6" s="617">
        <v>414247.5757392568</v>
      </c>
      <c r="BF6" s="617">
        <v>63059.512777645621</v>
      </c>
      <c r="BG6" s="617">
        <v>0</v>
      </c>
      <c r="BH6" s="617">
        <v>0</v>
      </c>
      <c r="BI6" s="610" t="s">
        <v>432</v>
      </c>
      <c r="BJ6" s="618">
        <v>1313518.2585128676</v>
      </c>
      <c r="BK6" s="618">
        <v>217502.38987845503</v>
      </c>
      <c r="BL6" s="686">
        <v>0</v>
      </c>
      <c r="BM6" s="686">
        <v>0</v>
      </c>
      <c r="BN6" s="613" t="s">
        <v>432</v>
      </c>
      <c r="BO6" s="619">
        <v>324253.89552000904</v>
      </c>
      <c r="BP6" s="619">
        <v>39336.108287975178</v>
      </c>
      <c r="BQ6" s="619">
        <v>0</v>
      </c>
      <c r="BR6" s="619">
        <v>0</v>
      </c>
      <c r="BS6" s="616" t="s">
        <v>432</v>
      </c>
      <c r="BT6" s="620">
        <v>80014.183812963311</v>
      </c>
      <c r="BU6" s="620">
        <v>15202.751217534755</v>
      </c>
      <c r="BV6" s="620">
        <v>0</v>
      </c>
      <c r="BW6" s="620">
        <v>0</v>
      </c>
    </row>
    <row r="7" spans="1:75" ht="15" customHeight="1" thickBot="1" x14ac:dyDescent="0.35">
      <c r="A7" s="332"/>
      <c r="B7" s="337" t="s">
        <v>55</v>
      </c>
      <c r="C7" s="639">
        <f>P67</f>
        <v>2.0748252383628607</v>
      </c>
      <c r="D7" s="639">
        <f>Q67</f>
        <v>0.54871659772320946</v>
      </c>
      <c r="E7" s="338"/>
      <c r="F7" s="114"/>
      <c r="G7" s="114"/>
      <c r="H7" s="114"/>
      <c r="I7" s="114"/>
      <c r="J7" s="336"/>
      <c r="K7" s="343" t="s">
        <v>307</v>
      </c>
      <c r="L7" s="344" t="s">
        <v>402</v>
      </c>
      <c r="M7" s="366">
        <f>D13</f>
        <v>0.60576389263289088</v>
      </c>
      <c r="N7" s="358"/>
      <c r="O7" s="359">
        <v>0.36002475982417653</v>
      </c>
      <c r="P7" s="359"/>
      <c r="Q7" s="359">
        <v>6.6940209294035734E-3</v>
      </c>
      <c r="R7" s="359"/>
      <c r="S7" s="359"/>
      <c r="T7" s="359"/>
      <c r="U7" s="359">
        <v>0.14160998983671064</v>
      </c>
      <c r="V7" s="359"/>
      <c r="W7" s="359">
        <v>9.7435122042599742E-2</v>
      </c>
      <c r="X7" s="345">
        <f t="shared" ref="X7:X17" si="0">SUM(N7:W7)</f>
        <v>0.60576389263289054</v>
      </c>
      <c r="Y7" s="342"/>
      <c r="Z7" s="334"/>
      <c r="AA7" s="14"/>
      <c r="AF7" s="604"/>
      <c r="AG7" s="607" t="s">
        <v>215</v>
      </c>
      <c r="AH7" s="617">
        <v>53816.215370363534</v>
      </c>
      <c r="AI7" s="617">
        <v>7270.1553476848458</v>
      </c>
      <c r="AJ7" s="617">
        <v>43920.238733233324</v>
      </c>
      <c r="AK7" s="617">
        <v>8221.6069297962786</v>
      </c>
      <c r="AL7" s="610" t="s">
        <v>215</v>
      </c>
      <c r="AM7" s="618">
        <v>70201.515614735152</v>
      </c>
      <c r="AN7" s="618">
        <v>15744.985440126909</v>
      </c>
      <c r="AO7" s="618">
        <v>52054.77788222277</v>
      </c>
      <c r="AP7" s="618">
        <v>12368.366746603017</v>
      </c>
      <c r="AQ7" s="613" t="s">
        <v>215</v>
      </c>
      <c r="AR7" s="619">
        <v>67426.454494882142</v>
      </c>
      <c r="AS7" s="619">
        <v>6792.1057710369123</v>
      </c>
      <c r="AT7" s="619">
        <v>3033.5405044565005</v>
      </c>
      <c r="AU7" s="619">
        <v>520.85692051863293</v>
      </c>
      <c r="AV7" s="616" t="s">
        <v>215</v>
      </c>
      <c r="AW7" s="620">
        <v>783.40485483489454</v>
      </c>
      <c r="AX7" s="620">
        <v>133.77769756170093</v>
      </c>
      <c r="AY7" s="620">
        <v>4902.3201349131286</v>
      </c>
      <c r="AZ7" s="620">
        <v>2793.710716179472</v>
      </c>
      <c r="BA7" s="604"/>
      <c r="BB7" s="604"/>
      <c r="BC7" s="604"/>
      <c r="BD7" s="607" t="s">
        <v>215</v>
      </c>
      <c r="BE7" s="617">
        <v>702153.23721985926</v>
      </c>
      <c r="BF7" s="617">
        <v>134081.48540762463</v>
      </c>
      <c r="BG7" s="617">
        <v>0</v>
      </c>
      <c r="BH7" s="617">
        <v>0</v>
      </c>
      <c r="BI7" s="610" t="s">
        <v>215</v>
      </c>
      <c r="BJ7" s="618">
        <v>1997975.2875856983</v>
      </c>
      <c r="BK7" s="618">
        <v>412778.68519387615</v>
      </c>
      <c r="BL7" s="686">
        <v>0</v>
      </c>
      <c r="BM7" s="686">
        <v>0</v>
      </c>
      <c r="BN7" s="613" t="s">
        <v>215</v>
      </c>
      <c r="BO7" s="619">
        <v>394684.15522408485</v>
      </c>
      <c r="BP7" s="619">
        <v>63563.502150347507</v>
      </c>
      <c r="BQ7" s="619">
        <v>0</v>
      </c>
      <c r="BR7" s="619">
        <v>0</v>
      </c>
      <c r="BS7" s="616" t="s">
        <v>215</v>
      </c>
      <c r="BT7" s="620">
        <v>72793.811237668546</v>
      </c>
      <c r="BU7" s="620">
        <v>14263.359586570032</v>
      </c>
      <c r="BV7" s="620">
        <v>0</v>
      </c>
      <c r="BW7" s="620">
        <v>0</v>
      </c>
    </row>
    <row r="8" spans="1:75" ht="15" customHeight="1" thickBot="1" x14ac:dyDescent="0.35">
      <c r="A8" s="332"/>
      <c r="B8" s="337" t="s">
        <v>57</v>
      </c>
      <c r="C8" s="639">
        <f>P66</f>
        <v>8.2416196356926203</v>
      </c>
      <c r="D8" s="639">
        <f>Q66</f>
        <v>2.3728246939520137</v>
      </c>
      <c r="E8" s="338"/>
      <c r="F8" s="114"/>
      <c r="G8" s="114"/>
      <c r="H8" s="114"/>
      <c r="I8" s="114"/>
      <c r="J8" s="336"/>
      <c r="K8" s="343" t="s">
        <v>308</v>
      </c>
      <c r="L8" s="344" t="s">
        <v>435</v>
      </c>
      <c r="M8" s="366">
        <f>C14</f>
        <v>7.5743490879373283</v>
      </c>
      <c r="N8" s="358"/>
      <c r="O8" s="359">
        <v>3.4029911750447139</v>
      </c>
      <c r="P8" s="359"/>
      <c r="Q8" s="359">
        <v>0.11987842378490979</v>
      </c>
      <c r="R8" s="359"/>
      <c r="S8" s="359"/>
      <c r="T8" s="359"/>
      <c r="U8" s="359">
        <v>2.3219770612146391</v>
      </c>
      <c r="V8" s="359">
        <v>1.7295024278930649</v>
      </c>
      <c r="W8" s="359"/>
      <c r="X8" s="345">
        <f t="shared" si="0"/>
        <v>7.5743490879373283</v>
      </c>
      <c r="Y8" s="342"/>
      <c r="Z8" s="334"/>
      <c r="AA8" s="14"/>
      <c r="AF8" s="604"/>
      <c r="AG8" s="604"/>
      <c r="AH8" s="604"/>
      <c r="AI8" s="604"/>
      <c r="AJ8" s="604"/>
      <c r="AK8" s="604"/>
      <c r="AL8" s="604"/>
      <c r="AM8" s="604"/>
      <c r="AN8" s="604"/>
      <c r="AO8" s="604"/>
      <c r="AP8" s="604"/>
      <c r="AQ8" s="604"/>
      <c r="AR8" s="604"/>
      <c r="AS8" s="604"/>
      <c r="AT8" s="604"/>
      <c r="AU8" s="604"/>
      <c r="AV8" s="604"/>
      <c r="AW8" s="604"/>
      <c r="AX8" s="604"/>
      <c r="AY8" s="604"/>
      <c r="AZ8" s="604"/>
      <c r="BA8" s="604"/>
      <c r="BB8" s="604"/>
      <c r="BC8" s="604"/>
      <c r="BD8" s="604"/>
      <c r="BE8" s="604"/>
      <c r="BF8" s="604"/>
      <c r="BG8" s="604"/>
      <c r="BH8" s="604"/>
      <c r="BI8" s="604"/>
      <c r="BJ8" s="604"/>
      <c r="BK8" s="604"/>
      <c r="BL8" s="604"/>
      <c r="BM8" s="604"/>
      <c r="BN8" s="604"/>
      <c r="BO8" s="604"/>
      <c r="BP8" s="604"/>
      <c r="BQ8" s="604"/>
      <c r="BR8" s="604"/>
      <c r="BS8" s="604"/>
      <c r="BT8" s="604"/>
      <c r="BU8" s="604"/>
      <c r="BV8" s="604"/>
      <c r="BW8" s="604"/>
    </row>
    <row r="9" spans="1:75" ht="15" customHeight="1" thickBot="1" x14ac:dyDescent="0.5">
      <c r="A9" s="332"/>
      <c r="B9" s="289" t="s">
        <v>56</v>
      </c>
      <c r="C9" s="639">
        <f>P68</f>
        <v>0.31003812594452007</v>
      </c>
      <c r="D9" s="639">
        <f>Q68</f>
        <v>6.8987708324776922E-2</v>
      </c>
      <c r="E9" s="283"/>
      <c r="F9" s="114"/>
      <c r="G9" s="114"/>
      <c r="H9" s="114"/>
      <c r="I9" s="114"/>
      <c r="J9" s="336"/>
      <c r="K9" s="343" t="s">
        <v>308</v>
      </c>
      <c r="L9" s="344" t="s">
        <v>402</v>
      </c>
      <c r="M9" s="366">
        <f>D14</f>
        <v>1.4209060285311845</v>
      </c>
      <c r="N9" s="358"/>
      <c r="O9" s="359">
        <v>0.65992469267587894</v>
      </c>
      <c r="P9" s="359"/>
      <c r="Q9" s="359">
        <v>2.6536281013207555E-2</v>
      </c>
      <c r="R9" s="359"/>
      <c r="S9" s="359"/>
      <c r="T9" s="359"/>
      <c r="U9" s="359">
        <v>0.42257487507853847</v>
      </c>
      <c r="V9" s="359">
        <v>0.31187017976355946</v>
      </c>
      <c r="W9" s="359"/>
      <c r="X9" s="345">
        <f t="shared" si="0"/>
        <v>1.4209060285311845</v>
      </c>
      <c r="Y9" s="342"/>
      <c r="Z9" s="334"/>
      <c r="AA9" s="14"/>
      <c r="AF9" s="687" t="s">
        <v>439</v>
      </c>
      <c r="AG9" s="604"/>
      <c r="AH9" s="604"/>
      <c r="AI9" s="604"/>
      <c r="AJ9" s="604"/>
      <c r="AK9" s="604"/>
      <c r="AL9" s="604"/>
      <c r="AM9" s="604"/>
      <c r="AN9" s="604"/>
      <c r="AO9" s="604"/>
      <c r="AP9" s="604"/>
      <c r="AQ9" s="604"/>
      <c r="AR9" s="604"/>
      <c r="AS9" s="604"/>
      <c r="AT9" s="604"/>
      <c r="AU9" s="604"/>
      <c r="AV9" s="604"/>
      <c r="AW9" s="604"/>
      <c r="AX9" s="604"/>
      <c r="AY9" s="604"/>
      <c r="AZ9" s="604"/>
      <c r="BA9" s="604"/>
      <c r="BB9" s="604"/>
      <c r="BC9" s="687" t="s">
        <v>440</v>
      </c>
      <c r="BD9" s="604"/>
      <c r="BE9" s="604"/>
      <c r="BF9" s="604"/>
      <c r="BG9" s="604"/>
      <c r="BH9" s="604"/>
      <c r="BI9" s="604"/>
      <c r="BJ9" s="604"/>
      <c r="BK9" s="604"/>
      <c r="BL9" s="604"/>
      <c r="BM9" s="604"/>
      <c r="BN9" s="604"/>
      <c r="BO9" s="604"/>
      <c r="BP9" s="604"/>
      <c r="BQ9" s="604"/>
      <c r="BR9" s="604"/>
      <c r="BS9" s="604"/>
      <c r="BT9" s="604"/>
      <c r="BU9" s="604"/>
      <c r="BV9" s="604"/>
      <c r="BW9" s="604"/>
    </row>
    <row r="10" spans="1:75" ht="15" customHeight="1" thickTop="1" thickBot="1" x14ac:dyDescent="0.35">
      <c r="A10" s="332"/>
      <c r="B10" s="333"/>
      <c r="C10" s="412"/>
      <c r="D10" s="412"/>
      <c r="E10" s="412"/>
      <c r="F10" s="335"/>
      <c r="G10" s="335"/>
      <c r="H10" s="335"/>
      <c r="I10" s="335"/>
      <c r="J10" s="336"/>
      <c r="K10" s="343" t="s">
        <v>309</v>
      </c>
      <c r="L10" s="344" t="s">
        <v>435</v>
      </c>
      <c r="M10" s="366">
        <f>C15</f>
        <v>4.1941318166956298</v>
      </c>
      <c r="N10" s="358"/>
      <c r="O10" s="359">
        <v>2.5305336217073484</v>
      </c>
      <c r="P10" s="359"/>
      <c r="Q10" s="359">
        <v>0.24273523618157572</v>
      </c>
      <c r="R10" s="359"/>
      <c r="S10" s="359"/>
      <c r="T10" s="359"/>
      <c r="U10" s="359">
        <v>1.4208629588067054</v>
      </c>
      <c r="V10" s="359">
        <v>0</v>
      </c>
      <c r="W10" s="359">
        <v>0</v>
      </c>
      <c r="X10" s="345">
        <f t="shared" si="0"/>
        <v>4.1941318166956298</v>
      </c>
      <c r="Y10" s="342"/>
      <c r="Z10" s="334"/>
      <c r="AA10" s="14"/>
      <c r="AF10" s="604"/>
      <c r="AG10" s="605" t="s">
        <v>426</v>
      </c>
      <c r="AH10" s="606">
        <v>4</v>
      </c>
      <c r="AI10" s="606">
        <v>4</v>
      </c>
      <c r="AJ10" s="606">
        <v>4</v>
      </c>
      <c r="AK10" s="606">
        <v>4</v>
      </c>
      <c r="AL10" s="608" t="s">
        <v>426</v>
      </c>
      <c r="AM10" s="609">
        <v>3</v>
      </c>
      <c r="AN10" s="609">
        <v>3</v>
      </c>
      <c r="AO10" s="609">
        <v>3</v>
      </c>
      <c r="AP10" s="609">
        <v>3</v>
      </c>
      <c r="AQ10" s="611" t="s">
        <v>426</v>
      </c>
      <c r="AR10" s="612">
        <v>2</v>
      </c>
      <c r="AS10" s="612">
        <v>2</v>
      </c>
      <c r="AT10" s="612">
        <v>2</v>
      </c>
      <c r="AU10" s="612">
        <v>2</v>
      </c>
      <c r="AV10" s="614" t="s">
        <v>426</v>
      </c>
      <c r="AW10" s="615">
        <v>1</v>
      </c>
      <c r="AX10" s="615">
        <v>1</v>
      </c>
      <c r="AY10" s="615">
        <v>1</v>
      </c>
      <c r="AZ10" s="615">
        <v>1</v>
      </c>
      <c r="BA10" s="604"/>
      <c r="BB10" s="604"/>
      <c r="BC10" s="604"/>
      <c r="BD10" s="605" t="s">
        <v>426</v>
      </c>
      <c r="BE10" s="673">
        <v>4</v>
      </c>
      <c r="BF10" s="674"/>
      <c r="BG10" s="674"/>
      <c r="BH10" s="675"/>
      <c r="BI10" s="608" t="s">
        <v>426</v>
      </c>
      <c r="BJ10" s="676">
        <v>3</v>
      </c>
      <c r="BK10" s="677"/>
      <c r="BL10" s="677"/>
      <c r="BM10" s="678"/>
      <c r="BN10" s="611" t="s">
        <v>426</v>
      </c>
      <c r="BO10" s="679">
        <v>2</v>
      </c>
      <c r="BP10" s="680"/>
      <c r="BQ10" s="680"/>
      <c r="BR10" s="681"/>
      <c r="BS10" s="614" t="s">
        <v>426</v>
      </c>
      <c r="BT10" s="682">
        <v>1</v>
      </c>
      <c r="BU10" s="683"/>
      <c r="BV10" s="683"/>
      <c r="BW10" s="684"/>
    </row>
    <row r="11" spans="1:75" ht="15" customHeight="1" thickBot="1" x14ac:dyDescent="0.35">
      <c r="A11" s="332"/>
      <c r="B11" s="333"/>
      <c r="C11" s="1684" t="s">
        <v>299</v>
      </c>
      <c r="D11" s="1685"/>
      <c r="E11" s="1686"/>
      <c r="F11" s="115"/>
      <c r="G11" s="115"/>
      <c r="H11" s="115"/>
      <c r="I11" s="115"/>
      <c r="J11" s="336"/>
      <c r="K11" s="343" t="s">
        <v>309</v>
      </c>
      <c r="L11" s="344" t="s">
        <v>402</v>
      </c>
      <c r="M11" s="366">
        <f>D15</f>
        <v>0.66837127908573668</v>
      </c>
      <c r="N11" s="358"/>
      <c r="O11" s="359">
        <v>0.41509109056875265</v>
      </c>
      <c r="P11" s="359"/>
      <c r="Q11" s="359">
        <v>2.4451580775732885E-2</v>
      </c>
      <c r="R11" s="359"/>
      <c r="S11" s="359"/>
      <c r="T11" s="359"/>
      <c r="U11" s="359">
        <v>0.22882860774125102</v>
      </c>
      <c r="V11" s="359">
        <v>0</v>
      </c>
      <c r="W11" s="359">
        <v>0</v>
      </c>
      <c r="X11" s="345">
        <f t="shared" si="0"/>
        <v>0.66837127908573657</v>
      </c>
      <c r="Y11" s="342"/>
      <c r="Z11" s="334"/>
      <c r="AA11" s="14"/>
      <c r="AF11" s="604"/>
      <c r="AG11" s="607"/>
      <c r="AH11" s="605" t="s">
        <v>427</v>
      </c>
      <c r="AI11" s="605" t="s">
        <v>428</v>
      </c>
      <c r="AJ11" s="605" t="s">
        <v>429</v>
      </c>
      <c r="AK11" s="605" t="s">
        <v>430</v>
      </c>
      <c r="AL11" s="610"/>
      <c r="AM11" s="608" t="s">
        <v>427</v>
      </c>
      <c r="AN11" s="608" t="s">
        <v>428</v>
      </c>
      <c r="AO11" s="608" t="s">
        <v>429</v>
      </c>
      <c r="AP11" s="608" t="s">
        <v>430</v>
      </c>
      <c r="AQ11" s="613"/>
      <c r="AR11" s="611" t="s">
        <v>427</v>
      </c>
      <c r="AS11" s="611" t="s">
        <v>428</v>
      </c>
      <c r="AT11" s="611" t="s">
        <v>429</v>
      </c>
      <c r="AU11" s="611" t="s">
        <v>430</v>
      </c>
      <c r="AV11" s="616"/>
      <c r="AW11" s="614" t="s">
        <v>427</v>
      </c>
      <c r="AX11" s="614" t="s">
        <v>428</v>
      </c>
      <c r="AY11" s="614" t="s">
        <v>429</v>
      </c>
      <c r="AZ11" s="614" t="s">
        <v>430</v>
      </c>
      <c r="BA11" s="604"/>
      <c r="BB11" s="604"/>
      <c r="BC11" s="604"/>
      <c r="BD11" s="607"/>
      <c r="BE11" s="605" t="s">
        <v>427</v>
      </c>
      <c r="BF11" s="605" t="s">
        <v>428</v>
      </c>
      <c r="BG11" s="605" t="s">
        <v>429</v>
      </c>
      <c r="BH11" s="605" t="s">
        <v>430</v>
      </c>
      <c r="BI11" s="610"/>
      <c r="BJ11" s="608" t="s">
        <v>427</v>
      </c>
      <c r="BK11" s="608" t="s">
        <v>428</v>
      </c>
      <c r="BL11" s="608" t="s">
        <v>429</v>
      </c>
      <c r="BM11" s="608" t="s">
        <v>430</v>
      </c>
      <c r="BN11" s="613"/>
      <c r="BO11" s="611" t="s">
        <v>427</v>
      </c>
      <c r="BP11" s="611" t="s">
        <v>428</v>
      </c>
      <c r="BQ11" s="611" t="s">
        <v>429</v>
      </c>
      <c r="BR11" s="611" t="s">
        <v>430</v>
      </c>
      <c r="BS11" s="616"/>
      <c r="BT11" s="614" t="s">
        <v>427</v>
      </c>
      <c r="BU11" s="614" t="s">
        <v>428</v>
      </c>
      <c r="BV11" s="614" t="s">
        <v>429</v>
      </c>
      <c r="BW11" s="614" t="s">
        <v>430</v>
      </c>
    </row>
    <row r="12" spans="1:75" ht="15" customHeight="1" thickTop="1" thickBot="1" x14ac:dyDescent="0.3">
      <c r="A12" s="332"/>
      <c r="B12" s="287" t="s">
        <v>300</v>
      </c>
      <c r="C12" s="290" t="s">
        <v>435</v>
      </c>
      <c r="D12" s="284" t="s">
        <v>402</v>
      </c>
      <c r="E12" s="285" t="s">
        <v>58</v>
      </c>
      <c r="F12" s="116"/>
      <c r="G12" s="116"/>
      <c r="H12" s="116"/>
      <c r="I12" s="116"/>
      <c r="J12" s="336"/>
      <c r="K12" s="343" t="s">
        <v>310</v>
      </c>
      <c r="L12" s="344" t="s">
        <v>435</v>
      </c>
      <c r="M12" s="366">
        <f>C16</f>
        <v>1.0080223604287726</v>
      </c>
      <c r="N12" s="358"/>
      <c r="O12" s="359">
        <v>0.2055885500802602</v>
      </c>
      <c r="P12" s="359"/>
      <c r="Q12" s="359">
        <v>2.35362725313221E-4</v>
      </c>
      <c r="R12" s="359"/>
      <c r="S12" s="359"/>
      <c r="T12" s="359"/>
      <c r="U12" s="359">
        <v>0</v>
      </c>
      <c r="V12" s="359"/>
      <c r="W12" s="359">
        <v>0.80219844762319892</v>
      </c>
      <c r="X12" s="345">
        <f t="shared" si="0"/>
        <v>1.0080223604287724</v>
      </c>
      <c r="Y12" s="342"/>
      <c r="Z12" s="334"/>
      <c r="AA12" s="14"/>
      <c r="AF12" s="604"/>
      <c r="AG12" s="607" t="s">
        <v>431</v>
      </c>
      <c r="AH12" s="621">
        <v>6.0437543152583491E-2</v>
      </c>
      <c r="AI12" s="621">
        <v>1.2456107362617489E-2</v>
      </c>
      <c r="AJ12" s="663">
        <v>2.5620480644827574E-2</v>
      </c>
      <c r="AK12" s="663">
        <v>7.5890936624236531E-3</v>
      </c>
      <c r="AL12" s="610" t="s">
        <v>431</v>
      </c>
      <c r="AM12" s="622">
        <v>0.17050474049026965</v>
      </c>
      <c r="AN12" s="622">
        <v>3.4204155865885377E-2</v>
      </c>
      <c r="AO12" s="622">
        <v>0.15086847832502151</v>
      </c>
      <c r="AP12" s="622">
        <v>2.8340424959726097E-2</v>
      </c>
      <c r="AQ12" s="613" t="s">
        <v>431</v>
      </c>
      <c r="AR12" s="623">
        <v>0.11987842378490979</v>
      </c>
      <c r="AS12" s="623">
        <v>2.6536281013207555E-2</v>
      </c>
      <c r="AT12" s="623">
        <v>1.0103400850865049E-2</v>
      </c>
      <c r="AU12" s="623">
        <v>1.7503305090579211E-3</v>
      </c>
      <c r="AV12" s="616" t="s">
        <v>431</v>
      </c>
      <c r="AW12" s="688">
        <v>1.3879391982894523E-3</v>
      </c>
      <c r="AX12" s="688">
        <v>2.3914348134787005E-4</v>
      </c>
      <c r="AY12" s="688">
        <v>4.057744354040064E-3</v>
      </c>
      <c r="AZ12" s="688">
        <v>3.4269323673612856E-4</v>
      </c>
      <c r="BA12" s="604"/>
      <c r="BB12" s="604"/>
      <c r="BC12" s="604"/>
      <c r="BD12" s="607" t="s">
        <v>431</v>
      </c>
      <c r="BE12" s="621">
        <v>1.9346716384172171</v>
      </c>
      <c r="BF12" s="621">
        <v>0.39271792542940143</v>
      </c>
      <c r="BG12" s="663">
        <v>0</v>
      </c>
      <c r="BH12" s="663">
        <v>0</v>
      </c>
      <c r="BI12" s="610" t="s">
        <v>431</v>
      </c>
      <c r="BJ12" s="622">
        <v>4.1840490751064534</v>
      </c>
      <c r="BK12" s="622">
        <v>0.86542764086636415</v>
      </c>
      <c r="BL12" s="622">
        <v>0</v>
      </c>
      <c r="BM12" s="622">
        <v>0</v>
      </c>
      <c r="BN12" s="613" t="s">
        <v>431</v>
      </c>
      <c r="BO12" s="623">
        <v>2.3219770612146391</v>
      </c>
      <c r="BP12" s="623">
        <v>0.42257487507853847</v>
      </c>
      <c r="BQ12" s="623">
        <v>0</v>
      </c>
      <c r="BR12" s="623">
        <v>0</v>
      </c>
      <c r="BS12" s="616" t="s">
        <v>431</v>
      </c>
      <c r="BT12" s="624">
        <v>0.19023406404518411</v>
      </c>
      <c r="BU12" s="624">
        <v>3.4738930080397641E-2</v>
      </c>
      <c r="BV12" s="688">
        <v>0</v>
      </c>
      <c r="BW12" s="688">
        <v>0</v>
      </c>
    </row>
    <row r="13" spans="1:75" ht="15" customHeight="1" x14ac:dyDescent="0.3">
      <c r="A13" s="332"/>
      <c r="B13" s="288" t="s">
        <v>52</v>
      </c>
      <c r="C13" s="664">
        <f>N74</f>
        <v>4.8377724212892801</v>
      </c>
      <c r="D13" s="664">
        <f>O74</f>
        <v>0.60576389263289088</v>
      </c>
      <c r="E13" s="286"/>
      <c r="F13" s="114"/>
      <c r="G13" s="114"/>
      <c r="H13" s="114"/>
      <c r="I13" s="114"/>
      <c r="J13" s="336"/>
      <c r="K13" s="343" t="s">
        <v>310</v>
      </c>
      <c r="L13" s="344" t="s">
        <v>402</v>
      </c>
      <c r="M13" s="366">
        <f>D16</f>
        <v>0.21682325394737426</v>
      </c>
      <c r="N13" s="358"/>
      <c r="O13" s="359">
        <v>8.4098042468750855E-2</v>
      </c>
      <c r="P13" s="359"/>
      <c r="Q13" s="359">
        <v>1.9149934576305026E-5</v>
      </c>
      <c r="R13" s="359"/>
      <c r="S13" s="359"/>
      <c r="T13" s="359"/>
      <c r="U13" s="359">
        <v>0</v>
      </c>
      <c r="V13" s="359"/>
      <c r="W13" s="359">
        <v>0.13270606154404704</v>
      </c>
      <c r="X13" s="345">
        <f t="shared" si="0"/>
        <v>0.2168232539473742</v>
      </c>
      <c r="Y13" s="342"/>
      <c r="Z13" s="334"/>
      <c r="AF13" s="604"/>
      <c r="AG13" s="607" t="s">
        <v>432</v>
      </c>
      <c r="AH13" s="621">
        <v>0.11635707854151783</v>
      </c>
      <c r="AI13" s="621">
        <v>1.2667226688355867E-2</v>
      </c>
      <c r="AJ13" s="663">
        <v>0.51972476294045922</v>
      </c>
      <c r="AK13" s="663">
        <v>5.185761476542837E-2</v>
      </c>
      <c r="AL13" s="610" t="s">
        <v>432</v>
      </c>
      <c r="AM13" s="622">
        <v>0.14976099024493475</v>
      </c>
      <c r="AN13" s="622">
        <v>2.6260808483752666E-2</v>
      </c>
      <c r="AO13" s="622">
        <v>0.10420922063951349</v>
      </c>
      <c r="AP13" s="622">
        <v>3.6533644051119168E-2</v>
      </c>
      <c r="AQ13" s="613" t="s">
        <v>432</v>
      </c>
      <c r="AR13" s="623">
        <v>5.8638736531068998E-2</v>
      </c>
      <c r="AS13" s="623">
        <v>6.6940209294035734E-3</v>
      </c>
      <c r="AT13" s="623">
        <v>2.35362725313221E-4</v>
      </c>
      <c r="AU13" s="623">
        <v>1.9149934576305026E-5</v>
      </c>
      <c r="AV13" s="616" t="s">
        <v>432</v>
      </c>
      <c r="AW13" s="688">
        <v>5.5458001578547883E-3</v>
      </c>
      <c r="AX13" s="688">
        <v>7.425498585798408E-4</v>
      </c>
      <c r="AY13" s="688">
        <v>1.7281684906360153E-3</v>
      </c>
      <c r="AZ13" s="688">
        <v>5.9150933475461567E-4</v>
      </c>
      <c r="BA13" s="604"/>
      <c r="BB13" s="604"/>
      <c r="BC13" s="604"/>
      <c r="BD13" s="607" t="s">
        <v>432</v>
      </c>
      <c r="BE13" s="621">
        <v>1.4912912726613246</v>
      </c>
      <c r="BF13" s="621">
        <v>0.22701424599952424</v>
      </c>
      <c r="BG13" s="663">
        <v>0</v>
      </c>
      <c r="BH13" s="663">
        <v>0</v>
      </c>
      <c r="BI13" s="610" t="s">
        <v>432</v>
      </c>
      <c r="BJ13" s="622">
        <v>4.7286657306463233</v>
      </c>
      <c r="BK13" s="622">
        <v>0.78300860356243818</v>
      </c>
      <c r="BL13" s="622">
        <v>0</v>
      </c>
      <c r="BM13" s="622">
        <v>0</v>
      </c>
      <c r="BN13" s="613" t="s">
        <v>432</v>
      </c>
      <c r="BO13" s="623">
        <v>1.1673140238720325</v>
      </c>
      <c r="BP13" s="623">
        <v>0.14160998983671064</v>
      </c>
      <c r="BQ13" s="623">
        <v>0</v>
      </c>
      <c r="BR13" s="623">
        <v>0</v>
      </c>
      <c r="BS13" s="616" t="s">
        <v>432</v>
      </c>
      <c r="BT13" s="624">
        <v>0.28805106172666795</v>
      </c>
      <c r="BU13" s="624">
        <v>5.4729904383125118E-2</v>
      </c>
      <c r="BV13" s="688">
        <v>0</v>
      </c>
      <c r="BW13" s="688">
        <v>0</v>
      </c>
    </row>
    <row r="14" spans="1:75" ht="15" customHeight="1" x14ac:dyDescent="0.3">
      <c r="A14" s="332"/>
      <c r="B14" s="337" t="s">
        <v>53</v>
      </c>
      <c r="C14" s="665">
        <f>N73</f>
        <v>7.5743490879373283</v>
      </c>
      <c r="D14" s="665">
        <f>O73</f>
        <v>1.4209060285311845</v>
      </c>
      <c r="E14" s="338"/>
      <c r="F14" s="114"/>
      <c r="G14" s="114"/>
      <c r="H14" s="114"/>
      <c r="I14" s="114"/>
      <c r="J14" s="336"/>
      <c r="K14" s="343" t="s">
        <v>311</v>
      </c>
      <c r="L14" s="344" t="s">
        <v>435</v>
      </c>
      <c r="M14" s="366">
        <f>C17</f>
        <v>3.9980615351225981</v>
      </c>
      <c r="N14" s="358"/>
      <c r="O14" s="359">
        <v>0.70271097858723663</v>
      </c>
      <c r="P14" s="359"/>
      <c r="Q14" s="359">
        <v>1.0103400850865049E-2</v>
      </c>
      <c r="R14" s="359"/>
      <c r="S14" s="359"/>
      <c r="T14" s="359"/>
      <c r="U14" s="359">
        <v>0</v>
      </c>
      <c r="V14" s="359">
        <v>3.2852471556844964</v>
      </c>
      <c r="W14" s="359"/>
      <c r="X14" s="345">
        <f t="shared" si="0"/>
        <v>3.9980615351225981</v>
      </c>
      <c r="Y14" s="342"/>
      <c r="Z14" s="334"/>
      <c r="AF14" s="604"/>
      <c r="AG14" s="607" t="s">
        <v>215</v>
      </c>
      <c r="AH14" s="621">
        <v>0.19373837533330873</v>
      </c>
      <c r="AI14" s="621">
        <v>2.6172559251665447E-2</v>
      </c>
      <c r="AJ14" s="663">
        <v>0.15811285943963996</v>
      </c>
      <c r="AK14" s="663">
        <v>2.95977849472666E-2</v>
      </c>
      <c r="AL14" s="610" t="s">
        <v>215</v>
      </c>
      <c r="AM14" s="622">
        <v>0.25272545621304654</v>
      </c>
      <c r="AN14" s="622">
        <v>5.6681947584456875E-2</v>
      </c>
      <c r="AO14" s="622">
        <v>0.18739720037600197</v>
      </c>
      <c r="AP14" s="622">
        <v>4.4526120287770865E-2</v>
      </c>
      <c r="AQ14" s="613" t="s">
        <v>215</v>
      </c>
      <c r="AR14" s="623">
        <v>0.24273523618157572</v>
      </c>
      <c r="AS14" s="623">
        <v>2.4451580775732885E-2</v>
      </c>
      <c r="AT14" s="623">
        <v>1.0920745816043402E-2</v>
      </c>
      <c r="AU14" s="623">
        <v>1.8750849138670785E-3</v>
      </c>
      <c r="AV14" s="616" t="s">
        <v>215</v>
      </c>
      <c r="AW14" s="688">
        <v>2.8202574774056203E-3</v>
      </c>
      <c r="AX14" s="688">
        <v>4.8159971122212333E-4</v>
      </c>
      <c r="AY14" s="688">
        <v>1.7648352485687264E-2</v>
      </c>
      <c r="AZ14" s="688">
        <v>1.0057358578246099E-2</v>
      </c>
      <c r="BA14" s="604"/>
      <c r="BB14" s="604"/>
      <c r="BC14" s="604"/>
      <c r="BD14" s="607" t="s">
        <v>215</v>
      </c>
      <c r="BE14" s="621">
        <v>2.5277516539914933</v>
      </c>
      <c r="BF14" s="621">
        <v>0.48269334746744869</v>
      </c>
      <c r="BG14" s="663">
        <v>0</v>
      </c>
      <c r="BH14" s="663">
        <v>0</v>
      </c>
      <c r="BI14" s="610" t="s">
        <v>215</v>
      </c>
      <c r="BJ14" s="622">
        <v>7.1927110353085135</v>
      </c>
      <c r="BK14" s="622">
        <v>1.4860032666979541</v>
      </c>
      <c r="BL14" s="622">
        <v>0</v>
      </c>
      <c r="BM14" s="622">
        <v>0</v>
      </c>
      <c r="BN14" s="613" t="s">
        <v>215</v>
      </c>
      <c r="BO14" s="623">
        <v>1.4208629588067054</v>
      </c>
      <c r="BP14" s="623">
        <v>0.22882860774125102</v>
      </c>
      <c r="BQ14" s="623">
        <v>0</v>
      </c>
      <c r="BR14" s="623">
        <v>0</v>
      </c>
      <c r="BS14" s="616" t="s">
        <v>215</v>
      </c>
      <c r="BT14" s="624">
        <v>0.26205772045560677</v>
      </c>
      <c r="BU14" s="624">
        <v>5.134809451165212E-2</v>
      </c>
      <c r="BV14" s="688">
        <v>0</v>
      </c>
      <c r="BW14" s="688">
        <v>0</v>
      </c>
    </row>
    <row r="15" spans="1:75" ht="15" customHeight="1" x14ac:dyDescent="0.3">
      <c r="A15" s="332"/>
      <c r="B15" s="337" t="s">
        <v>54</v>
      </c>
      <c r="C15" s="665">
        <f>N75</f>
        <v>4.1941318166956298</v>
      </c>
      <c r="D15" s="665">
        <f>O75</f>
        <v>0.66837127908573668</v>
      </c>
      <c r="E15" s="338"/>
      <c r="F15" s="114"/>
      <c r="G15" s="114"/>
      <c r="H15" s="114"/>
      <c r="I15" s="114"/>
      <c r="J15" s="336"/>
      <c r="K15" s="343" t="s">
        <v>311</v>
      </c>
      <c r="L15" s="344" t="s">
        <v>402</v>
      </c>
      <c r="M15" s="366">
        <f>D17</f>
        <v>0.92165394298819325</v>
      </c>
      <c r="N15" s="358"/>
      <c r="O15" s="359">
        <v>0.38096050496397899</v>
      </c>
      <c r="P15" s="359"/>
      <c r="Q15" s="359">
        <v>1.7503305090579211E-3</v>
      </c>
      <c r="R15" s="359"/>
      <c r="S15" s="359"/>
      <c r="T15" s="359"/>
      <c r="U15" s="359">
        <v>0</v>
      </c>
      <c r="V15" s="359">
        <v>0.53894310751515639</v>
      </c>
      <c r="W15" s="359"/>
      <c r="X15" s="345">
        <f t="shared" si="0"/>
        <v>0.92165394298819336</v>
      </c>
      <c r="Y15" s="342"/>
      <c r="Z15" s="334"/>
      <c r="AF15" s="604"/>
      <c r="AG15" s="604"/>
      <c r="AH15" s="604"/>
      <c r="AI15" s="604"/>
      <c r="AJ15" s="604"/>
      <c r="AK15" s="604"/>
      <c r="AL15" s="604"/>
      <c r="AM15" s="604"/>
      <c r="AN15" s="604"/>
      <c r="AO15" s="604"/>
      <c r="AP15" s="604"/>
      <c r="AQ15" s="604"/>
      <c r="AR15" s="604"/>
      <c r="AS15" s="604"/>
      <c r="AT15" s="604"/>
      <c r="AU15" s="604"/>
      <c r="AV15" s="604"/>
      <c r="AW15" s="604"/>
      <c r="AX15" s="604"/>
      <c r="AY15" s="604"/>
      <c r="AZ15" s="604"/>
      <c r="BA15" s="604"/>
      <c r="BB15" s="604"/>
      <c r="BC15" s="604"/>
      <c r="BD15" s="604"/>
      <c r="BE15" s="604"/>
      <c r="BF15" s="604"/>
      <c r="BG15" s="604"/>
      <c r="BH15" s="604"/>
      <c r="BI15" s="604"/>
      <c r="BJ15" s="604"/>
      <c r="BK15" s="604"/>
      <c r="BL15" s="604"/>
      <c r="BM15" s="604"/>
      <c r="BN15" s="604"/>
      <c r="BO15" s="604"/>
      <c r="BP15" s="604"/>
      <c r="BQ15" s="604"/>
      <c r="BR15" s="604"/>
      <c r="BS15" s="604"/>
      <c r="BT15" s="604"/>
      <c r="BU15" s="604"/>
      <c r="BV15" s="604"/>
      <c r="BW15" s="604"/>
    </row>
    <row r="16" spans="1:75" ht="15" customHeight="1" x14ac:dyDescent="0.4">
      <c r="A16" s="332"/>
      <c r="B16" s="337" t="s">
        <v>55</v>
      </c>
      <c r="C16" s="665">
        <f>P74</f>
        <v>1.0080223604287726</v>
      </c>
      <c r="D16" s="665">
        <f>Q74</f>
        <v>0.21682325394737426</v>
      </c>
      <c r="E16" s="338"/>
      <c r="F16" s="114"/>
      <c r="G16" s="114"/>
      <c r="H16" s="114"/>
      <c r="I16" s="114"/>
      <c r="J16" s="336"/>
      <c r="K16" s="343" t="s">
        <v>312</v>
      </c>
      <c r="L16" s="344" t="s">
        <v>435</v>
      </c>
      <c r="M16" s="366">
        <f>C18</f>
        <v>0.15060698405385436</v>
      </c>
      <c r="N16" s="358"/>
      <c r="O16" s="359">
        <v>9.2094776962927019E-2</v>
      </c>
      <c r="P16" s="359"/>
      <c r="Q16" s="359">
        <v>1.0920745816043402E-2</v>
      </c>
      <c r="R16" s="359"/>
      <c r="S16" s="359"/>
      <c r="T16" s="359"/>
      <c r="U16" s="359">
        <v>0</v>
      </c>
      <c r="V16" s="359">
        <v>0</v>
      </c>
      <c r="W16" s="359">
        <v>0</v>
      </c>
      <c r="X16" s="345">
        <f t="shared" si="0"/>
        <v>0.10301552277897041</v>
      </c>
      <c r="Y16" s="342"/>
      <c r="Z16" s="334"/>
      <c r="AF16" s="685" t="s">
        <v>441</v>
      </c>
      <c r="AG16" s="604"/>
      <c r="AH16" s="604"/>
      <c r="AI16" s="604"/>
      <c r="AJ16" s="604"/>
      <c r="AK16" s="604"/>
      <c r="AL16" s="604"/>
      <c r="AM16" s="604"/>
      <c r="AN16" s="604"/>
      <c r="AO16" s="604"/>
      <c r="AP16" s="604"/>
      <c r="AQ16" s="604"/>
      <c r="AR16" s="604"/>
      <c r="AS16" s="604"/>
      <c r="AT16" s="604"/>
      <c r="AU16" s="604"/>
      <c r="AV16" s="604"/>
      <c r="AW16" s="604"/>
      <c r="AX16" s="604"/>
      <c r="AY16" s="604"/>
      <c r="AZ16" s="604"/>
      <c r="BA16" s="604"/>
      <c r="BB16" s="604"/>
      <c r="BC16" s="685" t="s">
        <v>442</v>
      </c>
      <c r="BD16" s="604" t="s">
        <v>443</v>
      </c>
      <c r="BE16" s="604"/>
      <c r="BF16" s="604"/>
      <c r="BG16" s="604"/>
      <c r="BH16" s="604"/>
      <c r="BI16" s="604"/>
      <c r="BJ16" s="604"/>
      <c r="BK16" s="604"/>
      <c r="BL16" s="604"/>
      <c r="BM16" s="604"/>
      <c r="BN16" s="604"/>
      <c r="BO16" s="604"/>
      <c r="BP16" s="604"/>
      <c r="BQ16" s="604"/>
      <c r="BR16" s="604"/>
      <c r="BS16" s="604"/>
      <c r="BT16" s="604"/>
      <c r="BU16" s="604"/>
      <c r="BV16" s="604"/>
      <c r="BW16" s="604"/>
    </row>
    <row r="17" spans="1:75" ht="15" customHeight="1" thickBot="1" x14ac:dyDescent="0.35">
      <c r="A17" s="332"/>
      <c r="B17" s="337" t="s">
        <v>57</v>
      </c>
      <c r="C17" s="665">
        <f>P73</f>
        <v>3.9980615351225981</v>
      </c>
      <c r="D17" s="665">
        <f>Q73</f>
        <v>0.92165394298819325</v>
      </c>
      <c r="E17" s="338"/>
      <c r="F17" s="114"/>
      <c r="G17" s="114"/>
      <c r="H17" s="114"/>
      <c r="I17" s="114"/>
      <c r="J17" s="336"/>
      <c r="K17" s="86" t="s">
        <v>312</v>
      </c>
      <c r="L17" s="87" t="s">
        <v>402</v>
      </c>
      <c r="M17" s="367">
        <f>D18</f>
        <v>2.7208468251085475E-2</v>
      </c>
      <c r="N17" s="315"/>
      <c r="O17" s="316">
        <v>2.0053375408809204E-2</v>
      </c>
      <c r="P17" s="316"/>
      <c r="Q17" s="316">
        <v>1.8750849138670785E-3</v>
      </c>
      <c r="R17" s="316"/>
      <c r="S17" s="316"/>
      <c r="T17" s="316"/>
      <c r="U17" s="316">
        <v>0</v>
      </c>
      <c r="V17" s="316">
        <v>0</v>
      </c>
      <c r="W17" s="316">
        <v>0</v>
      </c>
      <c r="X17" s="345">
        <f t="shared" si="0"/>
        <v>2.1928460322676282E-2</v>
      </c>
      <c r="Y17" s="342"/>
      <c r="Z17" s="334"/>
      <c r="AF17" s="604"/>
      <c r="AG17" s="605" t="s">
        <v>426</v>
      </c>
      <c r="AH17" s="606">
        <v>4</v>
      </c>
      <c r="AI17" s="606">
        <v>4</v>
      </c>
      <c r="AJ17" s="606">
        <v>4</v>
      </c>
      <c r="AK17" s="606">
        <v>4</v>
      </c>
      <c r="AL17" s="608" t="s">
        <v>426</v>
      </c>
      <c r="AM17" s="609">
        <v>3</v>
      </c>
      <c r="AN17" s="609">
        <v>3</v>
      </c>
      <c r="AO17" s="609">
        <v>3</v>
      </c>
      <c r="AP17" s="609">
        <v>3</v>
      </c>
      <c r="AQ17" s="611" t="s">
        <v>426</v>
      </c>
      <c r="AR17" s="612">
        <v>2</v>
      </c>
      <c r="AS17" s="612">
        <v>2</v>
      </c>
      <c r="AT17" s="612">
        <v>2</v>
      </c>
      <c r="AU17" s="612">
        <v>2</v>
      </c>
      <c r="AV17" s="614" t="s">
        <v>426</v>
      </c>
      <c r="AW17" s="615">
        <v>1</v>
      </c>
      <c r="AX17" s="615">
        <v>1</v>
      </c>
      <c r="AY17" s="615">
        <v>1</v>
      </c>
      <c r="AZ17" s="615">
        <v>1</v>
      </c>
      <c r="BA17" s="604"/>
      <c r="BB17" s="604"/>
      <c r="BC17" s="604"/>
      <c r="BD17" s="605" t="s">
        <v>426</v>
      </c>
      <c r="BE17" s="606">
        <v>4</v>
      </c>
      <c r="BF17" s="607"/>
      <c r="BG17" s="607"/>
      <c r="BH17" s="607"/>
      <c r="BI17" s="608" t="s">
        <v>426</v>
      </c>
      <c r="BJ17" s="609">
        <v>3</v>
      </c>
      <c r="BK17" s="610"/>
      <c r="BL17" s="610"/>
      <c r="BM17" s="610"/>
      <c r="BN17" s="611" t="s">
        <v>426</v>
      </c>
      <c r="BO17" s="612">
        <v>2</v>
      </c>
      <c r="BP17" s="613"/>
      <c r="BQ17" s="613"/>
      <c r="BR17" s="613"/>
      <c r="BS17" s="614" t="s">
        <v>426</v>
      </c>
      <c r="BT17" s="615">
        <v>1</v>
      </c>
      <c r="BU17" s="616"/>
      <c r="BV17" s="616"/>
      <c r="BW17" s="616"/>
    </row>
    <row r="18" spans="1:75" ht="15" customHeight="1" thickTop="1" thickBot="1" x14ac:dyDescent="0.35">
      <c r="A18" s="332"/>
      <c r="B18" s="289" t="s">
        <v>56</v>
      </c>
      <c r="C18" s="665">
        <f>P75</f>
        <v>0.15060698405385436</v>
      </c>
      <c r="D18" s="665">
        <f>Q75</f>
        <v>2.7208468251085475E-2</v>
      </c>
      <c r="E18" s="283"/>
      <c r="F18" s="114"/>
      <c r="G18" s="114"/>
      <c r="H18" s="114"/>
      <c r="I18" s="114"/>
      <c r="J18" s="336"/>
      <c r="K18" s="1692" t="s">
        <v>121</v>
      </c>
      <c r="L18" s="1693"/>
      <c r="M18" s="281">
        <f>SUM(M6:M17)</f>
        <v>25.62367107096393</v>
      </c>
      <c r="N18" s="281">
        <f t="shared" ref="N18:W18" si="1">SUM(N6:N17)</f>
        <v>0</v>
      </c>
      <c r="O18" s="281">
        <f t="shared" si="1"/>
        <v>11.510243857206429</v>
      </c>
      <c r="P18" s="281">
        <f t="shared" si="1"/>
        <v>0</v>
      </c>
      <c r="Q18" s="281">
        <f t="shared" si="1"/>
        <v>0.50383835396562149</v>
      </c>
      <c r="R18" s="281">
        <f t="shared" si="1"/>
        <v>0</v>
      </c>
      <c r="S18" s="281">
        <f>SUM(S6:S17)</f>
        <v>0</v>
      </c>
      <c r="T18" s="281">
        <f t="shared" si="1"/>
        <v>0</v>
      </c>
      <c r="U18" s="281">
        <f>SUM(U6:U17)</f>
        <v>5.7031675165498772</v>
      </c>
      <c r="V18" s="281">
        <f t="shared" si="1"/>
        <v>5.8655628708562775</v>
      </c>
      <c r="W18" s="281">
        <f t="shared" si="1"/>
        <v>1.987987003182426</v>
      </c>
      <c r="X18" s="77">
        <f>SUM(X6:X17)</f>
        <v>25.570799601760637</v>
      </c>
      <c r="Y18" s="44" t="s">
        <v>121</v>
      </c>
      <c r="Z18" s="334"/>
      <c r="AF18" s="604"/>
      <c r="AG18" s="607"/>
      <c r="AH18" s="605" t="s">
        <v>427</v>
      </c>
      <c r="AI18" s="605" t="s">
        <v>428</v>
      </c>
      <c r="AJ18" s="605" t="s">
        <v>429</v>
      </c>
      <c r="AK18" s="605" t="s">
        <v>430</v>
      </c>
      <c r="AL18" s="610"/>
      <c r="AM18" s="608" t="s">
        <v>427</v>
      </c>
      <c r="AN18" s="608" t="s">
        <v>428</v>
      </c>
      <c r="AO18" s="608" t="s">
        <v>429</v>
      </c>
      <c r="AP18" s="608" t="s">
        <v>430</v>
      </c>
      <c r="AQ18" s="613"/>
      <c r="AR18" s="611" t="s">
        <v>427</v>
      </c>
      <c r="AS18" s="611" t="s">
        <v>428</v>
      </c>
      <c r="AT18" s="611" t="s">
        <v>429</v>
      </c>
      <c r="AU18" s="611" t="s">
        <v>430</v>
      </c>
      <c r="AV18" s="616"/>
      <c r="AW18" s="614" t="s">
        <v>427</v>
      </c>
      <c r="AX18" s="614" t="s">
        <v>428</v>
      </c>
      <c r="AY18" s="614" t="s">
        <v>429</v>
      </c>
      <c r="AZ18" s="614" t="s">
        <v>430</v>
      </c>
      <c r="BA18" s="604"/>
      <c r="BB18" s="604"/>
      <c r="BC18" s="604"/>
      <c r="BD18" s="607"/>
      <c r="BE18" s="605" t="s">
        <v>427</v>
      </c>
      <c r="BF18" s="605" t="s">
        <v>428</v>
      </c>
      <c r="BG18" s="605" t="s">
        <v>429</v>
      </c>
      <c r="BH18" s="605" t="s">
        <v>430</v>
      </c>
      <c r="BI18" s="610"/>
      <c r="BJ18" s="608" t="s">
        <v>427</v>
      </c>
      <c r="BK18" s="608" t="s">
        <v>428</v>
      </c>
      <c r="BL18" s="608" t="s">
        <v>429</v>
      </c>
      <c r="BM18" s="608" t="s">
        <v>430</v>
      </c>
      <c r="BN18" s="613"/>
      <c r="BO18" s="611" t="s">
        <v>427</v>
      </c>
      <c r="BP18" s="611" t="s">
        <v>428</v>
      </c>
      <c r="BQ18" s="611" t="s">
        <v>429</v>
      </c>
      <c r="BR18" s="611" t="s">
        <v>430</v>
      </c>
      <c r="BS18" s="616"/>
      <c r="BT18" s="614" t="s">
        <v>427</v>
      </c>
      <c r="BU18" s="614" t="s">
        <v>428</v>
      </c>
      <c r="BV18" s="614" t="s">
        <v>429</v>
      </c>
      <c r="BW18" s="614" t="s">
        <v>430</v>
      </c>
    </row>
    <row r="19" spans="1:75" ht="15" customHeight="1" thickTop="1" thickBot="1" x14ac:dyDescent="0.3">
      <c r="A19" s="332"/>
      <c r="B19" s="333"/>
      <c r="C19" s="336"/>
      <c r="D19" s="336"/>
      <c r="E19" s="336"/>
      <c r="F19" s="336"/>
      <c r="G19" s="336"/>
      <c r="H19" s="336"/>
      <c r="I19" s="336"/>
      <c r="J19" s="336"/>
      <c r="Z19" s="334"/>
      <c r="AF19" s="604"/>
      <c r="AG19" s="607" t="s">
        <v>431</v>
      </c>
      <c r="AH19" s="617">
        <v>935505.41467275599</v>
      </c>
      <c r="AI19" s="617">
        <v>259065.45558343033</v>
      </c>
      <c r="AJ19" s="617">
        <v>2177425.0112439408</v>
      </c>
      <c r="AK19" s="617">
        <v>350182.81177193095</v>
      </c>
      <c r="AL19" s="610" t="s">
        <v>431</v>
      </c>
      <c r="AM19" s="618">
        <v>2555648.2089212569</v>
      </c>
      <c r="AN19" s="618">
        <v>642607.93273576547</v>
      </c>
      <c r="AO19" s="618">
        <v>9535598.2449074872</v>
      </c>
      <c r="AP19" s="618">
        <v>1878588.6972707231</v>
      </c>
      <c r="AQ19" s="613" t="s">
        <v>431</v>
      </c>
      <c r="AR19" s="619">
        <v>480417.34108140692</v>
      </c>
      <c r="AS19" s="619">
        <v>86630.605489877635</v>
      </c>
      <c r="AT19" s="619">
        <v>912568.65435680444</v>
      </c>
      <c r="AU19" s="619">
        <v>149706.41875421011</v>
      </c>
      <c r="AV19" s="616" t="s">
        <v>431</v>
      </c>
      <c r="AW19" s="620">
        <v>228587.92410712253</v>
      </c>
      <c r="AX19" s="620">
        <v>43182.972561427632</v>
      </c>
      <c r="AY19" s="620">
        <v>267350.64472033398</v>
      </c>
      <c r="AZ19" s="620">
        <v>56807.799430396437</v>
      </c>
      <c r="BA19" s="604"/>
      <c r="BB19" s="604"/>
      <c r="BC19" s="604"/>
      <c r="BD19" s="607" t="s">
        <v>431</v>
      </c>
      <c r="BE19" s="617">
        <v>1201015.7052628228</v>
      </c>
      <c r="BF19" s="617">
        <v>273031.08787612501</v>
      </c>
      <c r="BG19" s="617">
        <v>148327.66645865759</v>
      </c>
      <c r="BH19" s="617">
        <v>40734.824837587163</v>
      </c>
      <c r="BI19" s="610" t="s">
        <v>431</v>
      </c>
      <c r="BJ19" s="618">
        <v>4485681.4880038379</v>
      </c>
      <c r="BK19" s="618">
        <v>1224721.4859322538</v>
      </c>
      <c r="BL19" s="686">
        <v>592140.34087865881</v>
      </c>
      <c r="BM19" s="686">
        <v>128615.13329585093</v>
      </c>
      <c r="BN19" s="613" t="s">
        <v>431</v>
      </c>
      <c r="BO19" s="619">
        <v>945275.32640130946</v>
      </c>
      <c r="BP19" s="619">
        <v>183312.41463218859</v>
      </c>
      <c r="BQ19" s="619">
        <v>195197.49405201015</v>
      </c>
      <c r="BR19" s="619">
        <v>105822.36248999416</v>
      </c>
      <c r="BS19" s="616" t="s">
        <v>431</v>
      </c>
      <c r="BT19" s="620">
        <v>217014.72090978903</v>
      </c>
      <c r="BU19" s="620">
        <v>35889.809862088594</v>
      </c>
      <c r="BV19" s="620">
        <v>7956.481359037517</v>
      </c>
      <c r="BW19" s="620">
        <v>1128.84545714964</v>
      </c>
    </row>
    <row r="20" spans="1:75" ht="15" customHeight="1" thickBot="1" x14ac:dyDescent="0.3">
      <c r="A20" s="332"/>
      <c r="B20" s="333"/>
      <c r="C20" s="1689" t="s">
        <v>299</v>
      </c>
      <c r="D20" s="1690"/>
      <c r="E20" s="1690"/>
      <c r="F20" s="1691"/>
      <c r="G20" s="115"/>
      <c r="H20" s="115"/>
      <c r="I20" s="115"/>
      <c r="J20" s="336"/>
      <c r="Z20" s="334"/>
      <c r="AF20" s="604"/>
      <c r="AG20" s="607" t="s">
        <v>432</v>
      </c>
      <c r="AH20" s="617">
        <v>229567.23154690387</v>
      </c>
      <c r="AI20" s="617">
        <v>35038.987382799758</v>
      </c>
      <c r="AJ20" s="617">
        <v>256021.85011127693</v>
      </c>
      <c r="AK20" s="617">
        <v>59194.501431704557</v>
      </c>
      <c r="AL20" s="610" t="s">
        <v>432</v>
      </c>
      <c r="AM20" s="618">
        <v>516734.67201681662</v>
      </c>
      <c r="AN20" s="618">
        <v>100335.17280626204</v>
      </c>
      <c r="AO20" s="618">
        <v>1457533.6350981125</v>
      </c>
      <c r="AP20" s="618">
        <v>384619.60274785606</v>
      </c>
      <c r="AQ20" s="613" t="s">
        <v>432</v>
      </c>
      <c r="AR20" s="619">
        <v>265457.60332571674</v>
      </c>
      <c r="AS20" s="619">
        <v>27065.311678499929</v>
      </c>
      <c r="AT20" s="619">
        <v>222832.90211755526</v>
      </c>
      <c r="AU20" s="619">
        <v>36862.794873346407</v>
      </c>
      <c r="AV20" s="616" t="s">
        <v>432</v>
      </c>
      <c r="AW20" s="620">
        <v>142055.11183535546</v>
      </c>
      <c r="AX20" s="620">
        <v>30225.067104202288</v>
      </c>
      <c r="AY20" s="620">
        <v>93881.138608922891</v>
      </c>
      <c r="AZ20" s="620">
        <v>32052.152942554108</v>
      </c>
      <c r="BA20" s="604"/>
      <c r="BB20" s="604"/>
      <c r="BC20" s="604"/>
      <c r="BD20" s="607" t="s">
        <v>432</v>
      </c>
      <c r="BE20" s="617">
        <v>811580.91703835467</v>
      </c>
      <c r="BF20" s="617">
        <v>164684.73626364264</v>
      </c>
      <c r="BG20" s="617">
        <v>82081.664364775032</v>
      </c>
      <c r="BH20" s="617">
        <v>23881.078125079152</v>
      </c>
      <c r="BI20" s="610" t="s">
        <v>432</v>
      </c>
      <c r="BJ20" s="618">
        <v>2799800.4388948232</v>
      </c>
      <c r="BK20" s="618">
        <v>609025.9899160224</v>
      </c>
      <c r="BL20" s="686">
        <v>283435.79974844219</v>
      </c>
      <c r="BM20" s="686">
        <v>112826.90715207352</v>
      </c>
      <c r="BN20" s="613" t="s">
        <v>432</v>
      </c>
      <c r="BO20" s="619">
        <v>737825.63580933248</v>
      </c>
      <c r="BP20" s="619">
        <v>100006.87772893794</v>
      </c>
      <c r="BQ20" s="619">
        <v>57107.930577850057</v>
      </c>
      <c r="BR20" s="619">
        <v>23360.567352430789</v>
      </c>
      <c r="BS20" s="616" t="s">
        <v>432</v>
      </c>
      <c r="BT20" s="620">
        <v>129571.24045701575</v>
      </c>
      <c r="BU20" s="620">
        <v>21902.849103488479</v>
      </c>
      <c r="BV20" s="620">
        <v>3041.3711006228154</v>
      </c>
      <c r="BW20" s="620">
        <v>1252.7612783428731</v>
      </c>
    </row>
    <row r="21" spans="1:75" ht="15" customHeight="1" thickTop="1" thickBot="1" x14ac:dyDescent="0.3">
      <c r="A21" s="332"/>
      <c r="B21" s="321" t="s">
        <v>301</v>
      </c>
      <c r="C21" s="290" t="s">
        <v>435</v>
      </c>
      <c r="D21" s="284" t="s">
        <v>402</v>
      </c>
      <c r="E21" s="323" t="s">
        <v>221</v>
      </c>
      <c r="F21" s="324" t="s">
        <v>222</v>
      </c>
      <c r="G21" s="116"/>
      <c r="H21" s="116"/>
      <c r="I21" s="116"/>
      <c r="J21" s="336"/>
      <c r="O21" s="493">
        <f>O18/SUM(O18,O46)</f>
        <v>0.83704417135274878</v>
      </c>
      <c r="Z21" s="334"/>
      <c r="AF21" s="604"/>
      <c r="AG21" s="607" t="s">
        <v>215</v>
      </c>
      <c r="AH21" s="617">
        <v>0</v>
      </c>
      <c r="AI21" s="617">
        <v>0</v>
      </c>
      <c r="AJ21" s="617">
        <v>0</v>
      </c>
      <c r="AK21" s="617">
        <v>0</v>
      </c>
      <c r="AL21" s="610" t="s">
        <v>215</v>
      </c>
      <c r="AM21" s="618">
        <v>0</v>
      </c>
      <c r="AN21" s="618">
        <v>0</v>
      </c>
      <c r="AO21" s="618">
        <v>0</v>
      </c>
      <c r="AP21" s="618">
        <v>0</v>
      </c>
      <c r="AQ21" s="613" t="s">
        <v>215</v>
      </c>
      <c r="AR21" s="619">
        <v>0</v>
      </c>
      <c r="AS21" s="619">
        <v>0</v>
      </c>
      <c r="AT21" s="619">
        <v>0</v>
      </c>
      <c r="AU21" s="619">
        <v>0</v>
      </c>
      <c r="AV21" s="616" t="s">
        <v>215</v>
      </c>
      <c r="AW21" s="620">
        <v>0</v>
      </c>
      <c r="AX21" s="620">
        <v>0</v>
      </c>
      <c r="AY21" s="620">
        <v>0</v>
      </c>
      <c r="AZ21" s="620">
        <v>0</v>
      </c>
      <c r="BA21" s="604"/>
      <c r="BB21" s="604"/>
      <c r="BC21" s="604"/>
      <c r="BD21" s="607" t="s">
        <v>215</v>
      </c>
      <c r="BE21" s="617">
        <v>2031580.8020884783</v>
      </c>
      <c r="BF21" s="617">
        <v>527584.0048340807</v>
      </c>
      <c r="BG21" s="617">
        <v>96267.05545008817</v>
      </c>
      <c r="BH21" s="617">
        <v>29153.024145880921</v>
      </c>
      <c r="BI21" s="610" t="s">
        <v>215</v>
      </c>
      <c r="BJ21" s="618">
        <v>5951556.6536815632</v>
      </c>
      <c r="BK21" s="618">
        <v>1644152.1242026794</v>
      </c>
      <c r="BL21" s="686">
        <v>307436.73021990928</v>
      </c>
      <c r="BM21" s="686">
        <v>95336.899270783688</v>
      </c>
      <c r="BN21" s="613" t="s">
        <v>215</v>
      </c>
      <c r="BO21" s="619">
        <v>702926.00602981902</v>
      </c>
      <c r="BP21" s="619">
        <v>115303.08071354241</v>
      </c>
      <c r="BQ21" s="619">
        <v>25581.882489701948</v>
      </c>
      <c r="BR21" s="619">
        <v>5570.3820580025558</v>
      </c>
      <c r="BS21" s="616" t="s">
        <v>215</v>
      </c>
      <c r="BT21" s="620">
        <v>171757.59411049471</v>
      </c>
      <c r="BU21" s="620">
        <v>30858.888633939921</v>
      </c>
      <c r="BV21" s="620">
        <v>1596.223489856359</v>
      </c>
      <c r="BW21" s="620">
        <v>477.88868498319255</v>
      </c>
    </row>
    <row r="22" spans="1:75" ht="15" customHeight="1" x14ac:dyDescent="0.25">
      <c r="A22" s="332"/>
      <c r="B22" s="325" t="s">
        <v>52</v>
      </c>
      <c r="C22" s="666">
        <f>C13/C4</f>
        <v>0.59456770065878783</v>
      </c>
      <c r="D22" s="666">
        <f>D13/D4</f>
        <v>0.47952432440165066</v>
      </c>
      <c r="E22" s="542">
        <f>'Heat demand in new buildings12'!H11</f>
        <v>0.39599999999999996</v>
      </c>
      <c r="F22" s="543">
        <f>'Heat demand in new buildings12'!J11</f>
        <v>0.35200000000000004</v>
      </c>
      <c r="G22" s="363"/>
      <c r="H22" s="363"/>
      <c r="I22" s="363"/>
      <c r="J22" s="336"/>
      <c r="Z22" s="334"/>
      <c r="AF22" s="604"/>
      <c r="AG22" s="604"/>
      <c r="AH22" s="604"/>
      <c r="AI22" s="604"/>
      <c r="AJ22" s="604"/>
      <c r="AK22" s="604"/>
      <c r="AL22" s="604"/>
      <c r="AM22" s="604"/>
      <c r="AN22" s="604"/>
      <c r="AO22" s="604"/>
      <c r="AP22" s="604"/>
      <c r="AQ22" s="604"/>
      <c r="AR22" s="604"/>
      <c r="AS22" s="604"/>
      <c r="AT22" s="604"/>
      <c r="AU22" s="604"/>
      <c r="AV22" s="604"/>
      <c r="AW22" s="604"/>
      <c r="AX22" s="604"/>
      <c r="AY22" s="604"/>
      <c r="AZ22" s="604"/>
      <c r="BA22" s="604"/>
      <c r="BB22" s="604"/>
      <c r="BC22" s="604"/>
      <c r="BD22" s="604"/>
      <c r="BE22" s="604"/>
      <c r="BF22" s="604"/>
      <c r="BG22" s="604"/>
      <c r="BH22" s="604"/>
      <c r="BI22" s="604"/>
      <c r="BJ22" s="604"/>
      <c r="BK22" s="604"/>
      <c r="BL22" s="604"/>
      <c r="BM22" s="604"/>
      <c r="BN22" s="604"/>
      <c r="BO22" s="604"/>
      <c r="BP22" s="604"/>
      <c r="BQ22" s="604"/>
      <c r="BR22" s="604"/>
      <c r="BS22" s="604"/>
      <c r="BT22" s="604"/>
      <c r="BU22" s="604"/>
      <c r="BV22" s="604"/>
      <c r="BW22" s="604"/>
    </row>
    <row r="23" spans="1:75" ht="15" customHeight="1" x14ac:dyDescent="0.45">
      <c r="A23" s="332"/>
      <c r="B23" s="317" t="s">
        <v>53</v>
      </c>
      <c r="C23" s="667">
        <f>C14/C5</f>
        <v>0.59051269985678734</v>
      </c>
      <c r="D23" s="667">
        <f t="shared" ref="C23:D27" si="2">D14/D5</f>
        <v>0.47875918134319789</v>
      </c>
      <c r="E23" s="544">
        <f>'Heat demand in new buildings12'!H9</f>
        <v>0.39599999999999996</v>
      </c>
      <c r="F23" s="545">
        <f>'Heat demand in new buildings12'!J9</f>
        <v>0.35200000000000004</v>
      </c>
      <c r="G23" s="363"/>
      <c r="H23" s="363"/>
      <c r="I23" s="363"/>
      <c r="J23" s="336"/>
      <c r="Z23" s="334"/>
      <c r="AF23" s="687" t="s">
        <v>444</v>
      </c>
      <c r="AG23" s="604"/>
      <c r="AH23" s="604"/>
      <c r="AI23" s="604"/>
      <c r="AJ23" s="604"/>
      <c r="AK23" s="604"/>
      <c r="AL23" s="604"/>
      <c r="AM23" s="604"/>
      <c r="AN23" s="604"/>
      <c r="AO23" s="604"/>
      <c r="AP23" s="604"/>
      <c r="AQ23" s="604"/>
      <c r="AR23" s="604"/>
      <c r="AS23" s="604"/>
      <c r="AT23" s="604"/>
      <c r="AU23" s="604"/>
      <c r="AV23" s="604"/>
      <c r="AW23" s="604"/>
      <c r="AX23" s="604"/>
      <c r="AY23" s="604"/>
      <c r="AZ23" s="604"/>
      <c r="BA23" s="604"/>
      <c r="BB23" s="604"/>
      <c r="BC23" s="687" t="s">
        <v>445</v>
      </c>
      <c r="BD23" s="604"/>
      <c r="BE23" s="604"/>
      <c r="BF23" s="604"/>
      <c r="BG23" s="604"/>
      <c r="BH23" s="604"/>
      <c r="BI23" s="604"/>
      <c r="BJ23" s="604"/>
      <c r="BK23" s="604"/>
      <c r="BL23" s="604"/>
      <c r="BM23" s="604"/>
      <c r="BN23" s="604"/>
      <c r="BO23" s="604"/>
      <c r="BP23" s="604"/>
      <c r="BQ23" s="604"/>
      <c r="BR23" s="604"/>
      <c r="BS23" s="604"/>
      <c r="BT23" s="604"/>
      <c r="BU23" s="604"/>
      <c r="BV23" s="604"/>
      <c r="BW23" s="604"/>
    </row>
    <row r="24" spans="1:75" ht="15" customHeight="1" x14ac:dyDescent="0.3">
      <c r="A24" s="332"/>
      <c r="B24" s="317" t="s">
        <v>54</v>
      </c>
      <c r="C24" s="667">
        <f t="shared" si="2"/>
        <v>0.59248189836940413</v>
      </c>
      <c r="D24" s="667">
        <f t="shared" si="2"/>
        <v>0.47897258632710205</v>
      </c>
      <c r="E24" s="544">
        <f>'Heat demand in new buildings12'!H13</f>
        <v>0.39599999999999996</v>
      </c>
      <c r="F24" s="545">
        <f>'Heat demand in new buildings12'!J13</f>
        <v>0.35200000000000004</v>
      </c>
      <c r="G24" s="363"/>
      <c r="H24" s="363"/>
      <c r="I24" s="363"/>
      <c r="J24" s="336"/>
      <c r="Z24" s="334"/>
      <c r="AF24" s="604"/>
      <c r="AG24" s="605" t="s">
        <v>426</v>
      </c>
      <c r="AH24" s="606">
        <v>4</v>
      </c>
      <c r="AI24" s="606">
        <v>4</v>
      </c>
      <c r="AJ24" s="606">
        <v>4</v>
      </c>
      <c r="AK24" s="606">
        <v>4</v>
      </c>
      <c r="AL24" s="608" t="s">
        <v>426</v>
      </c>
      <c r="AM24" s="609">
        <v>3</v>
      </c>
      <c r="AN24" s="609">
        <v>3</v>
      </c>
      <c r="AO24" s="609">
        <v>3</v>
      </c>
      <c r="AP24" s="609">
        <v>3</v>
      </c>
      <c r="AQ24" s="611" t="s">
        <v>426</v>
      </c>
      <c r="AR24" s="612">
        <v>2</v>
      </c>
      <c r="AS24" s="612">
        <v>2</v>
      </c>
      <c r="AT24" s="612">
        <v>2</v>
      </c>
      <c r="AU24" s="612">
        <v>2</v>
      </c>
      <c r="AV24" s="614" t="s">
        <v>426</v>
      </c>
      <c r="AW24" s="615">
        <v>1</v>
      </c>
      <c r="AX24" s="615">
        <v>1</v>
      </c>
      <c r="AY24" s="615">
        <v>1</v>
      </c>
      <c r="AZ24" s="615">
        <v>1</v>
      </c>
      <c r="BA24" s="604"/>
      <c r="BB24" s="604"/>
      <c r="BC24" s="604"/>
      <c r="BD24" s="605" t="s">
        <v>426</v>
      </c>
      <c r="BE24" s="673">
        <v>4</v>
      </c>
      <c r="BF24" s="674"/>
      <c r="BG24" s="674"/>
      <c r="BH24" s="675"/>
      <c r="BI24" s="608" t="s">
        <v>426</v>
      </c>
      <c r="BJ24" s="676">
        <v>3</v>
      </c>
      <c r="BK24" s="677"/>
      <c r="BL24" s="677"/>
      <c r="BM24" s="678"/>
      <c r="BN24" s="611" t="s">
        <v>426</v>
      </c>
      <c r="BO24" s="679">
        <v>2</v>
      </c>
      <c r="BP24" s="680"/>
      <c r="BQ24" s="680"/>
      <c r="BR24" s="681"/>
      <c r="BS24" s="614" t="s">
        <v>426</v>
      </c>
      <c r="BT24" s="682">
        <v>1</v>
      </c>
      <c r="BU24" s="683"/>
      <c r="BV24" s="683"/>
      <c r="BW24" s="684"/>
    </row>
    <row r="25" spans="1:75" ht="15" customHeight="1" x14ac:dyDescent="0.3">
      <c r="A25" s="332"/>
      <c r="B25" s="317" t="s">
        <v>55</v>
      </c>
      <c r="C25" s="318">
        <f t="shared" si="2"/>
        <v>0.48583482685228557</v>
      </c>
      <c r="D25" s="318">
        <f t="shared" si="2"/>
        <v>0.39514615531412622</v>
      </c>
      <c r="E25" s="544">
        <f>'Heat demand in new buildings12'!H12</f>
        <v>0.36</v>
      </c>
      <c r="F25" s="545">
        <f>'Heat demand in new buildings12'!J12</f>
        <v>0.2475</v>
      </c>
      <c r="G25" s="363"/>
      <c r="H25" s="363"/>
      <c r="I25" s="363"/>
      <c r="J25" s="336"/>
      <c r="Z25" s="334"/>
      <c r="AA25" s="14"/>
      <c r="AF25" s="604"/>
      <c r="AG25" s="607"/>
      <c r="AH25" s="605" t="s">
        <v>427</v>
      </c>
      <c r="AI25" s="605" t="s">
        <v>428</v>
      </c>
      <c r="AJ25" s="605" t="s">
        <v>429</v>
      </c>
      <c r="AK25" s="605" t="s">
        <v>430</v>
      </c>
      <c r="AL25" s="610"/>
      <c r="AM25" s="608" t="s">
        <v>427</v>
      </c>
      <c r="AN25" s="608" t="s">
        <v>428</v>
      </c>
      <c r="AO25" s="608" t="s">
        <v>429</v>
      </c>
      <c r="AP25" s="608" t="s">
        <v>430</v>
      </c>
      <c r="AQ25" s="613"/>
      <c r="AR25" s="611" t="s">
        <v>427</v>
      </c>
      <c r="AS25" s="611" t="s">
        <v>428</v>
      </c>
      <c r="AT25" s="611" t="s">
        <v>429</v>
      </c>
      <c r="AU25" s="611" t="s">
        <v>430</v>
      </c>
      <c r="AV25" s="616"/>
      <c r="AW25" s="614" t="s">
        <v>427</v>
      </c>
      <c r="AX25" s="614" t="s">
        <v>428</v>
      </c>
      <c r="AY25" s="614" t="s">
        <v>429</v>
      </c>
      <c r="AZ25" s="614" t="s">
        <v>430</v>
      </c>
      <c r="BA25" s="604"/>
      <c r="BB25" s="604"/>
      <c r="BC25" s="604"/>
      <c r="BD25" s="607"/>
      <c r="BE25" s="605" t="s">
        <v>427</v>
      </c>
      <c r="BF25" s="605" t="s">
        <v>428</v>
      </c>
      <c r="BG25" s="605" t="s">
        <v>429</v>
      </c>
      <c r="BH25" s="605" t="s">
        <v>430</v>
      </c>
      <c r="BI25" s="610"/>
      <c r="BJ25" s="608" t="s">
        <v>427</v>
      </c>
      <c r="BK25" s="608" t="s">
        <v>428</v>
      </c>
      <c r="BL25" s="608" t="s">
        <v>429</v>
      </c>
      <c r="BM25" s="608" t="s">
        <v>430</v>
      </c>
      <c r="BN25" s="613"/>
      <c r="BO25" s="611" t="s">
        <v>427</v>
      </c>
      <c r="BP25" s="611" t="s">
        <v>428</v>
      </c>
      <c r="BQ25" s="611" t="s">
        <v>429</v>
      </c>
      <c r="BR25" s="611" t="s">
        <v>430</v>
      </c>
      <c r="BS25" s="616"/>
      <c r="BT25" s="614" t="s">
        <v>427</v>
      </c>
      <c r="BU25" s="614" t="s">
        <v>428</v>
      </c>
      <c r="BV25" s="614" t="s">
        <v>429</v>
      </c>
      <c r="BW25" s="614" t="s">
        <v>430</v>
      </c>
    </row>
    <row r="26" spans="1:75" ht="15" customHeight="1" x14ac:dyDescent="0.25">
      <c r="A26" s="332"/>
      <c r="B26" s="319" t="s">
        <v>57</v>
      </c>
      <c r="C26" s="320">
        <f t="shared" si="2"/>
        <v>0.48510629122070659</v>
      </c>
      <c r="D26" s="320">
        <f t="shared" si="2"/>
        <v>0.38842057963125365</v>
      </c>
      <c r="E26" s="546">
        <f>'Heat demand in new buildings12'!H10</f>
        <v>0.36</v>
      </c>
      <c r="F26" s="547">
        <f>'Heat demand in new buildings12'!J10</f>
        <v>0.2475</v>
      </c>
      <c r="G26" s="364"/>
      <c r="H26" s="364"/>
      <c r="I26" s="364"/>
      <c r="J26" s="342"/>
      <c r="K26" s="342"/>
      <c r="L26" s="342"/>
      <c r="M26" s="342"/>
      <c r="N26" s="342"/>
      <c r="O26" s="342"/>
      <c r="P26" s="342"/>
      <c r="Q26" s="342"/>
      <c r="R26" s="342"/>
      <c r="S26" s="342"/>
      <c r="T26" s="342"/>
      <c r="U26" s="342"/>
      <c r="V26" s="342"/>
      <c r="W26" s="342"/>
      <c r="X26" s="342"/>
      <c r="Y26" s="342"/>
      <c r="Z26" s="334"/>
      <c r="AA26" s="14"/>
      <c r="AF26" s="604"/>
      <c r="AG26" s="607" t="s">
        <v>431</v>
      </c>
      <c r="AH26" s="621">
        <v>3.3678194928219214</v>
      </c>
      <c r="AI26" s="621">
        <v>0.93263564010034916</v>
      </c>
      <c r="AJ26" s="663">
        <v>7.838730040478187</v>
      </c>
      <c r="AK26" s="663">
        <v>1.2606581223789515</v>
      </c>
      <c r="AL26" s="610" t="s">
        <v>431</v>
      </c>
      <c r="AM26" s="622">
        <v>9.2003335521165237</v>
      </c>
      <c r="AN26" s="622">
        <v>2.3133885578487559</v>
      </c>
      <c r="AO26" s="622">
        <v>34.328153681666954</v>
      </c>
      <c r="AP26" s="622">
        <v>6.7629193101746026</v>
      </c>
      <c r="AQ26" s="613" t="s">
        <v>431</v>
      </c>
      <c r="AR26" s="623">
        <v>1.7295024278930649</v>
      </c>
      <c r="AS26" s="623">
        <v>0.31187017976355946</v>
      </c>
      <c r="AT26" s="623">
        <v>3.2852471556844964</v>
      </c>
      <c r="AU26" s="623">
        <v>0.53894310751515639</v>
      </c>
      <c r="AV26" s="616" t="s">
        <v>431</v>
      </c>
      <c r="AW26" s="688">
        <v>0.82291652678564109</v>
      </c>
      <c r="AX26" s="688">
        <v>0.1554587012211395</v>
      </c>
      <c r="AY26" s="688">
        <v>0.96246232099320239</v>
      </c>
      <c r="AZ26" s="688">
        <v>0.20450807794942719</v>
      </c>
      <c r="BA26" s="604"/>
      <c r="BB26" s="604"/>
      <c r="BC26" s="604"/>
      <c r="BD26" s="607" t="s">
        <v>431</v>
      </c>
      <c r="BE26" s="621">
        <v>4.3236565389461621</v>
      </c>
      <c r="BF26" s="621">
        <v>0.98291191635405006</v>
      </c>
      <c r="BG26" s="663">
        <v>0.53397959925116734</v>
      </c>
      <c r="BH26" s="663">
        <v>0.14664536941531378</v>
      </c>
      <c r="BI26" s="610" t="s">
        <v>431</v>
      </c>
      <c r="BJ26" s="622">
        <v>16.148453356813818</v>
      </c>
      <c r="BK26" s="622">
        <v>4.4089973493561141</v>
      </c>
      <c r="BL26" s="622">
        <v>2.131705227163172</v>
      </c>
      <c r="BM26" s="622">
        <v>0.46301447986506333</v>
      </c>
      <c r="BN26" s="613" t="s">
        <v>431</v>
      </c>
      <c r="BO26" s="623">
        <v>3.4029911750447139</v>
      </c>
      <c r="BP26" s="623">
        <v>0.65992469267587894</v>
      </c>
      <c r="BQ26" s="623">
        <v>0.70271097858723663</v>
      </c>
      <c r="BR26" s="623">
        <v>0.38096050496397899</v>
      </c>
      <c r="BS26" s="616" t="s">
        <v>431</v>
      </c>
      <c r="BT26" s="624">
        <v>0.7812529952752405</v>
      </c>
      <c r="BU26" s="624">
        <v>0.12920331550351893</v>
      </c>
      <c r="BV26" s="688">
        <v>2.864333289253506E-2</v>
      </c>
      <c r="BW26" s="688">
        <v>4.063843645738704E-3</v>
      </c>
    </row>
    <row r="27" spans="1:75" ht="15" customHeight="1" thickBot="1" x14ac:dyDescent="0.3">
      <c r="A27" s="346"/>
      <c r="B27" s="327" t="s">
        <v>56</v>
      </c>
      <c r="C27" s="328">
        <f t="shared" si="2"/>
        <v>0.48576923755759255</v>
      </c>
      <c r="D27" s="328">
        <f t="shared" si="2"/>
        <v>0.39439588459722119</v>
      </c>
      <c r="E27" s="548">
        <f>'Heat demand in new buildings12'!H14</f>
        <v>0.36</v>
      </c>
      <c r="F27" s="549">
        <f>'Heat demand in new buildings12'!J14</f>
        <v>0.2475</v>
      </c>
      <c r="G27" s="365"/>
      <c r="H27" s="365"/>
      <c r="I27" s="365"/>
      <c r="J27" s="347"/>
      <c r="K27" s="347"/>
      <c r="L27" s="347"/>
      <c r="M27" s="347"/>
      <c r="N27" s="347"/>
      <c r="O27" s="347"/>
      <c r="P27" s="347"/>
      <c r="Q27" s="347"/>
      <c r="R27" s="347"/>
      <c r="S27" s="347"/>
      <c r="T27" s="347"/>
      <c r="U27" s="347"/>
      <c r="V27" s="347"/>
      <c r="W27" s="347"/>
      <c r="X27" s="347"/>
      <c r="Y27" s="347"/>
      <c r="Z27" s="348"/>
      <c r="AA27" s="14"/>
      <c r="AF27" s="604"/>
      <c r="AG27" s="607" t="s">
        <v>432</v>
      </c>
      <c r="AH27" s="621">
        <v>0.82644203356885393</v>
      </c>
      <c r="AI27" s="621">
        <v>0.12614035457807912</v>
      </c>
      <c r="AJ27" s="663">
        <v>0.92167866040059687</v>
      </c>
      <c r="AK27" s="663">
        <v>0.21310020515413641</v>
      </c>
      <c r="AL27" s="610" t="s">
        <v>432</v>
      </c>
      <c r="AM27" s="622">
        <v>1.8602448192605399</v>
      </c>
      <c r="AN27" s="622">
        <v>0.36120662210254334</v>
      </c>
      <c r="AO27" s="622">
        <v>5.2471210863532054</v>
      </c>
      <c r="AP27" s="622">
        <v>1.3846305698922818</v>
      </c>
      <c r="AQ27" s="613" t="s">
        <v>432</v>
      </c>
      <c r="AR27" s="623">
        <v>0.95564737197258032</v>
      </c>
      <c r="AS27" s="623">
        <v>9.7435122042599742E-2</v>
      </c>
      <c r="AT27" s="623">
        <v>0.80219844762319892</v>
      </c>
      <c r="AU27" s="623">
        <v>0.13270606154404704</v>
      </c>
      <c r="AV27" s="616" t="s">
        <v>432</v>
      </c>
      <c r="AW27" s="688">
        <v>0.51139840260727965</v>
      </c>
      <c r="AX27" s="688">
        <v>0.10881024157512824</v>
      </c>
      <c r="AY27" s="688">
        <v>0.33797209899212238</v>
      </c>
      <c r="AZ27" s="688">
        <v>0.1153877505931948</v>
      </c>
      <c r="BA27" s="604"/>
      <c r="BB27" s="604"/>
      <c r="BC27" s="604"/>
      <c r="BD27" s="607" t="s">
        <v>432</v>
      </c>
      <c r="BE27" s="621">
        <v>2.9216913013380772</v>
      </c>
      <c r="BF27" s="621">
        <v>0.59286505054911354</v>
      </c>
      <c r="BG27" s="663">
        <v>0.29549399171319013</v>
      </c>
      <c r="BH27" s="663">
        <v>8.5971881250284946E-2</v>
      </c>
      <c r="BI27" s="610" t="s">
        <v>432</v>
      </c>
      <c r="BJ27" s="622">
        <v>10.079281580021364</v>
      </c>
      <c r="BK27" s="622">
        <v>2.1924935636976808</v>
      </c>
      <c r="BL27" s="622">
        <v>1.0203688790943919</v>
      </c>
      <c r="BM27" s="622">
        <v>0.40617686574746464</v>
      </c>
      <c r="BN27" s="613" t="s">
        <v>432</v>
      </c>
      <c r="BO27" s="623">
        <v>2.6561722889135968</v>
      </c>
      <c r="BP27" s="623">
        <v>0.36002475982417653</v>
      </c>
      <c r="BQ27" s="623">
        <v>0.2055885500802602</v>
      </c>
      <c r="BR27" s="623">
        <v>8.4098042468750855E-2</v>
      </c>
      <c r="BS27" s="616" t="s">
        <v>432</v>
      </c>
      <c r="BT27" s="624">
        <v>0.46645646564525672</v>
      </c>
      <c r="BU27" s="624">
        <v>7.8850256772558525E-2</v>
      </c>
      <c r="BV27" s="688">
        <v>1.0948935962242137E-2</v>
      </c>
      <c r="BW27" s="688">
        <v>4.509940602034343E-3</v>
      </c>
    </row>
    <row r="28" spans="1:75" ht="15" customHeight="1" thickTop="1" thickBot="1" x14ac:dyDescent="0.3">
      <c r="A28" s="349"/>
      <c r="B28" s="350"/>
      <c r="C28" s="768"/>
      <c r="D28" s="768"/>
      <c r="E28" s="768"/>
      <c r="F28" s="768"/>
      <c r="G28" s="350"/>
      <c r="H28" s="350"/>
      <c r="I28" s="350"/>
      <c r="J28" s="350"/>
      <c r="K28" s="350"/>
      <c r="L28" s="350"/>
      <c r="M28" s="350"/>
      <c r="N28" s="351"/>
      <c r="O28" s="351"/>
      <c r="P28" s="351"/>
      <c r="Q28" s="351"/>
      <c r="R28" s="351"/>
      <c r="S28" s="351"/>
      <c r="T28" s="351"/>
      <c r="U28" s="351"/>
      <c r="V28" s="351"/>
      <c r="W28" s="351"/>
      <c r="X28" s="350"/>
      <c r="Y28" s="350"/>
      <c r="Z28" s="352"/>
      <c r="AA28" s="14"/>
      <c r="AF28" s="604"/>
      <c r="AG28" s="607" t="s">
        <v>215</v>
      </c>
      <c r="AH28" s="621">
        <v>0</v>
      </c>
      <c r="AI28" s="621">
        <v>0</v>
      </c>
      <c r="AJ28" s="663">
        <v>0</v>
      </c>
      <c r="AK28" s="663">
        <v>0</v>
      </c>
      <c r="AL28" s="610" t="s">
        <v>215</v>
      </c>
      <c r="AM28" s="622">
        <v>0</v>
      </c>
      <c r="AN28" s="622">
        <v>0</v>
      </c>
      <c r="AO28" s="622">
        <v>0</v>
      </c>
      <c r="AP28" s="622">
        <v>0</v>
      </c>
      <c r="AQ28" s="613" t="s">
        <v>215</v>
      </c>
      <c r="AR28" s="623">
        <v>0</v>
      </c>
      <c r="AS28" s="623">
        <v>0</v>
      </c>
      <c r="AT28" s="623">
        <v>0</v>
      </c>
      <c r="AU28" s="623">
        <v>0</v>
      </c>
      <c r="AV28" s="616" t="s">
        <v>215</v>
      </c>
      <c r="AW28" s="688">
        <v>0</v>
      </c>
      <c r="AX28" s="688">
        <v>0</v>
      </c>
      <c r="AY28" s="688">
        <v>0</v>
      </c>
      <c r="AZ28" s="688">
        <v>0</v>
      </c>
      <c r="BA28" s="604"/>
      <c r="BB28" s="604"/>
      <c r="BC28" s="604"/>
      <c r="BD28" s="607" t="s">
        <v>215</v>
      </c>
      <c r="BE28" s="621">
        <v>7.313690887518522</v>
      </c>
      <c r="BF28" s="621">
        <v>1.8993024174026905</v>
      </c>
      <c r="BG28" s="663">
        <v>0.34656139962031746</v>
      </c>
      <c r="BH28" s="663">
        <v>0.10495088692517132</v>
      </c>
      <c r="BI28" s="610" t="s">
        <v>215</v>
      </c>
      <c r="BJ28" s="622">
        <v>21.425603953253628</v>
      </c>
      <c r="BK28" s="622">
        <v>5.9189476471296452</v>
      </c>
      <c r="BL28" s="622">
        <v>1.1067722287916735</v>
      </c>
      <c r="BM28" s="622">
        <v>0.34321283737482128</v>
      </c>
      <c r="BN28" s="613" t="s">
        <v>215</v>
      </c>
      <c r="BO28" s="623">
        <v>2.5305336217073484</v>
      </c>
      <c r="BP28" s="623">
        <v>0.41509109056875265</v>
      </c>
      <c r="BQ28" s="623">
        <v>9.2094776962927019E-2</v>
      </c>
      <c r="BR28" s="623">
        <v>2.0053375408809204E-2</v>
      </c>
      <c r="BS28" s="616" t="s">
        <v>215</v>
      </c>
      <c r="BT28" s="624">
        <v>0.61832733879778101</v>
      </c>
      <c r="BU28" s="624">
        <v>0.11109199908218371</v>
      </c>
      <c r="BV28" s="688">
        <v>5.7464045634828924E-3</v>
      </c>
      <c r="BW28" s="688">
        <v>1.7203992659394934E-3</v>
      </c>
    </row>
    <row r="29" spans="1:75" ht="15" customHeight="1" thickTop="1" thickBot="1" x14ac:dyDescent="0.3">
      <c r="A29" s="353"/>
      <c r="B29" s="354"/>
      <c r="C29" s="354"/>
      <c r="D29" s="354"/>
      <c r="E29" s="354"/>
      <c r="F29" s="354"/>
      <c r="G29" s="354"/>
      <c r="H29" s="354"/>
      <c r="I29" s="354"/>
      <c r="J29" s="354"/>
      <c r="K29" s="354"/>
      <c r="L29" s="354"/>
      <c r="M29" s="354"/>
      <c r="N29" s="354"/>
      <c r="O29" s="354"/>
      <c r="P29" s="354"/>
      <c r="Q29" s="354"/>
      <c r="R29" s="354"/>
      <c r="S29" s="354"/>
      <c r="T29" s="354"/>
      <c r="U29" s="354"/>
      <c r="V29" s="354"/>
      <c r="W29" s="354"/>
      <c r="X29" s="354"/>
      <c r="Y29" s="354"/>
      <c r="Z29" s="355"/>
    </row>
    <row r="30" spans="1:75" ht="16.5" customHeight="1" thickTop="1" thickBot="1" x14ac:dyDescent="0.3">
      <c r="A30" s="332"/>
      <c r="B30" s="333"/>
      <c r="C30" s="333"/>
      <c r="D30" s="333"/>
      <c r="E30" s="333"/>
      <c r="F30" s="333"/>
      <c r="G30" s="333"/>
      <c r="H30" s="333"/>
      <c r="I30" s="333"/>
      <c r="J30" s="333"/>
      <c r="K30" s="333"/>
      <c r="L30" s="333"/>
      <c r="M30" s="333"/>
      <c r="N30" s="333"/>
      <c r="O30" s="333"/>
      <c r="P30" s="333"/>
      <c r="Q30" s="333"/>
      <c r="R30" s="333"/>
      <c r="S30" s="333"/>
      <c r="T30" s="333"/>
      <c r="U30" s="333"/>
      <c r="V30" s="333"/>
      <c r="W30" s="1680" t="s">
        <v>372</v>
      </c>
      <c r="X30" s="1681"/>
      <c r="Y30" s="333"/>
      <c r="Z30" s="356"/>
    </row>
    <row r="31" spans="1:75" ht="15" customHeight="1" thickBot="1" x14ac:dyDescent="0.3">
      <c r="A31" s="332"/>
      <c r="B31" s="333"/>
      <c r="C31" s="1684" t="s">
        <v>299</v>
      </c>
      <c r="D31" s="1685"/>
      <c r="E31" s="1686"/>
      <c r="F31" s="112"/>
      <c r="G31" s="112"/>
      <c r="H31" s="112"/>
      <c r="I31" s="112"/>
      <c r="J31" s="333"/>
      <c r="K31" s="333"/>
      <c r="L31" s="333"/>
      <c r="M31" s="333"/>
      <c r="N31" s="333"/>
      <c r="O31" s="333"/>
      <c r="P31" s="333"/>
      <c r="Q31" s="333"/>
      <c r="R31" s="333"/>
      <c r="S31" s="333"/>
      <c r="T31" s="333"/>
      <c r="U31" s="333"/>
      <c r="V31" s="333"/>
      <c r="W31" s="1682"/>
      <c r="X31" s="1683"/>
      <c r="Y31" s="333"/>
      <c r="Z31" s="356"/>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row>
    <row r="32" spans="1:75" ht="27.6" thickTop="1" thickBot="1" x14ac:dyDescent="0.3">
      <c r="A32" s="332"/>
      <c r="B32" s="408" t="s">
        <v>338</v>
      </c>
      <c r="C32" s="290" t="s">
        <v>435</v>
      </c>
      <c r="D32" s="284" t="s">
        <v>402</v>
      </c>
      <c r="E32" s="285" t="s">
        <v>58</v>
      </c>
      <c r="F32" s="113"/>
      <c r="G32" s="113"/>
      <c r="H32" s="113"/>
      <c r="I32" s="113"/>
      <c r="J32" s="333"/>
      <c r="K32" s="333"/>
      <c r="L32" s="341"/>
      <c r="M32" s="341"/>
      <c r="N32" s="341"/>
      <c r="O32" s="339" t="s">
        <v>118</v>
      </c>
      <c r="P32" s="340" t="s">
        <v>306</v>
      </c>
      <c r="Q32" s="339" t="s">
        <v>303</v>
      </c>
      <c r="R32" s="339" t="s">
        <v>305</v>
      </c>
      <c r="S32" s="339"/>
      <c r="T32" s="340"/>
      <c r="U32" s="339" t="s">
        <v>148</v>
      </c>
      <c r="V32" s="333"/>
      <c r="W32" s="112"/>
      <c r="X32" s="333"/>
      <c r="Y32" s="333"/>
      <c r="Z32" s="356"/>
      <c r="AA32" s="296"/>
      <c r="AB32" s="296"/>
      <c r="AC32" s="296"/>
      <c r="AD32" s="296"/>
      <c r="AE32" s="296"/>
      <c r="AF32" s="689" t="s">
        <v>446</v>
      </c>
      <c r="AG32" s="296"/>
      <c r="AH32" s="296"/>
      <c r="AI32" s="296"/>
      <c r="AJ32" s="296"/>
      <c r="AK32" s="296"/>
      <c r="AL32" s="296"/>
      <c r="AM32" s="296"/>
      <c r="AN32" s="296"/>
      <c r="AO32" s="296"/>
      <c r="AP32" s="296"/>
      <c r="AQ32" s="296"/>
      <c r="AR32" s="296"/>
      <c r="AS32" s="296"/>
      <c r="AT32" s="296"/>
      <c r="AU32" s="689" t="s">
        <v>449</v>
      </c>
      <c r="AV32" s="296"/>
      <c r="AW32" s="296"/>
      <c r="AX32" s="296"/>
      <c r="AY32" s="296"/>
      <c r="AZ32" s="296"/>
      <c r="BA32" s="296"/>
      <c r="BB32" s="296"/>
    </row>
    <row r="33" spans="1:58" ht="15.6" thickTop="1" thickBot="1" x14ac:dyDescent="0.35">
      <c r="A33" s="332"/>
      <c r="B33" s="288" t="s">
        <v>307</v>
      </c>
      <c r="C33" s="639">
        <f>S67</f>
        <v>2.4375707436523899</v>
      </c>
      <c r="D33" s="639">
        <f>T67</f>
        <v>0.57293872115440814</v>
      </c>
      <c r="E33" s="286"/>
      <c r="F33" s="114"/>
      <c r="G33" s="114"/>
      <c r="H33" s="114"/>
      <c r="I33" s="114"/>
      <c r="J33" s="333"/>
      <c r="K33" s="78" t="s">
        <v>114</v>
      </c>
      <c r="L33" s="79" t="s">
        <v>115</v>
      </c>
      <c r="M33" s="80" t="s">
        <v>116</v>
      </c>
      <c r="N33" s="80" t="s">
        <v>117</v>
      </c>
      <c r="O33" s="80" t="s">
        <v>118</v>
      </c>
      <c r="P33" s="80" t="s">
        <v>306</v>
      </c>
      <c r="Q33" s="80" t="s">
        <v>302</v>
      </c>
      <c r="R33" s="80" t="s">
        <v>304</v>
      </c>
      <c r="S33" s="80" t="s">
        <v>141</v>
      </c>
      <c r="T33" s="80" t="s">
        <v>119</v>
      </c>
      <c r="U33" s="80" t="s">
        <v>295</v>
      </c>
      <c r="V33" s="80" t="s">
        <v>297</v>
      </c>
      <c r="W33" s="81" t="s">
        <v>296</v>
      </c>
      <c r="X33" s="82" t="s">
        <v>298</v>
      </c>
      <c r="Y33" s="333"/>
      <c r="Z33" s="356"/>
      <c r="AA33" s="296"/>
      <c r="AB33" s="296"/>
      <c r="AC33" s="296"/>
      <c r="AD33" s="296"/>
      <c r="AE33" s="296"/>
      <c r="AF33" s="296"/>
      <c r="AG33" s="296"/>
      <c r="AH33" s="80" t="s">
        <v>117</v>
      </c>
      <c r="AI33" s="80" t="s">
        <v>117</v>
      </c>
      <c r="AJ33" s="80" t="s">
        <v>118</v>
      </c>
      <c r="AK33" s="80" t="s">
        <v>306</v>
      </c>
      <c r="AL33" s="80" t="s">
        <v>302</v>
      </c>
      <c r="AM33" s="80" t="s">
        <v>304</v>
      </c>
      <c r="AN33" s="80" t="s">
        <v>141</v>
      </c>
      <c r="AO33" s="80" t="s">
        <v>119</v>
      </c>
      <c r="AP33" s="80" t="s">
        <v>295</v>
      </c>
      <c r="AQ33" s="80" t="s">
        <v>297</v>
      </c>
      <c r="AR33" s="81" t="s">
        <v>296</v>
      </c>
      <c r="AS33" s="296"/>
      <c r="AT33" s="296"/>
      <c r="AU33" s="296"/>
      <c r="AV33" s="80" t="s">
        <v>117</v>
      </c>
      <c r="AW33" s="80" t="s">
        <v>117</v>
      </c>
      <c r="AX33" s="80" t="s">
        <v>118</v>
      </c>
      <c r="AY33" s="80" t="s">
        <v>306</v>
      </c>
      <c r="AZ33" s="80" t="s">
        <v>302</v>
      </c>
      <c r="BA33" s="80" t="s">
        <v>304</v>
      </c>
      <c r="BB33" s="80" t="s">
        <v>141</v>
      </c>
      <c r="BC33" s="80" t="s">
        <v>119</v>
      </c>
      <c r="BD33" s="80" t="s">
        <v>295</v>
      </c>
      <c r="BE33" s="80" t="s">
        <v>297</v>
      </c>
      <c r="BF33" s="81" t="s">
        <v>296</v>
      </c>
    </row>
    <row r="34" spans="1:58" ht="21.75" customHeight="1" thickBot="1" x14ac:dyDescent="0.35">
      <c r="A34" s="332"/>
      <c r="B34" s="337" t="s">
        <v>308</v>
      </c>
      <c r="C34" s="639">
        <f>S66</f>
        <v>3.4132325741747498</v>
      </c>
      <c r="D34" s="639">
        <f>T66</f>
        <v>0.73676757076599375</v>
      </c>
      <c r="E34" s="338"/>
      <c r="F34" s="114"/>
      <c r="G34" s="114"/>
      <c r="H34" s="114"/>
      <c r="I34" s="114"/>
      <c r="J34" s="333"/>
      <c r="K34" s="83" t="s">
        <v>307</v>
      </c>
      <c r="L34" s="84" t="s">
        <v>435</v>
      </c>
      <c r="M34" s="357">
        <f>C42</f>
        <v>1.2910342984349861</v>
      </c>
      <c r="N34" s="312"/>
      <c r="O34" s="313">
        <v>0.466456465645257</v>
      </c>
      <c r="P34" s="313"/>
      <c r="Q34" s="313">
        <v>5.5458001578547883E-3</v>
      </c>
      <c r="R34" s="313"/>
      <c r="S34" s="313"/>
      <c r="T34" s="313"/>
      <c r="U34" s="313">
        <v>0.28805106172666795</v>
      </c>
      <c r="V34" s="313"/>
      <c r="W34" s="313">
        <v>0.51139840260727965</v>
      </c>
      <c r="X34" s="85">
        <f t="shared" ref="X34:X44" si="3">SUM(N34:W34)</f>
        <v>1.2714517301370594</v>
      </c>
      <c r="Y34" s="342"/>
      <c r="Z34" s="356"/>
      <c r="AA34" s="297"/>
      <c r="AB34" s="297"/>
      <c r="AC34" s="297"/>
      <c r="AD34" s="297">
        <v>3</v>
      </c>
      <c r="AE34" s="607" t="s">
        <v>432</v>
      </c>
      <c r="AF34" s="605" t="s">
        <v>427</v>
      </c>
      <c r="AG34" s="297" t="s">
        <v>307</v>
      </c>
      <c r="AI34" s="312"/>
      <c r="AJ34" s="313">
        <f>HLOOKUP($AF34,$BS$25:$BW$28,$AD34,FALSE)</f>
        <v>0.46645646564525672</v>
      </c>
      <c r="AK34" s="313"/>
      <c r="AL34" s="366">
        <f>HLOOKUP($AF34,$AV$11:$AZ$14,$AD34,FALSE)</f>
        <v>5.5458001578547883E-3</v>
      </c>
      <c r="AM34" s="313"/>
      <c r="AN34" s="313"/>
      <c r="AO34" s="313"/>
      <c r="AP34" s="313">
        <f>HLOOKUP($AF34,$BS$11:$BW$14,$AD34,FALSE)</f>
        <v>0.28805106172666795</v>
      </c>
      <c r="AQ34" s="313"/>
      <c r="AR34" s="313">
        <f>HLOOKUP($AF34,$AV$25:$AZ$28,$AD34,FALSE)</f>
        <v>0.51139840260727965</v>
      </c>
      <c r="AS34" s="297"/>
      <c r="AT34" s="297"/>
      <c r="AU34" s="297" t="s">
        <v>307</v>
      </c>
      <c r="AW34" s="312"/>
      <c r="AX34" s="313">
        <f>HLOOKUP($AF34,$BN$25:$BR$28,$AD34,FALSE)</f>
        <v>2.6561722889135968</v>
      </c>
      <c r="AY34" s="313"/>
      <c r="AZ34" s="366">
        <f>HLOOKUP($AF34,$AQ$11:$AU$14,$AD34,FALSE)</f>
        <v>5.8638736531068998E-2</v>
      </c>
      <c r="BA34" s="313"/>
      <c r="BB34" s="313"/>
      <c r="BC34" s="313"/>
      <c r="BD34" s="313">
        <f>HLOOKUP($AF34,$BN$11:$BR$14,$AD34,FALSE)</f>
        <v>1.1673140238720325</v>
      </c>
      <c r="BE34" s="313"/>
      <c r="BF34" s="313">
        <f>HLOOKUP($AF34,$AQ$25:$AU$28,$AD34,FALSE)</f>
        <v>0.95564737197258032</v>
      </c>
    </row>
    <row r="35" spans="1:58" ht="18" customHeight="1" thickBot="1" x14ac:dyDescent="0.35">
      <c r="A35" s="332"/>
      <c r="B35" s="337" t="s">
        <v>309</v>
      </c>
      <c r="C35" s="639">
        <f>S68</f>
        <v>1.6735366821728594</v>
      </c>
      <c r="D35" s="639">
        <f>T68</f>
        <v>0.3764987080795979</v>
      </c>
      <c r="E35" s="338"/>
      <c r="F35" s="114"/>
      <c r="G35" s="114"/>
      <c r="H35" s="114"/>
      <c r="I35" s="114"/>
      <c r="J35" s="333"/>
      <c r="K35" s="343" t="s">
        <v>307</v>
      </c>
      <c r="L35" s="344" t="s">
        <v>402</v>
      </c>
      <c r="M35" s="357">
        <f>D42</f>
        <v>0.24734145210640518</v>
      </c>
      <c r="N35" s="358"/>
      <c r="O35" s="359">
        <v>7.8850256772558525E-2</v>
      </c>
      <c r="P35" s="359"/>
      <c r="Q35" s="359">
        <v>7.425498585798408E-4</v>
      </c>
      <c r="R35" s="359"/>
      <c r="S35" s="359"/>
      <c r="T35" s="359"/>
      <c r="U35" s="359">
        <v>5.4729904383125118E-2</v>
      </c>
      <c r="V35" s="359"/>
      <c r="W35" s="359">
        <v>0.10881024157512824</v>
      </c>
      <c r="X35" s="345">
        <f t="shared" si="3"/>
        <v>0.24313295258939172</v>
      </c>
      <c r="Y35" s="342"/>
      <c r="Z35" s="356"/>
      <c r="AA35" s="291"/>
      <c r="AB35" s="291"/>
      <c r="AC35" s="291"/>
      <c r="AD35" s="291">
        <v>3</v>
      </c>
      <c r="AE35" s="607" t="s">
        <v>432</v>
      </c>
      <c r="AF35" s="605" t="s">
        <v>428</v>
      </c>
      <c r="AG35" s="291" t="s">
        <v>307</v>
      </c>
      <c r="AI35" s="358"/>
      <c r="AJ35" s="359">
        <f t="shared" ref="AJ35:AJ45" si="4">HLOOKUP($AF35,$BS$25:$BW$28,$AD35,FALSE)</f>
        <v>7.8850256772558525E-2</v>
      </c>
      <c r="AK35" s="359"/>
      <c r="AL35" s="366">
        <f t="shared" ref="AL35:AL45" si="5">HLOOKUP($AF35,$AV$11:$AZ$14,$AD35,FALSE)</f>
        <v>7.425498585798408E-4</v>
      </c>
      <c r="AM35" s="359"/>
      <c r="AN35" s="359"/>
      <c r="AO35" s="359"/>
      <c r="AP35" s="359">
        <f t="shared" ref="AP35:AP45" si="6">HLOOKUP($AF35,$BS$11:$BW$14,$AD35,FALSE)</f>
        <v>5.4729904383125118E-2</v>
      </c>
      <c r="AQ35" s="359"/>
      <c r="AR35" s="359">
        <f t="shared" ref="AQ35:AR45" si="7">HLOOKUP($AF35,$AV$25:$AZ$28,$AD35,FALSE)</f>
        <v>0.10881024157512824</v>
      </c>
      <c r="AS35" s="291"/>
      <c r="AT35" s="291"/>
      <c r="AU35" s="291" t="s">
        <v>307</v>
      </c>
      <c r="AW35" s="358"/>
      <c r="AX35" s="313">
        <f t="shared" ref="AX35:AX45" si="8">HLOOKUP($AF35,$BN$25:$BR$28,$AD35,FALSE)</f>
        <v>0.36002475982417653</v>
      </c>
      <c r="AY35" s="359"/>
      <c r="AZ35" s="366">
        <f t="shared" ref="AZ35:AZ45" si="9">HLOOKUP($AF35,$AQ$11:$AU$14,$AD35,FALSE)</f>
        <v>6.6940209294035734E-3</v>
      </c>
      <c r="BA35" s="359"/>
      <c r="BB35" s="359"/>
      <c r="BC35" s="359"/>
      <c r="BD35" s="313">
        <f t="shared" ref="BD35:BD45" si="10">HLOOKUP($AF35,$BN$11:$BR$14,$AD35,FALSE)</f>
        <v>0.14160998983671064</v>
      </c>
      <c r="BE35" s="359"/>
      <c r="BF35" s="313">
        <f>HLOOKUP($AF35,$AQ$25:$AU$28,$AD35,FALSE)</f>
        <v>9.7435122042599742E-2</v>
      </c>
    </row>
    <row r="36" spans="1:58" ht="20.25" customHeight="1" thickBot="1" x14ac:dyDescent="0.35">
      <c r="A36" s="332"/>
      <c r="B36" s="337" t="s">
        <v>313</v>
      </c>
      <c r="C36" s="639">
        <f>U67</f>
        <v>0.72652372639968255</v>
      </c>
      <c r="D36" s="639">
        <f>V67</f>
        <v>0.3035761089830798</v>
      </c>
      <c r="E36" s="338"/>
      <c r="F36" s="114"/>
      <c r="G36" s="114"/>
      <c r="H36" s="114"/>
      <c r="I36" s="114"/>
      <c r="J36" s="333"/>
      <c r="K36" s="343" t="s">
        <v>308</v>
      </c>
      <c r="L36" s="344" t="s">
        <v>435</v>
      </c>
      <c r="M36" s="357">
        <f>C43</f>
        <v>1.7957915253043553</v>
      </c>
      <c r="N36" s="358"/>
      <c r="O36" s="359">
        <v>0.7812529952752405</v>
      </c>
      <c r="P36" s="359"/>
      <c r="Q36" s="359">
        <v>1.3879391982894523E-3</v>
      </c>
      <c r="R36" s="359"/>
      <c r="S36" s="359"/>
      <c r="T36" s="359"/>
      <c r="U36" s="359">
        <v>0.19023406404518411</v>
      </c>
      <c r="V36" s="359">
        <v>0.82291652678564109</v>
      </c>
      <c r="W36" s="359"/>
      <c r="X36" s="345">
        <f t="shared" si="3"/>
        <v>1.7957915253043553</v>
      </c>
      <c r="Y36" s="342"/>
      <c r="Z36" s="356"/>
      <c r="AA36" s="294"/>
      <c r="AB36" s="294"/>
      <c r="AC36" s="294"/>
      <c r="AD36" s="294">
        <v>2</v>
      </c>
      <c r="AE36" s="607" t="s">
        <v>431</v>
      </c>
      <c r="AF36" s="605" t="s">
        <v>427</v>
      </c>
      <c r="AG36" s="294" t="s">
        <v>308</v>
      </c>
      <c r="AI36" s="358"/>
      <c r="AJ36" s="359">
        <f t="shared" si="4"/>
        <v>0.7812529952752405</v>
      </c>
      <c r="AK36" s="359"/>
      <c r="AL36" s="366">
        <f t="shared" si="5"/>
        <v>1.3879391982894523E-3</v>
      </c>
      <c r="AM36" s="359"/>
      <c r="AN36" s="359"/>
      <c r="AO36" s="359"/>
      <c r="AP36" s="359">
        <f t="shared" si="6"/>
        <v>0.19023406404518411</v>
      </c>
      <c r="AQ36" s="359">
        <f t="shared" si="7"/>
        <v>0.82291652678564109</v>
      </c>
      <c r="AR36" s="359"/>
      <c r="AS36" s="294"/>
      <c r="AT36" s="294"/>
      <c r="AU36" s="294" t="s">
        <v>308</v>
      </c>
      <c r="AW36" s="358"/>
      <c r="AX36" s="313">
        <f t="shared" si="8"/>
        <v>3.4029911750447139</v>
      </c>
      <c r="AY36" s="359"/>
      <c r="AZ36" s="366">
        <f t="shared" si="9"/>
        <v>0.11987842378490979</v>
      </c>
      <c r="BA36" s="359"/>
      <c r="BB36" s="359"/>
      <c r="BC36" s="359"/>
      <c r="BD36" s="313">
        <f t="shared" si="10"/>
        <v>2.3219770612146391</v>
      </c>
      <c r="BE36" s="359">
        <f>HLOOKUP($AF36,$AQ$25:$AU$28,$AD36,FALSE)</f>
        <v>1.7295024278930649</v>
      </c>
      <c r="BF36" s="359"/>
    </row>
    <row r="37" spans="1:58" ht="18" customHeight="1" thickBot="1" x14ac:dyDescent="0.35">
      <c r="A37" s="332"/>
      <c r="B37" s="337" t="s">
        <v>314</v>
      </c>
      <c r="C37" s="639">
        <f>U66</f>
        <v>2.055885882673091</v>
      </c>
      <c r="D37" s="639">
        <f>V66</f>
        <v>0.54007358041646214</v>
      </c>
      <c r="E37" s="338"/>
      <c r="F37" s="114"/>
      <c r="G37" s="114"/>
      <c r="H37" s="114"/>
      <c r="I37" s="114"/>
      <c r="J37" s="333"/>
      <c r="K37" s="343" t="s">
        <v>308</v>
      </c>
      <c r="L37" s="344" t="s">
        <v>402</v>
      </c>
      <c r="M37" s="357">
        <f>D43</f>
        <v>0.31964009028640389</v>
      </c>
      <c r="N37" s="358"/>
      <c r="O37" s="359">
        <v>0.12920331550351893</v>
      </c>
      <c r="P37" s="359"/>
      <c r="Q37" s="359">
        <v>2.3914348134787005E-4</v>
      </c>
      <c r="R37" s="359"/>
      <c r="S37" s="359"/>
      <c r="T37" s="359"/>
      <c r="U37" s="359">
        <v>3.4738930080397641E-2</v>
      </c>
      <c r="V37" s="359">
        <v>0.1554587012211395</v>
      </c>
      <c r="W37" s="359"/>
      <c r="X37" s="345">
        <f t="shared" si="3"/>
        <v>0.31964009028640394</v>
      </c>
      <c r="Y37" s="342"/>
      <c r="Z37" s="356"/>
      <c r="AA37" s="291"/>
      <c r="AB37" s="291"/>
      <c r="AC37" s="291"/>
      <c r="AD37" s="291">
        <v>2</v>
      </c>
      <c r="AE37" s="607" t="s">
        <v>431</v>
      </c>
      <c r="AF37" s="605" t="s">
        <v>428</v>
      </c>
      <c r="AG37" s="291" t="s">
        <v>308</v>
      </c>
      <c r="AI37" s="358"/>
      <c r="AJ37" s="359">
        <f t="shared" si="4"/>
        <v>0.12920331550351893</v>
      </c>
      <c r="AK37" s="359"/>
      <c r="AL37" s="366">
        <f t="shared" si="5"/>
        <v>2.3914348134787005E-4</v>
      </c>
      <c r="AM37" s="359"/>
      <c r="AN37" s="359"/>
      <c r="AO37" s="359"/>
      <c r="AP37" s="359">
        <f t="shared" si="6"/>
        <v>3.4738930080397641E-2</v>
      </c>
      <c r="AQ37" s="359">
        <f t="shared" si="7"/>
        <v>0.1554587012211395</v>
      </c>
      <c r="AR37" s="359"/>
      <c r="AS37" s="291"/>
      <c r="AT37" s="291"/>
      <c r="AU37" s="291" t="s">
        <v>308</v>
      </c>
      <c r="AW37" s="358"/>
      <c r="AX37" s="313">
        <f t="shared" si="8"/>
        <v>0.65992469267587894</v>
      </c>
      <c r="AY37" s="359"/>
      <c r="AZ37" s="366">
        <f t="shared" si="9"/>
        <v>2.6536281013207555E-2</v>
      </c>
      <c r="BA37" s="359"/>
      <c r="BB37" s="359"/>
      <c r="BC37" s="359"/>
      <c r="BD37" s="313">
        <f t="shared" si="10"/>
        <v>0.42257487507853847</v>
      </c>
      <c r="BE37" s="359">
        <f>HLOOKUP($AF37,$AQ$25:$AU$28,$AD37,FALSE)</f>
        <v>0.31187017976355946</v>
      </c>
      <c r="BF37" s="359"/>
    </row>
    <row r="38" spans="1:58" ht="15" thickBot="1" x14ac:dyDescent="0.35">
      <c r="A38" s="332"/>
      <c r="B38" s="289" t="s">
        <v>315</v>
      </c>
      <c r="C38" s="639">
        <f>U68</f>
        <v>4.838439092722667E-2</v>
      </c>
      <c r="D38" s="639">
        <f>V68</f>
        <v>2.9890310600458006E-2</v>
      </c>
      <c r="E38" s="283"/>
      <c r="F38" s="114"/>
      <c r="G38" s="114"/>
      <c r="H38" s="114"/>
      <c r="I38" s="114"/>
      <c r="J38" s="333"/>
      <c r="K38" s="343" t="s">
        <v>309</v>
      </c>
      <c r="L38" s="344" t="s">
        <v>435</v>
      </c>
      <c r="M38" s="357">
        <f>C44</f>
        <v>0.8832053167307935</v>
      </c>
      <c r="N38" s="358"/>
      <c r="O38" s="359">
        <v>0.61832733879778101</v>
      </c>
      <c r="P38" s="359"/>
      <c r="Q38" s="359">
        <v>2.8202574774056203E-3</v>
      </c>
      <c r="R38" s="359"/>
      <c r="S38" s="359"/>
      <c r="T38" s="359"/>
      <c r="U38" s="359">
        <v>0.26205772045560677</v>
      </c>
      <c r="V38" s="359">
        <v>0</v>
      </c>
      <c r="W38" s="359">
        <v>0</v>
      </c>
      <c r="X38" s="345">
        <f t="shared" si="3"/>
        <v>0.88320531673079339</v>
      </c>
      <c r="Y38" s="342"/>
      <c r="Z38" s="356"/>
      <c r="AA38" s="291"/>
      <c r="AB38" s="291"/>
      <c r="AC38" s="291"/>
      <c r="AD38" s="291">
        <v>4</v>
      </c>
      <c r="AE38" s="607" t="s">
        <v>215</v>
      </c>
      <c r="AF38" s="605" t="s">
        <v>427</v>
      </c>
      <c r="AG38" s="291" t="s">
        <v>309</v>
      </c>
      <c r="AI38" s="358"/>
      <c r="AJ38" s="359">
        <f t="shared" si="4"/>
        <v>0.61832733879778101</v>
      </c>
      <c r="AK38" s="359"/>
      <c r="AL38" s="366">
        <f t="shared" si="5"/>
        <v>2.8202574774056203E-3</v>
      </c>
      <c r="AM38" s="359"/>
      <c r="AN38" s="359"/>
      <c r="AO38" s="359"/>
      <c r="AP38" s="359">
        <f t="shared" si="6"/>
        <v>0.26205772045560677</v>
      </c>
      <c r="AQ38" s="359">
        <f t="shared" si="7"/>
        <v>0</v>
      </c>
      <c r="AR38" s="359">
        <f t="shared" si="7"/>
        <v>0</v>
      </c>
      <c r="AS38" s="291"/>
      <c r="AT38" s="291"/>
      <c r="AU38" s="291" t="s">
        <v>309</v>
      </c>
      <c r="AW38" s="358"/>
      <c r="AX38" s="313">
        <f t="shared" si="8"/>
        <v>2.5305336217073484</v>
      </c>
      <c r="AY38" s="359"/>
      <c r="AZ38" s="366">
        <f t="shared" si="9"/>
        <v>0.24273523618157572</v>
      </c>
      <c r="BA38" s="359"/>
      <c r="BB38" s="359"/>
      <c r="BC38" s="359"/>
      <c r="BD38" s="313">
        <f t="shared" si="10"/>
        <v>1.4208629588067054</v>
      </c>
      <c r="BE38" s="359">
        <f>HLOOKUP($AF38,$AQ$25:$AU$28,$AD38,FALSE)</f>
        <v>0</v>
      </c>
      <c r="BF38" s="313">
        <f>HLOOKUP($AF38,$AQ$25:$AU$28,$AD38,FALSE)</f>
        <v>0</v>
      </c>
    </row>
    <row r="39" spans="1:58" ht="15.6" thickTop="1" thickBot="1" x14ac:dyDescent="0.35">
      <c r="A39" s="332"/>
      <c r="B39" s="333"/>
      <c r="C39" s="412"/>
      <c r="D39" s="412"/>
      <c r="E39" s="412"/>
      <c r="F39" s="335"/>
      <c r="G39" s="335"/>
      <c r="H39" s="335"/>
      <c r="I39" s="335"/>
      <c r="J39" s="333"/>
      <c r="K39" s="343" t="s">
        <v>309</v>
      </c>
      <c r="L39" s="344" t="s">
        <v>402</v>
      </c>
      <c r="M39" s="357">
        <f>D44</f>
        <v>0.16292169330505796</v>
      </c>
      <c r="N39" s="358"/>
      <c r="O39" s="359">
        <v>0.11109199908218371</v>
      </c>
      <c r="P39" s="359"/>
      <c r="Q39" s="359">
        <v>4.8159971122212333E-4</v>
      </c>
      <c r="R39" s="359"/>
      <c r="S39" s="359"/>
      <c r="T39" s="359"/>
      <c r="U39" s="359">
        <v>5.134809451165212E-2</v>
      </c>
      <c r="V39" s="359">
        <v>0</v>
      </c>
      <c r="W39" s="359">
        <v>0</v>
      </c>
      <c r="X39" s="345">
        <f t="shared" si="3"/>
        <v>0.16292169330505796</v>
      </c>
      <c r="Y39" s="342">
        <f>SUM(X34:X39)</f>
        <v>4.676143308353061</v>
      </c>
      <c r="Z39" s="342">
        <f>SUM(V34:V39)</f>
        <v>0.97837522800678056</v>
      </c>
      <c r="AA39" s="294"/>
      <c r="AB39" s="294"/>
      <c r="AC39" s="294"/>
      <c r="AD39" s="294">
        <v>4</v>
      </c>
      <c r="AE39" s="607" t="s">
        <v>215</v>
      </c>
      <c r="AF39" s="605" t="s">
        <v>428</v>
      </c>
      <c r="AG39" s="294" t="s">
        <v>309</v>
      </c>
      <c r="AI39" s="358"/>
      <c r="AJ39" s="359">
        <f t="shared" si="4"/>
        <v>0.11109199908218371</v>
      </c>
      <c r="AK39" s="359"/>
      <c r="AL39" s="366">
        <f t="shared" si="5"/>
        <v>4.8159971122212333E-4</v>
      </c>
      <c r="AM39" s="359"/>
      <c r="AN39" s="359"/>
      <c r="AO39" s="359"/>
      <c r="AP39" s="359">
        <f t="shared" si="6"/>
        <v>5.134809451165212E-2</v>
      </c>
      <c r="AQ39" s="359">
        <f t="shared" si="7"/>
        <v>0</v>
      </c>
      <c r="AR39" s="359">
        <f t="shared" si="7"/>
        <v>0</v>
      </c>
      <c r="AS39" s="294"/>
      <c r="AT39" s="294"/>
      <c r="AU39" s="294" t="s">
        <v>309</v>
      </c>
      <c r="AW39" s="358"/>
      <c r="AX39" s="313">
        <f t="shared" si="8"/>
        <v>0.41509109056875265</v>
      </c>
      <c r="AY39" s="359"/>
      <c r="AZ39" s="366">
        <f t="shared" si="9"/>
        <v>2.4451580775732885E-2</v>
      </c>
      <c r="BA39" s="359"/>
      <c r="BB39" s="359"/>
      <c r="BC39" s="359"/>
      <c r="BD39" s="313">
        <f t="shared" si="10"/>
        <v>0.22882860774125102</v>
      </c>
      <c r="BE39" s="359">
        <f>HLOOKUP($AF39,$AQ$25:$AU$28,$AD39,FALSE)</f>
        <v>0</v>
      </c>
      <c r="BF39" s="313">
        <f>HLOOKUP($AF39,$AQ$25:$AU$28,$AD39,FALSE)</f>
        <v>0</v>
      </c>
    </row>
    <row r="40" spans="1:58" ht="15" thickBot="1" x14ac:dyDescent="0.35">
      <c r="A40" s="332"/>
      <c r="B40" s="333"/>
      <c r="C40" s="1684" t="s">
        <v>299</v>
      </c>
      <c r="D40" s="1685"/>
      <c r="E40" s="1686"/>
      <c r="F40" s="115"/>
      <c r="G40" s="115"/>
      <c r="H40" s="115"/>
      <c r="I40" s="115"/>
      <c r="J40" s="333"/>
      <c r="K40" s="343" t="s">
        <v>310</v>
      </c>
      <c r="L40" s="344" t="s">
        <v>435</v>
      </c>
      <c r="M40" s="357">
        <f>C45</f>
        <v>0.3506492034450005</v>
      </c>
      <c r="N40" s="358"/>
      <c r="O40" s="359">
        <v>1.0948935962242137E-2</v>
      </c>
      <c r="P40" s="359"/>
      <c r="Q40" s="359">
        <v>1.7281684906360153E-3</v>
      </c>
      <c r="R40" s="359"/>
      <c r="S40" s="359"/>
      <c r="T40" s="359"/>
      <c r="U40" s="359">
        <v>0</v>
      </c>
      <c r="V40" s="359"/>
      <c r="W40" s="359">
        <v>0.33797209899212238</v>
      </c>
      <c r="X40" s="345">
        <f t="shared" si="3"/>
        <v>0.35064920344500056</v>
      </c>
      <c r="Y40" s="342"/>
      <c r="Z40" s="356"/>
      <c r="AA40" s="291"/>
      <c r="AB40" s="291"/>
      <c r="AC40" s="291"/>
      <c r="AD40" s="297">
        <v>3</v>
      </c>
      <c r="AE40" s="607" t="s">
        <v>432</v>
      </c>
      <c r="AF40" s="605" t="s">
        <v>429</v>
      </c>
      <c r="AG40" s="291" t="s">
        <v>310</v>
      </c>
      <c r="AI40" s="358"/>
      <c r="AJ40" s="359">
        <f t="shared" si="4"/>
        <v>1.0948935962242137E-2</v>
      </c>
      <c r="AK40" s="359"/>
      <c r="AL40" s="366">
        <f t="shared" si="5"/>
        <v>1.7281684906360153E-3</v>
      </c>
      <c r="AM40" s="359"/>
      <c r="AN40" s="359"/>
      <c r="AO40" s="359"/>
      <c r="AP40" s="359">
        <f t="shared" si="6"/>
        <v>0</v>
      </c>
      <c r="AQ40" s="359"/>
      <c r="AR40" s="359">
        <f t="shared" si="7"/>
        <v>0.33797209899212238</v>
      </c>
      <c r="AS40" s="291"/>
      <c r="AT40" s="291"/>
      <c r="AU40" s="291" t="s">
        <v>310</v>
      </c>
      <c r="AW40" s="358"/>
      <c r="AX40" s="313">
        <f t="shared" si="8"/>
        <v>0.2055885500802602</v>
      </c>
      <c r="AY40" s="359"/>
      <c r="AZ40" s="366">
        <f t="shared" si="9"/>
        <v>2.35362725313221E-4</v>
      </c>
      <c r="BA40" s="359"/>
      <c r="BB40" s="359"/>
      <c r="BC40" s="359"/>
      <c r="BD40" s="313">
        <f t="shared" si="10"/>
        <v>0</v>
      </c>
      <c r="BE40" s="359"/>
      <c r="BF40" s="313">
        <f>HLOOKUP($AF40,$AQ$25:$AU$28,$AD40,FALSE)</f>
        <v>0.80219844762319892</v>
      </c>
    </row>
    <row r="41" spans="1:58" ht="15.6" thickTop="1" thickBot="1" x14ac:dyDescent="0.35">
      <c r="A41" s="332"/>
      <c r="B41" s="287" t="s">
        <v>113</v>
      </c>
      <c r="C41" s="290" t="s">
        <v>435</v>
      </c>
      <c r="D41" s="284" t="s">
        <v>402</v>
      </c>
      <c r="E41" s="285" t="s">
        <v>58</v>
      </c>
      <c r="F41" s="116"/>
      <c r="G41" s="116"/>
      <c r="H41" s="116"/>
      <c r="I41" s="116"/>
      <c r="J41" s="333"/>
      <c r="K41" s="343" t="s">
        <v>310</v>
      </c>
      <c r="L41" s="344" t="s">
        <v>402</v>
      </c>
      <c r="M41" s="357">
        <f>D45</f>
        <v>0.12048920052998374</v>
      </c>
      <c r="N41" s="358"/>
      <c r="O41" s="359">
        <v>4.509940602034343E-3</v>
      </c>
      <c r="P41" s="359"/>
      <c r="Q41" s="359">
        <v>5.9150933475461567E-4</v>
      </c>
      <c r="R41" s="359"/>
      <c r="S41" s="359"/>
      <c r="T41" s="359"/>
      <c r="U41" s="359">
        <v>0</v>
      </c>
      <c r="V41" s="359"/>
      <c r="W41" s="359">
        <v>0.1153877505931948</v>
      </c>
      <c r="X41" s="345">
        <f t="shared" si="3"/>
        <v>0.12048920052998376</v>
      </c>
      <c r="Y41" s="342"/>
      <c r="Z41" s="356"/>
      <c r="AA41" s="294"/>
      <c r="AB41" s="294"/>
      <c r="AC41" s="294"/>
      <c r="AD41" s="291">
        <v>3</v>
      </c>
      <c r="AE41" s="607" t="s">
        <v>432</v>
      </c>
      <c r="AF41" s="605" t="s">
        <v>430</v>
      </c>
      <c r="AG41" s="294" t="s">
        <v>310</v>
      </c>
      <c r="AI41" s="358"/>
      <c r="AJ41" s="359">
        <f t="shared" si="4"/>
        <v>4.509940602034343E-3</v>
      </c>
      <c r="AK41" s="359"/>
      <c r="AL41" s="366">
        <f t="shared" si="5"/>
        <v>5.9150933475461567E-4</v>
      </c>
      <c r="AM41" s="359"/>
      <c r="AN41" s="359"/>
      <c r="AO41" s="359"/>
      <c r="AP41" s="359">
        <f t="shared" si="6"/>
        <v>0</v>
      </c>
      <c r="AQ41" s="359"/>
      <c r="AR41" s="359">
        <f t="shared" si="7"/>
        <v>0.1153877505931948</v>
      </c>
      <c r="AS41" s="294"/>
      <c r="AT41" s="294"/>
      <c r="AU41" s="294" t="s">
        <v>310</v>
      </c>
      <c r="AW41" s="358"/>
      <c r="AX41" s="313">
        <f t="shared" si="8"/>
        <v>8.4098042468750855E-2</v>
      </c>
      <c r="AY41" s="359"/>
      <c r="AZ41" s="366">
        <f t="shared" si="9"/>
        <v>1.9149934576305026E-5</v>
      </c>
      <c r="BA41" s="359"/>
      <c r="BB41" s="359"/>
      <c r="BC41" s="359"/>
      <c r="BD41" s="313">
        <f t="shared" si="10"/>
        <v>0</v>
      </c>
      <c r="BE41" s="359"/>
      <c r="BF41" s="313">
        <f>HLOOKUP($AF41,$AQ$25:$AU$28,$AD41,FALSE)</f>
        <v>0.13270606154404704</v>
      </c>
    </row>
    <row r="42" spans="1:58" ht="15" thickBot="1" x14ac:dyDescent="0.35">
      <c r="A42" s="332"/>
      <c r="B42" s="288" t="s">
        <v>307</v>
      </c>
      <c r="C42" s="666">
        <f>S74</f>
        <v>1.2910342984349861</v>
      </c>
      <c r="D42" s="666">
        <f>T74</f>
        <v>0.24734145210640518</v>
      </c>
      <c r="E42" s="286"/>
      <c r="F42" s="114"/>
      <c r="G42" s="114"/>
      <c r="H42" s="114"/>
      <c r="I42" s="114"/>
      <c r="J42" s="342"/>
      <c r="K42" s="343" t="s">
        <v>311</v>
      </c>
      <c r="L42" s="344" t="s">
        <v>435</v>
      </c>
      <c r="M42" s="357">
        <f>C46</f>
        <v>0.99449731719229928</v>
      </c>
      <c r="N42" s="358"/>
      <c r="O42" s="359">
        <v>2.864333289253506E-2</v>
      </c>
      <c r="P42" s="359"/>
      <c r="Q42" s="359">
        <v>4.057744354040064E-3</v>
      </c>
      <c r="R42" s="359"/>
      <c r="S42" s="359"/>
      <c r="T42" s="359"/>
      <c r="U42" s="359">
        <v>0</v>
      </c>
      <c r="V42" s="359">
        <v>0.96246232099320239</v>
      </c>
      <c r="W42" s="359"/>
      <c r="X42" s="345">
        <f t="shared" si="3"/>
        <v>0.99516339823977751</v>
      </c>
      <c r="Y42" s="342"/>
      <c r="Z42" s="356"/>
      <c r="AA42" s="291"/>
      <c r="AB42" s="291"/>
      <c r="AC42" s="291"/>
      <c r="AD42" s="294">
        <v>2</v>
      </c>
      <c r="AE42" s="607" t="s">
        <v>431</v>
      </c>
      <c r="AF42" s="605" t="s">
        <v>429</v>
      </c>
      <c r="AG42" s="291" t="s">
        <v>311</v>
      </c>
      <c r="AI42" s="358"/>
      <c r="AJ42" s="359">
        <f t="shared" si="4"/>
        <v>2.864333289253506E-2</v>
      </c>
      <c r="AK42" s="359"/>
      <c r="AL42" s="366">
        <f t="shared" si="5"/>
        <v>4.057744354040064E-3</v>
      </c>
      <c r="AM42" s="359"/>
      <c r="AN42" s="359"/>
      <c r="AO42" s="359"/>
      <c r="AP42" s="359">
        <f t="shared" si="6"/>
        <v>0</v>
      </c>
      <c r="AQ42" s="359">
        <f t="shared" si="7"/>
        <v>0.96246232099320239</v>
      </c>
      <c r="AR42" s="359"/>
      <c r="AS42" s="291"/>
      <c r="AT42" s="291"/>
      <c r="AU42" s="291" t="s">
        <v>311</v>
      </c>
      <c r="AW42" s="358"/>
      <c r="AX42" s="313">
        <f t="shared" si="8"/>
        <v>0.70271097858723663</v>
      </c>
      <c r="AY42" s="359"/>
      <c r="AZ42" s="366">
        <f t="shared" si="9"/>
        <v>1.0103400850865049E-2</v>
      </c>
      <c r="BA42" s="359"/>
      <c r="BB42" s="359"/>
      <c r="BC42" s="359"/>
      <c r="BD42" s="313">
        <f t="shared" si="10"/>
        <v>0</v>
      </c>
      <c r="BE42" s="359">
        <f>HLOOKUP($AF42,$AQ$25:$AU$28,$AD42,FALSE)</f>
        <v>3.2852471556844964</v>
      </c>
      <c r="BF42" s="359"/>
    </row>
    <row r="43" spans="1:58" ht="15" thickBot="1" x14ac:dyDescent="0.35">
      <c r="A43" s="332"/>
      <c r="B43" s="337" t="s">
        <v>308</v>
      </c>
      <c r="C43" s="667">
        <f>S73</f>
        <v>1.7957915253043553</v>
      </c>
      <c r="D43" s="667">
        <f>T73</f>
        <v>0.31964009028640389</v>
      </c>
      <c r="E43" s="338"/>
      <c r="F43" s="114"/>
      <c r="G43" s="114"/>
      <c r="H43" s="114"/>
      <c r="I43" s="114"/>
      <c r="J43" s="342"/>
      <c r="K43" s="343" t="s">
        <v>311</v>
      </c>
      <c r="L43" s="344" t="s">
        <v>402</v>
      </c>
      <c r="M43" s="357">
        <f>D46</f>
        <v>0.20876989437113688</v>
      </c>
      <c r="N43" s="358"/>
      <c r="O43" s="359">
        <v>4.063843645738704E-3</v>
      </c>
      <c r="P43" s="359"/>
      <c r="Q43" s="359">
        <v>3.4269323673612856E-4</v>
      </c>
      <c r="R43" s="359"/>
      <c r="S43" s="359"/>
      <c r="T43" s="359"/>
      <c r="U43" s="359">
        <v>0</v>
      </c>
      <c r="V43" s="359">
        <v>0.20450807794942719</v>
      </c>
      <c r="W43" s="359"/>
      <c r="X43" s="345">
        <f t="shared" si="3"/>
        <v>0.20891461483190202</v>
      </c>
      <c r="Y43" s="342"/>
      <c r="Z43" s="356"/>
      <c r="AA43" s="291"/>
      <c r="AB43" s="291"/>
      <c r="AC43" s="291"/>
      <c r="AD43" s="291">
        <v>2</v>
      </c>
      <c r="AE43" s="607" t="s">
        <v>431</v>
      </c>
      <c r="AF43" s="605" t="s">
        <v>430</v>
      </c>
      <c r="AG43" s="291" t="s">
        <v>311</v>
      </c>
      <c r="AI43" s="358"/>
      <c r="AJ43" s="359">
        <f t="shared" si="4"/>
        <v>4.063843645738704E-3</v>
      </c>
      <c r="AK43" s="359"/>
      <c r="AL43" s="366">
        <f t="shared" si="5"/>
        <v>3.4269323673612856E-4</v>
      </c>
      <c r="AM43" s="359"/>
      <c r="AN43" s="359"/>
      <c r="AO43" s="359"/>
      <c r="AP43" s="359">
        <f t="shared" si="6"/>
        <v>0</v>
      </c>
      <c r="AQ43" s="359">
        <f t="shared" si="7"/>
        <v>0.20450807794942719</v>
      </c>
      <c r="AR43" s="359"/>
      <c r="AS43" s="291"/>
      <c r="AT43" s="291"/>
      <c r="AU43" s="291" t="s">
        <v>311</v>
      </c>
      <c r="AW43" s="358"/>
      <c r="AX43" s="313">
        <f t="shared" si="8"/>
        <v>0.38096050496397899</v>
      </c>
      <c r="AY43" s="359"/>
      <c r="AZ43" s="366">
        <f t="shared" si="9"/>
        <v>1.7503305090579211E-3</v>
      </c>
      <c r="BA43" s="359"/>
      <c r="BB43" s="359"/>
      <c r="BC43" s="359"/>
      <c r="BD43" s="313">
        <f t="shared" si="10"/>
        <v>0</v>
      </c>
      <c r="BE43" s="359">
        <f>HLOOKUP($AF43,$AQ$25:$AU$28,$AD43,FALSE)</f>
        <v>0.53894310751515639</v>
      </c>
      <c r="BF43" s="359"/>
    </row>
    <row r="44" spans="1:58" ht="15" thickBot="1" x14ac:dyDescent="0.35">
      <c r="A44" s="332"/>
      <c r="B44" s="337" t="s">
        <v>309</v>
      </c>
      <c r="C44" s="667">
        <f>S75</f>
        <v>0.8832053167307935</v>
      </c>
      <c r="D44" s="667">
        <f>T75</f>
        <v>0.16292169330505796</v>
      </c>
      <c r="E44" s="338"/>
      <c r="F44" s="114"/>
      <c r="G44" s="114"/>
      <c r="H44" s="114"/>
      <c r="I44" s="114"/>
      <c r="J44" s="342"/>
      <c r="K44" s="343" t="s">
        <v>312</v>
      </c>
      <c r="L44" s="344" t="s">
        <v>435</v>
      </c>
      <c r="M44" s="357">
        <f>C47</f>
        <v>2.3394757049169788E-2</v>
      </c>
      <c r="N44" s="358"/>
      <c r="O44" s="359">
        <v>5.7464045634828924E-3</v>
      </c>
      <c r="P44" s="359"/>
      <c r="Q44" s="359">
        <v>1.7648352485687264E-2</v>
      </c>
      <c r="R44" s="359"/>
      <c r="S44" s="359"/>
      <c r="T44" s="359"/>
      <c r="U44" s="359">
        <v>0</v>
      </c>
      <c r="V44" s="359">
        <v>0</v>
      </c>
      <c r="W44" s="359">
        <v>0</v>
      </c>
      <c r="X44" s="345">
        <f t="shared" si="3"/>
        <v>2.3394757049170156E-2</v>
      </c>
      <c r="Y44" s="342"/>
      <c r="Z44" s="356"/>
      <c r="AA44" s="294"/>
      <c r="AB44" s="294"/>
      <c r="AC44" s="294"/>
      <c r="AD44" s="291">
        <v>4</v>
      </c>
      <c r="AE44" s="607" t="s">
        <v>215</v>
      </c>
      <c r="AF44" s="605" t="s">
        <v>429</v>
      </c>
      <c r="AG44" s="294" t="s">
        <v>312</v>
      </c>
      <c r="AI44" s="358"/>
      <c r="AJ44" s="359">
        <f t="shared" si="4"/>
        <v>5.7464045634828924E-3</v>
      </c>
      <c r="AK44" s="359"/>
      <c r="AL44" s="366">
        <f t="shared" si="5"/>
        <v>1.7648352485687264E-2</v>
      </c>
      <c r="AM44" s="359"/>
      <c r="AN44" s="359"/>
      <c r="AO44" s="359"/>
      <c r="AP44" s="359">
        <f t="shared" si="6"/>
        <v>0</v>
      </c>
      <c r="AQ44" s="359">
        <f t="shared" si="7"/>
        <v>0</v>
      </c>
      <c r="AR44" s="359">
        <f t="shared" si="7"/>
        <v>0</v>
      </c>
      <c r="AS44" s="294"/>
      <c r="AT44" s="294"/>
      <c r="AU44" s="294" t="s">
        <v>312</v>
      </c>
      <c r="AW44" s="358"/>
      <c r="AX44" s="313">
        <f t="shared" si="8"/>
        <v>9.2094776962927019E-2</v>
      </c>
      <c r="AY44" s="359"/>
      <c r="AZ44" s="366">
        <f t="shared" si="9"/>
        <v>1.0920745816043402E-2</v>
      </c>
      <c r="BA44" s="359"/>
      <c r="BB44" s="359"/>
      <c r="BC44" s="359"/>
      <c r="BD44" s="313">
        <f t="shared" si="10"/>
        <v>0</v>
      </c>
      <c r="BE44" s="359">
        <f>HLOOKUP($AF44,$AQ$25:$AU$28,$AD44,FALSE)</f>
        <v>0</v>
      </c>
      <c r="BF44" s="313">
        <f>HLOOKUP($AF44,$AQ$25:$AU$28,$AD44,FALSE)</f>
        <v>0</v>
      </c>
    </row>
    <row r="45" spans="1:58" ht="15" thickBot="1" x14ac:dyDescent="0.35">
      <c r="A45" s="332"/>
      <c r="B45" s="337" t="s">
        <v>313</v>
      </c>
      <c r="C45" s="318">
        <f>U74</f>
        <v>0.3506492034450005</v>
      </c>
      <c r="D45" s="318">
        <f>V74</f>
        <v>0.12048920052998374</v>
      </c>
      <c r="E45" s="338"/>
      <c r="F45" s="114"/>
      <c r="G45" s="114"/>
      <c r="H45" s="114"/>
      <c r="I45" s="114"/>
      <c r="J45" s="342"/>
      <c r="K45" s="86" t="s">
        <v>312</v>
      </c>
      <c r="L45" s="87" t="s">
        <v>402</v>
      </c>
      <c r="M45" s="314">
        <f>D47</f>
        <v>1.1777757844185483E-2</v>
      </c>
      <c r="N45" s="315"/>
      <c r="O45" s="316">
        <v>1.7203992659394934E-3</v>
      </c>
      <c r="P45" s="316"/>
      <c r="Q45" s="316">
        <v>1.0057358578246099E-2</v>
      </c>
      <c r="R45" s="316"/>
      <c r="S45" s="316"/>
      <c r="T45" s="316"/>
      <c r="U45" s="316">
        <v>0</v>
      </c>
      <c r="V45" s="316">
        <v>0</v>
      </c>
      <c r="W45" s="316">
        <v>0</v>
      </c>
      <c r="X45" s="345">
        <f>SUM(N45:W45)</f>
        <v>1.1777757844185593E-2</v>
      </c>
      <c r="Y45" s="342">
        <f>SUM(X40:X45)</f>
        <v>1.7103889319400196</v>
      </c>
      <c r="Z45" s="356"/>
      <c r="AA45" s="291"/>
      <c r="AB45" s="291"/>
      <c r="AC45" s="291"/>
      <c r="AD45" s="294">
        <v>4</v>
      </c>
      <c r="AE45" s="607" t="s">
        <v>215</v>
      </c>
      <c r="AF45" s="605" t="s">
        <v>430</v>
      </c>
      <c r="AG45" s="291" t="s">
        <v>312</v>
      </c>
      <c r="AI45" s="315"/>
      <c r="AJ45" s="316">
        <f t="shared" si="4"/>
        <v>1.7203992659394934E-3</v>
      </c>
      <c r="AK45" s="316"/>
      <c r="AL45" s="367">
        <f t="shared" si="5"/>
        <v>1.0057358578246099E-2</v>
      </c>
      <c r="AM45" s="316"/>
      <c r="AN45" s="316"/>
      <c r="AO45" s="316"/>
      <c r="AP45" s="316">
        <f t="shared" si="6"/>
        <v>0</v>
      </c>
      <c r="AQ45" s="316">
        <f t="shared" si="7"/>
        <v>0</v>
      </c>
      <c r="AR45" s="316">
        <f t="shared" si="7"/>
        <v>0</v>
      </c>
      <c r="AS45" s="291"/>
      <c r="AT45" s="291"/>
      <c r="AU45" s="291" t="s">
        <v>312</v>
      </c>
      <c r="AW45" s="315"/>
      <c r="AX45" s="313">
        <f t="shared" si="8"/>
        <v>2.0053375408809204E-2</v>
      </c>
      <c r="AY45" s="316"/>
      <c r="AZ45" s="366">
        <f t="shared" si="9"/>
        <v>1.8750849138670785E-3</v>
      </c>
      <c r="BA45" s="316"/>
      <c r="BB45" s="316"/>
      <c r="BC45" s="316"/>
      <c r="BD45" s="313">
        <f t="shared" si="10"/>
        <v>0</v>
      </c>
      <c r="BE45" s="359">
        <f>HLOOKUP($AF45,$AQ$25:$AU$28,$AD45,FALSE)</f>
        <v>0</v>
      </c>
      <c r="BF45" s="313">
        <f>HLOOKUP($AF45,$AQ$25:$AU$28,$AD45,FALSE)</f>
        <v>0</v>
      </c>
    </row>
    <row r="46" spans="1:58" ht="15" thickTop="1" thickBot="1" x14ac:dyDescent="0.3">
      <c r="A46" s="332"/>
      <c r="B46" s="337" t="s">
        <v>314</v>
      </c>
      <c r="C46" s="318">
        <f>U73</f>
        <v>0.99449731719229928</v>
      </c>
      <c r="D46" s="318">
        <f>V73</f>
        <v>0.20876989437113688</v>
      </c>
      <c r="E46" s="338"/>
      <c r="F46" s="114"/>
      <c r="G46" s="114"/>
      <c r="H46" s="114"/>
      <c r="I46" s="114"/>
      <c r="J46" s="342"/>
      <c r="K46" s="1687" t="s">
        <v>121</v>
      </c>
      <c r="L46" s="1688"/>
      <c r="M46" s="76">
        <f>SUM(M34:M45)</f>
        <v>6.4095125065997758</v>
      </c>
      <c r="N46" s="76">
        <f t="shared" ref="N46:X46" si="11">SUM(N34:N45)</f>
        <v>0</v>
      </c>
      <c r="O46" s="76">
        <f t="shared" si="11"/>
        <v>2.2408152280085125</v>
      </c>
      <c r="P46" s="76">
        <f t="shared" si="11"/>
        <v>0</v>
      </c>
      <c r="Q46" s="76">
        <f t="shared" si="11"/>
        <v>4.5643116364799882E-2</v>
      </c>
      <c r="R46" s="76">
        <f t="shared" si="11"/>
        <v>0</v>
      </c>
      <c r="S46" s="76">
        <f t="shared" si="11"/>
        <v>0</v>
      </c>
      <c r="T46" s="76">
        <f t="shared" si="11"/>
        <v>0</v>
      </c>
      <c r="U46" s="76">
        <f t="shared" si="11"/>
        <v>0.88115977520263378</v>
      </c>
      <c r="V46" s="76">
        <f t="shared" si="11"/>
        <v>2.14534562694941</v>
      </c>
      <c r="W46" s="76">
        <f t="shared" si="11"/>
        <v>1.073568493767725</v>
      </c>
      <c r="X46" s="77">
        <f t="shared" si="11"/>
        <v>6.3865322402930804</v>
      </c>
      <c r="Y46" s="44" t="s">
        <v>121</v>
      </c>
      <c r="Z46" s="356"/>
      <c r="AA46" s="294"/>
      <c r="AB46" s="294"/>
      <c r="AC46" s="294"/>
      <c r="AD46" s="294"/>
      <c r="AE46" s="294"/>
      <c r="AF46" s="294"/>
      <c r="AG46" s="294"/>
      <c r="AH46" s="294"/>
      <c r="AI46" s="294"/>
      <c r="AJ46" s="294"/>
      <c r="AK46" s="294"/>
      <c r="AL46" s="294"/>
      <c r="AM46" s="294"/>
      <c r="AN46" s="294"/>
      <c r="AO46" s="294"/>
      <c r="AP46" s="294"/>
      <c r="AQ46" s="294"/>
      <c r="AR46" s="294"/>
      <c r="AS46" s="294"/>
      <c r="AT46" s="294"/>
      <c r="AU46" s="294"/>
      <c r="AV46" s="294"/>
      <c r="AW46" s="294"/>
      <c r="AX46" s="294"/>
      <c r="AY46" s="294"/>
      <c r="AZ46" s="294"/>
      <c r="BA46" s="294"/>
      <c r="BB46" s="294"/>
    </row>
    <row r="47" spans="1:58" ht="14.4" thickBot="1" x14ac:dyDescent="0.3">
      <c r="A47" s="332"/>
      <c r="B47" s="289" t="s">
        <v>315</v>
      </c>
      <c r="C47" s="318">
        <f>U75</f>
        <v>2.3394757049169788E-2</v>
      </c>
      <c r="D47" s="318">
        <f>V75</f>
        <v>1.1777757844185483E-2</v>
      </c>
      <c r="E47" s="283"/>
      <c r="F47" s="114"/>
      <c r="G47" s="114"/>
      <c r="H47" s="114"/>
      <c r="I47" s="114"/>
      <c r="J47" s="342"/>
      <c r="Z47" s="356"/>
      <c r="AA47" s="291"/>
      <c r="AB47" s="291"/>
      <c r="AC47" s="291"/>
      <c r="AD47" s="291"/>
      <c r="AE47" s="291"/>
      <c r="AF47" s="291"/>
      <c r="AG47" s="291"/>
      <c r="AH47" s="291"/>
      <c r="AI47" s="291"/>
      <c r="AJ47" s="291"/>
      <c r="AK47" s="291"/>
      <c r="AL47" s="291"/>
      <c r="AM47" s="291"/>
      <c r="AN47" s="291"/>
      <c r="AO47" s="291"/>
      <c r="AP47" s="291"/>
      <c r="AQ47" s="291"/>
      <c r="AR47" s="291"/>
      <c r="AS47" s="291"/>
      <c r="AT47" s="291"/>
      <c r="AU47" s="291"/>
      <c r="AV47" s="291"/>
      <c r="AW47" s="291"/>
      <c r="AX47" s="291"/>
      <c r="AY47" s="291"/>
      <c r="AZ47" s="291"/>
      <c r="BA47" s="291"/>
      <c r="BB47" s="291"/>
    </row>
    <row r="48" spans="1:58" ht="15" thickTop="1" thickBot="1" x14ac:dyDescent="0.3">
      <c r="A48" s="332"/>
      <c r="B48" s="333"/>
      <c r="C48" s="336"/>
      <c r="D48" s="336"/>
      <c r="E48" s="336"/>
      <c r="F48" s="336"/>
      <c r="G48" s="336"/>
      <c r="H48" s="336"/>
      <c r="I48" s="336"/>
      <c r="J48" s="342"/>
      <c r="N48" s="15"/>
      <c r="O48" s="15"/>
      <c r="P48" s="15"/>
      <c r="Q48" s="15"/>
      <c r="R48" s="15"/>
      <c r="S48" s="15"/>
      <c r="T48" s="15"/>
      <c r="U48" s="15"/>
      <c r="V48" s="15"/>
      <c r="W48" s="15"/>
      <c r="Z48" s="356"/>
      <c r="AA48" s="291"/>
      <c r="AB48" s="291"/>
      <c r="AC48" s="291"/>
      <c r="AD48" s="291"/>
      <c r="AE48" s="291"/>
      <c r="AF48" s="291"/>
      <c r="AG48" s="291"/>
      <c r="AH48" s="291"/>
      <c r="AI48" s="291"/>
      <c r="AJ48" s="291"/>
      <c r="AK48" s="291"/>
      <c r="AL48" s="291"/>
      <c r="AM48" s="291"/>
      <c r="AN48" s="291"/>
      <c r="AO48" s="291"/>
      <c r="AP48" s="291"/>
      <c r="AQ48" s="291"/>
      <c r="AR48" s="291"/>
      <c r="AS48" s="291"/>
      <c r="AT48" s="291"/>
      <c r="AU48" s="291"/>
      <c r="AV48" s="291"/>
      <c r="AW48" s="291"/>
      <c r="AX48" s="291"/>
      <c r="AY48" s="291"/>
      <c r="AZ48" s="291"/>
      <c r="BA48" s="291"/>
      <c r="BB48" s="291"/>
    </row>
    <row r="49" spans="1:54" ht="14.4" thickBot="1" x14ac:dyDescent="0.3">
      <c r="A49" s="332"/>
      <c r="B49" s="333"/>
      <c r="C49" s="1689" t="s">
        <v>299</v>
      </c>
      <c r="D49" s="1690"/>
      <c r="E49" s="1690"/>
      <c r="F49" s="1691"/>
      <c r="G49" s="115"/>
      <c r="H49" s="115"/>
      <c r="I49" s="115"/>
      <c r="J49" s="342"/>
      <c r="N49" s="15"/>
      <c r="O49" s="15"/>
      <c r="P49" s="15"/>
      <c r="Q49" s="15"/>
      <c r="R49" s="15"/>
      <c r="S49" s="15"/>
      <c r="T49" s="15"/>
      <c r="U49" s="15"/>
      <c r="V49" s="15"/>
      <c r="W49" s="15"/>
      <c r="X49" s="15"/>
      <c r="Z49" s="356"/>
      <c r="AA49" s="294"/>
      <c r="AB49" s="294"/>
      <c r="AC49" s="294"/>
      <c r="AD49" s="294"/>
      <c r="AE49" s="294"/>
      <c r="AF49" s="294"/>
      <c r="AG49" s="294"/>
      <c r="AH49" s="294"/>
      <c r="AI49" s="294"/>
      <c r="AJ49" s="294"/>
      <c r="AK49" s="294"/>
      <c r="AL49" s="294"/>
      <c r="AM49" s="294"/>
      <c r="AN49" s="294"/>
      <c r="AO49" s="294"/>
      <c r="AP49" s="294"/>
      <c r="AQ49" s="294"/>
      <c r="AR49" s="294"/>
      <c r="AS49" s="294"/>
      <c r="AT49" s="294"/>
      <c r="AU49" s="294"/>
      <c r="AV49" s="294"/>
      <c r="AW49" s="294"/>
      <c r="AX49" s="294"/>
      <c r="AY49" s="294"/>
      <c r="AZ49" s="294"/>
      <c r="BA49" s="294"/>
      <c r="BB49" s="294"/>
    </row>
    <row r="50" spans="1:54" ht="15" thickTop="1" thickBot="1" x14ac:dyDescent="0.3">
      <c r="A50" s="332"/>
      <c r="B50" s="321" t="s">
        <v>120</v>
      </c>
      <c r="C50" s="322" t="s">
        <v>435</v>
      </c>
      <c r="D50" s="322" t="s">
        <v>402</v>
      </c>
      <c r="E50" s="323" t="s">
        <v>221</v>
      </c>
      <c r="F50" s="324" t="s">
        <v>222</v>
      </c>
      <c r="G50" s="116"/>
      <c r="H50" s="116"/>
      <c r="I50" s="116"/>
      <c r="J50" s="342"/>
      <c r="N50" s="15"/>
      <c r="O50" s="15"/>
      <c r="P50" s="15"/>
      <c r="Q50" s="15"/>
      <c r="R50" s="15"/>
      <c r="S50" s="15"/>
      <c r="T50" s="15"/>
      <c r="U50" s="15"/>
      <c r="V50" s="15"/>
      <c r="W50" s="15"/>
      <c r="X50" s="15"/>
      <c r="Z50" s="356"/>
      <c r="AA50" s="291"/>
      <c r="AB50" s="291"/>
      <c r="AC50" s="291"/>
      <c r="AD50" s="291"/>
      <c r="AE50" s="291"/>
      <c r="AF50" s="291"/>
      <c r="AG50" s="291"/>
      <c r="AH50" s="291"/>
      <c r="AI50" s="291"/>
      <c r="AJ50" s="291"/>
      <c r="AK50" s="291"/>
      <c r="AL50" s="291"/>
      <c r="AM50" s="291"/>
      <c r="AN50" s="291"/>
      <c r="AO50" s="291"/>
      <c r="AP50" s="291"/>
      <c r="AQ50" s="291"/>
      <c r="AR50" s="291"/>
      <c r="AS50" s="291"/>
      <c r="AT50" s="291"/>
      <c r="AU50" s="291"/>
      <c r="AV50" s="291"/>
      <c r="AW50" s="291"/>
      <c r="AX50" s="291"/>
      <c r="AY50" s="291"/>
      <c r="AZ50" s="291"/>
      <c r="BA50" s="291"/>
      <c r="BB50" s="291"/>
    </row>
    <row r="51" spans="1:54" ht="13.8" x14ac:dyDescent="0.25">
      <c r="A51" s="332"/>
      <c r="B51" s="325" t="s">
        <v>307</v>
      </c>
      <c r="C51" s="668">
        <f>C42/C33</f>
        <v>0.52963972504056855</v>
      </c>
      <c r="D51" s="668">
        <f t="shared" ref="C51:D56" si="12">D42/D33</f>
        <v>0.43170664326551278</v>
      </c>
      <c r="E51" s="542">
        <f>'Heat demand in new buildings12'!H5</f>
        <v>0.46799999999999997</v>
      </c>
      <c r="F51" s="543">
        <f>'Heat demand in new buildings12'!J5</f>
        <v>0.41599999999999998</v>
      </c>
      <c r="G51" s="363"/>
      <c r="H51" s="363"/>
      <c r="I51" s="363"/>
      <c r="J51" s="342"/>
      <c r="N51" s="15"/>
      <c r="O51" s="15"/>
      <c r="P51" s="15"/>
      <c r="Q51" s="15"/>
      <c r="R51" s="15"/>
      <c r="S51" s="15"/>
      <c r="T51" s="15"/>
      <c r="U51" s="15"/>
      <c r="V51" s="15"/>
      <c r="W51" s="15"/>
      <c r="X51" s="15"/>
      <c r="Z51" s="356"/>
      <c r="AA51" s="294"/>
      <c r="AB51" s="294"/>
      <c r="AC51" s="294"/>
      <c r="AD51" s="294"/>
      <c r="AE51" s="294"/>
      <c r="AF51" s="294"/>
      <c r="AG51" s="294"/>
      <c r="AH51" s="294"/>
      <c r="AI51" s="294"/>
      <c r="AJ51" s="294"/>
      <c r="AK51" s="294"/>
      <c r="AL51" s="294"/>
      <c r="AM51" s="294"/>
      <c r="AN51" s="294"/>
      <c r="AO51" s="294"/>
      <c r="AP51" s="294"/>
      <c r="AQ51" s="294"/>
      <c r="AR51" s="294"/>
      <c r="AS51" s="294"/>
      <c r="AT51" s="294"/>
      <c r="AU51" s="294"/>
      <c r="AV51" s="294"/>
      <c r="AW51" s="294"/>
      <c r="AX51" s="294"/>
      <c r="AY51" s="294"/>
      <c r="AZ51" s="294"/>
      <c r="BA51" s="294"/>
      <c r="BB51" s="294"/>
    </row>
    <row r="52" spans="1:54" ht="13.8" x14ac:dyDescent="0.25">
      <c r="A52" s="332"/>
      <c r="B52" s="317" t="s">
        <v>308</v>
      </c>
      <c r="C52" s="669">
        <f>C43/C34</f>
        <v>0.52612632930193493</v>
      </c>
      <c r="D52" s="669">
        <f t="shared" si="12"/>
        <v>0.43384115013922814</v>
      </c>
      <c r="E52" s="544">
        <f>'Heat demand in new buildings12'!H3</f>
        <v>0.46799999999999997</v>
      </c>
      <c r="F52" s="545">
        <f>'Heat demand in new buildings12'!J3</f>
        <v>0.41599999999999998</v>
      </c>
      <c r="G52" s="363"/>
      <c r="H52" s="363"/>
      <c r="I52" s="363"/>
      <c r="J52" s="342"/>
      <c r="N52" s="15"/>
      <c r="O52" s="15"/>
      <c r="P52" s="15"/>
      <c r="Q52" s="15"/>
      <c r="R52" s="15"/>
      <c r="S52" s="15"/>
      <c r="T52" s="15"/>
      <c r="U52" s="15"/>
      <c r="V52" s="15"/>
      <c r="W52" s="15"/>
      <c r="X52" s="15"/>
      <c r="Z52" s="356"/>
      <c r="AA52" s="291"/>
      <c r="AB52" s="291"/>
      <c r="AC52" s="291"/>
      <c r="AD52" s="291"/>
      <c r="AE52" s="291"/>
      <c r="AF52" s="291"/>
      <c r="AG52" s="291"/>
      <c r="AH52" s="291"/>
      <c r="AI52" s="291"/>
      <c r="AJ52" s="291"/>
      <c r="AK52" s="291"/>
      <c r="AL52" s="291"/>
      <c r="AM52" s="291"/>
      <c r="AN52" s="291"/>
      <c r="AO52" s="291"/>
      <c r="AP52" s="291"/>
      <c r="AQ52" s="291"/>
      <c r="AR52" s="291"/>
      <c r="AS52" s="291"/>
      <c r="AT52" s="291"/>
      <c r="AU52" s="291"/>
      <c r="AV52" s="291"/>
      <c r="AW52" s="291"/>
      <c r="AX52" s="291"/>
      <c r="AY52" s="291"/>
      <c r="AZ52" s="291"/>
      <c r="BA52" s="291"/>
      <c r="BB52" s="291"/>
    </row>
    <row r="53" spans="1:54" ht="13.8" x14ac:dyDescent="0.25">
      <c r="A53" s="332"/>
      <c r="B53" s="317" t="s">
        <v>309</v>
      </c>
      <c r="C53" s="669">
        <f t="shared" si="12"/>
        <v>0.52774780866115922</v>
      </c>
      <c r="D53" s="669">
        <f t="shared" si="12"/>
        <v>0.43272842591165994</v>
      </c>
      <c r="E53" s="544">
        <f>'Heat demand in new buildings12'!H7</f>
        <v>0.46799999999999997</v>
      </c>
      <c r="F53" s="545">
        <f>'Heat demand in new buildings12'!J7</f>
        <v>0.41599999999999998</v>
      </c>
      <c r="G53" s="363"/>
      <c r="H53" s="363"/>
      <c r="I53" s="363"/>
      <c r="J53" s="342"/>
      <c r="N53" s="15"/>
      <c r="O53" s="15"/>
      <c r="P53" s="15"/>
      <c r="Q53" s="15"/>
      <c r="R53" s="15"/>
      <c r="S53" s="15"/>
      <c r="T53" s="15"/>
      <c r="U53" s="15"/>
      <c r="V53" s="15"/>
      <c r="W53" s="15"/>
      <c r="X53" s="15"/>
      <c r="Z53" s="356"/>
      <c r="AA53" s="291"/>
      <c r="AB53" s="291"/>
      <c r="AC53" s="291"/>
      <c r="AD53" s="291"/>
      <c r="AE53" s="291"/>
      <c r="AF53" s="291"/>
      <c r="AG53" s="291"/>
      <c r="AH53" s="291"/>
      <c r="AI53" s="291"/>
      <c r="AJ53" s="291"/>
      <c r="AK53" s="291"/>
      <c r="AL53" s="291"/>
      <c r="AM53" s="291"/>
      <c r="AN53" s="291"/>
      <c r="AO53" s="291"/>
      <c r="AP53" s="291"/>
      <c r="AQ53" s="291"/>
      <c r="AR53" s="291"/>
      <c r="AS53" s="291"/>
      <c r="AT53" s="291"/>
      <c r="AU53" s="291"/>
      <c r="AV53" s="291"/>
      <c r="AW53" s="291"/>
      <c r="AX53" s="291"/>
      <c r="AY53" s="291"/>
      <c r="AZ53" s="291"/>
      <c r="BA53" s="291"/>
      <c r="BB53" s="291"/>
    </row>
    <row r="54" spans="1:54" ht="13.8" x14ac:dyDescent="0.25">
      <c r="A54" s="332"/>
      <c r="B54" s="317" t="s">
        <v>313</v>
      </c>
      <c r="C54" s="669">
        <f t="shared" si="12"/>
        <v>0.48263971389159815</v>
      </c>
      <c r="D54" s="669">
        <f t="shared" si="12"/>
        <v>0.39689948241842499</v>
      </c>
      <c r="E54" s="544">
        <f>'Heat demand in new buildings12'!H6</f>
        <v>0.41399999999999998</v>
      </c>
      <c r="F54" s="545">
        <f>'Heat demand in new buildings12'!J6</f>
        <v>0.28462500000000002</v>
      </c>
      <c r="G54" s="363"/>
      <c r="H54" s="363"/>
      <c r="I54" s="363"/>
      <c r="J54" s="342"/>
      <c r="Z54" s="356"/>
      <c r="AA54" s="294"/>
      <c r="AB54" s="294"/>
      <c r="AC54" s="294"/>
      <c r="AD54" s="294"/>
      <c r="AE54" s="294"/>
      <c r="AF54" s="294"/>
      <c r="AG54" s="294"/>
      <c r="AH54" s="294"/>
      <c r="AI54" s="294"/>
      <c r="AJ54" s="294"/>
      <c r="AK54" s="294"/>
      <c r="AL54" s="294"/>
      <c r="AM54" s="294"/>
      <c r="AN54" s="294"/>
      <c r="AO54" s="294"/>
      <c r="AP54" s="294"/>
      <c r="AQ54" s="294"/>
      <c r="AR54" s="294"/>
      <c r="AS54" s="294"/>
      <c r="AT54" s="294"/>
      <c r="AU54" s="294"/>
      <c r="AV54" s="294"/>
      <c r="AW54" s="294"/>
      <c r="AX54" s="294"/>
      <c r="AY54" s="294"/>
      <c r="AZ54" s="294"/>
      <c r="BA54" s="294"/>
      <c r="BB54" s="294"/>
    </row>
    <row r="55" spans="1:54" ht="13.8" x14ac:dyDescent="0.25">
      <c r="A55" s="332"/>
      <c r="B55" s="319" t="s">
        <v>314</v>
      </c>
      <c r="C55" s="670">
        <f t="shared" si="12"/>
        <v>0.48373177012103424</v>
      </c>
      <c r="D55" s="670">
        <f t="shared" si="12"/>
        <v>0.38655824306412101</v>
      </c>
      <c r="E55" s="546">
        <f>'Heat demand in new buildings12'!H4</f>
        <v>0.41399999999999998</v>
      </c>
      <c r="F55" s="547">
        <f>'Heat demand in new buildings12'!J4</f>
        <v>0.28462500000000002</v>
      </c>
      <c r="G55" s="364"/>
      <c r="H55" s="364"/>
      <c r="I55" s="364"/>
      <c r="J55" s="342"/>
      <c r="K55" s="342"/>
      <c r="L55" s="342"/>
      <c r="M55" s="342"/>
      <c r="N55" s="342"/>
      <c r="O55" s="342"/>
      <c r="P55" s="342"/>
      <c r="Q55" s="342"/>
      <c r="R55" s="342"/>
      <c r="S55" s="342"/>
      <c r="T55" s="342"/>
      <c r="U55" s="342"/>
      <c r="V55" s="342"/>
      <c r="W55" s="342"/>
      <c r="X55" s="342"/>
      <c r="Y55" s="342"/>
      <c r="Z55" s="356"/>
      <c r="AA55" s="291"/>
      <c r="AB55" s="291"/>
      <c r="AC55" s="291"/>
      <c r="AD55" s="291"/>
      <c r="AE55" s="291"/>
      <c r="AF55" s="291"/>
      <c r="AG55" s="291"/>
      <c r="AH55" s="291"/>
      <c r="AI55" s="291"/>
      <c r="AJ55" s="291"/>
      <c r="AK55" s="291"/>
      <c r="AL55" s="291"/>
      <c r="AM55" s="291"/>
      <c r="AN55" s="291"/>
      <c r="AO55" s="291"/>
      <c r="AP55" s="291"/>
      <c r="AQ55" s="291"/>
      <c r="AR55" s="291"/>
      <c r="AS55" s="291"/>
      <c r="AT55" s="291"/>
      <c r="AU55" s="291"/>
      <c r="AV55" s="291"/>
      <c r="AW55" s="291"/>
      <c r="AX55" s="291"/>
      <c r="AY55" s="291"/>
      <c r="AZ55" s="291"/>
      <c r="BA55" s="291"/>
      <c r="BB55" s="291"/>
    </row>
    <row r="56" spans="1:54" ht="14.4" thickBot="1" x14ac:dyDescent="0.3">
      <c r="A56" s="332"/>
      <c r="B56" s="327" t="s">
        <v>315</v>
      </c>
      <c r="C56" s="328">
        <f t="shared" si="12"/>
        <v>0.48351868445253454</v>
      </c>
      <c r="D56" s="328">
        <f t="shared" si="12"/>
        <v>0.39403263491029145</v>
      </c>
      <c r="E56" s="548">
        <f>'Heat demand in new buildings12'!H8</f>
        <v>0.41399999999999998</v>
      </c>
      <c r="F56" s="549">
        <f>'Heat demand in new buildings12'!J8</f>
        <v>0.28462500000000002</v>
      </c>
      <c r="G56" s="365"/>
      <c r="H56" s="365"/>
      <c r="I56" s="365"/>
      <c r="J56" s="342"/>
      <c r="K56" s="342"/>
      <c r="L56" s="342"/>
      <c r="M56" s="342"/>
      <c r="N56" s="342"/>
      <c r="O56" s="342"/>
      <c r="P56" s="342"/>
      <c r="Q56" s="342"/>
      <c r="R56" s="342"/>
      <c r="S56" s="342"/>
      <c r="T56" s="342"/>
      <c r="U56" s="342"/>
      <c r="V56" s="342"/>
      <c r="W56" s="342"/>
      <c r="X56" s="342"/>
      <c r="Y56" s="342"/>
      <c r="Z56" s="356"/>
      <c r="AA56" s="294"/>
      <c r="AB56" s="294"/>
      <c r="AC56" s="294"/>
      <c r="AD56" s="294"/>
      <c r="AE56" s="294"/>
      <c r="AF56" s="294"/>
      <c r="AG56" s="294"/>
      <c r="AH56" s="294"/>
      <c r="AI56" s="294"/>
      <c r="AJ56" s="294"/>
      <c r="AK56" s="294"/>
      <c r="AL56" s="294"/>
      <c r="AM56" s="294"/>
      <c r="AN56" s="294"/>
      <c r="AO56" s="294"/>
      <c r="AP56" s="294"/>
      <c r="AQ56" s="294"/>
      <c r="AR56" s="294"/>
      <c r="AS56" s="294"/>
      <c r="AT56" s="294"/>
      <c r="AU56" s="294"/>
      <c r="AV56" s="294"/>
      <c r="AW56" s="294"/>
      <c r="AX56" s="294"/>
      <c r="AY56" s="294"/>
      <c r="AZ56" s="294"/>
      <c r="BA56" s="294"/>
      <c r="BB56" s="294"/>
    </row>
    <row r="57" spans="1:54" ht="14.4" thickTop="1" x14ac:dyDescent="0.25">
      <c r="A57" s="332"/>
      <c r="B57" s="333"/>
      <c r="C57" s="342"/>
      <c r="D57" s="342"/>
      <c r="E57" s="342"/>
      <c r="F57" s="342"/>
      <c r="G57" s="342"/>
      <c r="H57" s="342"/>
      <c r="I57" s="342"/>
      <c r="J57" s="342"/>
      <c r="K57" s="342"/>
      <c r="L57" s="342"/>
      <c r="M57" s="342"/>
      <c r="N57" s="342"/>
      <c r="O57" s="342"/>
      <c r="P57" s="342"/>
      <c r="Q57" s="342"/>
      <c r="R57" s="342"/>
      <c r="S57" s="342"/>
      <c r="T57" s="342"/>
      <c r="U57" s="342"/>
      <c r="V57" s="342"/>
      <c r="W57" s="342"/>
      <c r="X57" s="342"/>
      <c r="Y57" s="342"/>
      <c r="Z57" s="356"/>
      <c r="AA57" s="291"/>
      <c r="AB57" s="291"/>
      <c r="AC57" s="291"/>
      <c r="AD57" s="291"/>
      <c r="AE57" s="291"/>
      <c r="AF57" s="291"/>
      <c r="AG57" s="291"/>
      <c r="AH57" s="291"/>
      <c r="AI57" s="291"/>
      <c r="AJ57" s="291"/>
      <c r="AK57" s="291"/>
      <c r="AL57" s="291"/>
      <c r="AM57" s="291"/>
      <c r="AN57" s="291"/>
      <c r="AO57" s="291"/>
      <c r="AP57" s="291"/>
      <c r="AQ57" s="291"/>
      <c r="AR57" s="291"/>
      <c r="AS57" s="291"/>
      <c r="AT57" s="291"/>
      <c r="AU57" s="291"/>
      <c r="AV57" s="291"/>
      <c r="AW57" s="291"/>
      <c r="AX57" s="291"/>
      <c r="AY57" s="291"/>
      <c r="AZ57" s="291"/>
      <c r="BA57" s="291"/>
      <c r="BB57" s="291"/>
    </row>
    <row r="58" spans="1:54" ht="14.4" thickBot="1" x14ac:dyDescent="0.3">
      <c r="A58" s="360"/>
      <c r="B58" s="361"/>
      <c r="C58" s="361"/>
      <c r="D58" s="361"/>
      <c r="E58" s="361"/>
      <c r="F58" s="361"/>
      <c r="G58" s="361"/>
      <c r="H58" s="361"/>
      <c r="I58" s="361"/>
      <c r="J58" s="361"/>
      <c r="K58" s="361"/>
      <c r="L58" s="361"/>
      <c r="M58" s="361"/>
      <c r="N58" s="361"/>
      <c r="O58" s="361"/>
      <c r="P58" s="361"/>
      <c r="Q58" s="361"/>
      <c r="R58" s="361"/>
      <c r="S58" s="361"/>
      <c r="T58" s="361"/>
      <c r="U58" s="361"/>
      <c r="V58" s="361"/>
      <c r="W58" s="361"/>
      <c r="X58" s="361"/>
      <c r="Y58" s="361"/>
      <c r="Z58" s="362"/>
      <c r="AA58" s="291"/>
      <c r="AB58" s="291"/>
      <c r="AC58" s="291"/>
      <c r="AD58" s="291"/>
      <c r="AE58" s="291"/>
      <c r="AF58" s="291"/>
      <c r="AG58" s="291"/>
      <c r="AH58" s="291"/>
      <c r="AI58" s="291"/>
      <c r="AJ58" s="291"/>
      <c r="AK58" s="291"/>
      <c r="AL58" s="291"/>
      <c r="AM58" s="291"/>
      <c r="AN58" s="291"/>
      <c r="AO58" s="291"/>
      <c r="AP58" s="291"/>
      <c r="AQ58" s="291"/>
      <c r="AR58" s="291"/>
      <c r="AS58" s="291"/>
      <c r="AT58" s="291"/>
      <c r="AU58" s="291"/>
      <c r="AV58" s="291"/>
      <c r="AW58" s="291"/>
      <c r="AX58" s="291"/>
      <c r="AY58" s="291"/>
      <c r="AZ58" s="291"/>
      <c r="BA58" s="291"/>
      <c r="BB58" s="291"/>
    </row>
    <row r="59" spans="1:54" ht="13.8" thickTop="1" x14ac:dyDescent="0.25">
      <c r="AA59" s="294"/>
      <c r="AB59" s="294"/>
      <c r="AC59" s="294"/>
      <c r="AD59" s="294"/>
      <c r="AE59" s="294"/>
      <c r="AF59" s="294"/>
      <c r="AG59" s="294"/>
      <c r="AH59" s="294"/>
      <c r="AI59" s="294"/>
      <c r="AJ59" s="294"/>
      <c r="AK59" s="294"/>
      <c r="AL59" s="294"/>
      <c r="AM59" s="294"/>
      <c r="AN59" s="294"/>
      <c r="AO59" s="294"/>
      <c r="AP59" s="294"/>
      <c r="AQ59" s="294"/>
      <c r="AR59" s="294"/>
      <c r="AS59" s="294"/>
      <c r="AT59" s="294"/>
      <c r="AU59" s="294"/>
      <c r="AV59" s="294"/>
      <c r="AW59" s="294"/>
      <c r="AX59" s="294"/>
      <c r="AY59" s="294"/>
      <c r="AZ59" s="294"/>
      <c r="BA59" s="294"/>
      <c r="BB59" s="294"/>
    </row>
    <row r="60" spans="1:54" x14ac:dyDescent="0.25">
      <c r="K60" s="1"/>
      <c r="L60" s="1"/>
      <c r="M60" s="1"/>
      <c r="N60" s="291"/>
      <c r="O60" s="291"/>
      <c r="P60" s="291"/>
      <c r="Q60" s="291"/>
      <c r="R60" s="291"/>
      <c r="S60" s="291"/>
      <c r="T60" s="291"/>
      <c r="U60" s="291"/>
      <c r="V60" s="291"/>
      <c r="W60" s="291"/>
      <c r="X60" s="291"/>
      <c r="Y60" s="291"/>
      <c r="Z60" s="291"/>
      <c r="AA60" s="291"/>
      <c r="AB60" s="291"/>
      <c r="AC60" s="291"/>
      <c r="AD60" s="291"/>
      <c r="AE60" s="291"/>
      <c r="AF60" s="291"/>
      <c r="AG60" s="291"/>
      <c r="AH60" s="291"/>
      <c r="AI60" s="291"/>
      <c r="AJ60" s="291"/>
      <c r="AK60" s="291"/>
      <c r="AL60" s="291"/>
      <c r="AM60" s="291"/>
      <c r="AN60" s="291"/>
      <c r="AO60" s="291"/>
      <c r="AP60" s="291"/>
      <c r="AQ60" s="291"/>
      <c r="AR60" s="291"/>
      <c r="AS60" s="291"/>
      <c r="AT60" s="291"/>
      <c r="AU60" s="291"/>
      <c r="AV60" s="291"/>
      <c r="AW60" s="291"/>
      <c r="AX60" s="291"/>
      <c r="AY60" s="291"/>
      <c r="AZ60" s="291"/>
      <c r="BA60" s="291"/>
      <c r="BB60" s="291"/>
    </row>
    <row r="61" spans="1:54" x14ac:dyDescent="0.25">
      <c r="K61" s="1"/>
      <c r="L61" s="1"/>
      <c r="M61" s="1"/>
      <c r="N61" s="294"/>
      <c r="O61" s="294"/>
      <c r="P61" s="294"/>
      <c r="Q61" s="294"/>
      <c r="R61" s="294"/>
      <c r="S61" s="294"/>
      <c r="T61" s="294"/>
      <c r="U61" s="294"/>
      <c r="V61" s="294"/>
      <c r="W61" s="294"/>
      <c r="X61" s="294"/>
      <c r="Y61" s="294"/>
      <c r="Z61" s="294"/>
      <c r="AA61" s="294"/>
      <c r="AB61" s="294"/>
      <c r="AC61" s="294"/>
      <c r="AD61" s="294"/>
      <c r="AE61" s="294"/>
      <c r="AF61" s="294"/>
      <c r="AG61" s="294"/>
      <c r="AH61" s="294"/>
      <c r="AI61" s="294"/>
      <c r="AJ61" s="294"/>
      <c r="AK61" s="294"/>
      <c r="AL61" s="294"/>
      <c r="AM61" s="294"/>
      <c r="AN61" s="294"/>
      <c r="AO61" s="294"/>
      <c r="AP61" s="294"/>
      <c r="AQ61" s="294"/>
      <c r="AR61" s="294"/>
      <c r="AS61" s="294"/>
      <c r="AT61" s="294"/>
      <c r="AU61" s="294"/>
      <c r="AV61" s="294"/>
      <c r="AW61" s="294"/>
      <c r="AX61" s="294"/>
      <c r="AY61" s="294"/>
      <c r="AZ61" s="294"/>
      <c r="BA61" s="294"/>
      <c r="BB61" s="294"/>
    </row>
    <row r="62" spans="1:54" ht="15" customHeight="1" x14ac:dyDescent="0.25">
      <c r="K62" s="12"/>
      <c r="L62" s="1"/>
      <c r="M62" s="1"/>
      <c r="N62" s="294"/>
      <c r="O62" s="294"/>
      <c r="P62" s="294"/>
      <c r="Q62" s="294"/>
      <c r="R62" s="294"/>
      <c r="S62" s="294"/>
      <c r="T62" s="294"/>
      <c r="U62" s="294"/>
      <c r="V62" s="294"/>
      <c r="W62" s="294"/>
      <c r="X62" s="294"/>
      <c r="Y62" s="294"/>
      <c r="Z62" s="294"/>
      <c r="AA62" s="294"/>
      <c r="AB62" s="294"/>
      <c r="AC62" s="294"/>
      <c r="AD62" s="294"/>
      <c r="AE62" s="294"/>
      <c r="AF62" s="294"/>
      <c r="AG62" s="294"/>
      <c r="AH62" s="294"/>
      <c r="AI62" s="294"/>
      <c r="AJ62" s="294"/>
      <c r="AK62" s="294"/>
      <c r="AL62" s="294"/>
      <c r="AM62" s="294"/>
      <c r="AN62" s="294"/>
      <c r="AO62" s="294"/>
      <c r="AP62" s="294"/>
      <c r="AQ62" s="294"/>
      <c r="AR62" s="294"/>
      <c r="AS62" s="294"/>
      <c r="AT62" s="294"/>
      <c r="AU62" s="294"/>
      <c r="AV62" s="294"/>
      <c r="AW62" s="294"/>
      <c r="AX62" s="294"/>
      <c r="AY62" s="294"/>
      <c r="AZ62" s="294"/>
      <c r="BA62" s="294"/>
      <c r="BB62" s="294"/>
    </row>
    <row r="63" spans="1:54" ht="14.4" x14ac:dyDescent="0.3">
      <c r="B63" s="603" t="s">
        <v>433</v>
      </c>
      <c r="C63" s="604"/>
      <c r="D63" s="604"/>
      <c r="E63" s="604"/>
      <c r="F63" s="604"/>
      <c r="G63" s="604"/>
      <c r="H63" s="604"/>
      <c r="I63" s="604"/>
      <c r="J63" s="604"/>
      <c r="K63" s="604"/>
      <c r="L63" s="604"/>
      <c r="M63" s="604"/>
      <c r="N63" s="604"/>
      <c r="O63" s="604"/>
      <c r="P63" s="604"/>
      <c r="Q63" s="604"/>
      <c r="R63" s="604"/>
      <c r="S63" s="604"/>
      <c r="T63" s="604"/>
      <c r="U63" s="604"/>
      <c r="V63" s="604"/>
      <c r="W63" s="294"/>
      <c r="X63" s="294"/>
      <c r="Y63" s="294"/>
      <c r="Z63" s="294"/>
      <c r="AA63" s="294"/>
      <c r="AB63" s="294"/>
      <c r="AC63" s="294"/>
      <c r="AD63" s="294"/>
      <c r="AE63" s="294"/>
      <c r="AF63" s="294"/>
      <c r="AG63" s="294"/>
      <c r="AH63" s="294"/>
      <c r="AI63" s="294"/>
      <c r="AJ63" s="294"/>
      <c r="AK63" s="294"/>
      <c r="AL63" s="294"/>
      <c r="AM63" s="294"/>
      <c r="AN63" s="294"/>
      <c r="AO63" s="294"/>
      <c r="AP63" s="294"/>
      <c r="AQ63" s="294"/>
      <c r="AR63" s="294"/>
      <c r="AS63" s="294"/>
      <c r="AT63" s="294"/>
      <c r="AU63" s="294"/>
      <c r="AV63" s="294"/>
      <c r="AW63" s="294"/>
      <c r="AX63" s="294"/>
      <c r="AY63" s="294"/>
      <c r="AZ63" s="294"/>
      <c r="BA63" s="294"/>
      <c r="BB63" s="294"/>
    </row>
    <row r="64" spans="1:54" ht="28.8" x14ac:dyDescent="0.3">
      <c r="B64" s="604"/>
      <c r="C64" s="605" t="s">
        <v>426</v>
      </c>
      <c r="D64" s="673">
        <v>4</v>
      </c>
      <c r="E64" s="674"/>
      <c r="F64" s="674"/>
      <c r="G64" s="675"/>
      <c r="H64" s="608" t="s">
        <v>426</v>
      </c>
      <c r="I64" s="676">
        <v>3</v>
      </c>
      <c r="J64" s="677"/>
      <c r="K64" s="677"/>
      <c r="L64" s="678"/>
      <c r="M64" s="611" t="s">
        <v>426</v>
      </c>
      <c r="N64" s="679">
        <v>2</v>
      </c>
      <c r="O64" s="680"/>
      <c r="P64" s="680"/>
      <c r="Q64" s="681"/>
      <c r="R64" s="614" t="s">
        <v>426</v>
      </c>
      <c r="S64" s="682">
        <v>1</v>
      </c>
      <c r="T64" s="683"/>
      <c r="U64" s="683"/>
      <c r="V64" s="684"/>
      <c r="W64" s="294"/>
      <c r="X64" s="294"/>
      <c r="Y64" s="294"/>
      <c r="Z64" s="294"/>
      <c r="AA64" s="294"/>
      <c r="AB64" s="294"/>
      <c r="AC64" s="294"/>
      <c r="AD64" s="294"/>
      <c r="AE64" s="294"/>
      <c r="AF64" s="294"/>
      <c r="AG64" s="294"/>
      <c r="AH64" s="294"/>
      <c r="AI64" s="294"/>
      <c r="AJ64" s="294"/>
      <c r="AK64" s="294"/>
      <c r="AL64" s="294"/>
      <c r="AM64" s="294"/>
      <c r="AN64" s="294"/>
      <c r="AO64" s="294"/>
      <c r="AP64" s="294"/>
      <c r="AQ64" s="294"/>
      <c r="AR64" s="294"/>
      <c r="AS64" s="294"/>
      <c r="AT64" s="294"/>
      <c r="AU64" s="294"/>
      <c r="AV64" s="294"/>
      <c r="AW64" s="294"/>
      <c r="AX64" s="294"/>
      <c r="AY64" s="294"/>
      <c r="AZ64" s="294"/>
      <c r="BA64" s="294"/>
      <c r="BB64" s="294"/>
    </row>
    <row r="65" spans="1:54" ht="57.6" x14ac:dyDescent="0.3">
      <c r="B65" s="604"/>
      <c r="C65" s="607"/>
      <c r="D65" s="605" t="s">
        <v>427</v>
      </c>
      <c r="E65" s="605" t="s">
        <v>428</v>
      </c>
      <c r="F65" s="605" t="s">
        <v>429</v>
      </c>
      <c r="G65" s="605" t="s">
        <v>430</v>
      </c>
      <c r="H65" s="610"/>
      <c r="I65" s="608" t="s">
        <v>427</v>
      </c>
      <c r="J65" s="608" t="s">
        <v>428</v>
      </c>
      <c r="K65" s="608" t="s">
        <v>429</v>
      </c>
      <c r="L65" s="608" t="s">
        <v>430</v>
      </c>
      <c r="M65" s="613"/>
      <c r="N65" s="611" t="s">
        <v>427</v>
      </c>
      <c r="O65" s="611" t="s">
        <v>428</v>
      </c>
      <c r="P65" s="611" t="s">
        <v>429</v>
      </c>
      <c r="Q65" s="611" t="s">
        <v>430</v>
      </c>
      <c r="R65" s="616"/>
      <c r="S65" s="614" t="s">
        <v>427</v>
      </c>
      <c r="T65" s="614" t="s">
        <v>428</v>
      </c>
      <c r="U65" s="614" t="s">
        <v>429</v>
      </c>
      <c r="V65" s="614" t="s">
        <v>430</v>
      </c>
      <c r="W65" s="294"/>
      <c r="X65" s="294"/>
      <c r="Y65" s="294"/>
      <c r="Z65" s="294"/>
      <c r="AA65" s="294"/>
      <c r="AB65" s="294"/>
      <c r="AC65" s="294"/>
      <c r="AD65" s="294"/>
      <c r="AE65" s="294"/>
      <c r="AF65" s="294"/>
      <c r="AG65" s="294"/>
      <c r="AH65" s="294"/>
      <c r="AI65" s="294"/>
      <c r="AJ65" s="294"/>
      <c r="AK65" s="294"/>
      <c r="AL65" s="294"/>
      <c r="AM65" s="294"/>
      <c r="AN65" s="294"/>
      <c r="AO65" s="294"/>
      <c r="AP65" s="294"/>
      <c r="AQ65" s="294"/>
      <c r="AR65" s="294"/>
      <c r="AS65" s="294"/>
      <c r="AT65" s="294"/>
      <c r="AU65" s="294"/>
      <c r="AV65" s="294"/>
      <c r="AW65" s="294"/>
      <c r="AX65" s="294"/>
      <c r="AY65" s="294"/>
      <c r="AZ65" s="294"/>
      <c r="BA65" s="294"/>
      <c r="BB65" s="294"/>
    </row>
    <row r="66" spans="1:54" x14ac:dyDescent="0.25">
      <c r="A66" s="3"/>
      <c r="B66" s="604"/>
      <c r="C66" s="607" t="s">
        <v>431</v>
      </c>
      <c r="D66" s="621">
        <v>19.551050199340242</v>
      </c>
      <c r="E66" s="621">
        <v>5.7698648004235711</v>
      </c>
      <c r="F66" s="621">
        <v>18.684921864571781</v>
      </c>
      <c r="G66" s="621">
        <v>4.1648864041092013</v>
      </c>
      <c r="H66" s="610" t="s">
        <v>431</v>
      </c>
      <c r="I66" s="622">
        <v>54.952903297138462</v>
      </c>
      <c r="J66" s="622">
        <v>17.32088510625023</v>
      </c>
      <c r="K66" s="622">
        <v>75.935376588826244</v>
      </c>
      <c r="L66" s="622">
        <v>18.224683362230909</v>
      </c>
      <c r="M66" s="613" t="s">
        <v>431</v>
      </c>
      <c r="N66" s="623">
        <v>12.826733599081406</v>
      </c>
      <c r="O66" s="623">
        <v>2.9678930115652653</v>
      </c>
      <c r="P66" s="623">
        <v>8.2416196356926203</v>
      </c>
      <c r="Q66" s="623">
        <v>2.3728246939520137</v>
      </c>
      <c r="R66" s="616" t="s">
        <v>431</v>
      </c>
      <c r="S66" s="624">
        <v>3.4132325741747498</v>
      </c>
      <c r="T66" s="624">
        <v>0.73676757076599375</v>
      </c>
      <c r="U66" s="624">
        <v>2.055885882673091</v>
      </c>
      <c r="V66" s="624">
        <v>0.54007358041646214</v>
      </c>
      <c r="W66" s="294"/>
      <c r="X66" s="294"/>
      <c r="Y66" s="294"/>
      <c r="Z66" s="294"/>
      <c r="AA66" s="294"/>
      <c r="AB66" s="294"/>
      <c r="AC66" s="294"/>
      <c r="AD66" s="294"/>
      <c r="AE66" s="294"/>
      <c r="AF66" s="294"/>
      <c r="AG66" s="294"/>
      <c r="AH66" s="294"/>
      <c r="AI66" s="294"/>
      <c r="AJ66" s="294"/>
      <c r="AK66" s="294"/>
      <c r="AL66" s="294"/>
      <c r="AM66" s="294"/>
      <c r="AN66" s="294"/>
      <c r="AO66" s="294"/>
      <c r="AP66" s="294"/>
      <c r="AQ66" s="294"/>
      <c r="AR66" s="294"/>
      <c r="AS66" s="294"/>
      <c r="AT66" s="294"/>
      <c r="AU66" s="294"/>
      <c r="AV66" s="294"/>
      <c r="AW66" s="294"/>
      <c r="AX66" s="294"/>
      <c r="AY66" s="294"/>
      <c r="AZ66" s="294"/>
      <c r="BA66" s="294"/>
      <c r="BB66" s="294"/>
    </row>
    <row r="67" spans="1:54" x14ac:dyDescent="0.25">
      <c r="A67" s="3"/>
      <c r="B67" s="604"/>
      <c r="C67" s="607" t="s">
        <v>432</v>
      </c>
      <c r="D67" s="621">
        <v>10.810853134561334</v>
      </c>
      <c r="E67" s="621">
        <v>2.3841479710707181</v>
      </c>
      <c r="F67" s="621">
        <v>3.0747466621049329</v>
      </c>
      <c r="G67" s="621">
        <v>0.91376619681854687</v>
      </c>
      <c r="H67" s="610" t="s">
        <v>432</v>
      </c>
      <c r="I67" s="622">
        <v>31.101415025591983</v>
      </c>
      <c r="J67" s="622">
        <v>7.6385194252172006</v>
      </c>
      <c r="K67" s="622">
        <v>13.358964127709717</v>
      </c>
      <c r="L67" s="622">
        <v>4.61989399305339</v>
      </c>
      <c r="M67" s="613" t="s">
        <v>432</v>
      </c>
      <c r="N67" s="623">
        <v>8.1366216427985787</v>
      </c>
      <c r="O67" s="623">
        <v>1.2632599887164466</v>
      </c>
      <c r="P67" s="623">
        <v>2.0748252383628607</v>
      </c>
      <c r="Q67" s="623">
        <v>0.54871659772320946</v>
      </c>
      <c r="R67" s="616" t="s">
        <v>432</v>
      </c>
      <c r="S67" s="624">
        <v>2.4375707436523899</v>
      </c>
      <c r="T67" s="624">
        <v>0.57293872115440814</v>
      </c>
      <c r="U67" s="624">
        <v>0.72652372639968255</v>
      </c>
      <c r="V67" s="624">
        <v>0.3035761089830798</v>
      </c>
    </row>
    <row r="68" spans="1:54" x14ac:dyDescent="0.25">
      <c r="A68" s="3"/>
      <c r="B68" s="604"/>
      <c r="C68" s="607" t="s">
        <v>215</v>
      </c>
      <c r="D68" s="621">
        <v>20.301821666098419</v>
      </c>
      <c r="E68" s="621">
        <v>5.9846472285057111</v>
      </c>
      <c r="F68" s="621">
        <v>1.1280454733232839</v>
      </c>
      <c r="G68" s="621">
        <v>0.39028739907225157</v>
      </c>
      <c r="H68" s="610" t="s">
        <v>215</v>
      </c>
      <c r="I68" s="622">
        <v>53.446121677269524</v>
      </c>
      <c r="J68" s="622">
        <v>16.946465468532573</v>
      </c>
      <c r="K68" s="622">
        <v>2.7158482834640605</v>
      </c>
      <c r="L68" s="622">
        <v>0.97415364471570542</v>
      </c>
      <c r="M68" s="613" t="s">
        <v>215</v>
      </c>
      <c r="N68" s="623">
        <v>7.0789197581200156</v>
      </c>
      <c r="O68" s="623">
        <v>1.395426999718288</v>
      </c>
      <c r="P68" s="623">
        <v>0.31003812594452007</v>
      </c>
      <c r="Q68" s="623">
        <v>6.8987708324776922E-2</v>
      </c>
      <c r="R68" s="616" t="s">
        <v>215</v>
      </c>
      <c r="S68" s="624">
        <v>1.6735366821728594</v>
      </c>
      <c r="T68" s="624">
        <v>0.3764987080795979</v>
      </c>
      <c r="U68" s="624">
        <v>4.838439092722667E-2</v>
      </c>
      <c r="V68" s="624">
        <v>2.9890310600458006E-2</v>
      </c>
    </row>
    <row r="69" spans="1:54" x14ac:dyDescent="0.25">
      <c r="A69" s="3"/>
      <c r="B69" s="3"/>
      <c r="C69" s="3"/>
      <c r="D69" s="3"/>
      <c r="E69" s="3"/>
      <c r="F69" s="3"/>
      <c r="G69" s="3"/>
      <c r="H69" s="3"/>
      <c r="I69" s="3"/>
      <c r="J69" s="3"/>
      <c r="K69" s="3"/>
    </row>
    <row r="70" spans="1:54" ht="14.4" x14ac:dyDescent="0.3">
      <c r="A70" s="3"/>
      <c r="B70" s="603" t="s">
        <v>436</v>
      </c>
      <c r="C70" s="299"/>
      <c r="D70" s="299"/>
      <c r="E70" s="299"/>
      <c r="F70" s="299"/>
      <c r="G70" s="299"/>
      <c r="H70" s="299"/>
      <c r="I70" s="299"/>
      <c r="J70" s="3"/>
      <c r="K70" s="3"/>
    </row>
    <row r="71" spans="1:54" ht="28.8" x14ac:dyDescent="0.3">
      <c r="A71" s="3"/>
      <c r="B71" s="117"/>
      <c r="C71" s="605" t="s">
        <v>426</v>
      </c>
      <c r="D71" s="673">
        <v>4</v>
      </c>
      <c r="E71" s="674"/>
      <c r="F71" s="674"/>
      <c r="G71" s="675"/>
      <c r="H71" s="608" t="s">
        <v>426</v>
      </c>
      <c r="I71" s="676">
        <v>3</v>
      </c>
      <c r="J71" s="677"/>
      <c r="K71" s="677"/>
      <c r="L71" s="678"/>
      <c r="M71" s="611" t="s">
        <v>426</v>
      </c>
      <c r="N71" s="679">
        <v>2</v>
      </c>
      <c r="O71" s="680"/>
      <c r="P71" s="680"/>
      <c r="Q71" s="681"/>
      <c r="R71" s="614" t="s">
        <v>426</v>
      </c>
      <c r="S71" s="682">
        <v>1</v>
      </c>
      <c r="T71" s="683"/>
      <c r="U71" s="683"/>
      <c r="V71" s="684"/>
    </row>
    <row r="72" spans="1:54" ht="57.6" x14ac:dyDescent="0.3">
      <c r="A72" s="3"/>
      <c r="B72" s="117"/>
      <c r="C72" s="607"/>
      <c r="D72" s="605" t="s">
        <v>427</v>
      </c>
      <c r="E72" s="605" t="s">
        <v>428</v>
      </c>
      <c r="F72" s="605" t="s">
        <v>429</v>
      </c>
      <c r="G72" s="605" t="s">
        <v>430</v>
      </c>
      <c r="H72" s="610"/>
      <c r="I72" s="608" t="s">
        <v>427</v>
      </c>
      <c r="J72" s="608" t="s">
        <v>428</v>
      </c>
      <c r="K72" s="608" t="s">
        <v>429</v>
      </c>
      <c r="L72" s="608" t="s">
        <v>430</v>
      </c>
      <c r="M72" s="613"/>
      <c r="N72" s="611" t="s">
        <v>427</v>
      </c>
      <c r="O72" s="611" t="s">
        <v>428</v>
      </c>
      <c r="P72" s="611" t="s">
        <v>429</v>
      </c>
      <c r="Q72" s="611" t="s">
        <v>430</v>
      </c>
      <c r="R72" s="616"/>
      <c r="S72" s="614" t="s">
        <v>427</v>
      </c>
      <c r="T72" s="614" t="s">
        <v>428</v>
      </c>
      <c r="U72" s="614" t="s">
        <v>429</v>
      </c>
      <c r="V72" s="614" t="s">
        <v>430</v>
      </c>
    </row>
    <row r="73" spans="1:54" ht="14.4" x14ac:dyDescent="0.3">
      <c r="A73" s="3"/>
      <c r="B73" s="117"/>
      <c r="C73" s="607" t="s">
        <v>431</v>
      </c>
      <c r="D73" s="621">
        <v>9.6865852133378851</v>
      </c>
      <c r="E73" s="621">
        <v>2.3207215892464177</v>
      </c>
      <c r="F73" s="663">
        <v>8.3983301203741849</v>
      </c>
      <c r="G73" s="663">
        <v>1.4148925854566889</v>
      </c>
      <c r="H73" s="610" t="s">
        <v>431</v>
      </c>
      <c r="I73" s="622">
        <v>29.703340724527074</v>
      </c>
      <c r="J73" s="622">
        <v>7.622017703937118</v>
      </c>
      <c r="K73" s="622">
        <v>36.609827372467024</v>
      </c>
      <c r="L73" s="622">
        <v>7.2541021749880565</v>
      </c>
      <c r="M73" s="613" t="s">
        <v>431</v>
      </c>
      <c r="N73" s="623">
        <v>7.5743490879373283</v>
      </c>
      <c r="O73" s="623">
        <v>1.4209060285311845</v>
      </c>
      <c r="P73" s="623">
        <v>3.9980615351225981</v>
      </c>
      <c r="Q73" s="623">
        <v>0.92165394298819325</v>
      </c>
      <c r="R73" s="616" t="s">
        <v>431</v>
      </c>
      <c r="S73" s="624">
        <v>1.7957915253043553</v>
      </c>
      <c r="T73" s="624">
        <v>0.31964009028640389</v>
      </c>
      <c r="U73" s="624">
        <v>0.99449731719229928</v>
      </c>
      <c r="V73" s="624">
        <v>0.20876989437113688</v>
      </c>
    </row>
    <row r="74" spans="1:54" ht="14.4" x14ac:dyDescent="0.3">
      <c r="A74" s="3"/>
      <c r="B74" s="117"/>
      <c r="C74" s="607" t="s">
        <v>432</v>
      </c>
      <c r="D74" s="621">
        <v>5.3557816861097729</v>
      </c>
      <c r="E74" s="621">
        <v>0.95868687781507256</v>
      </c>
      <c r="F74" s="663">
        <v>1.3716633108363576</v>
      </c>
      <c r="G74" s="663">
        <v>0.31463590623050686</v>
      </c>
      <c r="H74" s="610" t="s">
        <v>432</v>
      </c>
      <c r="I74" s="622">
        <v>16.817953120173154</v>
      </c>
      <c r="J74" s="622">
        <v>3.3629695978464134</v>
      </c>
      <c r="K74" s="622">
        <v>6.3925011277644312</v>
      </c>
      <c r="L74" s="622">
        <v>1.8409412539891967</v>
      </c>
      <c r="M74" s="613" t="s">
        <v>432</v>
      </c>
      <c r="N74" s="623">
        <v>4.8377724212892801</v>
      </c>
      <c r="O74" s="623">
        <v>0.60576389263289088</v>
      </c>
      <c r="P74" s="623">
        <v>1.0080223604287726</v>
      </c>
      <c r="Q74" s="623">
        <v>0.21682325394737426</v>
      </c>
      <c r="R74" s="616" t="s">
        <v>432</v>
      </c>
      <c r="S74" s="624">
        <v>1.2910342984349861</v>
      </c>
      <c r="T74" s="624">
        <v>0.24734145210640518</v>
      </c>
      <c r="U74" s="624">
        <v>0.3506492034450005</v>
      </c>
      <c r="V74" s="624">
        <v>0.12048920052998374</v>
      </c>
    </row>
    <row r="75" spans="1:54" ht="14.4" x14ac:dyDescent="0.3">
      <c r="A75" s="3"/>
      <c r="B75" s="117"/>
      <c r="C75" s="607" t="s">
        <v>215</v>
      </c>
      <c r="D75" s="621">
        <v>10.035180916843322</v>
      </c>
      <c r="E75" s="621">
        <v>2.4081683241218053</v>
      </c>
      <c r="F75" s="663">
        <v>0.50467425905994834</v>
      </c>
      <c r="G75" s="663">
        <v>0.13454867187243669</v>
      </c>
      <c r="H75" s="610" t="s">
        <v>215</v>
      </c>
      <c r="I75" s="622">
        <v>28.871040444775183</v>
      </c>
      <c r="J75" s="622">
        <v>7.4616328614120606</v>
      </c>
      <c r="K75" s="622">
        <v>1.3009720961609648</v>
      </c>
      <c r="L75" s="622">
        <v>0.38816005183252261</v>
      </c>
      <c r="M75" s="613" t="s">
        <v>215</v>
      </c>
      <c r="N75" s="623">
        <v>4.1941318166956298</v>
      </c>
      <c r="O75" s="623">
        <v>0.66837127908573668</v>
      </c>
      <c r="P75" s="623">
        <v>0.15060698405385436</v>
      </c>
      <c r="Q75" s="623">
        <v>2.7208468251085475E-2</v>
      </c>
      <c r="R75" s="616" t="s">
        <v>215</v>
      </c>
      <c r="S75" s="624">
        <v>0.8832053167307935</v>
      </c>
      <c r="T75" s="624">
        <v>0.16292169330505796</v>
      </c>
      <c r="U75" s="624">
        <v>2.3394757049169788E-2</v>
      </c>
      <c r="V75" s="624">
        <v>1.1777757844185483E-2</v>
      </c>
    </row>
    <row r="76" spans="1:54" ht="14.4" x14ac:dyDescent="0.3">
      <c r="A76" s="3"/>
      <c r="B76" s="117"/>
      <c r="C76" s="117"/>
      <c r="D76" s="298"/>
      <c r="E76" s="117"/>
      <c r="F76" s="117"/>
      <c r="G76" s="117"/>
      <c r="H76" s="117"/>
      <c r="I76" s="117"/>
      <c r="J76" s="3"/>
      <c r="K76" s="3"/>
    </row>
    <row r="77" spans="1:54" ht="14.4" x14ac:dyDescent="0.3">
      <c r="A77" s="3"/>
      <c r="B77" s="117"/>
      <c r="C77" s="117"/>
      <c r="D77" s="298"/>
      <c r="E77" s="117"/>
      <c r="F77" s="117"/>
      <c r="G77" s="117"/>
      <c r="H77" s="117"/>
      <c r="I77" s="117"/>
      <c r="J77" s="3"/>
      <c r="K77" s="3"/>
    </row>
    <row r="78" spans="1:54" ht="14.4" x14ac:dyDescent="0.3">
      <c r="A78" s="3"/>
      <c r="B78" s="117"/>
      <c r="C78" s="117"/>
      <c r="D78" s="298"/>
      <c r="E78" s="117"/>
      <c r="F78" s="117"/>
      <c r="G78" s="117"/>
      <c r="H78" s="117"/>
      <c r="I78" s="117"/>
      <c r="J78" s="3"/>
      <c r="K78" s="3"/>
    </row>
    <row r="79" spans="1:54" ht="14.4" x14ac:dyDescent="0.3">
      <c r="A79" s="3"/>
      <c r="B79" s="117"/>
      <c r="C79" s="117"/>
      <c r="D79" s="298"/>
      <c r="E79" s="117"/>
      <c r="F79" s="117"/>
      <c r="G79" s="117"/>
      <c r="H79" s="117"/>
      <c r="I79" s="117"/>
      <c r="J79" s="3"/>
      <c r="K79" s="3"/>
    </row>
    <row r="80" spans="1:54" ht="14.4" x14ac:dyDescent="0.3">
      <c r="A80" s="3"/>
      <c r="B80" s="117"/>
      <c r="C80" s="117"/>
      <c r="D80" s="298"/>
      <c r="E80" s="117"/>
      <c r="F80" s="117"/>
      <c r="G80" s="117"/>
      <c r="H80" s="117"/>
      <c r="I80" s="117"/>
      <c r="J80" s="3"/>
      <c r="K80" s="3"/>
    </row>
    <row r="81" spans="1:11" ht="14.4" x14ac:dyDescent="0.3">
      <c r="A81" s="3"/>
      <c r="B81" s="117"/>
      <c r="C81" s="117"/>
      <c r="D81" s="298"/>
      <c r="E81" s="117"/>
      <c r="F81" s="117"/>
      <c r="G81" s="117"/>
      <c r="H81" s="117"/>
      <c r="I81" s="117"/>
      <c r="J81" s="3"/>
      <c r="K81" s="3"/>
    </row>
    <row r="82" spans="1:11" ht="14.4" x14ac:dyDescent="0.3">
      <c r="A82" s="3"/>
      <c r="B82" s="117"/>
      <c r="C82" s="117"/>
      <c r="D82" s="298"/>
      <c r="E82" s="117"/>
      <c r="F82" s="117"/>
      <c r="G82" s="117"/>
      <c r="H82" s="117"/>
      <c r="I82" s="117"/>
      <c r="J82" s="3"/>
      <c r="K82" s="3"/>
    </row>
    <row r="83" spans="1:11" x14ac:dyDescent="0.25">
      <c r="A83" s="3"/>
      <c r="B83" s="3"/>
      <c r="C83" s="3"/>
      <c r="D83" s="3"/>
      <c r="E83" s="3"/>
      <c r="F83" s="3"/>
      <c r="G83" s="3"/>
      <c r="H83" s="3"/>
      <c r="I83" s="3"/>
      <c r="J83" s="3"/>
      <c r="K83" s="3"/>
    </row>
    <row r="84" spans="1:11" x14ac:dyDescent="0.25">
      <c r="A84" s="3"/>
      <c r="B84" s="3"/>
      <c r="C84" s="3"/>
      <c r="D84" s="3"/>
      <c r="E84" s="3"/>
      <c r="F84" s="3"/>
      <c r="G84" s="3"/>
      <c r="H84" s="3"/>
      <c r="I84" s="3"/>
      <c r="J84" s="3"/>
      <c r="K84" s="3"/>
    </row>
    <row r="85" spans="1:11" x14ac:dyDescent="0.25">
      <c r="A85" s="3"/>
      <c r="B85" s="3"/>
      <c r="C85" s="3"/>
      <c r="D85" s="3"/>
      <c r="E85" s="3"/>
      <c r="F85" s="3"/>
      <c r="G85" s="3"/>
      <c r="H85" s="3"/>
      <c r="I85" s="3"/>
      <c r="J85" s="3"/>
      <c r="K85" s="3"/>
    </row>
    <row r="86" spans="1:11" x14ac:dyDescent="0.25">
      <c r="A86" s="3"/>
      <c r="B86" s="3"/>
      <c r="C86" s="3"/>
      <c r="D86" s="3"/>
      <c r="E86" s="3"/>
      <c r="F86" s="3"/>
      <c r="G86" s="3"/>
      <c r="H86" s="3"/>
      <c r="I86" s="3"/>
      <c r="J86" s="3"/>
      <c r="K86" s="3"/>
    </row>
    <row r="87" spans="1:11" x14ac:dyDescent="0.25">
      <c r="A87" s="3"/>
      <c r="B87" s="3"/>
      <c r="C87" s="3"/>
      <c r="D87" s="3"/>
      <c r="E87" s="3"/>
      <c r="F87" s="3"/>
      <c r="G87" s="3"/>
      <c r="H87" s="3"/>
      <c r="I87" s="3"/>
      <c r="J87" s="3"/>
      <c r="K87" s="3"/>
    </row>
    <row r="88" spans="1:11" x14ac:dyDescent="0.25">
      <c r="A88" s="3"/>
      <c r="B88" s="3"/>
      <c r="C88" s="3"/>
      <c r="D88" s="3"/>
      <c r="E88" s="3"/>
      <c r="F88" s="3"/>
      <c r="G88" s="3"/>
      <c r="H88" s="3"/>
      <c r="I88" s="3"/>
      <c r="J88" s="3"/>
      <c r="K88" s="3"/>
    </row>
    <row r="89" spans="1:11" x14ac:dyDescent="0.25">
      <c r="A89" s="3"/>
      <c r="B89" s="3"/>
      <c r="C89" s="3"/>
      <c r="D89" s="3"/>
      <c r="E89" s="3"/>
      <c r="F89" s="3"/>
      <c r="G89" s="3"/>
      <c r="H89" s="3"/>
      <c r="I89" s="3"/>
      <c r="J89" s="3"/>
      <c r="K89" s="3"/>
    </row>
    <row r="90" spans="1:11" x14ac:dyDescent="0.25">
      <c r="A90" s="3"/>
      <c r="B90" s="3"/>
      <c r="C90" s="3"/>
      <c r="D90" s="3"/>
      <c r="E90" s="3"/>
      <c r="F90" s="3"/>
      <c r="G90" s="3"/>
      <c r="H90" s="3"/>
      <c r="I90" s="3"/>
      <c r="J90" s="3"/>
      <c r="K90" s="3"/>
    </row>
    <row r="91" spans="1:11" x14ac:dyDescent="0.25">
      <c r="A91" s="3"/>
      <c r="B91" s="3"/>
      <c r="C91" s="3"/>
      <c r="D91" s="3"/>
      <c r="E91" s="3"/>
      <c r="F91" s="3"/>
      <c r="G91" s="3"/>
      <c r="H91" s="3"/>
      <c r="I91" s="3"/>
      <c r="J91" s="3"/>
      <c r="K91" s="3"/>
    </row>
    <row r="92" spans="1:11" x14ac:dyDescent="0.25">
      <c r="A92" s="3"/>
      <c r="B92" s="3"/>
      <c r="C92" s="3"/>
      <c r="D92" s="3"/>
      <c r="E92" s="3"/>
      <c r="F92" s="3"/>
      <c r="G92" s="3"/>
      <c r="H92" s="3"/>
      <c r="I92" s="3"/>
      <c r="J92" s="3"/>
      <c r="K92" s="3"/>
    </row>
    <row r="93" spans="1:11" x14ac:dyDescent="0.25">
      <c r="A93" s="3"/>
      <c r="B93" s="3"/>
      <c r="C93" s="3"/>
      <c r="D93" s="3"/>
      <c r="E93" s="3"/>
      <c r="F93" s="3"/>
      <c r="G93" s="3"/>
      <c r="H93" s="3"/>
      <c r="I93" s="3"/>
      <c r="J93" s="3"/>
      <c r="K93" s="3"/>
    </row>
    <row r="94" spans="1:11" x14ac:dyDescent="0.25">
      <c r="A94" s="3"/>
      <c r="B94" s="3"/>
      <c r="C94" s="3"/>
      <c r="D94" s="3"/>
      <c r="E94" s="3"/>
      <c r="F94" s="3"/>
      <c r="G94" s="3"/>
      <c r="H94" s="3"/>
      <c r="I94" s="3"/>
      <c r="J94" s="3"/>
      <c r="K94" s="3"/>
    </row>
    <row r="95" spans="1:11" x14ac:dyDescent="0.25">
      <c r="A95" s="3"/>
      <c r="B95" s="3"/>
      <c r="C95" s="3"/>
      <c r="D95" s="3"/>
      <c r="E95" s="3"/>
      <c r="F95" s="3"/>
      <c r="G95" s="3"/>
      <c r="H95" s="3"/>
      <c r="I95" s="3"/>
      <c r="J95" s="3"/>
      <c r="K95" s="3"/>
    </row>
    <row r="96" spans="1:11" x14ac:dyDescent="0.25">
      <c r="A96" s="3"/>
      <c r="B96" s="3"/>
      <c r="C96" s="3"/>
      <c r="D96" s="3"/>
      <c r="E96" s="3"/>
      <c r="F96" s="3"/>
      <c r="G96" s="3"/>
      <c r="H96" s="3"/>
      <c r="I96" s="3"/>
      <c r="J96" s="3"/>
      <c r="K96" s="3"/>
    </row>
    <row r="97" spans="1:11" x14ac:dyDescent="0.25">
      <c r="A97" s="3"/>
      <c r="B97" s="3"/>
      <c r="C97" s="3"/>
      <c r="D97" s="3"/>
      <c r="E97" s="3"/>
      <c r="F97" s="3"/>
      <c r="G97" s="3"/>
      <c r="H97" s="3"/>
      <c r="I97" s="3"/>
      <c r="J97" s="3"/>
      <c r="K97" s="3"/>
    </row>
    <row r="98" spans="1:11" x14ac:dyDescent="0.25">
      <c r="A98" s="3"/>
      <c r="B98" s="3"/>
      <c r="C98" s="3"/>
      <c r="D98" s="3"/>
      <c r="E98" s="3"/>
      <c r="F98" s="3"/>
      <c r="G98" s="3"/>
      <c r="H98" s="3"/>
      <c r="I98" s="3"/>
      <c r="J98" s="3"/>
      <c r="K98" s="3"/>
    </row>
    <row r="99" spans="1:11" x14ac:dyDescent="0.25">
      <c r="A99" s="3"/>
      <c r="B99" s="3"/>
      <c r="C99" s="3"/>
      <c r="D99" s="3"/>
      <c r="E99" s="3"/>
      <c r="F99" s="3"/>
      <c r="G99" s="3"/>
      <c r="H99" s="3"/>
      <c r="I99" s="3"/>
      <c r="J99" s="3"/>
      <c r="K99" s="3"/>
    </row>
    <row r="100" spans="1:11" x14ac:dyDescent="0.25">
      <c r="A100" s="3"/>
      <c r="B100" s="3"/>
      <c r="C100" s="3"/>
      <c r="D100" s="3"/>
      <c r="E100" s="3"/>
      <c r="F100" s="3"/>
      <c r="G100" s="3"/>
      <c r="H100" s="3"/>
      <c r="I100" s="3"/>
      <c r="J100" s="3"/>
      <c r="K100" s="3"/>
    </row>
    <row r="101" spans="1:11" x14ac:dyDescent="0.25">
      <c r="A101" s="3"/>
      <c r="B101" s="3"/>
      <c r="C101" s="3"/>
      <c r="D101" s="3"/>
      <c r="E101" s="3"/>
      <c r="F101" s="3"/>
      <c r="G101" s="3"/>
      <c r="H101" s="3"/>
      <c r="I101" s="3"/>
      <c r="J101" s="3"/>
      <c r="K101" s="3"/>
    </row>
    <row r="102" spans="1:11" x14ac:dyDescent="0.25">
      <c r="A102" s="3"/>
      <c r="B102" s="3"/>
      <c r="C102" s="3"/>
      <c r="D102" s="3"/>
      <c r="E102" s="3"/>
      <c r="F102" s="3"/>
      <c r="G102" s="3"/>
      <c r="H102" s="3"/>
      <c r="I102" s="3"/>
      <c r="J102" s="3"/>
      <c r="K102" s="3"/>
    </row>
    <row r="103" spans="1:11" x14ac:dyDescent="0.25">
      <c r="A103" s="3"/>
      <c r="B103" s="3"/>
      <c r="C103" s="3"/>
      <c r="D103" s="3"/>
      <c r="E103" s="3"/>
      <c r="F103" s="3"/>
      <c r="G103" s="3"/>
      <c r="H103" s="3"/>
      <c r="I103" s="3"/>
      <c r="J103" s="3"/>
      <c r="K103" s="3"/>
    </row>
    <row r="104" spans="1:11" x14ac:dyDescent="0.25">
      <c r="A104" s="3"/>
      <c r="B104" s="3"/>
      <c r="C104" s="3"/>
      <c r="D104" s="3"/>
      <c r="E104" s="3"/>
      <c r="F104" s="3"/>
      <c r="G104" s="3"/>
      <c r="H104" s="3"/>
      <c r="I104" s="3"/>
      <c r="J104" s="3"/>
      <c r="K104" s="3"/>
    </row>
    <row r="105" spans="1:11" x14ac:dyDescent="0.25">
      <c r="A105" s="3"/>
      <c r="B105" s="3"/>
      <c r="C105" s="3"/>
      <c r="D105" s="3"/>
      <c r="E105" s="3"/>
      <c r="F105" s="3"/>
      <c r="G105" s="3"/>
      <c r="H105" s="3"/>
      <c r="I105" s="3"/>
      <c r="J105" s="3"/>
      <c r="K105" s="3"/>
    </row>
    <row r="106" spans="1:11" x14ac:dyDescent="0.25">
      <c r="A106" s="3"/>
      <c r="B106" s="3"/>
      <c r="C106" s="3"/>
      <c r="D106" s="3"/>
      <c r="E106" s="3"/>
      <c r="F106" s="3"/>
      <c r="G106" s="3"/>
      <c r="H106" s="3"/>
      <c r="I106" s="3"/>
      <c r="J106" s="3"/>
      <c r="K106" s="3"/>
    </row>
    <row r="107" spans="1:11" x14ac:dyDescent="0.25">
      <c r="A107" s="3"/>
      <c r="B107" s="3"/>
      <c r="C107" s="3"/>
      <c r="D107" s="3"/>
      <c r="E107" s="3"/>
      <c r="F107" s="3"/>
      <c r="G107" s="3"/>
      <c r="H107" s="3"/>
      <c r="I107" s="3"/>
      <c r="J107" s="3"/>
      <c r="K107" s="3"/>
    </row>
    <row r="108" spans="1:11" x14ac:dyDescent="0.25">
      <c r="A108" s="3"/>
      <c r="B108" s="3"/>
      <c r="C108" s="3"/>
      <c r="D108" s="3"/>
      <c r="E108" s="3"/>
      <c r="F108" s="3"/>
      <c r="G108" s="3"/>
      <c r="H108" s="3"/>
      <c r="I108" s="3"/>
      <c r="J108" s="3"/>
      <c r="K108" s="3"/>
    </row>
    <row r="109" spans="1:11" x14ac:dyDescent="0.25">
      <c r="A109" s="3"/>
      <c r="B109" s="3"/>
      <c r="C109" s="3"/>
      <c r="D109" s="3"/>
      <c r="E109" s="3"/>
      <c r="F109" s="3"/>
      <c r="G109" s="3"/>
      <c r="H109" s="3"/>
      <c r="I109" s="3"/>
      <c r="J109" s="3"/>
      <c r="K109" s="3"/>
    </row>
    <row r="110" spans="1:11" x14ac:dyDescent="0.25">
      <c r="A110" s="3"/>
      <c r="B110" s="3"/>
      <c r="C110" s="3"/>
      <c r="D110" s="3"/>
      <c r="E110" s="3"/>
      <c r="F110" s="3"/>
      <c r="G110" s="3"/>
      <c r="H110" s="3"/>
      <c r="I110" s="3"/>
      <c r="J110" s="3"/>
      <c r="K110" s="3"/>
    </row>
    <row r="111" spans="1:11" x14ac:dyDescent="0.25">
      <c r="A111" s="3"/>
      <c r="B111" s="3"/>
      <c r="C111" s="3"/>
      <c r="D111" s="3"/>
      <c r="E111" s="3"/>
      <c r="F111" s="3"/>
      <c r="G111" s="3"/>
      <c r="H111" s="3"/>
      <c r="I111" s="3"/>
      <c r="J111" s="3"/>
      <c r="K111" s="3"/>
    </row>
    <row r="112" spans="1:11" x14ac:dyDescent="0.25">
      <c r="A112" s="3"/>
      <c r="B112" s="3"/>
      <c r="C112" s="3"/>
      <c r="D112" s="3"/>
      <c r="E112" s="3"/>
      <c r="F112" s="3"/>
      <c r="G112" s="3"/>
      <c r="H112" s="3"/>
      <c r="I112" s="3"/>
      <c r="J112" s="3"/>
      <c r="K112" s="3"/>
    </row>
    <row r="113" spans="1:11" x14ac:dyDescent="0.25">
      <c r="A113" s="3"/>
      <c r="B113" s="3"/>
      <c r="C113" s="3"/>
      <c r="D113" s="3"/>
      <c r="E113" s="3"/>
      <c r="F113" s="3"/>
      <c r="G113" s="3"/>
      <c r="H113" s="3"/>
      <c r="I113" s="3"/>
      <c r="J113" s="3"/>
      <c r="K113" s="3"/>
    </row>
    <row r="114" spans="1:11" x14ac:dyDescent="0.25">
      <c r="A114" s="3"/>
      <c r="B114" s="3"/>
      <c r="C114" s="3"/>
      <c r="D114" s="3"/>
      <c r="E114" s="3"/>
      <c r="F114" s="3"/>
      <c r="G114" s="3"/>
      <c r="H114" s="3"/>
      <c r="I114" s="3"/>
      <c r="J114" s="3"/>
      <c r="K114" s="3"/>
    </row>
    <row r="115" spans="1:11" x14ac:dyDescent="0.25">
      <c r="A115" s="3"/>
      <c r="B115" s="3"/>
      <c r="C115" s="3"/>
      <c r="D115" s="3"/>
      <c r="E115" s="3"/>
      <c r="F115" s="3"/>
      <c r="G115" s="3"/>
      <c r="H115" s="3"/>
      <c r="I115" s="3"/>
      <c r="J115" s="3"/>
      <c r="K115" s="3"/>
    </row>
    <row r="116" spans="1:11" x14ac:dyDescent="0.25">
      <c r="A116" s="3"/>
      <c r="B116" s="3"/>
      <c r="C116" s="3"/>
      <c r="D116" s="3"/>
      <c r="E116" s="3"/>
      <c r="F116" s="3"/>
      <c r="G116" s="3"/>
      <c r="H116" s="3"/>
      <c r="I116" s="3"/>
      <c r="J116" s="3"/>
      <c r="K116" s="3"/>
    </row>
    <row r="117" spans="1:11" x14ac:dyDescent="0.25">
      <c r="A117" s="3"/>
      <c r="B117" s="3"/>
      <c r="C117" s="3"/>
      <c r="D117" s="3"/>
      <c r="E117" s="3"/>
      <c r="F117" s="3"/>
      <c r="G117" s="3"/>
      <c r="H117" s="3"/>
      <c r="I117" s="3"/>
      <c r="J117" s="3"/>
      <c r="K117" s="3"/>
    </row>
    <row r="118" spans="1:11" x14ac:dyDescent="0.25">
      <c r="A118" s="3"/>
      <c r="B118" s="3"/>
      <c r="C118" s="3"/>
      <c r="D118" s="3"/>
      <c r="E118" s="3"/>
      <c r="F118" s="3"/>
      <c r="G118" s="3"/>
      <c r="H118" s="3"/>
      <c r="I118" s="3"/>
      <c r="J118" s="3"/>
      <c r="K118" s="3"/>
    </row>
    <row r="119" spans="1:11" x14ac:dyDescent="0.25">
      <c r="A119" s="3"/>
      <c r="B119" s="3"/>
      <c r="C119" s="3"/>
      <c r="D119" s="3"/>
      <c r="E119" s="3"/>
      <c r="F119" s="3"/>
      <c r="G119" s="3"/>
      <c r="H119" s="3"/>
      <c r="I119" s="3"/>
      <c r="J119" s="3"/>
      <c r="K119" s="3"/>
    </row>
    <row r="120" spans="1:11" x14ac:dyDescent="0.25">
      <c r="A120" s="3"/>
      <c r="B120" s="3"/>
      <c r="C120" s="3"/>
      <c r="D120" s="3"/>
      <c r="E120" s="3"/>
      <c r="F120" s="3"/>
      <c r="G120" s="3"/>
      <c r="H120" s="3"/>
      <c r="I120" s="3"/>
      <c r="J120" s="3"/>
      <c r="K120" s="3"/>
    </row>
    <row r="121" spans="1:11" x14ac:dyDescent="0.25">
      <c r="A121" s="3"/>
      <c r="B121" s="3"/>
      <c r="C121" s="3"/>
      <c r="D121" s="3"/>
      <c r="E121" s="3"/>
      <c r="F121" s="3"/>
      <c r="G121" s="3"/>
      <c r="H121" s="3"/>
      <c r="I121" s="3"/>
      <c r="J121" s="3"/>
      <c r="K121" s="3"/>
    </row>
    <row r="122" spans="1:11" x14ac:dyDescent="0.25">
      <c r="A122" s="3"/>
      <c r="B122" s="3"/>
      <c r="C122" s="3"/>
      <c r="D122" s="3"/>
      <c r="E122" s="3"/>
      <c r="F122" s="3"/>
      <c r="G122" s="3"/>
      <c r="H122" s="3"/>
      <c r="I122" s="3"/>
      <c r="J122" s="3"/>
      <c r="K122" s="3"/>
    </row>
    <row r="123" spans="1:11" x14ac:dyDescent="0.25">
      <c r="A123" s="3"/>
      <c r="B123" s="3"/>
      <c r="C123" s="3"/>
      <c r="D123" s="3"/>
      <c r="E123" s="3"/>
      <c r="F123" s="3"/>
      <c r="G123" s="3"/>
      <c r="H123" s="3"/>
      <c r="I123" s="3"/>
      <c r="J123" s="3"/>
      <c r="K123" s="3"/>
    </row>
    <row r="124" spans="1:11" x14ac:dyDescent="0.25">
      <c r="A124" s="3"/>
      <c r="B124" s="3"/>
      <c r="C124" s="3"/>
      <c r="D124" s="3"/>
      <c r="E124" s="3"/>
      <c r="F124" s="3"/>
      <c r="G124" s="3"/>
      <c r="H124" s="3"/>
      <c r="I124" s="3"/>
      <c r="J124" s="3"/>
      <c r="K124" s="3"/>
    </row>
    <row r="125" spans="1:11" x14ac:dyDescent="0.25">
      <c r="A125" s="3"/>
      <c r="B125" s="3"/>
      <c r="C125" s="3"/>
      <c r="D125" s="3"/>
      <c r="E125" s="3"/>
      <c r="F125" s="3"/>
      <c r="G125" s="3"/>
      <c r="H125" s="3"/>
      <c r="I125" s="3"/>
      <c r="J125" s="3"/>
      <c r="K125" s="3"/>
    </row>
    <row r="126" spans="1:11" x14ac:dyDescent="0.25">
      <c r="A126" s="3"/>
      <c r="B126" s="3"/>
      <c r="C126" s="3"/>
      <c r="D126" s="3"/>
      <c r="E126" s="3"/>
      <c r="F126" s="3"/>
      <c r="G126" s="3"/>
      <c r="H126" s="3"/>
      <c r="I126" s="3"/>
      <c r="J126" s="3"/>
      <c r="K126" s="3"/>
    </row>
    <row r="127" spans="1:11" x14ac:dyDescent="0.25">
      <c r="A127" s="3"/>
      <c r="B127" s="3"/>
      <c r="C127" s="3"/>
      <c r="D127" s="3"/>
      <c r="E127" s="3"/>
      <c r="F127" s="3"/>
      <c r="G127" s="3"/>
      <c r="H127" s="3"/>
      <c r="I127" s="3"/>
      <c r="J127" s="3"/>
      <c r="K127" s="3"/>
    </row>
    <row r="128" spans="1:11" x14ac:dyDescent="0.25">
      <c r="A128" s="3"/>
      <c r="B128" s="3"/>
      <c r="C128" s="3"/>
      <c r="D128" s="3"/>
      <c r="E128" s="3"/>
      <c r="F128" s="3"/>
      <c r="G128" s="3"/>
      <c r="H128" s="3"/>
      <c r="I128" s="3"/>
      <c r="J128" s="3"/>
      <c r="K128" s="3"/>
    </row>
    <row r="129" spans="1:11" x14ac:dyDescent="0.25">
      <c r="A129" s="3"/>
      <c r="B129" s="3"/>
      <c r="C129" s="3"/>
      <c r="D129" s="3"/>
      <c r="E129" s="3"/>
      <c r="F129" s="3"/>
      <c r="G129" s="3"/>
      <c r="H129" s="3"/>
      <c r="I129" s="3"/>
      <c r="J129" s="3"/>
      <c r="K129" s="3"/>
    </row>
    <row r="130" spans="1:11" x14ac:dyDescent="0.25">
      <c r="A130" s="3"/>
      <c r="B130" s="3"/>
      <c r="C130" s="3"/>
      <c r="D130" s="3"/>
      <c r="E130" s="3"/>
      <c r="F130" s="3"/>
      <c r="G130" s="3"/>
      <c r="H130" s="3"/>
      <c r="I130" s="3"/>
      <c r="J130" s="3"/>
      <c r="K130" s="3"/>
    </row>
    <row r="131" spans="1:11" x14ac:dyDescent="0.25">
      <c r="A131" s="3"/>
      <c r="B131" s="3"/>
      <c r="C131" s="3"/>
      <c r="D131" s="3"/>
      <c r="E131" s="3"/>
      <c r="F131" s="3"/>
      <c r="G131" s="3"/>
      <c r="H131" s="3"/>
      <c r="I131" s="3"/>
      <c r="J131" s="3"/>
      <c r="K131" s="3"/>
    </row>
    <row r="132" spans="1:11" x14ac:dyDescent="0.25">
      <c r="A132" s="3"/>
      <c r="B132" s="3"/>
      <c r="C132" s="3"/>
      <c r="D132" s="3"/>
      <c r="E132" s="3"/>
      <c r="F132" s="3"/>
      <c r="G132" s="3"/>
      <c r="H132" s="3"/>
      <c r="I132" s="3"/>
      <c r="J132" s="3"/>
      <c r="K132" s="3"/>
    </row>
    <row r="133" spans="1:11" x14ac:dyDescent="0.25">
      <c r="A133" s="3"/>
      <c r="B133" s="3"/>
      <c r="C133" s="3"/>
      <c r="D133" s="3"/>
      <c r="E133" s="3"/>
      <c r="F133" s="3"/>
      <c r="G133" s="3"/>
      <c r="H133" s="3"/>
      <c r="I133" s="3"/>
      <c r="J133" s="3"/>
      <c r="K133" s="3"/>
    </row>
    <row r="134" spans="1:11" x14ac:dyDescent="0.25">
      <c r="A134" s="3"/>
      <c r="B134" s="3"/>
      <c r="C134" s="3"/>
      <c r="D134" s="3"/>
      <c r="E134" s="3"/>
      <c r="F134" s="3"/>
      <c r="G134" s="3"/>
      <c r="H134" s="3"/>
      <c r="I134" s="3"/>
      <c r="J134" s="3"/>
      <c r="K134" s="3"/>
    </row>
    <row r="135" spans="1:11" x14ac:dyDescent="0.25">
      <c r="A135" s="3"/>
      <c r="B135" s="3"/>
      <c r="C135" s="3"/>
      <c r="D135" s="3"/>
      <c r="E135" s="3"/>
      <c r="F135" s="3"/>
      <c r="G135" s="3"/>
      <c r="H135" s="3"/>
      <c r="I135" s="3"/>
      <c r="J135" s="3"/>
      <c r="K135" s="3"/>
    </row>
    <row r="136" spans="1:11" x14ac:dyDescent="0.25">
      <c r="A136" s="3"/>
      <c r="B136" s="3"/>
      <c r="C136" s="3"/>
      <c r="D136" s="3"/>
      <c r="E136" s="3"/>
      <c r="F136" s="3"/>
      <c r="G136" s="3"/>
      <c r="H136" s="3"/>
      <c r="I136" s="3"/>
      <c r="J136" s="3"/>
      <c r="K136" s="3"/>
    </row>
    <row r="137" spans="1:11" x14ac:dyDescent="0.25">
      <c r="A137" s="3"/>
      <c r="B137" s="3"/>
      <c r="C137" s="3"/>
      <c r="D137" s="3"/>
      <c r="E137" s="3"/>
      <c r="F137" s="3"/>
      <c r="G137" s="3"/>
      <c r="H137" s="3"/>
      <c r="I137" s="3"/>
      <c r="J137" s="3"/>
      <c r="K137" s="3"/>
    </row>
    <row r="138" spans="1:11" x14ac:dyDescent="0.25">
      <c r="A138" s="3"/>
      <c r="B138" s="3"/>
      <c r="C138" s="3"/>
      <c r="D138" s="3"/>
      <c r="E138" s="3"/>
      <c r="F138" s="3"/>
      <c r="G138" s="3"/>
      <c r="H138" s="3"/>
      <c r="I138" s="3"/>
      <c r="J138" s="3"/>
      <c r="K138" s="3"/>
    </row>
    <row r="139" spans="1:11" x14ac:dyDescent="0.25">
      <c r="A139" s="3"/>
      <c r="B139" s="3"/>
      <c r="C139" s="3"/>
      <c r="D139" s="3"/>
      <c r="E139" s="3"/>
      <c r="F139" s="3"/>
      <c r="G139" s="3"/>
      <c r="H139" s="3"/>
      <c r="I139" s="3"/>
      <c r="J139" s="3"/>
      <c r="K139" s="3"/>
    </row>
    <row r="140" spans="1:11" x14ac:dyDescent="0.25">
      <c r="A140" s="3"/>
      <c r="B140" s="3"/>
      <c r="C140" s="3"/>
      <c r="D140" s="3"/>
      <c r="E140" s="3"/>
      <c r="F140" s="3"/>
      <c r="G140" s="3"/>
      <c r="H140" s="3"/>
      <c r="I140" s="3"/>
      <c r="J140" s="3"/>
      <c r="K140" s="3"/>
    </row>
    <row r="141" spans="1:11" x14ac:dyDescent="0.25">
      <c r="A141" s="3"/>
      <c r="B141" s="3"/>
      <c r="C141" s="3"/>
      <c r="D141" s="3"/>
      <c r="E141" s="3"/>
      <c r="F141" s="3"/>
      <c r="G141" s="3"/>
      <c r="H141" s="3"/>
      <c r="I141" s="3"/>
      <c r="J141" s="3"/>
      <c r="K141" s="3"/>
    </row>
    <row r="142" spans="1:11" x14ac:dyDescent="0.25">
      <c r="A142" s="3"/>
      <c r="B142" s="3"/>
      <c r="C142" s="3"/>
      <c r="D142" s="3"/>
      <c r="E142" s="3"/>
      <c r="F142" s="3"/>
      <c r="G142" s="3"/>
      <c r="H142" s="3"/>
      <c r="I142" s="3"/>
      <c r="J142" s="3"/>
      <c r="K142" s="3"/>
    </row>
    <row r="143" spans="1:11" x14ac:dyDescent="0.25">
      <c r="A143" s="3"/>
      <c r="B143" s="3"/>
      <c r="C143" s="3"/>
      <c r="D143" s="3"/>
      <c r="E143" s="3"/>
      <c r="F143" s="3"/>
      <c r="G143" s="3"/>
      <c r="H143" s="3"/>
      <c r="I143" s="3"/>
      <c r="J143" s="3"/>
      <c r="K143" s="3"/>
    </row>
    <row r="144" spans="1:11" x14ac:dyDescent="0.25">
      <c r="A144" s="3"/>
      <c r="B144" s="3"/>
      <c r="C144" s="3"/>
      <c r="D144" s="3"/>
      <c r="E144" s="3"/>
      <c r="F144" s="3"/>
      <c r="G144" s="3"/>
      <c r="H144" s="3"/>
      <c r="I144" s="3"/>
      <c r="J144" s="3"/>
      <c r="K144" s="3"/>
    </row>
    <row r="145" spans="1:11" x14ac:dyDescent="0.25">
      <c r="A145" s="3"/>
      <c r="B145" s="3"/>
      <c r="C145" s="3"/>
      <c r="D145" s="3"/>
      <c r="E145" s="3"/>
      <c r="F145" s="3"/>
      <c r="G145" s="3"/>
      <c r="H145" s="3"/>
      <c r="I145" s="3"/>
      <c r="J145" s="3"/>
      <c r="K145" s="3"/>
    </row>
    <row r="146" spans="1:11" x14ac:dyDescent="0.25">
      <c r="A146" s="3"/>
      <c r="B146" s="3"/>
      <c r="C146" s="3"/>
      <c r="D146" s="3"/>
      <c r="E146" s="3"/>
      <c r="F146" s="3"/>
      <c r="G146" s="3"/>
      <c r="H146" s="3"/>
      <c r="I146" s="3"/>
      <c r="J146" s="3"/>
      <c r="K146" s="3"/>
    </row>
    <row r="147" spans="1:11" x14ac:dyDescent="0.25">
      <c r="A147" s="3"/>
      <c r="B147" s="3"/>
      <c r="C147" s="3"/>
      <c r="D147" s="3"/>
      <c r="E147" s="3"/>
      <c r="F147" s="3"/>
      <c r="G147" s="3"/>
      <c r="H147" s="3"/>
      <c r="I147" s="3"/>
      <c r="J147" s="3"/>
      <c r="K147" s="3"/>
    </row>
    <row r="148" spans="1:11" x14ac:dyDescent="0.25">
      <c r="A148" s="3"/>
      <c r="B148" s="3"/>
      <c r="C148" s="3"/>
      <c r="D148" s="3"/>
      <c r="E148" s="3"/>
      <c r="F148" s="3"/>
      <c r="G148" s="3"/>
      <c r="H148" s="3"/>
      <c r="I148" s="3"/>
      <c r="J148" s="3"/>
      <c r="K148" s="3"/>
    </row>
    <row r="149" spans="1:11" x14ac:dyDescent="0.25">
      <c r="A149" s="3"/>
      <c r="B149" s="3"/>
      <c r="C149" s="3"/>
      <c r="D149" s="3"/>
      <c r="E149" s="3"/>
      <c r="F149" s="3"/>
      <c r="G149" s="3"/>
      <c r="H149" s="3"/>
      <c r="I149" s="3"/>
      <c r="J149" s="3"/>
      <c r="K149" s="3"/>
    </row>
    <row r="150" spans="1:11" x14ac:dyDescent="0.25">
      <c r="A150" s="3"/>
      <c r="B150" s="3"/>
      <c r="C150" s="3"/>
      <c r="D150" s="3"/>
      <c r="E150" s="3"/>
      <c r="F150" s="3"/>
      <c r="G150" s="3"/>
      <c r="H150" s="3"/>
      <c r="I150" s="3"/>
      <c r="J150" s="3"/>
      <c r="K150" s="3"/>
    </row>
    <row r="151" spans="1:11" x14ac:dyDescent="0.25">
      <c r="A151" s="3"/>
      <c r="B151" s="3"/>
      <c r="C151" s="3"/>
      <c r="D151" s="3"/>
      <c r="E151" s="3"/>
      <c r="F151" s="3"/>
      <c r="G151" s="3"/>
      <c r="H151" s="3"/>
      <c r="I151" s="3"/>
      <c r="J151" s="3"/>
      <c r="K151" s="3"/>
    </row>
    <row r="152" spans="1:11" x14ac:dyDescent="0.25">
      <c r="A152" s="3"/>
      <c r="B152" s="3"/>
      <c r="C152" s="3"/>
      <c r="D152" s="3"/>
      <c r="E152" s="3"/>
      <c r="F152" s="3"/>
      <c r="G152" s="3"/>
      <c r="H152" s="3"/>
      <c r="I152" s="3"/>
      <c r="J152" s="3"/>
      <c r="K152" s="3"/>
    </row>
    <row r="153" spans="1:11" x14ac:dyDescent="0.25">
      <c r="A153" s="3"/>
      <c r="B153" s="3"/>
      <c r="C153" s="3"/>
      <c r="D153" s="3"/>
      <c r="E153" s="3"/>
      <c r="F153" s="3"/>
      <c r="G153" s="3"/>
      <c r="H153" s="3"/>
      <c r="I153" s="3"/>
      <c r="J153" s="3"/>
      <c r="K153" s="3"/>
    </row>
    <row r="154" spans="1:11" x14ac:dyDescent="0.25">
      <c r="A154" s="3"/>
      <c r="B154" s="3"/>
      <c r="C154" s="3"/>
      <c r="D154" s="3"/>
      <c r="E154" s="3"/>
      <c r="F154" s="3"/>
      <c r="G154" s="3"/>
      <c r="H154" s="3"/>
      <c r="I154" s="3"/>
      <c r="J154" s="3"/>
      <c r="K154" s="3"/>
    </row>
    <row r="155" spans="1:11" x14ac:dyDescent="0.25">
      <c r="A155" s="3"/>
      <c r="B155" s="3"/>
      <c r="C155" s="3"/>
      <c r="D155" s="3"/>
      <c r="E155" s="3"/>
      <c r="F155" s="3"/>
      <c r="G155" s="3"/>
      <c r="H155" s="3"/>
      <c r="I155" s="3"/>
      <c r="J155" s="3"/>
      <c r="K155" s="3"/>
    </row>
    <row r="156" spans="1:11" x14ac:dyDescent="0.25">
      <c r="A156" s="3"/>
      <c r="B156" s="3"/>
      <c r="C156" s="3"/>
      <c r="D156" s="3"/>
      <c r="E156" s="3"/>
      <c r="F156" s="3"/>
      <c r="G156" s="3"/>
      <c r="H156" s="3"/>
      <c r="I156" s="3"/>
      <c r="J156" s="3"/>
      <c r="K156" s="3"/>
    </row>
    <row r="157" spans="1:11" x14ac:dyDescent="0.25">
      <c r="A157" s="3"/>
      <c r="B157" s="3"/>
      <c r="C157" s="3"/>
      <c r="D157" s="3"/>
      <c r="E157" s="3"/>
      <c r="F157" s="3"/>
      <c r="G157" s="3"/>
      <c r="H157" s="3"/>
      <c r="I157" s="3"/>
      <c r="J157" s="3"/>
      <c r="K157" s="3"/>
    </row>
    <row r="158" spans="1:11" x14ac:dyDescent="0.25">
      <c r="A158" s="3"/>
      <c r="B158" s="3"/>
      <c r="C158" s="3"/>
      <c r="D158" s="3"/>
      <c r="E158" s="3"/>
      <c r="F158" s="3"/>
      <c r="G158" s="3"/>
      <c r="H158" s="3"/>
      <c r="I158" s="3"/>
      <c r="J158" s="3"/>
      <c r="K158" s="3"/>
    </row>
    <row r="159" spans="1:11" x14ac:dyDescent="0.25">
      <c r="A159" s="3"/>
      <c r="B159" s="3"/>
      <c r="C159" s="3"/>
      <c r="D159" s="3"/>
      <c r="E159" s="3"/>
      <c r="F159" s="3"/>
      <c r="G159" s="3"/>
      <c r="H159" s="3"/>
      <c r="I159" s="3"/>
      <c r="J159" s="3"/>
      <c r="K159" s="3"/>
    </row>
    <row r="160" spans="1:11" x14ac:dyDescent="0.25">
      <c r="A160" s="3"/>
      <c r="B160" s="3"/>
      <c r="C160" s="3"/>
      <c r="D160" s="3"/>
      <c r="E160" s="3"/>
      <c r="F160" s="3"/>
      <c r="G160" s="3"/>
      <c r="H160" s="3"/>
      <c r="I160" s="3"/>
      <c r="J160" s="3"/>
      <c r="K160" s="3"/>
    </row>
    <row r="161" spans="1:11" x14ac:dyDescent="0.25">
      <c r="A161" s="3"/>
      <c r="B161" s="3"/>
      <c r="C161" s="3"/>
      <c r="D161" s="3"/>
      <c r="E161" s="3"/>
      <c r="F161" s="3"/>
      <c r="G161" s="3"/>
      <c r="H161" s="3"/>
      <c r="I161" s="3"/>
      <c r="J161" s="3"/>
      <c r="K161" s="3"/>
    </row>
    <row r="162" spans="1:11" x14ac:dyDescent="0.25">
      <c r="A162" s="3"/>
      <c r="B162" s="3"/>
      <c r="C162" s="3"/>
      <c r="D162" s="3"/>
      <c r="E162" s="3"/>
      <c r="F162" s="3"/>
      <c r="G162" s="3"/>
      <c r="H162" s="3"/>
      <c r="I162" s="3"/>
      <c r="J162" s="3"/>
      <c r="K162" s="3"/>
    </row>
    <row r="163" spans="1:11" x14ac:dyDescent="0.25">
      <c r="A163" s="3"/>
      <c r="B163" s="3"/>
      <c r="C163" s="3"/>
      <c r="D163" s="3"/>
      <c r="E163" s="3"/>
      <c r="F163" s="3"/>
      <c r="G163" s="3"/>
      <c r="H163" s="3"/>
      <c r="I163" s="3"/>
      <c r="J163" s="3"/>
      <c r="K163" s="3"/>
    </row>
    <row r="164" spans="1:11" x14ac:dyDescent="0.25">
      <c r="A164" s="3"/>
      <c r="B164" s="3"/>
      <c r="C164" s="3"/>
      <c r="D164" s="3"/>
      <c r="E164" s="3"/>
      <c r="F164" s="3"/>
      <c r="G164" s="3"/>
      <c r="H164" s="3"/>
      <c r="I164" s="3"/>
      <c r="J164" s="3"/>
      <c r="K164" s="3"/>
    </row>
    <row r="165" spans="1:11" x14ac:dyDescent="0.25">
      <c r="A165" s="3"/>
      <c r="B165" s="3"/>
      <c r="C165" s="3"/>
      <c r="D165" s="3"/>
      <c r="E165" s="3"/>
      <c r="F165" s="3"/>
      <c r="G165" s="3"/>
      <c r="H165" s="3"/>
      <c r="I165" s="3"/>
      <c r="J165" s="3"/>
      <c r="K165" s="3"/>
    </row>
    <row r="166" spans="1:11" x14ac:dyDescent="0.25">
      <c r="A166" s="3"/>
      <c r="B166" s="3"/>
      <c r="C166" s="3"/>
      <c r="D166" s="3"/>
      <c r="E166" s="3"/>
      <c r="F166" s="3"/>
      <c r="G166" s="3"/>
      <c r="H166" s="3"/>
      <c r="I166" s="3"/>
      <c r="J166" s="3"/>
      <c r="K166" s="3"/>
    </row>
    <row r="167" spans="1:11" x14ac:dyDescent="0.25">
      <c r="A167" s="3"/>
      <c r="B167" s="3"/>
      <c r="C167" s="3"/>
      <c r="D167" s="3"/>
      <c r="E167" s="3"/>
      <c r="F167" s="3"/>
      <c r="G167" s="3"/>
      <c r="H167" s="3"/>
      <c r="I167" s="3"/>
      <c r="J167" s="3"/>
      <c r="K167" s="3"/>
    </row>
    <row r="168" spans="1:11" x14ac:dyDescent="0.25">
      <c r="A168" s="3"/>
      <c r="B168" s="3"/>
      <c r="C168" s="3"/>
      <c r="D168" s="3"/>
      <c r="E168" s="3"/>
      <c r="F168" s="3"/>
      <c r="G168" s="3"/>
      <c r="H168" s="3"/>
      <c r="I168" s="3"/>
      <c r="J168" s="3"/>
      <c r="K168" s="3"/>
    </row>
    <row r="169" spans="1:11" x14ac:dyDescent="0.25">
      <c r="A169" s="3"/>
      <c r="B169" s="3"/>
      <c r="C169" s="3"/>
      <c r="D169" s="3"/>
      <c r="E169" s="3"/>
      <c r="F169" s="3"/>
      <c r="G169" s="3"/>
      <c r="H169" s="3"/>
      <c r="I169" s="3"/>
      <c r="J169" s="3"/>
      <c r="K169" s="3"/>
    </row>
    <row r="170" spans="1:11" x14ac:dyDescent="0.25">
      <c r="A170" s="3"/>
      <c r="B170" s="3"/>
      <c r="C170" s="3"/>
      <c r="D170" s="3"/>
      <c r="E170" s="3"/>
      <c r="F170" s="3"/>
      <c r="G170" s="3"/>
      <c r="H170" s="3"/>
      <c r="I170" s="3"/>
      <c r="J170" s="3"/>
      <c r="K170" s="3"/>
    </row>
    <row r="171" spans="1:11" x14ac:dyDescent="0.25">
      <c r="A171" s="3"/>
      <c r="B171" s="3"/>
      <c r="C171" s="3"/>
      <c r="D171" s="3"/>
      <c r="E171" s="3"/>
      <c r="F171" s="3"/>
      <c r="G171" s="3"/>
      <c r="H171" s="3"/>
      <c r="I171" s="3"/>
      <c r="J171" s="3"/>
      <c r="K171" s="3"/>
    </row>
    <row r="172" spans="1:11" x14ac:dyDescent="0.25">
      <c r="A172" s="3"/>
      <c r="B172" s="3"/>
      <c r="C172" s="3"/>
      <c r="D172" s="3"/>
      <c r="E172" s="3"/>
      <c r="F172" s="3"/>
      <c r="G172" s="3"/>
      <c r="H172" s="3"/>
      <c r="I172" s="3"/>
      <c r="J172" s="3"/>
      <c r="K172" s="3"/>
    </row>
    <row r="173" spans="1:11" x14ac:dyDescent="0.25">
      <c r="A173" s="3"/>
      <c r="B173" s="3"/>
      <c r="C173" s="3"/>
      <c r="D173" s="3"/>
      <c r="E173" s="3"/>
      <c r="F173" s="3"/>
      <c r="G173" s="3"/>
      <c r="H173" s="3"/>
      <c r="I173" s="3"/>
      <c r="J173" s="3"/>
      <c r="K173" s="3"/>
    </row>
    <row r="174" spans="1:11" x14ac:dyDescent="0.25">
      <c r="A174" s="3"/>
      <c r="B174" s="3"/>
      <c r="C174" s="3"/>
      <c r="D174" s="3"/>
      <c r="E174" s="3"/>
      <c r="F174" s="3"/>
      <c r="G174" s="3"/>
      <c r="H174" s="3"/>
      <c r="I174" s="3"/>
      <c r="J174" s="3"/>
      <c r="K174" s="3"/>
    </row>
    <row r="175" spans="1:11" x14ac:dyDescent="0.25">
      <c r="A175" s="3"/>
      <c r="B175" s="3"/>
      <c r="C175" s="3"/>
      <c r="D175" s="3"/>
      <c r="E175" s="3"/>
      <c r="F175" s="3"/>
      <c r="G175" s="3"/>
      <c r="H175" s="3"/>
      <c r="I175" s="3"/>
      <c r="J175" s="3"/>
      <c r="K175" s="3"/>
    </row>
    <row r="176" spans="1:11" x14ac:dyDescent="0.25">
      <c r="A176" s="3"/>
      <c r="B176" s="3"/>
      <c r="C176" s="3"/>
      <c r="D176" s="3"/>
      <c r="E176" s="3"/>
      <c r="F176" s="3"/>
      <c r="G176" s="3"/>
      <c r="H176" s="3"/>
      <c r="I176" s="3"/>
      <c r="J176" s="3"/>
      <c r="K176" s="3"/>
    </row>
    <row r="177" spans="1:11" x14ac:dyDescent="0.25">
      <c r="A177" s="3"/>
      <c r="B177" s="3"/>
      <c r="C177" s="3"/>
      <c r="D177" s="3"/>
      <c r="E177" s="3"/>
      <c r="F177" s="3"/>
      <c r="G177" s="3"/>
      <c r="H177" s="3"/>
      <c r="I177" s="3"/>
      <c r="J177" s="3"/>
      <c r="K177" s="3"/>
    </row>
    <row r="178" spans="1:11" x14ac:dyDescent="0.25">
      <c r="A178" s="3"/>
      <c r="B178" s="3"/>
      <c r="C178" s="3"/>
      <c r="D178" s="3"/>
      <c r="E178" s="3"/>
      <c r="F178" s="3"/>
      <c r="G178" s="3"/>
      <c r="H178" s="3"/>
      <c r="I178" s="3"/>
      <c r="J178" s="3"/>
      <c r="K178" s="3"/>
    </row>
    <row r="179" spans="1:11" x14ac:dyDescent="0.25">
      <c r="A179" s="3"/>
      <c r="B179" s="3"/>
      <c r="C179" s="3"/>
      <c r="D179" s="3"/>
      <c r="E179" s="3"/>
      <c r="F179" s="3"/>
      <c r="G179" s="3"/>
      <c r="H179" s="3"/>
      <c r="I179" s="3"/>
      <c r="J179" s="3"/>
      <c r="K179" s="3"/>
    </row>
    <row r="180" spans="1:11" x14ac:dyDescent="0.25">
      <c r="A180" s="3"/>
      <c r="B180" s="3"/>
      <c r="C180" s="3"/>
      <c r="D180" s="3"/>
      <c r="E180" s="3"/>
      <c r="F180" s="3"/>
      <c r="G180" s="3"/>
      <c r="H180" s="3"/>
      <c r="I180" s="3"/>
      <c r="J180" s="3"/>
      <c r="K180" s="3"/>
    </row>
    <row r="181" spans="1:11" x14ac:dyDescent="0.25">
      <c r="A181" s="3"/>
      <c r="B181" s="3"/>
      <c r="C181" s="3"/>
      <c r="D181" s="3"/>
      <c r="E181" s="3"/>
      <c r="F181" s="3"/>
      <c r="G181" s="3"/>
      <c r="H181" s="3"/>
      <c r="I181" s="3"/>
      <c r="J181" s="3"/>
      <c r="K181" s="3"/>
    </row>
    <row r="182" spans="1:11" x14ac:dyDescent="0.25">
      <c r="A182" s="3"/>
      <c r="B182" s="3"/>
      <c r="C182" s="3"/>
      <c r="D182" s="3"/>
      <c r="E182" s="3"/>
      <c r="F182" s="3"/>
      <c r="G182" s="3"/>
      <c r="H182" s="3"/>
      <c r="I182" s="3"/>
      <c r="J182" s="3"/>
      <c r="K182" s="3"/>
    </row>
    <row r="183" spans="1:11" x14ac:dyDescent="0.25">
      <c r="A183" s="3"/>
      <c r="B183" s="3"/>
      <c r="C183" s="3"/>
      <c r="D183" s="3"/>
      <c r="E183" s="3"/>
      <c r="F183" s="3"/>
      <c r="G183" s="3"/>
      <c r="H183" s="3"/>
      <c r="I183" s="3"/>
      <c r="J183" s="3"/>
      <c r="K183" s="3"/>
    </row>
    <row r="184" spans="1:11" x14ac:dyDescent="0.25">
      <c r="A184" s="3"/>
      <c r="B184" s="3"/>
      <c r="C184" s="3"/>
      <c r="D184" s="3"/>
      <c r="E184" s="3"/>
      <c r="F184" s="3"/>
      <c r="G184" s="3"/>
      <c r="H184" s="3"/>
      <c r="I184" s="3"/>
      <c r="J184" s="3"/>
      <c r="K184" s="3"/>
    </row>
    <row r="185" spans="1:11" x14ac:dyDescent="0.25">
      <c r="A185" s="3"/>
      <c r="B185" s="3"/>
      <c r="C185" s="3"/>
      <c r="D185" s="3"/>
      <c r="E185" s="3"/>
      <c r="F185" s="3"/>
      <c r="G185" s="3"/>
      <c r="H185" s="3"/>
      <c r="I185" s="3"/>
      <c r="J185" s="3"/>
      <c r="K185" s="3"/>
    </row>
    <row r="186" spans="1:11" x14ac:dyDescent="0.25">
      <c r="A186" s="3"/>
      <c r="B186" s="3"/>
      <c r="C186" s="3"/>
      <c r="D186" s="3"/>
      <c r="E186" s="3"/>
      <c r="F186" s="3"/>
      <c r="G186" s="3"/>
      <c r="H186" s="3"/>
      <c r="I186" s="3"/>
      <c r="J186" s="3"/>
      <c r="K186" s="3"/>
    </row>
    <row r="187" spans="1:11" x14ac:dyDescent="0.25">
      <c r="A187" s="3"/>
      <c r="B187" s="3"/>
      <c r="C187" s="3"/>
      <c r="D187" s="3"/>
      <c r="E187" s="3"/>
      <c r="F187" s="3"/>
      <c r="G187" s="3"/>
      <c r="H187" s="3"/>
      <c r="I187" s="3"/>
      <c r="J187" s="3"/>
      <c r="K187" s="3"/>
    </row>
    <row r="188" spans="1:11" x14ac:dyDescent="0.25">
      <c r="A188" s="3"/>
      <c r="B188" s="3"/>
      <c r="C188" s="3"/>
      <c r="D188" s="3"/>
      <c r="E188" s="3"/>
      <c r="F188" s="3"/>
      <c r="G188" s="3"/>
      <c r="H188" s="3"/>
      <c r="I188" s="3"/>
      <c r="J188" s="3"/>
      <c r="K188" s="3"/>
    </row>
    <row r="189" spans="1:11" x14ac:dyDescent="0.25">
      <c r="A189" s="3"/>
      <c r="B189" s="3"/>
      <c r="C189" s="3"/>
      <c r="D189" s="3"/>
      <c r="E189" s="3"/>
      <c r="F189" s="3"/>
      <c r="G189" s="3"/>
      <c r="H189" s="3"/>
      <c r="I189" s="3"/>
      <c r="J189" s="3"/>
      <c r="K189" s="3"/>
    </row>
    <row r="190" spans="1:11" x14ac:dyDescent="0.25">
      <c r="A190" s="3"/>
      <c r="B190" s="3"/>
      <c r="C190" s="3"/>
      <c r="D190" s="3"/>
      <c r="E190" s="3"/>
      <c r="F190" s="3"/>
      <c r="G190" s="3"/>
      <c r="H190" s="3"/>
      <c r="I190" s="3"/>
      <c r="J190" s="3"/>
      <c r="K190" s="3"/>
    </row>
    <row r="191" spans="1:11" x14ac:dyDescent="0.25">
      <c r="A191" s="3"/>
      <c r="B191" s="3"/>
      <c r="C191" s="3"/>
      <c r="D191" s="3"/>
      <c r="E191" s="3"/>
      <c r="F191" s="3"/>
      <c r="G191" s="3"/>
      <c r="H191" s="3"/>
      <c r="I191" s="3"/>
      <c r="J191" s="3"/>
      <c r="K191" s="3"/>
    </row>
    <row r="192" spans="1:11" x14ac:dyDescent="0.25">
      <c r="A192" s="3"/>
      <c r="B192" s="3"/>
      <c r="C192" s="3"/>
      <c r="D192" s="3"/>
      <c r="E192" s="3"/>
      <c r="F192" s="3"/>
      <c r="G192" s="3"/>
      <c r="H192" s="3"/>
      <c r="I192" s="3"/>
      <c r="J192" s="3"/>
      <c r="K192" s="3"/>
    </row>
    <row r="193" spans="1:11" x14ac:dyDescent="0.25">
      <c r="A193" s="3"/>
      <c r="B193" s="3"/>
      <c r="C193" s="3"/>
      <c r="D193" s="3"/>
      <c r="E193" s="3"/>
      <c r="F193" s="3"/>
      <c r="G193" s="3"/>
      <c r="H193" s="3"/>
      <c r="I193" s="3"/>
      <c r="J193" s="3"/>
      <c r="K193" s="3"/>
    </row>
    <row r="194" spans="1:11" x14ac:dyDescent="0.25">
      <c r="A194" s="3"/>
      <c r="B194" s="3"/>
      <c r="C194" s="3"/>
      <c r="D194" s="3"/>
      <c r="E194" s="3"/>
      <c r="F194" s="3"/>
      <c r="G194" s="3"/>
      <c r="H194" s="3"/>
      <c r="I194" s="3"/>
      <c r="J194" s="3"/>
      <c r="K194" s="3"/>
    </row>
    <row r="195" spans="1:11" x14ac:dyDescent="0.25">
      <c r="A195" s="3"/>
      <c r="B195" s="3"/>
      <c r="C195" s="3"/>
      <c r="D195" s="3"/>
      <c r="E195" s="3"/>
      <c r="F195" s="3"/>
      <c r="G195" s="3"/>
      <c r="H195" s="3"/>
      <c r="I195" s="3"/>
      <c r="J195" s="3"/>
      <c r="K195" s="3"/>
    </row>
    <row r="196" spans="1:11" x14ac:dyDescent="0.25">
      <c r="A196" s="3"/>
      <c r="B196" s="3"/>
      <c r="C196" s="3"/>
      <c r="D196" s="3"/>
      <c r="E196" s="3"/>
      <c r="F196" s="3"/>
      <c r="G196" s="3"/>
      <c r="H196" s="3"/>
      <c r="I196" s="3"/>
      <c r="J196" s="3"/>
      <c r="K196" s="3"/>
    </row>
    <row r="197" spans="1:11" x14ac:dyDescent="0.25">
      <c r="A197" s="3"/>
      <c r="B197" s="3"/>
      <c r="C197" s="3"/>
      <c r="D197" s="3"/>
      <c r="E197" s="3"/>
      <c r="F197" s="3"/>
      <c r="G197" s="3"/>
      <c r="H197" s="3"/>
      <c r="I197" s="3"/>
      <c r="J197" s="3"/>
      <c r="K197" s="3"/>
    </row>
    <row r="198" spans="1:11" x14ac:dyDescent="0.25">
      <c r="A198" s="3"/>
      <c r="B198" s="3"/>
      <c r="C198" s="3"/>
      <c r="D198" s="3"/>
      <c r="E198" s="3"/>
      <c r="F198" s="3"/>
      <c r="G198" s="3"/>
      <c r="H198" s="3"/>
      <c r="I198" s="3"/>
      <c r="J198" s="3"/>
      <c r="K198" s="3"/>
    </row>
    <row r="199" spans="1:11" x14ac:dyDescent="0.25">
      <c r="A199" s="3"/>
      <c r="B199" s="3"/>
      <c r="C199" s="3"/>
      <c r="D199" s="3"/>
      <c r="E199" s="3"/>
      <c r="F199" s="3"/>
      <c r="G199" s="3"/>
      <c r="H199" s="3"/>
      <c r="I199" s="3"/>
      <c r="J199" s="3"/>
      <c r="K199" s="3"/>
    </row>
    <row r="200" spans="1:11" x14ac:dyDescent="0.25">
      <c r="A200" s="3"/>
      <c r="B200" s="3"/>
      <c r="C200" s="3"/>
      <c r="D200" s="3"/>
      <c r="E200" s="3"/>
      <c r="F200" s="3"/>
      <c r="G200" s="3"/>
      <c r="H200" s="3"/>
      <c r="I200" s="3"/>
      <c r="J200" s="3"/>
      <c r="K200" s="3"/>
    </row>
    <row r="201" spans="1:11" x14ac:dyDescent="0.25">
      <c r="A201" s="3"/>
      <c r="B201" s="3"/>
      <c r="C201" s="3"/>
      <c r="D201" s="3"/>
      <c r="E201" s="3"/>
      <c r="F201" s="3"/>
      <c r="G201" s="3"/>
      <c r="H201" s="3"/>
      <c r="I201" s="3"/>
      <c r="J201" s="3"/>
      <c r="K201" s="3"/>
    </row>
    <row r="202" spans="1:11" x14ac:dyDescent="0.25">
      <c r="A202" s="3"/>
      <c r="B202" s="3"/>
      <c r="C202" s="3"/>
      <c r="D202" s="3"/>
      <c r="E202" s="3"/>
      <c r="F202" s="3"/>
      <c r="G202" s="3"/>
      <c r="H202" s="3"/>
      <c r="I202" s="3"/>
      <c r="J202" s="3"/>
      <c r="K202" s="3"/>
    </row>
    <row r="203" spans="1:11" x14ac:dyDescent="0.25">
      <c r="A203" s="3"/>
      <c r="B203" s="3"/>
      <c r="C203" s="3"/>
      <c r="D203" s="3"/>
      <c r="E203" s="3"/>
      <c r="F203" s="3"/>
      <c r="G203" s="3"/>
      <c r="H203" s="3"/>
      <c r="I203" s="3"/>
      <c r="J203" s="3"/>
      <c r="K203" s="3"/>
    </row>
    <row r="204" spans="1:11" x14ac:dyDescent="0.25">
      <c r="A204" s="3"/>
      <c r="B204" s="3"/>
      <c r="C204" s="3"/>
      <c r="D204" s="3"/>
      <c r="E204" s="3"/>
      <c r="F204" s="3"/>
      <c r="G204" s="3"/>
      <c r="H204" s="3"/>
      <c r="I204" s="3"/>
      <c r="J204" s="3"/>
      <c r="K204" s="3"/>
    </row>
    <row r="205" spans="1:11" x14ac:dyDescent="0.25">
      <c r="A205" s="3"/>
      <c r="B205" s="3"/>
      <c r="C205" s="3"/>
      <c r="D205" s="3"/>
      <c r="E205" s="3"/>
      <c r="F205" s="3"/>
      <c r="G205" s="3"/>
      <c r="H205" s="3"/>
      <c r="I205" s="3"/>
      <c r="J205" s="3"/>
      <c r="K205" s="3"/>
    </row>
    <row r="206" spans="1:11" x14ac:dyDescent="0.25">
      <c r="A206" s="3"/>
      <c r="B206" s="3"/>
      <c r="C206" s="3"/>
      <c r="D206" s="3"/>
      <c r="E206" s="3"/>
      <c r="F206" s="3"/>
      <c r="G206" s="3"/>
      <c r="H206" s="3"/>
      <c r="I206" s="3"/>
      <c r="J206" s="3"/>
      <c r="K206" s="3"/>
    </row>
    <row r="207" spans="1:11" x14ac:dyDescent="0.25">
      <c r="A207" s="3"/>
      <c r="B207" s="3"/>
      <c r="C207" s="3"/>
      <c r="D207" s="3"/>
      <c r="E207" s="3"/>
      <c r="F207" s="3"/>
      <c r="G207" s="3"/>
      <c r="H207" s="3"/>
      <c r="I207" s="3"/>
      <c r="J207" s="3"/>
      <c r="K207" s="3"/>
    </row>
    <row r="208" spans="1:11" x14ac:dyDescent="0.25">
      <c r="A208" s="3"/>
      <c r="B208" s="3"/>
      <c r="C208" s="3"/>
      <c r="D208" s="3"/>
      <c r="E208" s="3"/>
      <c r="F208" s="3"/>
      <c r="G208" s="3"/>
      <c r="H208" s="3"/>
      <c r="I208" s="3"/>
      <c r="J208" s="3"/>
      <c r="K208" s="3"/>
    </row>
    <row r="209" spans="1:11" x14ac:dyDescent="0.25">
      <c r="A209" s="3"/>
      <c r="B209" s="3"/>
      <c r="C209" s="3"/>
      <c r="D209" s="3"/>
      <c r="E209" s="3"/>
      <c r="F209" s="3"/>
      <c r="G209" s="3"/>
      <c r="H209" s="3"/>
      <c r="I209" s="3"/>
      <c r="J209" s="3"/>
      <c r="K209" s="3"/>
    </row>
    <row r="210" spans="1:11" x14ac:dyDescent="0.25">
      <c r="A210" s="3"/>
      <c r="B210" s="3"/>
      <c r="C210" s="3"/>
      <c r="D210" s="3"/>
      <c r="E210" s="3"/>
      <c r="F210" s="3"/>
      <c r="G210" s="3"/>
      <c r="H210" s="3"/>
      <c r="I210" s="3"/>
      <c r="J210" s="3"/>
      <c r="K210" s="3"/>
    </row>
    <row r="211" spans="1:11" x14ac:dyDescent="0.25">
      <c r="A211" s="3"/>
      <c r="B211" s="3"/>
      <c r="C211" s="3"/>
      <c r="D211" s="3"/>
      <c r="E211" s="3"/>
      <c r="F211" s="3"/>
      <c r="G211" s="3"/>
      <c r="H211" s="3"/>
      <c r="I211" s="3"/>
      <c r="J211" s="3"/>
      <c r="K211" s="3"/>
    </row>
    <row r="212" spans="1:11" x14ac:dyDescent="0.25">
      <c r="A212" s="3"/>
      <c r="B212" s="3"/>
      <c r="C212" s="3"/>
      <c r="D212" s="3"/>
      <c r="E212" s="3"/>
      <c r="F212" s="3"/>
      <c r="G212" s="3"/>
      <c r="H212" s="3"/>
      <c r="I212" s="3"/>
      <c r="J212" s="3"/>
      <c r="K212" s="3"/>
    </row>
    <row r="213" spans="1:11" x14ac:dyDescent="0.25">
      <c r="A213" s="3"/>
      <c r="B213" s="3"/>
      <c r="C213" s="3"/>
      <c r="D213" s="3"/>
      <c r="E213" s="3"/>
      <c r="F213" s="3"/>
      <c r="G213" s="3"/>
      <c r="H213" s="3"/>
      <c r="I213" s="3"/>
      <c r="J213" s="3"/>
      <c r="K213" s="3"/>
    </row>
    <row r="214" spans="1:11" x14ac:dyDescent="0.25">
      <c r="A214" s="3"/>
      <c r="B214" s="3"/>
      <c r="C214" s="3"/>
      <c r="D214" s="3"/>
      <c r="E214" s="3"/>
      <c r="F214" s="3"/>
      <c r="G214" s="3"/>
      <c r="H214" s="3"/>
      <c r="I214" s="3"/>
      <c r="J214" s="3"/>
      <c r="K214" s="3"/>
    </row>
    <row r="215" spans="1:11" x14ac:dyDescent="0.25">
      <c r="A215" s="3"/>
      <c r="B215" s="3"/>
      <c r="C215" s="3"/>
      <c r="D215" s="3"/>
      <c r="E215" s="3"/>
      <c r="F215" s="3"/>
      <c r="G215" s="3"/>
      <c r="H215" s="3"/>
      <c r="I215" s="3"/>
      <c r="J215" s="3"/>
      <c r="K215" s="3"/>
    </row>
    <row r="216" spans="1:11" x14ac:dyDescent="0.25">
      <c r="A216" s="3"/>
      <c r="B216" s="3"/>
      <c r="C216" s="3"/>
      <c r="D216" s="3"/>
      <c r="E216" s="3"/>
      <c r="F216" s="3"/>
      <c r="G216" s="3"/>
      <c r="H216" s="3"/>
      <c r="I216" s="3"/>
      <c r="J216" s="3"/>
      <c r="K216" s="3"/>
    </row>
    <row r="217" spans="1:11" x14ac:dyDescent="0.25">
      <c r="A217" s="3"/>
      <c r="B217" s="3"/>
      <c r="C217" s="3"/>
      <c r="D217" s="3"/>
      <c r="E217" s="3"/>
      <c r="F217" s="3"/>
      <c r="G217" s="3"/>
      <c r="H217" s="3"/>
      <c r="I217" s="3"/>
      <c r="J217" s="3"/>
      <c r="K217" s="3"/>
    </row>
    <row r="218" spans="1:11" x14ac:dyDescent="0.25">
      <c r="A218" s="3"/>
      <c r="B218" s="3"/>
      <c r="C218" s="3"/>
      <c r="D218" s="3"/>
      <c r="E218" s="3"/>
      <c r="F218" s="3"/>
      <c r="G218" s="3"/>
      <c r="H218" s="3"/>
      <c r="I218" s="3"/>
      <c r="J218" s="3"/>
      <c r="K218" s="3"/>
    </row>
    <row r="219" spans="1:11" x14ac:dyDescent="0.25">
      <c r="A219" s="3"/>
      <c r="B219" s="3"/>
      <c r="C219" s="3"/>
      <c r="D219" s="3"/>
      <c r="E219" s="3"/>
      <c r="F219" s="3"/>
      <c r="G219" s="3"/>
      <c r="H219" s="3"/>
      <c r="I219" s="3"/>
      <c r="J219" s="3"/>
      <c r="K219" s="3"/>
    </row>
    <row r="220" spans="1:11" x14ac:dyDescent="0.25">
      <c r="A220" s="3"/>
      <c r="B220" s="3"/>
      <c r="C220" s="3"/>
      <c r="D220" s="3"/>
      <c r="E220" s="3"/>
      <c r="F220" s="3"/>
      <c r="G220" s="3"/>
      <c r="H220" s="3"/>
      <c r="I220" s="3"/>
      <c r="J220" s="3"/>
      <c r="K220" s="3"/>
    </row>
    <row r="221" spans="1:11" x14ac:dyDescent="0.25">
      <c r="A221" s="3"/>
      <c r="B221" s="3"/>
      <c r="C221" s="3"/>
      <c r="D221" s="3"/>
      <c r="E221" s="3"/>
      <c r="F221" s="3"/>
      <c r="G221" s="3"/>
      <c r="H221" s="3"/>
      <c r="I221" s="3"/>
      <c r="J221" s="3"/>
      <c r="K221" s="3"/>
    </row>
    <row r="222" spans="1:11" x14ac:dyDescent="0.25">
      <c r="A222" s="3"/>
      <c r="B222" s="3"/>
      <c r="C222" s="3"/>
      <c r="D222" s="3"/>
      <c r="E222" s="3"/>
      <c r="F222" s="3"/>
      <c r="G222" s="3"/>
      <c r="H222" s="3"/>
      <c r="I222" s="3"/>
      <c r="J222" s="3"/>
      <c r="K222" s="3"/>
    </row>
    <row r="223" spans="1:11" x14ac:dyDescent="0.25">
      <c r="A223" s="3"/>
      <c r="B223" s="3"/>
      <c r="C223" s="3"/>
      <c r="D223" s="3"/>
      <c r="E223" s="3"/>
      <c r="F223" s="3"/>
      <c r="G223" s="3"/>
      <c r="H223" s="3"/>
      <c r="I223" s="3"/>
      <c r="J223" s="3"/>
      <c r="K223" s="3"/>
    </row>
    <row r="224" spans="1:11" x14ac:dyDescent="0.25">
      <c r="A224" s="3"/>
      <c r="B224" s="3"/>
      <c r="C224" s="3"/>
      <c r="D224" s="3"/>
      <c r="E224" s="3"/>
      <c r="F224" s="3"/>
      <c r="G224" s="3"/>
      <c r="H224" s="3"/>
      <c r="I224" s="3"/>
      <c r="J224" s="3"/>
      <c r="K224" s="3"/>
    </row>
    <row r="225" spans="1:11" x14ac:dyDescent="0.25">
      <c r="A225" s="3"/>
      <c r="B225" s="3"/>
      <c r="C225" s="3"/>
      <c r="D225" s="3"/>
      <c r="E225" s="3"/>
      <c r="F225" s="3"/>
      <c r="G225" s="3"/>
      <c r="H225" s="3"/>
      <c r="I225" s="3"/>
      <c r="J225" s="3"/>
      <c r="K225" s="3"/>
    </row>
    <row r="226" spans="1:11" x14ac:dyDescent="0.25">
      <c r="A226" s="3"/>
      <c r="B226" s="3"/>
      <c r="C226" s="3"/>
      <c r="D226" s="3"/>
      <c r="E226" s="3"/>
      <c r="F226" s="3"/>
      <c r="G226" s="3"/>
      <c r="H226" s="3"/>
      <c r="I226" s="3"/>
      <c r="J226" s="3"/>
      <c r="K226" s="3"/>
    </row>
    <row r="227" spans="1:11" x14ac:dyDescent="0.25">
      <c r="A227" s="3"/>
      <c r="B227" s="3"/>
      <c r="C227" s="3"/>
      <c r="D227" s="3"/>
      <c r="E227" s="3"/>
      <c r="F227" s="3"/>
      <c r="G227" s="3"/>
      <c r="H227" s="3"/>
      <c r="I227" s="3"/>
      <c r="J227" s="3"/>
      <c r="K227" s="3"/>
    </row>
    <row r="228" spans="1:11" x14ac:dyDescent="0.25">
      <c r="A228" s="3"/>
      <c r="B228" s="3"/>
      <c r="C228" s="3"/>
      <c r="D228" s="3"/>
      <c r="E228" s="3"/>
      <c r="F228" s="3"/>
      <c r="G228" s="3"/>
      <c r="H228" s="3"/>
      <c r="I228" s="3"/>
      <c r="J228" s="3"/>
      <c r="K228" s="3"/>
    </row>
    <row r="229" spans="1:11" x14ac:dyDescent="0.25">
      <c r="A229" s="3"/>
      <c r="B229" s="3"/>
      <c r="C229" s="3"/>
      <c r="D229" s="3"/>
      <c r="E229" s="3"/>
      <c r="F229" s="3"/>
      <c r="G229" s="3"/>
      <c r="H229" s="3"/>
      <c r="I229" s="3"/>
      <c r="J229" s="3"/>
      <c r="K229" s="3"/>
    </row>
    <row r="230" spans="1:11" x14ac:dyDescent="0.25">
      <c r="A230" s="3"/>
      <c r="B230" s="3"/>
      <c r="C230" s="3"/>
      <c r="D230" s="3"/>
      <c r="E230" s="3"/>
      <c r="F230" s="3"/>
      <c r="G230" s="3"/>
      <c r="H230" s="3"/>
      <c r="I230" s="3"/>
      <c r="J230" s="3"/>
      <c r="K230" s="3"/>
    </row>
    <row r="231" spans="1:11" x14ac:dyDescent="0.25">
      <c r="A231" s="3"/>
      <c r="B231" s="3"/>
      <c r="C231" s="3"/>
      <c r="D231" s="3"/>
      <c r="E231" s="3"/>
      <c r="F231" s="3"/>
      <c r="G231" s="3"/>
      <c r="H231" s="3"/>
      <c r="I231" s="3"/>
      <c r="J231" s="3"/>
      <c r="K231" s="3"/>
    </row>
    <row r="232" spans="1:11" x14ac:dyDescent="0.25">
      <c r="A232" s="3"/>
      <c r="B232" s="3"/>
      <c r="C232" s="3"/>
      <c r="D232" s="3"/>
      <c r="E232" s="3"/>
      <c r="F232" s="3"/>
      <c r="G232" s="3"/>
      <c r="H232" s="3"/>
      <c r="I232" s="3"/>
      <c r="J232" s="3"/>
      <c r="K232" s="3"/>
    </row>
    <row r="233" spans="1:11" x14ac:dyDescent="0.25">
      <c r="A233" s="3"/>
      <c r="B233" s="3"/>
      <c r="C233" s="3"/>
      <c r="D233" s="3"/>
      <c r="E233" s="3"/>
      <c r="F233" s="3"/>
      <c r="G233" s="3"/>
      <c r="H233" s="3"/>
      <c r="I233" s="3"/>
      <c r="J233" s="3"/>
      <c r="K233" s="3"/>
    </row>
    <row r="234" spans="1:11" x14ac:dyDescent="0.25">
      <c r="A234" s="3"/>
      <c r="B234" s="3"/>
      <c r="C234" s="3"/>
      <c r="D234" s="3"/>
      <c r="E234" s="3"/>
      <c r="F234" s="3"/>
      <c r="G234" s="3"/>
      <c r="H234" s="3"/>
      <c r="I234" s="3"/>
      <c r="J234" s="3"/>
      <c r="K234" s="3"/>
    </row>
    <row r="235" spans="1:11" x14ac:dyDescent="0.25">
      <c r="A235" s="3"/>
      <c r="B235" s="3"/>
      <c r="C235" s="3"/>
      <c r="D235" s="3"/>
      <c r="E235" s="3"/>
      <c r="F235" s="3"/>
      <c r="G235" s="3"/>
      <c r="H235" s="3"/>
      <c r="I235" s="3"/>
      <c r="J235" s="3"/>
      <c r="K235" s="3"/>
    </row>
    <row r="236" spans="1:11" x14ac:dyDescent="0.25">
      <c r="A236" s="3"/>
      <c r="B236" s="3"/>
      <c r="C236" s="3"/>
      <c r="D236" s="3"/>
      <c r="E236" s="3"/>
      <c r="F236" s="3"/>
      <c r="G236" s="3"/>
      <c r="H236" s="3"/>
      <c r="I236" s="3"/>
      <c r="J236" s="3"/>
      <c r="K236" s="3"/>
    </row>
    <row r="237" spans="1:11" x14ac:dyDescent="0.25">
      <c r="A237" s="3"/>
      <c r="B237" s="3"/>
      <c r="C237" s="3"/>
      <c r="D237" s="3"/>
      <c r="E237" s="3"/>
      <c r="F237" s="3"/>
      <c r="G237" s="3"/>
      <c r="H237" s="3"/>
      <c r="I237" s="3"/>
      <c r="J237" s="3"/>
      <c r="K237" s="3"/>
    </row>
    <row r="238" spans="1:11" x14ac:dyDescent="0.25">
      <c r="A238" s="3"/>
      <c r="B238" s="3"/>
      <c r="C238" s="3"/>
      <c r="D238" s="3"/>
      <c r="E238" s="3"/>
      <c r="F238" s="3"/>
      <c r="G238" s="3"/>
      <c r="H238" s="3"/>
      <c r="I238" s="3"/>
      <c r="J238" s="3"/>
      <c r="K238" s="3"/>
    </row>
    <row r="239" spans="1:11" x14ac:dyDescent="0.25">
      <c r="A239" s="3"/>
      <c r="B239" s="3"/>
      <c r="C239" s="3"/>
      <c r="D239" s="3"/>
      <c r="E239" s="3"/>
      <c r="F239" s="3"/>
      <c r="G239" s="3"/>
      <c r="H239" s="3"/>
      <c r="I239" s="3"/>
      <c r="J239" s="3"/>
      <c r="K239" s="3"/>
    </row>
    <row r="240" spans="1:11" x14ac:dyDescent="0.25">
      <c r="A240" s="3"/>
      <c r="B240" s="3"/>
      <c r="C240" s="3"/>
      <c r="D240" s="3"/>
      <c r="E240" s="3"/>
      <c r="F240" s="3"/>
      <c r="G240" s="3"/>
      <c r="H240" s="3"/>
      <c r="I240" s="3"/>
      <c r="J240" s="3"/>
      <c r="K240" s="3"/>
    </row>
    <row r="241" spans="1:11" x14ac:dyDescent="0.25">
      <c r="A241" s="3"/>
      <c r="B241" s="3"/>
      <c r="C241" s="3"/>
      <c r="D241" s="3"/>
      <c r="E241" s="3"/>
      <c r="F241" s="3"/>
      <c r="G241" s="3"/>
      <c r="H241" s="3"/>
      <c r="I241" s="3"/>
      <c r="J241" s="3"/>
      <c r="K241" s="3"/>
    </row>
    <row r="242" spans="1:11" x14ac:dyDescent="0.25">
      <c r="A242" s="3"/>
      <c r="B242" s="3"/>
      <c r="C242" s="3"/>
      <c r="D242" s="3"/>
      <c r="E242" s="3"/>
      <c r="F242" s="3"/>
      <c r="G242" s="3"/>
      <c r="H242" s="3"/>
      <c r="I242" s="3"/>
      <c r="J242" s="3"/>
      <c r="K242" s="3"/>
    </row>
    <row r="243" spans="1:11" x14ac:dyDescent="0.25">
      <c r="A243" s="3"/>
      <c r="B243" s="3"/>
      <c r="C243" s="3"/>
      <c r="D243" s="3"/>
      <c r="E243" s="3"/>
      <c r="F243" s="3"/>
      <c r="G243" s="3"/>
      <c r="H243" s="3"/>
      <c r="I243" s="3"/>
      <c r="J243" s="3"/>
      <c r="K243" s="3"/>
    </row>
    <row r="244" spans="1:11" x14ac:dyDescent="0.25">
      <c r="A244" s="3"/>
      <c r="B244" s="3"/>
      <c r="C244" s="3"/>
      <c r="D244" s="3"/>
      <c r="E244" s="3"/>
      <c r="F244" s="3"/>
      <c r="G244" s="3"/>
      <c r="H244" s="3"/>
      <c r="I244" s="3"/>
      <c r="J244" s="3"/>
      <c r="K244" s="3"/>
    </row>
    <row r="245" spans="1:11" x14ac:dyDescent="0.25">
      <c r="A245" s="3"/>
      <c r="B245" s="3"/>
      <c r="C245" s="3"/>
      <c r="D245" s="3"/>
      <c r="E245" s="3"/>
      <c r="F245" s="3"/>
      <c r="G245" s="3"/>
      <c r="H245" s="3"/>
      <c r="I245" s="3"/>
      <c r="J245" s="3"/>
      <c r="K245" s="3"/>
    </row>
    <row r="246" spans="1:11" x14ac:dyDescent="0.25">
      <c r="A246" s="3"/>
      <c r="B246" s="3"/>
      <c r="C246" s="3"/>
      <c r="D246" s="3"/>
      <c r="E246" s="3"/>
      <c r="F246" s="3"/>
      <c r="G246" s="3"/>
      <c r="H246" s="3"/>
      <c r="I246" s="3"/>
      <c r="J246" s="3"/>
      <c r="K246" s="3"/>
    </row>
    <row r="247" spans="1:11" x14ac:dyDescent="0.25">
      <c r="A247" s="3"/>
      <c r="B247" s="3"/>
      <c r="C247" s="3"/>
      <c r="D247" s="3"/>
      <c r="E247" s="3"/>
      <c r="F247" s="3"/>
      <c r="G247" s="3"/>
      <c r="H247" s="3"/>
      <c r="I247" s="3"/>
      <c r="J247" s="3"/>
      <c r="K247" s="3"/>
    </row>
    <row r="248" spans="1:11" x14ac:dyDescent="0.25">
      <c r="A248" s="3"/>
      <c r="B248" s="3"/>
      <c r="C248" s="3"/>
      <c r="D248" s="3"/>
      <c r="E248" s="3"/>
      <c r="F248" s="3"/>
      <c r="G248" s="3"/>
      <c r="H248" s="3"/>
      <c r="I248" s="3"/>
      <c r="J248" s="3"/>
      <c r="K248" s="3"/>
    </row>
    <row r="249" spans="1:11" x14ac:dyDescent="0.25">
      <c r="A249" s="3"/>
      <c r="B249" s="3"/>
      <c r="C249" s="3"/>
      <c r="D249" s="3"/>
      <c r="E249" s="3"/>
      <c r="F249" s="3"/>
      <c r="G249" s="3"/>
      <c r="H249" s="3"/>
      <c r="I249" s="3"/>
      <c r="J249" s="3"/>
      <c r="K249" s="3"/>
    </row>
    <row r="250" spans="1:11" x14ac:dyDescent="0.25">
      <c r="A250" s="3"/>
      <c r="B250" s="3"/>
      <c r="C250" s="3"/>
      <c r="D250" s="3"/>
      <c r="E250" s="3"/>
      <c r="F250" s="3"/>
      <c r="G250" s="3"/>
      <c r="H250" s="3"/>
      <c r="I250" s="3"/>
      <c r="J250" s="3"/>
      <c r="K250" s="3"/>
    </row>
    <row r="251" spans="1:11" x14ac:dyDescent="0.25">
      <c r="A251" s="3"/>
      <c r="B251" s="3"/>
      <c r="C251" s="3"/>
      <c r="D251" s="3"/>
      <c r="E251" s="3"/>
      <c r="F251" s="3"/>
      <c r="G251" s="3"/>
      <c r="H251" s="3"/>
      <c r="I251" s="3"/>
      <c r="J251" s="3"/>
      <c r="K251" s="3"/>
    </row>
    <row r="252" spans="1:11" x14ac:dyDescent="0.25">
      <c r="A252" s="3"/>
      <c r="B252" s="3"/>
      <c r="C252" s="3"/>
      <c r="D252" s="3"/>
      <c r="E252" s="3"/>
      <c r="F252" s="3"/>
      <c r="G252" s="3"/>
      <c r="H252" s="3"/>
      <c r="I252" s="3"/>
      <c r="J252" s="3"/>
      <c r="K252" s="3"/>
    </row>
    <row r="253" spans="1:11" x14ac:dyDescent="0.25">
      <c r="A253" s="3"/>
      <c r="B253" s="3"/>
      <c r="C253" s="3"/>
      <c r="D253" s="3"/>
      <c r="E253" s="3"/>
      <c r="F253" s="3"/>
      <c r="G253" s="3"/>
      <c r="H253" s="3"/>
      <c r="I253" s="3"/>
      <c r="J253" s="3"/>
      <c r="K253" s="3"/>
    </row>
    <row r="254" spans="1:11" x14ac:dyDescent="0.25">
      <c r="A254" s="3"/>
      <c r="B254" s="3"/>
      <c r="C254" s="3"/>
      <c r="D254" s="3"/>
      <c r="E254" s="3"/>
      <c r="F254" s="3"/>
      <c r="G254" s="3"/>
      <c r="H254" s="3"/>
      <c r="I254" s="3"/>
      <c r="J254" s="3"/>
      <c r="K254" s="3"/>
    </row>
    <row r="255" spans="1:11" x14ac:dyDescent="0.25">
      <c r="A255" s="3"/>
      <c r="B255" s="3"/>
      <c r="C255" s="3"/>
      <c r="D255" s="3"/>
      <c r="E255" s="3"/>
      <c r="F255" s="3"/>
      <c r="G255" s="3"/>
      <c r="H255" s="3"/>
      <c r="I255" s="3"/>
      <c r="J255" s="3"/>
      <c r="K255" s="3"/>
    </row>
    <row r="256" spans="1:11" x14ac:dyDescent="0.25">
      <c r="A256" s="3"/>
      <c r="B256" s="3"/>
      <c r="C256" s="3"/>
      <c r="D256" s="3"/>
      <c r="E256" s="3"/>
      <c r="F256" s="3"/>
      <c r="G256" s="3"/>
      <c r="H256" s="3"/>
      <c r="I256" s="3"/>
      <c r="J256" s="3"/>
      <c r="K256" s="3"/>
    </row>
    <row r="257" spans="1:11" x14ac:dyDescent="0.25">
      <c r="A257" s="3"/>
      <c r="B257" s="3"/>
      <c r="C257" s="3"/>
      <c r="D257" s="3"/>
      <c r="E257" s="3"/>
      <c r="F257" s="3"/>
      <c r="G257" s="3"/>
      <c r="H257" s="3"/>
      <c r="I257" s="3"/>
      <c r="J257" s="3"/>
      <c r="K257" s="3"/>
    </row>
    <row r="258" spans="1:11" x14ac:dyDescent="0.25">
      <c r="A258" s="3"/>
      <c r="B258" s="3"/>
      <c r="C258" s="3"/>
      <c r="D258" s="3"/>
      <c r="E258" s="3"/>
      <c r="F258" s="3"/>
      <c r="G258" s="3"/>
      <c r="H258" s="3"/>
      <c r="I258" s="3"/>
      <c r="J258" s="3"/>
      <c r="K258" s="3"/>
    </row>
    <row r="259" spans="1:11" x14ac:dyDescent="0.25">
      <c r="A259" s="3"/>
      <c r="B259" s="3"/>
      <c r="C259" s="3"/>
      <c r="D259" s="3"/>
      <c r="E259" s="3"/>
      <c r="F259" s="3"/>
      <c r="G259" s="3"/>
      <c r="H259" s="3"/>
      <c r="I259" s="3"/>
      <c r="J259" s="3"/>
      <c r="K259" s="3"/>
    </row>
    <row r="260" spans="1:11" x14ac:dyDescent="0.25">
      <c r="A260" s="3"/>
      <c r="B260" s="3"/>
      <c r="C260" s="3"/>
      <c r="D260" s="3"/>
      <c r="E260" s="3"/>
      <c r="F260" s="3"/>
      <c r="G260" s="3"/>
      <c r="H260" s="3"/>
      <c r="I260" s="3"/>
      <c r="J260" s="3"/>
      <c r="K260" s="3"/>
    </row>
    <row r="261" spans="1:11" x14ac:dyDescent="0.25">
      <c r="A261" s="3"/>
      <c r="B261" s="3"/>
      <c r="C261" s="3"/>
      <c r="D261" s="3"/>
      <c r="E261" s="3"/>
      <c r="F261" s="3"/>
      <c r="G261" s="3"/>
      <c r="H261" s="3"/>
      <c r="I261" s="3"/>
      <c r="J261" s="3"/>
      <c r="K261" s="3"/>
    </row>
    <row r="262" spans="1:11" x14ac:dyDescent="0.25">
      <c r="A262" s="3"/>
      <c r="B262" s="3"/>
      <c r="C262" s="3"/>
      <c r="D262" s="3"/>
      <c r="E262" s="3"/>
      <c r="F262" s="3"/>
      <c r="G262" s="3"/>
      <c r="H262" s="3"/>
      <c r="I262" s="3"/>
      <c r="J262" s="3"/>
      <c r="K262" s="3"/>
    </row>
    <row r="263" spans="1:11" x14ac:dyDescent="0.25">
      <c r="A263" s="3"/>
      <c r="B263" s="3"/>
      <c r="C263" s="3"/>
      <c r="D263" s="3"/>
      <c r="E263" s="3"/>
      <c r="F263" s="3"/>
      <c r="G263" s="3"/>
      <c r="H263" s="3"/>
      <c r="I263" s="3"/>
      <c r="J263" s="3"/>
      <c r="K263" s="3"/>
    </row>
    <row r="264" spans="1:11" x14ac:dyDescent="0.25">
      <c r="A264" s="3"/>
      <c r="B264" s="3"/>
      <c r="C264" s="3"/>
      <c r="D264" s="3"/>
      <c r="E264" s="3"/>
      <c r="F264" s="3"/>
      <c r="G264" s="3"/>
      <c r="H264" s="3"/>
      <c r="I264" s="3"/>
      <c r="J264" s="3"/>
      <c r="K264" s="3"/>
    </row>
    <row r="265" spans="1:11" x14ac:dyDescent="0.25">
      <c r="A265" s="3"/>
      <c r="B265" s="3"/>
      <c r="C265" s="3"/>
      <c r="D265" s="3"/>
      <c r="E265" s="3"/>
      <c r="F265" s="3"/>
      <c r="G265" s="3"/>
      <c r="H265" s="3"/>
      <c r="I265" s="3"/>
      <c r="J265" s="3"/>
      <c r="K265" s="3"/>
    </row>
    <row r="266" spans="1:11" x14ac:dyDescent="0.25">
      <c r="A266" s="3"/>
      <c r="B266" s="3"/>
      <c r="C266" s="3"/>
      <c r="D266" s="3"/>
      <c r="E266" s="3"/>
      <c r="F266" s="3"/>
      <c r="G266" s="3"/>
      <c r="H266" s="3"/>
      <c r="I266" s="3"/>
      <c r="J266" s="3"/>
      <c r="K266" s="3"/>
    </row>
    <row r="267" spans="1:11" x14ac:dyDescent="0.25">
      <c r="A267" s="3"/>
      <c r="B267" s="3"/>
      <c r="C267" s="3"/>
      <c r="D267" s="3"/>
      <c r="E267" s="3"/>
      <c r="F267" s="3"/>
      <c r="G267" s="3"/>
      <c r="H267" s="3"/>
      <c r="I267" s="3"/>
      <c r="J267" s="3"/>
      <c r="K267" s="3"/>
    </row>
    <row r="268" spans="1:11" x14ac:dyDescent="0.25">
      <c r="A268" s="3"/>
      <c r="B268" s="3"/>
      <c r="C268" s="3"/>
      <c r="D268" s="3"/>
      <c r="E268" s="3"/>
      <c r="F268" s="3"/>
      <c r="G268" s="3"/>
      <c r="H268" s="3"/>
      <c r="I268" s="3"/>
      <c r="J268" s="3"/>
      <c r="K268" s="3"/>
    </row>
    <row r="269" spans="1:11" x14ac:dyDescent="0.25">
      <c r="A269" s="3"/>
      <c r="B269" s="3"/>
      <c r="C269" s="3"/>
      <c r="D269" s="3"/>
      <c r="E269" s="3"/>
      <c r="F269" s="3"/>
      <c r="G269" s="3"/>
      <c r="H269" s="3"/>
      <c r="I269" s="3"/>
      <c r="J269" s="3"/>
      <c r="K269" s="3"/>
    </row>
    <row r="270" spans="1:11" x14ac:dyDescent="0.25">
      <c r="A270" s="3"/>
      <c r="B270" s="3"/>
      <c r="C270" s="3"/>
      <c r="D270" s="3"/>
      <c r="E270" s="3"/>
      <c r="F270" s="3"/>
      <c r="G270" s="3"/>
      <c r="H270" s="3"/>
      <c r="I270" s="3"/>
      <c r="J270" s="3"/>
      <c r="K270" s="3"/>
    </row>
    <row r="271" spans="1:11" x14ac:dyDescent="0.25">
      <c r="A271" s="3"/>
      <c r="B271" s="3"/>
      <c r="C271" s="3"/>
      <c r="D271" s="3"/>
      <c r="E271" s="3"/>
      <c r="F271" s="3"/>
      <c r="G271" s="3"/>
      <c r="H271" s="3"/>
      <c r="I271" s="3"/>
      <c r="J271" s="3"/>
      <c r="K271" s="3"/>
    </row>
    <row r="272" spans="1:11" x14ac:dyDescent="0.25">
      <c r="A272" s="3"/>
      <c r="B272" s="3"/>
      <c r="C272" s="3"/>
      <c r="D272" s="3"/>
      <c r="E272" s="3"/>
      <c r="F272" s="3"/>
      <c r="G272" s="3"/>
      <c r="H272" s="3"/>
      <c r="I272" s="3"/>
      <c r="J272" s="3"/>
      <c r="K272" s="3"/>
    </row>
    <row r="273" spans="1:11" x14ac:dyDescent="0.25">
      <c r="A273" s="3"/>
      <c r="B273" s="3"/>
      <c r="C273" s="3"/>
      <c r="D273" s="3"/>
      <c r="E273" s="3"/>
      <c r="F273" s="3"/>
      <c r="G273" s="3"/>
      <c r="H273" s="3"/>
      <c r="I273" s="3"/>
      <c r="J273" s="3"/>
      <c r="K273" s="3"/>
    </row>
    <row r="274" spans="1:11" x14ac:dyDescent="0.25">
      <c r="A274" s="3"/>
      <c r="B274" s="3"/>
      <c r="C274" s="3"/>
      <c r="D274" s="3"/>
      <c r="E274" s="3"/>
      <c r="F274" s="3"/>
      <c r="G274" s="3"/>
      <c r="H274" s="3"/>
      <c r="I274" s="3"/>
      <c r="J274" s="3"/>
      <c r="K274" s="3"/>
    </row>
    <row r="275" spans="1:11" x14ac:dyDescent="0.25">
      <c r="A275" s="3"/>
      <c r="B275" s="3"/>
      <c r="C275" s="3"/>
      <c r="D275" s="3"/>
      <c r="E275" s="3"/>
      <c r="F275" s="3"/>
      <c r="G275" s="3"/>
      <c r="H275" s="3"/>
      <c r="I275" s="3"/>
      <c r="J275" s="3"/>
      <c r="K275" s="3"/>
    </row>
    <row r="276" spans="1:11" x14ac:dyDescent="0.25">
      <c r="A276" s="3"/>
      <c r="B276" s="3"/>
      <c r="C276" s="3"/>
      <c r="D276" s="3"/>
      <c r="E276" s="3"/>
      <c r="F276" s="3"/>
      <c r="G276" s="3"/>
      <c r="H276" s="3"/>
      <c r="I276" s="3"/>
      <c r="J276" s="3"/>
      <c r="K276" s="3"/>
    </row>
    <row r="277" spans="1:11" x14ac:dyDescent="0.25">
      <c r="A277" s="3"/>
      <c r="B277" s="3"/>
      <c r="C277" s="3"/>
      <c r="D277" s="3"/>
      <c r="E277" s="3"/>
      <c r="F277" s="3"/>
      <c r="G277" s="3"/>
      <c r="H277" s="3"/>
      <c r="I277" s="3"/>
      <c r="J277" s="3"/>
      <c r="K277" s="3"/>
    </row>
    <row r="278" spans="1:11" x14ac:dyDescent="0.25">
      <c r="A278" s="3"/>
      <c r="B278" s="3"/>
      <c r="C278" s="3"/>
      <c r="D278" s="3"/>
      <c r="E278" s="3"/>
      <c r="F278" s="3"/>
      <c r="G278" s="3"/>
      <c r="H278" s="3"/>
      <c r="I278" s="3"/>
      <c r="J278" s="3"/>
      <c r="K278" s="3"/>
    </row>
    <row r="279" spans="1:11" x14ac:dyDescent="0.25">
      <c r="A279" s="3"/>
      <c r="B279" s="3"/>
      <c r="C279" s="3"/>
      <c r="D279" s="3"/>
      <c r="E279" s="3"/>
      <c r="F279" s="3"/>
      <c r="G279" s="3"/>
      <c r="H279" s="3"/>
      <c r="I279" s="3"/>
      <c r="J279" s="3"/>
      <c r="K279" s="3"/>
    </row>
    <row r="280" spans="1:11" x14ac:dyDescent="0.25">
      <c r="A280" s="3"/>
      <c r="B280" s="3"/>
      <c r="C280" s="3"/>
      <c r="D280" s="3"/>
      <c r="E280" s="3"/>
      <c r="F280" s="3"/>
      <c r="G280" s="3"/>
      <c r="H280" s="3"/>
      <c r="I280" s="3"/>
      <c r="J280" s="3"/>
      <c r="K280" s="3"/>
    </row>
    <row r="281" spans="1:11" x14ac:dyDescent="0.25">
      <c r="A281" s="3"/>
      <c r="B281" s="3"/>
      <c r="C281" s="3"/>
      <c r="D281" s="3"/>
      <c r="E281" s="3"/>
      <c r="F281" s="3"/>
      <c r="G281" s="3"/>
      <c r="H281" s="3"/>
      <c r="I281" s="3"/>
      <c r="J281" s="3"/>
      <c r="K281" s="3"/>
    </row>
    <row r="282" spans="1:11" x14ac:dyDescent="0.25">
      <c r="A282" s="3"/>
      <c r="B282" s="3"/>
      <c r="C282" s="3"/>
      <c r="D282" s="3"/>
      <c r="E282" s="3"/>
      <c r="F282" s="3"/>
      <c r="G282" s="3"/>
      <c r="H282" s="3"/>
      <c r="I282" s="3"/>
      <c r="J282" s="3"/>
      <c r="K282" s="3"/>
    </row>
    <row r="283" spans="1:11" x14ac:dyDescent="0.25">
      <c r="A283" s="3"/>
      <c r="B283" s="3"/>
      <c r="C283" s="3"/>
      <c r="D283" s="3"/>
      <c r="E283" s="3"/>
      <c r="F283" s="3"/>
      <c r="G283" s="3"/>
      <c r="H283" s="3"/>
      <c r="I283" s="3"/>
      <c r="J283" s="3"/>
      <c r="K283" s="3"/>
    </row>
    <row r="284" spans="1:11" x14ac:dyDescent="0.25">
      <c r="A284" s="3"/>
      <c r="B284" s="3"/>
      <c r="C284" s="3"/>
      <c r="D284" s="3"/>
      <c r="E284" s="3"/>
      <c r="F284" s="3"/>
      <c r="G284" s="3"/>
      <c r="H284" s="3"/>
      <c r="I284" s="3"/>
      <c r="J284" s="3"/>
      <c r="K284" s="3"/>
    </row>
    <row r="285" spans="1:11" x14ac:dyDescent="0.25">
      <c r="A285" s="3"/>
      <c r="B285" s="3"/>
      <c r="C285" s="3"/>
      <c r="D285" s="3"/>
      <c r="E285" s="3"/>
      <c r="F285" s="3"/>
      <c r="G285" s="3"/>
      <c r="H285" s="3"/>
      <c r="I285" s="3"/>
      <c r="J285" s="3"/>
      <c r="K285" s="3"/>
    </row>
    <row r="286" spans="1:11" x14ac:dyDescent="0.25">
      <c r="A286" s="3"/>
      <c r="B286" s="3"/>
      <c r="C286" s="3"/>
      <c r="D286" s="3"/>
      <c r="E286" s="3"/>
      <c r="F286" s="3"/>
      <c r="G286" s="3"/>
      <c r="H286" s="3"/>
      <c r="I286" s="3"/>
      <c r="J286" s="3"/>
      <c r="K286" s="3"/>
    </row>
    <row r="287" spans="1:11" x14ac:dyDescent="0.25">
      <c r="A287" s="3"/>
      <c r="B287" s="3"/>
      <c r="C287" s="3"/>
      <c r="D287" s="3"/>
      <c r="E287" s="3"/>
      <c r="F287" s="3"/>
      <c r="G287" s="3"/>
      <c r="H287" s="3"/>
      <c r="I287" s="3"/>
      <c r="J287" s="3"/>
      <c r="K287" s="3"/>
    </row>
    <row r="288" spans="1:11" x14ac:dyDescent="0.25">
      <c r="A288" s="3"/>
      <c r="B288" s="3"/>
      <c r="C288" s="3"/>
      <c r="D288" s="3"/>
      <c r="E288" s="3"/>
      <c r="F288" s="3"/>
      <c r="G288" s="3"/>
      <c r="H288" s="3"/>
      <c r="I288" s="3"/>
      <c r="J288" s="3"/>
      <c r="K288" s="3"/>
    </row>
    <row r="289" spans="1:11" x14ac:dyDescent="0.25">
      <c r="A289" s="3"/>
      <c r="B289" s="3"/>
      <c r="C289" s="3"/>
      <c r="D289" s="3"/>
      <c r="E289" s="3"/>
      <c r="F289" s="3"/>
      <c r="G289" s="3"/>
      <c r="H289" s="3"/>
      <c r="I289" s="3"/>
      <c r="J289" s="3"/>
      <c r="K289" s="3"/>
    </row>
    <row r="290" spans="1:11" x14ac:dyDescent="0.25">
      <c r="A290" s="3"/>
      <c r="B290" s="3"/>
      <c r="C290" s="3"/>
      <c r="D290" s="3"/>
      <c r="E290" s="3"/>
      <c r="F290" s="3"/>
      <c r="G290" s="3"/>
      <c r="H290" s="3"/>
      <c r="I290" s="3"/>
      <c r="J290" s="3"/>
      <c r="K290" s="3"/>
    </row>
    <row r="291" spans="1:11" x14ac:dyDescent="0.25">
      <c r="A291" s="3"/>
      <c r="B291" s="3"/>
      <c r="C291" s="3"/>
      <c r="D291" s="3"/>
      <c r="E291" s="3"/>
      <c r="F291" s="3"/>
      <c r="G291" s="3"/>
      <c r="H291" s="3"/>
      <c r="I291" s="3"/>
      <c r="J291" s="3"/>
      <c r="K291" s="3"/>
    </row>
    <row r="292" spans="1:11" x14ac:dyDescent="0.25">
      <c r="A292" s="3"/>
      <c r="B292" s="3"/>
      <c r="C292" s="3"/>
      <c r="D292" s="3"/>
      <c r="E292" s="3"/>
      <c r="F292" s="3"/>
      <c r="G292" s="3"/>
      <c r="H292" s="3"/>
      <c r="I292" s="3"/>
      <c r="J292" s="3"/>
      <c r="K292" s="3"/>
    </row>
    <row r="293" spans="1:11" x14ac:dyDescent="0.25">
      <c r="A293" s="3"/>
      <c r="B293" s="3"/>
      <c r="C293" s="3"/>
      <c r="D293" s="3"/>
      <c r="E293" s="3"/>
      <c r="F293" s="3"/>
      <c r="G293" s="3"/>
      <c r="H293" s="3"/>
      <c r="I293" s="3"/>
      <c r="J293" s="3"/>
      <c r="K293" s="3"/>
    </row>
    <row r="294" spans="1:11" x14ac:dyDescent="0.25">
      <c r="A294" s="3"/>
      <c r="B294" s="3"/>
      <c r="C294" s="3"/>
      <c r="D294" s="3"/>
      <c r="E294" s="3"/>
      <c r="F294" s="3"/>
      <c r="G294" s="3"/>
      <c r="H294" s="3"/>
      <c r="I294" s="3"/>
      <c r="J294" s="3"/>
      <c r="K294" s="3"/>
    </row>
    <row r="295" spans="1:11" x14ac:dyDescent="0.25">
      <c r="A295" s="3"/>
      <c r="B295" s="3"/>
      <c r="C295" s="3"/>
      <c r="D295" s="3"/>
      <c r="E295" s="3"/>
      <c r="F295" s="3"/>
      <c r="G295" s="3"/>
      <c r="H295" s="3"/>
      <c r="I295" s="3"/>
      <c r="J295" s="3"/>
      <c r="K295" s="3"/>
    </row>
    <row r="296" spans="1:11" x14ac:dyDescent="0.25">
      <c r="A296" s="3"/>
      <c r="B296" s="3"/>
      <c r="C296" s="3"/>
      <c r="D296" s="3"/>
      <c r="E296" s="3"/>
      <c r="F296" s="3"/>
      <c r="G296" s="3"/>
      <c r="H296" s="3"/>
      <c r="I296" s="3"/>
      <c r="J296" s="3"/>
      <c r="K296" s="3"/>
    </row>
    <row r="297" spans="1:11" x14ac:dyDescent="0.25">
      <c r="A297" s="3"/>
      <c r="B297" s="3"/>
      <c r="C297" s="3"/>
      <c r="D297" s="3"/>
      <c r="E297" s="3"/>
      <c r="F297" s="3"/>
      <c r="G297" s="3"/>
      <c r="H297" s="3"/>
      <c r="I297" s="3"/>
      <c r="J297" s="3"/>
      <c r="K297" s="3"/>
    </row>
    <row r="298" spans="1:11" x14ac:dyDescent="0.25">
      <c r="A298" s="3"/>
      <c r="B298" s="3"/>
      <c r="C298" s="3"/>
      <c r="D298" s="3"/>
      <c r="E298" s="3"/>
      <c r="F298" s="3"/>
      <c r="G298" s="3"/>
      <c r="H298" s="3"/>
      <c r="I298" s="3"/>
      <c r="J298" s="3"/>
      <c r="K298" s="3"/>
    </row>
    <row r="299" spans="1:11" x14ac:dyDescent="0.25">
      <c r="A299" s="3"/>
      <c r="B299" s="3"/>
      <c r="C299" s="3"/>
      <c r="D299" s="3"/>
      <c r="E299" s="3"/>
      <c r="F299" s="3"/>
      <c r="G299" s="3"/>
      <c r="H299" s="3"/>
      <c r="I299" s="3"/>
      <c r="J299" s="3"/>
      <c r="K299" s="3"/>
    </row>
    <row r="300" spans="1:11" x14ac:dyDescent="0.25">
      <c r="A300" s="3"/>
      <c r="B300" s="3"/>
      <c r="C300" s="3"/>
      <c r="D300" s="3"/>
      <c r="E300" s="3"/>
      <c r="F300" s="3"/>
      <c r="G300" s="3"/>
      <c r="H300" s="3"/>
      <c r="I300" s="3"/>
      <c r="J300" s="3"/>
      <c r="K300" s="3"/>
    </row>
    <row r="301" spans="1:11" x14ac:dyDescent="0.25">
      <c r="A301" s="3"/>
      <c r="B301" s="3"/>
      <c r="C301" s="3"/>
      <c r="D301" s="3"/>
      <c r="E301" s="3"/>
      <c r="F301" s="3"/>
      <c r="G301" s="3"/>
      <c r="H301" s="3"/>
      <c r="I301" s="3"/>
      <c r="J301" s="3"/>
      <c r="K301" s="3"/>
    </row>
    <row r="302" spans="1:11" x14ac:dyDescent="0.25">
      <c r="A302" s="3"/>
      <c r="B302" s="3"/>
      <c r="C302" s="3"/>
      <c r="D302" s="3"/>
      <c r="E302" s="3"/>
      <c r="F302" s="3"/>
      <c r="G302" s="3"/>
      <c r="H302" s="3"/>
      <c r="I302" s="3"/>
      <c r="J302" s="3"/>
      <c r="K302" s="3"/>
    </row>
    <row r="303" spans="1:11" x14ac:dyDescent="0.25">
      <c r="A303" s="3"/>
      <c r="B303" s="3"/>
      <c r="C303" s="3"/>
      <c r="D303" s="3"/>
      <c r="E303" s="3"/>
      <c r="F303" s="3"/>
      <c r="G303" s="3"/>
      <c r="H303" s="3"/>
      <c r="I303" s="3"/>
      <c r="J303" s="3"/>
      <c r="K303" s="3"/>
    </row>
    <row r="304" spans="1:11" x14ac:dyDescent="0.25">
      <c r="A304" s="3"/>
      <c r="B304" s="3"/>
      <c r="C304" s="3"/>
      <c r="D304" s="3"/>
      <c r="E304" s="3"/>
      <c r="F304" s="3"/>
      <c r="G304" s="3"/>
      <c r="H304" s="3"/>
      <c r="I304" s="3"/>
      <c r="J304" s="3"/>
      <c r="K304" s="3"/>
    </row>
    <row r="305" spans="1:11" x14ac:dyDescent="0.25">
      <c r="A305" s="3"/>
      <c r="B305" s="3"/>
      <c r="C305" s="3"/>
      <c r="D305" s="3"/>
      <c r="E305" s="3"/>
      <c r="F305" s="3"/>
      <c r="G305" s="3"/>
      <c r="H305" s="3"/>
      <c r="I305" s="3"/>
      <c r="J305" s="3"/>
      <c r="K305" s="3"/>
    </row>
    <row r="306" spans="1:11" x14ac:dyDescent="0.25">
      <c r="A306" s="3"/>
      <c r="B306" s="3"/>
      <c r="C306" s="3"/>
      <c r="D306" s="3"/>
      <c r="E306" s="3"/>
      <c r="F306" s="3"/>
      <c r="G306" s="3"/>
      <c r="H306" s="3"/>
      <c r="I306" s="3"/>
      <c r="J306" s="3"/>
      <c r="K306" s="3"/>
    </row>
    <row r="307" spans="1:11" x14ac:dyDescent="0.25">
      <c r="A307" s="3"/>
      <c r="B307" s="3"/>
      <c r="C307" s="3"/>
      <c r="D307" s="3"/>
      <c r="E307" s="3"/>
      <c r="F307" s="3"/>
      <c r="G307" s="3"/>
      <c r="H307" s="3"/>
      <c r="I307" s="3"/>
      <c r="J307" s="3"/>
      <c r="K307" s="3"/>
    </row>
    <row r="308" spans="1:11" x14ac:dyDescent="0.25">
      <c r="A308" s="3"/>
      <c r="B308" s="3"/>
      <c r="C308" s="3"/>
      <c r="D308" s="3"/>
      <c r="E308" s="3"/>
      <c r="F308" s="3"/>
      <c r="G308" s="3"/>
      <c r="H308" s="3"/>
      <c r="I308" s="3"/>
      <c r="J308" s="3"/>
      <c r="K308" s="3"/>
    </row>
    <row r="309" spans="1:11" x14ac:dyDescent="0.25">
      <c r="A309" s="3"/>
      <c r="B309" s="3"/>
      <c r="C309" s="3"/>
      <c r="D309" s="3"/>
      <c r="E309" s="3"/>
      <c r="F309" s="3"/>
      <c r="G309" s="3"/>
      <c r="H309" s="3"/>
      <c r="I309" s="3"/>
      <c r="J309" s="3"/>
      <c r="K309" s="3"/>
    </row>
    <row r="310" spans="1:11" x14ac:dyDescent="0.25">
      <c r="A310" s="3"/>
      <c r="B310" s="3"/>
      <c r="C310" s="3"/>
      <c r="D310" s="3"/>
      <c r="E310" s="3"/>
      <c r="F310" s="3"/>
      <c r="G310" s="3"/>
      <c r="H310" s="3"/>
      <c r="I310" s="3"/>
      <c r="J310" s="3"/>
      <c r="K310" s="3"/>
    </row>
    <row r="311" spans="1:11" x14ac:dyDescent="0.25">
      <c r="A311" s="3"/>
      <c r="B311" s="3"/>
      <c r="C311" s="3"/>
      <c r="D311" s="3"/>
      <c r="E311" s="3"/>
      <c r="F311" s="3"/>
      <c r="G311" s="3"/>
      <c r="H311" s="3"/>
      <c r="I311" s="3"/>
      <c r="J311" s="3"/>
      <c r="K311" s="3"/>
    </row>
    <row r="312" spans="1:11" x14ac:dyDescent="0.25">
      <c r="A312" s="3"/>
      <c r="B312" s="3"/>
      <c r="C312" s="3"/>
      <c r="D312" s="3"/>
      <c r="E312" s="3"/>
      <c r="F312" s="3"/>
      <c r="G312" s="3"/>
      <c r="H312" s="3"/>
      <c r="I312" s="3"/>
      <c r="J312" s="3"/>
      <c r="K312" s="3"/>
    </row>
    <row r="313" spans="1:11" x14ac:dyDescent="0.25">
      <c r="A313" s="3"/>
      <c r="B313" s="3"/>
      <c r="C313" s="3"/>
      <c r="D313" s="3"/>
      <c r="E313" s="3"/>
      <c r="F313" s="3"/>
      <c r="G313" s="3"/>
      <c r="H313" s="3"/>
      <c r="I313" s="3"/>
      <c r="J313" s="3"/>
      <c r="K313" s="3"/>
    </row>
    <row r="314" spans="1:11" x14ac:dyDescent="0.25">
      <c r="A314" s="3"/>
      <c r="B314" s="3"/>
      <c r="C314" s="3"/>
      <c r="D314" s="3"/>
      <c r="E314" s="3"/>
      <c r="F314" s="3"/>
      <c r="G314" s="3"/>
      <c r="H314" s="3"/>
      <c r="I314" s="3"/>
      <c r="J314" s="3"/>
      <c r="K314" s="3"/>
    </row>
    <row r="315" spans="1:11" x14ac:dyDescent="0.25">
      <c r="A315" s="3"/>
      <c r="B315" s="3"/>
      <c r="C315" s="3"/>
      <c r="D315" s="3"/>
      <c r="E315" s="3"/>
      <c r="F315" s="3"/>
      <c r="G315" s="3"/>
      <c r="H315" s="3"/>
      <c r="I315" s="3"/>
      <c r="J315" s="3"/>
      <c r="K315" s="3"/>
    </row>
    <row r="316" spans="1:11" x14ac:dyDescent="0.25">
      <c r="A316" s="3"/>
      <c r="B316" s="3"/>
      <c r="C316" s="3"/>
      <c r="D316" s="3"/>
      <c r="E316" s="3"/>
      <c r="F316" s="3"/>
      <c r="G316" s="3"/>
      <c r="H316" s="3"/>
      <c r="I316" s="3"/>
      <c r="J316" s="3"/>
      <c r="K316" s="3"/>
    </row>
    <row r="317" spans="1:11" x14ac:dyDescent="0.25">
      <c r="A317" s="3"/>
      <c r="B317" s="3"/>
      <c r="C317" s="3"/>
      <c r="D317" s="3"/>
      <c r="E317" s="3"/>
      <c r="F317" s="3"/>
      <c r="G317" s="3"/>
      <c r="H317" s="3"/>
      <c r="I317" s="3"/>
      <c r="J317" s="3"/>
      <c r="K317" s="3"/>
    </row>
    <row r="318" spans="1:11" x14ac:dyDescent="0.25">
      <c r="A318" s="3"/>
      <c r="B318" s="3"/>
      <c r="C318" s="3"/>
      <c r="D318" s="3"/>
      <c r="E318" s="3"/>
      <c r="F318" s="3"/>
      <c r="G318" s="3"/>
      <c r="H318" s="3"/>
      <c r="I318" s="3"/>
      <c r="J318" s="3"/>
      <c r="K318" s="3"/>
    </row>
    <row r="319" spans="1:11" x14ac:dyDescent="0.25">
      <c r="A319" s="3"/>
      <c r="B319" s="3"/>
      <c r="C319" s="3"/>
      <c r="D319" s="3"/>
      <c r="E319" s="3"/>
      <c r="F319" s="3"/>
      <c r="G319" s="3"/>
      <c r="H319" s="3"/>
      <c r="I319" s="3"/>
      <c r="J319" s="3"/>
      <c r="K319" s="3"/>
    </row>
    <row r="320" spans="1:11" x14ac:dyDescent="0.25">
      <c r="A320" s="3"/>
      <c r="B320" s="3"/>
      <c r="C320" s="3"/>
      <c r="D320" s="3"/>
      <c r="E320" s="3"/>
      <c r="F320" s="3"/>
      <c r="G320" s="3"/>
      <c r="H320" s="3"/>
      <c r="I320" s="3"/>
      <c r="J320" s="3"/>
      <c r="K320" s="3"/>
    </row>
    <row r="321" spans="1:11" x14ac:dyDescent="0.25">
      <c r="A321" s="3"/>
      <c r="B321" s="3"/>
      <c r="C321" s="3"/>
      <c r="D321" s="3"/>
      <c r="E321" s="3"/>
      <c r="F321" s="3"/>
      <c r="G321" s="3"/>
      <c r="H321" s="3"/>
      <c r="I321" s="3"/>
      <c r="J321" s="3"/>
      <c r="K321" s="3"/>
    </row>
    <row r="322" spans="1:11" x14ac:dyDescent="0.25">
      <c r="A322" s="3"/>
      <c r="B322" s="3"/>
      <c r="C322" s="3"/>
      <c r="D322" s="3"/>
      <c r="E322" s="3"/>
      <c r="F322" s="3"/>
      <c r="G322" s="3"/>
      <c r="H322" s="3"/>
      <c r="I322" s="3"/>
      <c r="J322" s="3"/>
      <c r="K322" s="3"/>
    </row>
    <row r="323" spans="1:11" x14ac:dyDescent="0.25">
      <c r="A323" s="3"/>
      <c r="B323" s="3"/>
      <c r="C323" s="3"/>
      <c r="D323" s="3"/>
      <c r="E323" s="3"/>
      <c r="F323" s="3"/>
      <c r="G323" s="3"/>
      <c r="H323" s="3"/>
      <c r="I323" s="3"/>
      <c r="J323" s="3"/>
      <c r="K323" s="3"/>
    </row>
    <row r="324" spans="1:11" x14ac:dyDescent="0.25">
      <c r="A324" s="3"/>
      <c r="B324" s="3"/>
      <c r="C324" s="3"/>
      <c r="D324" s="3"/>
      <c r="E324" s="3"/>
      <c r="F324" s="3"/>
      <c r="G324" s="3"/>
      <c r="H324" s="3"/>
      <c r="I324" s="3"/>
      <c r="J324" s="3"/>
      <c r="K324" s="3"/>
    </row>
    <row r="325" spans="1:11" x14ac:dyDescent="0.25">
      <c r="A325" s="3"/>
      <c r="B325" s="3"/>
      <c r="C325" s="3"/>
      <c r="D325" s="3"/>
      <c r="E325" s="3"/>
      <c r="F325" s="3"/>
      <c r="G325" s="3"/>
      <c r="H325" s="3"/>
      <c r="I325" s="3"/>
      <c r="J325" s="3"/>
      <c r="K325" s="3"/>
    </row>
    <row r="326" spans="1:11" x14ac:dyDescent="0.25">
      <c r="A326" s="3"/>
      <c r="B326" s="3"/>
      <c r="C326" s="3"/>
      <c r="D326" s="3"/>
      <c r="E326" s="3"/>
      <c r="F326" s="3"/>
      <c r="G326" s="3"/>
      <c r="H326" s="3"/>
      <c r="I326" s="3"/>
      <c r="J326" s="3"/>
      <c r="K326" s="3"/>
    </row>
    <row r="327" spans="1:11" x14ac:dyDescent="0.25">
      <c r="A327" s="3"/>
      <c r="B327" s="3"/>
      <c r="C327" s="3"/>
      <c r="D327" s="3"/>
      <c r="E327" s="3"/>
      <c r="F327" s="3"/>
      <c r="G327" s="3"/>
      <c r="H327" s="3"/>
      <c r="I327" s="3"/>
      <c r="J327" s="3"/>
      <c r="K327" s="3"/>
    </row>
    <row r="328" spans="1:11" x14ac:dyDescent="0.25">
      <c r="A328" s="3"/>
      <c r="B328" s="3"/>
      <c r="C328" s="3"/>
      <c r="D328" s="3"/>
      <c r="E328" s="3"/>
      <c r="F328" s="3"/>
      <c r="G328" s="3"/>
      <c r="H328" s="3"/>
      <c r="I328" s="3"/>
      <c r="J328" s="3"/>
      <c r="K328" s="3"/>
    </row>
    <row r="329" spans="1:11" x14ac:dyDescent="0.25">
      <c r="A329" s="3"/>
      <c r="B329" s="3"/>
      <c r="C329" s="3"/>
      <c r="D329" s="3"/>
      <c r="E329" s="3"/>
      <c r="F329" s="3"/>
      <c r="G329" s="3"/>
      <c r="H329" s="3"/>
      <c r="I329" s="3"/>
      <c r="J329" s="3"/>
      <c r="K329" s="3"/>
    </row>
    <row r="330" spans="1:11" x14ac:dyDescent="0.25">
      <c r="A330" s="3"/>
      <c r="B330" s="3"/>
      <c r="C330" s="3"/>
      <c r="D330" s="3"/>
      <c r="E330" s="3"/>
      <c r="F330" s="3"/>
      <c r="G330" s="3"/>
      <c r="H330" s="3"/>
      <c r="I330" s="3"/>
      <c r="J330" s="3"/>
      <c r="K330" s="3"/>
    </row>
    <row r="331" spans="1:11" x14ac:dyDescent="0.25">
      <c r="A331" s="3"/>
      <c r="B331" s="3"/>
      <c r="C331" s="3"/>
      <c r="D331" s="3"/>
      <c r="E331" s="3"/>
      <c r="F331" s="3"/>
      <c r="G331" s="3"/>
      <c r="H331" s="3"/>
      <c r="I331" s="3"/>
      <c r="J331" s="3"/>
      <c r="K331" s="3"/>
    </row>
    <row r="332" spans="1:11" x14ac:dyDescent="0.25">
      <c r="A332" s="3"/>
      <c r="B332" s="3"/>
      <c r="C332" s="3"/>
      <c r="D332" s="3"/>
      <c r="E332" s="3"/>
      <c r="F332" s="3"/>
      <c r="G332" s="3"/>
      <c r="H332" s="3"/>
      <c r="I332" s="3"/>
      <c r="J332" s="3"/>
      <c r="K332" s="3"/>
    </row>
    <row r="333" spans="1:11" x14ac:dyDescent="0.25">
      <c r="A333" s="3"/>
      <c r="B333" s="3"/>
      <c r="C333" s="3"/>
      <c r="D333" s="3"/>
      <c r="E333" s="3"/>
      <c r="F333" s="3"/>
      <c r="G333" s="3"/>
      <c r="H333" s="3"/>
      <c r="I333" s="3"/>
      <c r="J333" s="3"/>
      <c r="K333" s="3"/>
    </row>
    <row r="334" spans="1:11" x14ac:dyDescent="0.25">
      <c r="A334" s="3"/>
      <c r="B334" s="3"/>
      <c r="C334" s="3"/>
      <c r="D334" s="3"/>
      <c r="E334" s="3"/>
      <c r="F334" s="3"/>
      <c r="G334" s="3"/>
      <c r="H334" s="3"/>
      <c r="I334" s="3"/>
      <c r="J334" s="3"/>
      <c r="K334" s="3"/>
    </row>
    <row r="335" spans="1:11" x14ac:dyDescent="0.25">
      <c r="A335" s="3"/>
      <c r="B335" s="3"/>
      <c r="C335" s="3"/>
      <c r="D335" s="3"/>
      <c r="E335" s="3"/>
      <c r="F335" s="3"/>
      <c r="G335" s="3"/>
      <c r="H335" s="3"/>
      <c r="I335" s="3"/>
      <c r="J335" s="3"/>
      <c r="K335" s="3"/>
    </row>
    <row r="336" spans="1:11" x14ac:dyDescent="0.25">
      <c r="A336" s="3"/>
      <c r="B336" s="3"/>
      <c r="C336" s="3"/>
      <c r="D336" s="3"/>
      <c r="E336" s="3"/>
      <c r="F336" s="3"/>
      <c r="G336" s="3"/>
      <c r="H336" s="3"/>
      <c r="I336" s="3"/>
      <c r="J336" s="3"/>
      <c r="K336" s="3"/>
    </row>
    <row r="337" spans="1:11" x14ac:dyDescent="0.25">
      <c r="A337" s="3"/>
      <c r="B337" s="3"/>
      <c r="C337" s="3"/>
      <c r="D337" s="3"/>
      <c r="E337" s="3"/>
      <c r="F337" s="3"/>
      <c r="G337" s="3"/>
      <c r="H337" s="3"/>
      <c r="I337" s="3"/>
      <c r="J337" s="3"/>
      <c r="K337" s="3"/>
    </row>
    <row r="338" spans="1:11" x14ac:dyDescent="0.25">
      <c r="A338" s="3"/>
      <c r="B338" s="3"/>
      <c r="C338" s="3"/>
      <c r="D338" s="3"/>
      <c r="E338" s="3"/>
      <c r="F338" s="3"/>
      <c r="G338" s="3"/>
      <c r="H338" s="3"/>
      <c r="I338" s="3"/>
      <c r="J338" s="3"/>
      <c r="K338" s="3"/>
    </row>
    <row r="339" spans="1:11" x14ac:dyDescent="0.25">
      <c r="A339" s="3"/>
      <c r="B339" s="3"/>
      <c r="C339" s="3"/>
      <c r="D339" s="3"/>
      <c r="E339" s="3"/>
      <c r="F339" s="3"/>
      <c r="G339" s="3"/>
      <c r="H339" s="3"/>
      <c r="I339" s="3"/>
      <c r="J339" s="3"/>
      <c r="K339" s="3"/>
    </row>
    <row r="340" spans="1:11" x14ac:dyDescent="0.25">
      <c r="A340" s="3"/>
      <c r="B340" s="3"/>
      <c r="C340" s="3"/>
      <c r="D340" s="3"/>
      <c r="E340" s="3"/>
      <c r="F340" s="3"/>
      <c r="G340" s="3"/>
      <c r="H340" s="3"/>
      <c r="I340" s="3"/>
      <c r="J340" s="3"/>
      <c r="K340" s="3"/>
    </row>
    <row r="341" spans="1:11" x14ac:dyDescent="0.25">
      <c r="A341" s="3"/>
      <c r="B341" s="3"/>
      <c r="C341" s="3"/>
      <c r="D341" s="3"/>
      <c r="E341" s="3"/>
      <c r="F341" s="3"/>
      <c r="G341" s="3"/>
      <c r="H341" s="3"/>
      <c r="I341" s="3"/>
      <c r="J341" s="3"/>
      <c r="K341" s="3"/>
    </row>
    <row r="342" spans="1:11" x14ac:dyDescent="0.25">
      <c r="A342" s="3"/>
      <c r="B342" s="3"/>
      <c r="C342" s="3"/>
      <c r="D342" s="3"/>
      <c r="E342" s="3"/>
      <c r="F342" s="3"/>
      <c r="G342" s="3"/>
      <c r="H342" s="3"/>
      <c r="I342" s="3"/>
      <c r="J342" s="3"/>
      <c r="K342" s="3"/>
    </row>
    <row r="343" spans="1:11" x14ac:dyDescent="0.25">
      <c r="A343" s="3"/>
      <c r="B343" s="3"/>
      <c r="C343" s="3"/>
      <c r="D343" s="3"/>
      <c r="E343" s="3"/>
      <c r="F343" s="3"/>
      <c r="G343" s="3"/>
      <c r="H343" s="3"/>
      <c r="I343" s="3"/>
      <c r="J343" s="3"/>
      <c r="K343" s="3"/>
    </row>
    <row r="344" spans="1:11" x14ac:dyDescent="0.25">
      <c r="A344" s="3"/>
      <c r="B344" s="3"/>
      <c r="C344" s="3"/>
      <c r="D344" s="3"/>
      <c r="E344" s="3"/>
      <c r="F344" s="3"/>
      <c r="G344" s="3"/>
      <c r="H344" s="3"/>
      <c r="I344" s="3"/>
      <c r="J344" s="3"/>
      <c r="K344" s="3"/>
    </row>
    <row r="345" spans="1:11" x14ac:dyDescent="0.25">
      <c r="A345" s="3"/>
      <c r="B345" s="3"/>
      <c r="C345" s="3"/>
      <c r="D345" s="3"/>
      <c r="E345" s="3"/>
      <c r="F345" s="3"/>
      <c r="G345" s="3"/>
      <c r="H345" s="3"/>
      <c r="I345" s="3"/>
      <c r="J345" s="3"/>
      <c r="K345" s="3"/>
    </row>
    <row r="346" spans="1:11" x14ac:dyDescent="0.25">
      <c r="A346" s="3"/>
      <c r="B346" s="3"/>
      <c r="C346" s="3"/>
      <c r="D346" s="3"/>
      <c r="E346" s="3"/>
      <c r="F346" s="3"/>
      <c r="G346" s="3"/>
      <c r="H346" s="3"/>
      <c r="I346" s="3"/>
      <c r="J346" s="3"/>
      <c r="K346" s="3"/>
    </row>
    <row r="347" spans="1:11" x14ac:dyDescent="0.25">
      <c r="A347" s="3"/>
      <c r="B347" s="3"/>
      <c r="C347" s="3"/>
      <c r="D347" s="3"/>
      <c r="E347" s="3"/>
      <c r="F347" s="3"/>
      <c r="G347" s="3"/>
      <c r="H347" s="3"/>
      <c r="I347" s="3"/>
      <c r="J347" s="3"/>
      <c r="K347" s="3"/>
    </row>
    <row r="348" spans="1:11" x14ac:dyDescent="0.25">
      <c r="A348" s="3"/>
      <c r="B348" s="3"/>
      <c r="C348" s="3"/>
      <c r="D348" s="3"/>
      <c r="E348" s="3"/>
      <c r="F348" s="3"/>
      <c r="G348" s="3"/>
      <c r="H348" s="3"/>
      <c r="I348" s="3"/>
      <c r="J348" s="3"/>
      <c r="K348" s="3"/>
    </row>
    <row r="349" spans="1:11" x14ac:dyDescent="0.25">
      <c r="A349" s="3"/>
      <c r="B349" s="3"/>
      <c r="C349" s="3"/>
      <c r="D349" s="3"/>
      <c r="E349" s="3"/>
      <c r="F349" s="3"/>
      <c r="G349" s="3"/>
      <c r="H349" s="3"/>
      <c r="I349" s="3"/>
      <c r="J349" s="3"/>
      <c r="K349" s="3"/>
    </row>
    <row r="350" spans="1:11" x14ac:dyDescent="0.25">
      <c r="A350" s="3"/>
      <c r="B350" s="3"/>
      <c r="C350" s="3"/>
      <c r="D350" s="3"/>
      <c r="E350" s="3"/>
      <c r="F350" s="3"/>
      <c r="G350" s="3"/>
      <c r="H350" s="3"/>
      <c r="I350" s="3"/>
      <c r="J350" s="3"/>
      <c r="K350" s="3"/>
    </row>
    <row r="351" spans="1:11" x14ac:dyDescent="0.25">
      <c r="A351" s="3"/>
      <c r="B351" s="3"/>
      <c r="C351" s="3"/>
      <c r="D351" s="3"/>
      <c r="E351" s="3"/>
      <c r="F351" s="3"/>
      <c r="G351" s="3"/>
      <c r="H351" s="3"/>
      <c r="I351" s="3"/>
      <c r="J351" s="3"/>
      <c r="K351" s="3"/>
    </row>
    <row r="352" spans="1:11" x14ac:dyDescent="0.25">
      <c r="A352" s="3"/>
      <c r="B352" s="3"/>
      <c r="C352" s="3"/>
      <c r="D352" s="3"/>
      <c r="E352" s="3"/>
      <c r="F352" s="3"/>
      <c r="G352" s="3"/>
      <c r="H352" s="3"/>
      <c r="I352" s="3"/>
      <c r="J352" s="3"/>
      <c r="K352" s="3"/>
    </row>
    <row r="353" spans="1:11" x14ac:dyDescent="0.25">
      <c r="A353" s="3"/>
      <c r="B353" s="3"/>
      <c r="C353" s="3"/>
      <c r="D353" s="3"/>
      <c r="E353" s="3"/>
      <c r="F353" s="3"/>
      <c r="G353" s="3"/>
      <c r="H353" s="3"/>
      <c r="I353" s="3"/>
      <c r="J353" s="3"/>
      <c r="K353" s="3"/>
    </row>
    <row r="354" spans="1:11" x14ac:dyDescent="0.25">
      <c r="A354" s="3"/>
      <c r="B354" s="3"/>
      <c r="C354" s="3"/>
      <c r="D354" s="3"/>
      <c r="E354" s="3"/>
      <c r="F354" s="3"/>
      <c r="G354" s="3"/>
      <c r="H354" s="3"/>
      <c r="I354" s="3"/>
      <c r="J354" s="3"/>
      <c r="K354" s="3"/>
    </row>
    <row r="355" spans="1:11" x14ac:dyDescent="0.25">
      <c r="A355" s="3"/>
      <c r="B355" s="3"/>
      <c r="C355" s="3"/>
      <c r="D355" s="3"/>
      <c r="E355" s="3"/>
      <c r="F355" s="3"/>
      <c r="G355" s="3"/>
      <c r="H355" s="3"/>
      <c r="I355" s="3"/>
      <c r="J355" s="3"/>
      <c r="K355" s="3"/>
    </row>
    <row r="356" spans="1:11" x14ac:dyDescent="0.25">
      <c r="A356" s="3"/>
      <c r="B356" s="3"/>
      <c r="C356" s="3"/>
      <c r="D356" s="3"/>
      <c r="E356" s="3"/>
      <c r="F356" s="3"/>
      <c r="G356" s="3"/>
      <c r="H356" s="3"/>
      <c r="I356" s="3"/>
      <c r="J356" s="3"/>
      <c r="K356" s="3"/>
    </row>
    <row r="357" spans="1:11" x14ac:dyDescent="0.25">
      <c r="A357" s="3"/>
      <c r="B357" s="3"/>
      <c r="C357" s="3"/>
      <c r="D357" s="3"/>
      <c r="E357" s="3"/>
      <c r="F357" s="3"/>
      <c r="G357" s="3"/>
      <c r="H357" s="3"/>
      <c r="I357" s="3"/>
      <c r="J357" s="3"/>
      <c r="K357" s="3"/>
    </row>
    <row r="358" spans="1:11" x14ac:dyDescent="0.25">
      <c r="A358" s="3"/>
      <c r="B358" s="3"/>
      <c r="C358" s="3"/>
      <c r="D358" s="3"/>
      <c r="E358" s="3"/>
      <c r="F358" s="3"/>
      <c r="G358" s="3"/>
      <c r="H358" s="3"/>
      <c r="I358" s="3"/>
      <c r="J358" s="3"/>
      <c r="K358" s="3"/>
    </row>
    <row r="359" spans="1:11" x14ac:dyDescent="0.25">
      <c r="A359" s="3"/>
      <c r="B359" s="3"/>
      <c r="C359" s="3"/>
      <c r="D359" s="3"/>
      <c r="E359" s="3"/>
      <c r="F359" s="3"/>
      <c r="G359" s="3"/>
      <c r="H359" s="3"/>
      <c r="I359" s="3"/>
      <c r="J359" s="3"/>
      <c r="K359" s="3"/>
    </row>
    <row r="360" spans="1:11" x14ac:dyDescent="0.25">
      <c r="A360" s="3"/>
      <c r="B360" s="3"/>
      <c r="C360" s="3"/>
      <c r="D360" s="3"/>
      <c r="E360" s="3"/>
      <c r="F360" s="3"/>
      <c r="G360" s="3"/>
      <c r="H360" s="3"/>
      <c r="I360" s="3"/>
      <c r="J360" s="3"/>
      <c r="K360" s="3"/>
    </row>
    <row r="361" spans="1:11" x14ac:dyDescent="0.25">
      <c r="A361" s="3"/>
      <c r="B361" s="3"/>
      <c r="C361" s="3"/>
      <c r="D361" s="3"/>
      <c r="E361" s="3"/>
      <c r="F361" s="3"/>
      <c r="G361" s="3"/>
      <c r="H361" s="3"/>
      <c r="I361" s="3"/>
      <c r="J361" s="3"/>
      <c r="K361" s="3"/>
    </row>
    <row r="362" spans="1:11" x14ac:dyDescent="0.25">
      <c r="A362" s="3"/>
      <c r="B362" s="3"/>
      <c r="C362" s="3"/>
      <c r="D362" s="3"/>
      <c r="E362" s="3"/>
      <c r="F362" s="3"/>
      <c r="G362" s="3"/>
      <c r="H362" s="3"/>
      <c r="I362" s="3"/>
      <c r="J362" s="3"/>
      <c r="K362" s="3"/>
    </row>
    <row r="363" spans="1:11" x14ac:dyDescent="0.25">
      <c r="A363" s="3"/>
      <c r="B363" s="3"/>
      <c r="C363" s="3"/>
      <c r="D363" s="3"/>
      <c r="E363" s="3"/>
      <c r="F363" s="3"/>
      <c r="G363" s="3"/>
      <c r="H363" s="3"/>
      <c r="I363" s="3"/>
      <c r="J363" s="3"/>
      <c r="K363" s="3"/>
    </row>
    <row r="364" spans="1:11" x14ac:dyDescent="0.25">
      <c r="A364" s="3"/>
      <c r="B364" s="3"/>
      <c r="C364" s="3"/>
      <c r="D364" s="3"/>
      <c r="E364" s="3"/>
      <c r="F364" s="3"/>
      <c r="G364" s="3"/>
      <c r="H364" s="3"/>
      <c r="I364" s="3"/>
      <c r="J364" s="3"/>
      <c r="K364" s="3"/>
    </row>
    <row r="365" spans="1:11" x14ac:dyDescent="0.25">
      <c r="A365" s="3"/>
      <c r="B365" s="3"/>
      <c r="C365" s="3"/>
      <c r="D365" s="3"/>
      <c r="E365" s="3"/>
      <c r="F365" s="3"/>
      <c r="G365" s="3"/>
      <c r="H365" s="3"/>
      <c r="I365" s="3"/>
      <c r="J365" s="3"/>
      <c r="K365" s="3"/>
    </row>
    <row r="366" spans="1:11" x14ac:dyDescent="0.25">
      <c r="A366" s="3"/>
      <c r="B366" s="3"/>
      <c r="C366" s="3"/>
      <c r="D366" s="3"/>
      <c r="E366" s="3"/>
      <c r="F366" s="3"/>
      <c r="G366" s="3"/>
      <c r="H366" s="3"/>
      <c r="I366" s="3"/>
      <c r="J366" s="3"/>
      <c r="K366" s="3"/>
    </row>
    <row r="367" spans="1:11" x14ac:dyDescent="0.25">
      <c r="A367" s="3"/>
      <c r="B367" s="3"/>
      <c r="C367" s="3"/>
      <c r="D367" s="3"/>
      <c r="E367" s="3"/>
      <c r="F367" s="3"/>
      <c r="G367" s="3"/>
      <c r="H367" s="3"/>
      <c r="I367" s="3"/>
      <c r="J367" s="3"/>
      <c r="K367" s="3"/>
    </row>
    <row r="368" spans="1:11" x14ac:dyDescent="0.25">
      <c r="A368" s="3"/>
      <c r="B368" s="3"/>
      <c r="C368" s="3"/>
      <c r="D368" s="3"/>
      <c r="E368" s="3"/>
      <c r="F368" s="3"/>
      <c r="G368" s="3"/>
      <c r="H368" s="3"/>
      <c r="I368" s="3"/>
      <c r="J368" s="3"/>
      <c r="K368" s="3"/>
    </row>
    <row r="369" spans="1:11" x14ac:dyDescent="0.25">
      <c r="A369" s="3"/>
      <c r="B369" s="3"/>
      <c r="C369" s="3"/>
      <c r="D369" s="3"/>
      <c r="E369" s="3"/>
      <c r="F369" s="3"/>
      <c r="G369" s="3"/>
      <c r="H369" s="3"/>
      <c r="I369" s="3"/>
      <c r="J369" s="3"/>
      <c r="K369" s="3"/>
    </row>
    <row r="370" spans="1:11" x14ac:dyDescent="0.25">
      <c r="A370" s="3"/>
      <c r="B370" s="3"/>
      <c r="C370" s="3"/>
      <c r="D370" s="3"/>
      <c r="E370" s="3"/>
      <c r="F370" s="3"/>
      <c r="G370" s="3"/>
      <c r="H370" s="3"/>
      <c r="I370" s="3"/>
      <c r="J370" s="3"/>
      <c r="K370" s="3"/>
    </row>
    <row r="371" spans="1:11" x14ac:dyDescent="0.25">
      <c r="A371" s="3"/>
      <c r="B371" s="3"/>
      <c r="C371" s="3"/>
      <c r="D371" s="3"/>
      <c r="E371" s="3"/>
      <c r="F371" s="3"/>
      <c r="G371" s="3"/>
      <c r="H371" s="3"/>
      <c r="I371" s="3"/>
      <c r="J371" s="3"/>
      <c r="K371" s="3"/>
    </row>
    <row r="372" spans="1:11" x14ac:dyDescent="0.25">
      <c r="A372" s="3"/>
      <c r="B372" s="3"/>
      <c r="C372" s="3"/>
      <c r="D372" s="3"/>
      <c r="E372" s="3"/>
      <c r="F372" s="3"/>
      <c r="G372" s="3"/>
      <c r="H372" s="3"/>
      <c r="I372" s="3"/>
      <c r="J372" s="3"/>
      <c r="K372" s="3"/>
    </row>
    <row r="373" spans="1:11" x14ac:dyDescent="0.25">
      <c r="A373" s="3"/>
      <c r="B373" s="3"/>
      <c r="C373" s="3"/>
      <c r="D373" s="3"/>
      <c r="E373" s="3"/>
      <c r="F373" s="3"/>
      <c r="G373" s="3"/>
      <c r="H373" s="3"/>
      <c r="I373" s="3"/>
      <c r="J373" s="3"/>
      <c r="K373" s="3"/>
    </row>
    <row r="374" spans="1:11" x14ac:dyDescent="0.25">
      <c r="A374" s="3"/>
      <c r="B374" s="3"/>
      <c r="C374" s="3"/>
      <c r="D374" s="3"/>
      <c r="E374" s="3"/>
      <c r="F374" s="3"/>
      <c r="G374" s="3"/>
      <c r="H374" s="3"/>
      <c r="I374" s="3"/>
      <c r="J374" s="3"/>
      <c r="K374" s="3"/>
    </row>
    <row r="375" spans="1:11" x14ac:dyDescent="0.25">
      <c r="A375" s="3"/>
      <c r="B375" s="3"/>
      <c r="C375" s="3"/>
      <c r="D375" s="3"/>
      <c r="E375" s="3"/>
      <c r="F375" s="3"/>
      <c r="G375" s="3"/>
      <c r="H375" s="3"/>
      <c r="I375" s="3"/>
      <c r="J375" s="3"/>
      <c r="K375" s="3"/>
    </row>
    <row r="376" spans="1:11" x14ac:dyDescent="0.25">
      <c r="A376" s="3"/>
      <c r="B376" s="3"/>
      <c r="C376" s="3"/>
      <c r="D376" s="3"/>
      <c r="E376" s="3"/>
      <c r="F376" s="3"/>
      <c r="G376" s="3"/>
      <c r="H376" s="3"/>
      <c r="I376" s="3"/>
      <c r="J376" s="3"/>
      <c r="K376" s="3"/>
    </row>
    <row r="377" spans="1:11" x14ac:dyDescent="0.25">
      <c r="A377" s="3"/>
      <c r="B377" s="3"/>
      <c r="C377" s="3"/>
      <c r="D377" s="3"/>
      <c r="E377" s="3"/>
      <c r="F377" s="3"/>
      <c r="G377" s="3"/>
      <c r="H377" s="3"/>
      <c r="I377" s="3"/>
      <c r="J377" s="3"/>
      <c r="K377" s="3"/>
    </row>
    <row r="378" spans="1:11" x14ac:dyDescent="0.25">
      <c r="A378" s="3"/>
      <c r="B378" s="3"/>
      <c r="C378" s="3"/>
      <c r="D378" s="3"/>
      <c r="E378" s="3"/>
      <c r="F378" s="3"/>
      <c r="G378" s="3"/>
      <c r="H378" s="3"/>
      <c r="I378" s="3"/>
      <c r="J378" s="3"/>
      <c r="K378" s="3"/>
    </row>
    <row r="379" spans="1:11" x14ac:dyDescent="0.25">
      <c r="A379" s="3"/>
      <c r="B379" s="3"/>
      <c r="C379" s="3"/>
      <c r="D379" s="3"/>
      <c r="E379" s="3"/>
      <c r="F379" s="3"/>
      <c r="G379" s="3"/>
      <c r="H379" s="3"/>
      <c r="I379" s="3"/>
      <c r="J379" s="3"/>
      <c r="K379" s="3"/>
    </row>
    <row r="380" spans="1:11" x14ac:dyDescent="0.25">
      <c r="A380" s="3"/>
      <c r="B380" s="3"/>
      <c r="C380" s="3"/>
      <c r="D380" s="3"/>
      <c r="E380" s="3"/>
      <c r="F380" s="3"/>
      <c r="G380" s="3"/>
      <c r="H380" s="3"/>
      <c r="I380" s="3"/>
      <c r="J380" s="3"/>
      <c r="K380" s="3"/>
    </row>
    <row r="381" spans="1:11" x14ac:dyDescent="0.25">
      <c r="A381" s="3"/>
      <c r="B381" s="3"/>
      <c r="C381" s="3"/>
      <c r="D381" s="3"/>
      <c r="E381" s="3"/>
      <c r="F381" s="3"/>
      <c r="G381" s="3"/>
      <c r="H381" s="3"/>
      <c r="I381" s="3"/>
      <c r="J381" s="3"/>
      <c r="K381" s="3"/>
    </row>
    <row r="382" spans="1:11" x14ac:dyDescent="0.25">
      <c r="A382" s="3"/>
      <c r="B382" s="3"/>
      <c r="C382" s="3"/>
      <c r="D382" s="3"/>
      <c r="E382" s="3"/>
      <c r="F382" s="3"/>
      <c r="G382" s="3"/>
      <c r="H382" s="3"/>
      <c r="I382" s="3"/>
      <c r="J382" s="3"/>
      <c r="K382" s="3"/>
    </row>
    <row r="383" spans="1:11" x14ac:dyDescent="0.25">
      <c r="A383" s="3"/>
      <c r="B383" s="3"/>
      <c r="C383" s="3"/>
      <c r="D383" s="3"/>
      <c r="E383" s="3"/>
      <c r="F383" s="3"/>
      <c r="G383" s="3"/>
      <c r="H383" s="3"/>
      <c r="I383" s="3"/>
      <c r="J383" s="3"/>
      <c r="K383" s="3"/>
    </row>
    <row r="384" spans="1:11" x14ac:dyDescent="0.25">
      <c r="A384" s="3"/>
      <c r="B384" s="3"/>
      <c r="C384" s="3"/>
      <c r="D384" s="3"/>
      <c r="E384" s="3"/>
      <c r="F384" s="3"/>
      <c r="G384" s="3"/>
      <c r="H384" s="3"/>
      <c r="I384" s="3"/>
      <c r="J384" s="3"/>
      <c r="K384" s="3"/>
    </row>
    <row r="385" spans="1:11" x14ac:dyDescent="0.25">
      <c r="A385" s="3"/>
      <c r="B385" s="3"/>
      <c r="C385" s="3"/>
      <c r="D385" s="3"/>
      <c r="E385" s="3"/>
      <c r="F385" s="3"/>
      <c r="G385" s="3"/>
      <c r="H385" s="3"/>
      <c r="I385" s="3"/>
      <c r="J385" s="3"/>
      <c r="K385" s="3"/>
    </row>
    <row r="386" spans="1:11" x14ac:dyDescent="0.25">
      <c r="A386" s="3"/>
      <c r="B386" s="3"/>
      <c r="C386" s="3"/>
      <c r="D386" s="3"/>
      <c r="E386" s="3"/>
      <c r="F386" s="3"/>
      <c r="G386" s="3"/>
      <c r="H386" s="3"/>
      <c r="I386" s="3"/>
      <c r="J386" s="3"/>
      <c r="K386" s="3"/>
    </row>
    <row r="387" spans="1:11" x14ac:dyDescent="0.25">
      <c r="A387" s="3"/>
      <c r="B387" s="3"/>
      <c r="C387" s="3"/>
      <c r="D387" s="3"/>
      <c r="E387" s="3"/>
      <c r="F387" s="3"/>
      <c r="G387" s="3"/>
      <c r="H387" s="3"/>
      <c r="I387" s="3"/>
      <c r="J387" s="3"/>
      <c r="K387" s="3"/>
    </row>
    <row r="388" spans="1:11" x14ac:dyDescent="0.25">
      <c r="A388" s="3"/>
      <c r="B388" s="3"/>
      <c r="C388" s="3"/>
      <c r="D388" s="3"/>
      <c r="E388" s="3"/>
      <c r="F388" s="3"/>
      <c r="G388" s="3"/>
      <c r="H388" s="3"/>
      <c r="I388" s="3"/>
      <c r="J388" s="3"/>
      <c r="K388" s="3"/>
    </row>
    <row r="389" spans="1:11" x14ac:dyDescent="0.25">
      <c r="A389" s="3"/>
      <c r="B389" s="3"/>
      <c r="C389" s="3"/>
      <c r="D389" s="3"/>
      <c r="E389" s="3"/>
      <c r="F389" s="3"/>
      <c r="G389" s="3"/>
      <c r="H389" s="3"/>
      <c r="I389" s="3"/>
      <c r="J389" s="3"/>
      <c r="K389" s="3"/>
    </row>
    <row r="390" spans="1:11" x14ac:dyDescent="0.25">
      <c r="A390" s="3"/>
      <c r="B390" s="3"/>
      <c r="C390" s="3"/>
      <c r="D390" s="3"/>
      <c r="E390" s="3"/>
      <c r="F390" s="3"/>
      <c r="G390" s="3"/>
      <c r="H390" s="3"/>
      <c r="I390" s="3"/>
      <c r="J390" s="3"/>
      <c r="K390" s="3"/>
    </row>
    <row r="391" spans="1:11" x14ac:dyDescent="0.25">
      <c r="A391" s="3"/>
      <c r="B391" s="3"/>
      <c r="C391" s="3"/>
      <c r="D391" s="3"/>
      <c r="E391" s="3"/>
      <c r="F391" s="3"/>
      <c r="G391" s="3"/>
      <c r="H391" s="3"/>
      <c r="I391" s="3"/>
      <c r="J391" s="3"/>
      <c r="K391" s="3"/>
    </row>
    <row r="392" spans="1:11" x14ac:dyDescent="0.25">
      <c r="A392" s="3"/>
      <c r="B392" s="3"/>
      <c r="C392" s="3"/>
      <c r="D392" s="3"/>
      <c r="E392" s="3"/>
      <c r="F392" s="3"/>
      <c r="G392" s="3"/>
      <c r="H392" s="3"/>
      <c r="I392" s="3"/>
      <c r="J392" s="3"/>
      <c r="K392" s="3"/>
    </row>
    <row r="393" spans="1:11" x14ac:dyDescent="0.25">
      <c r="A393" s="3"/>
      <c r="B393" s="3"/>
      <c r="C393" s="3"/>
      <c r="D393" s="3"/>
      <c r="E393" s="3"/>
      <c r="F393" s="3"/>
      <c r="G393" s="3"/>
      <c r="H393" s="3"/>
      <c r="I393" s="3"/>
      <c r="J393" s="3"/>
      <c r="K393" s="3"/>
    </row>
    <row r="394" spans="1:11" x14ac:dyDescent="0.25">
      <c r="A394" s="3"/>
      <c r="B394" s="3"/>
      <c r="C394" s="3"/>
      <c r="D394" s="3"/>
      <c r="E394" s="3"/>
      <c r="F394" s="3"/>
      <c r="G394" s="3"/>
      <c r="H394" s="3"/>
      <c r="I394" s="3"/>
      <c r="J394" s="3"/>
      <c r="K394" s="3"/>
    </row>
    <row r="395" spans="1:11" x14ac:dyDescent="0.25">
      <c r="A395" s="3"/>
      <c r="B395" s="3"/>
      <c r="C395" s="3"/>
      <c r="D395" s="3"/>
      <c r="E395" s="3"/>
      <c r="F395" s="3"/>
      <c r="G395" s="3"/>
      <c r="H395" s="3"/>
      <c r="I395" s="3"/>
      <c r="J395" s="3"/>
      <c r="K395" s="3"/>
    </row>
    <row r="396" spans="1:11" x14ac:dyDescent="0.25">
      <c r="A396" s="3"/>
      <c r="B396" s="3"/>
      <c r="C396" s="3"/>
      <c r="D396" s="3"/>
      <c r="E396" s="3"/>
      <c r="F396" s="3"/>
      <c r="G396" s="3"/>
      <c r="H396" s="3"/>
      <c r="I396" s="3"/>
      <c r="J396" s="3"/>
      <c r="K396" s="3"/>
    </row>
    <row r="397" spans="1:11" x14ac:dyDescent="0.25">
      <c r="A397" s="3"/>
      <c r="B397" s="3"/>
      <c r="C397" s="3"/>
      <c r="D397" s="3"/>
      <c r="E397" s="3"/>
      <c r="F397" s="3"/>
      <c r="G397" s="3"/>
      <c r="H397" s="3"/>
      <c r="I397" s="3"/>
      <c r="J397" s="3"/>
      <c r="K397" s="3"/>
    </row>
    <row r="398" spans="1:11" x14ac:dyDescent="0.25">
      <c r="A398" s="3"/>
      <c r="B398" s="3"/>
      <c r="C398" s="3"/>
      <c r="D398" s="3"/>
      <c r="E398" s="3"/>
      <c r="F398" s="3"/>
      <c r="G398" s="3"/>
      <c r="H398" s="3"/>
      <c r="I398" s="3"/>
      <c r="J398" s="3"/>
      <c r="K398" s="3"/>
    </row>
    <row r="399" spans="1:11" x14ac:dyDescent="0.25">
      <c r="A399" s="3"/>
      <c r="B399" s="3"/>
      <c r="C399" s="3"/>
      <c r="D399" s="3"/>
      <c r="E399" s="3"/>
      <c r="F399" s="3"/>
      <c r="G399" s="3"/>
      <c r="H399" s="3"/>
      <c r="I399" s="3"/>
      <c r="J399" s="3"/>
      <c r="K399" s="3"/>
    </row>
    <row r="400" spans="1:11" x14ac:dyDescent="0.25">
      <c r="A400" s="3"/>
      <c r="B400" s="3"/>
      <c r="C400" s="3"/>
      <c r="D400" s="3"/>
      <c r="E400" s="3"/>
      <c r="F400" s="3"/>
      <c r="G400" s="3"/>
      <c r="H400" s="3"/>
      <c r="I400" s="3"/>
      <c r="J400" s="3"/>
      <c r="K400" s="3"/>
    </row>
    <row r="401" spans="1:11" x14ac:dyDescent="0.25">
      <c r="A401" s="3"/>
      <c r="B401" s="3"/>
      <c r="C401" s="3"/>
      <c r="D401" s="3"/>
      <c r="E401" s="3"/>
      <c r="F401" s="3"/>
      <c r="G401" s="3"/>
      <c r="H401" s="3"/>
      <c r="I401" s="3"/>
      <c r="J401" s="3"/>
      <c r="K401" s="3"/>
    </row>
    <row r="402" spans="1:11" x14ac:dyDescent="0.25">
      <c r="A402" s="3"/>
      <c r="B402" s="3"/>
      <c r="C402" s="3"/>
      <c r="D402" s="3"/>
      <c r="E402" s="3"/>
      <c r="F402" s="3"/>
      <c r="G402" s="3"/>
      <c r="H402" s="3"/>
      <c r="I402" s="3"/>
      <c r="J402" s="3"/>
      <c r="K402" s="3"/>
    </row>
    <row r="403" spans="1:11" x14ac:dyDescent="0.25">
      <c r="A403" s="3"/>
      <c r="B403" s="3"/>
      <c r="C403" s="3"/>
      <c r="D403" s="3"/>
      <c r="E403" s="3"/>
      <c r="F403" s="3"/>
      <c r="G403" s="3"/>
      <c r="H403" s="3"/>
      <c r="I403" s="3"/>
      <c r="J403" s="3"/>
      <c r="K403" s="3"/>
    </row>
    <row r="404" spans="1:11" x14ac:dyDescent="0.25">
      <c r="A404" s="3"/>
      <c r="B404" s="3"/>
      <c r="C404" s="3"/>
      <c r="D404" s="3"/>
      <c r="E404" s="3"/>
      <c r="F404" s="3"/>
      <c r="G404" s="3"/>
      <c r="H404" s="3"/>
      <c r="I404" s="3"/>
      <c r="J404" s="3"/>
      <c r="K404" s="3"/>
    </row>
    <row r="405" spans="1:11" x14ac:dyDescent="0.25">
      <c r="A405" s="3"/>
      <c r="B405" s="3"/>
      <c r="C405" s="3"/>
      <c r="D405" s="3"/>
      <c r="E405" s="3"/>
      <c r="F405" s="3"/>
      <c r="G405" s="3"/>
      <c r="H405" s="3"/>
      <c r="I405" s="3"/>
      <c r="J405" s="3"/>
      <c r="K405" s="3"/>
    </row>
    <row r="406" spans="1:11" x14ac:dyDescent="0.25">
      <c r="A406" s="3"/>
      <c r="B406" s="3"/>
      <c r="C406" s="3"/>
      <c r="D406" s="3"/>
      <c r="E406" s="3"/>
      <c r="F406" s="3"/>
      <c r="G406" s="3"/>
      <c r="H406" s="3"/>
      <c r="I406" s="3"/>
      <c r="J406" s="3"/>
      <c r="K406" s="3"/>
    </row>
    <row r="407" spans="1:11" x14ac:dyDescent="0.25">
      <c r="A407" s="3"/>
      <c r="B407" s="3"/>
      <c r="C407" s="3"/>
      <c r="D407" s="3"/>
      <c r="E407" s="3"/>
      <c r="F407" s="3"/>
      <c r="G407" s="3"/>
      <c r="H407" s="3"/>
      <c r="I407" s="3"/>
      <c r="J407" s="3"/>
      <c r="K407" s="3"/>
    </row>
    <row r="408" spans="1:11" x14ac:dyDescent="0.25">
      <c r="A408" s="3"/>
      <c r="B408" s="3"/>
      <c r="C408" s="3"/>
      <c r="D408" s="3"/>
      <c r="E408" s="3"/>
      <c r="F408" s="3"/>
      <c r="G408" s="3"/>
      <c r="H408" s="3"/>
      <c r="I408" s="3"/>
      <c r="J408" s="3"/>
      <c r="K408" s="3"/>
    </row>
    <row r="409" spans="1:11" x14ac:dyDescent="0.25">
      <c r="A409" s="3"/>
      <c r="B409" s="3"/>
      <c r="C409" s="3"/>
      <c r="D409" s="3"/>
      <c r="E409" s="3"/>
      <c r="F409" s="3"/>
      <c r="G409" s="3"/>
      <c r="H409" s="3"/>
      <c r="I409" s="3"/>
      <c r="J409" s="3"/>
      <c r="K409" s="3"/>
    </row>
    <row r="410" spans="1:11" x14ac:dyDescent="0.25">
      <c r="A410" s="3"/>
      <c r="B410" s="3"/>
      <c r="C410" s="3"/>
      <c r="D410" s="3"/>
      <c r="E410" s="3"/>
      <c r="F410" s="3"/>
      <c r="G410" s="3"/>
      <c r="H410" s="3"/>
      <c r="I410" s="3"/>
      <c r="J410" s="3"/>
      <c r="K410" s="3"/>
    </row>
    <row r="411" spans="1:11" x14ac:dyDescent="0.25">
      <c r="A411" s="3"/>
      <c r="B411" s="3"/>
      <c r="C411" s="3"/>
      <c r="D411" s="3"/>
      <c r="E411" s="3"/>
      <c r="F411" s="3"/>
      <c r="G411" s="3"/>
      <c r="H411" s="3"/>
      <c r="I411" s="3"/>
      <c r="J411" s="3"/>
      <c r="K411" s="3"/>
    </row>
    <row r="412" spans="1:11" x14ac:dyDescent="0.25">
      <c r="A412" s="3"/>
      <c r="B412" s="3"/>
      <c r="C412" s="3"/>
      <c r="D412" s="3"/>
      <c r="E412" s="3"/>
      <c r="F412" s="3"/>
      <c r="G412" s="3"/>
      <c r="H412" s="3"/>
      <c r="I412" s="3"/>
      <c r="J412" s="3"/>
      <c r="K412" s="3"/>
    </row>
    <row r="413" spans="1:11" x14ac:dyDescent="0.25">
      <c r="A413" s="3"/>
      <c r="B413" s="3"/>
      <c r="C413" s="3"/>
      <c r="D413" s="3"/>
      <c r="E413" s="3"/>
      <c r="F413" s="3"/>
      <c r="G413" s="3"/>
      <c r="H413" s="3"/>
      <c r="I413" s="3"/>
      <c r="J413" s="3"/>
      <c r="K413" s="3"/>
    </row>
    <row r="414" spans="1:11" x14ac:dyDescent="0.25">
      <c r="A414" s="3"/>
      <c r="B414" s="3"/>
      <c r="C414" s="3"/>
      <c r="D414" s="3"/>
      <c r="E414" s="3"/>
      <c r="F414" s="3"/>
      <c r="G414" s="3"/>
      <c r="H414" s="3"/>
      <c r="I414" s="3"/>
      <c r="J414" s="3"/>
      <c r="K414" s="3"/>
    </row>
    <row r="415" spans="1:11" x14ac:dyDescent="0.25">
      <c r="A415" s="3"/>
      <c r="B415" s="3"/>
      <c r="C415" s="3"/>
      <c r="D415" s="3"/>
      <c r="E415" s="3"/>
      <c r="F415" s="3"/>
      <c r="G415" s="3"/>
      <c r="H415" s="3"/>
      <c r="I415" s="3"/>
      <c r="J415" s="3"/>
      <c r="K415" s="3"/>
    </row>
    <row r="416" spans="1:11" x14ac:dyDescent="0.25">
      <c r="A416" s="3"/>
      <c r="B416" s="3"/>
      <c r="C416" s="3"/>
      <c r="D416" s="3"/>
      <c r="E416" s="3"/>
      <c r="F416" s="3"/>
      <c r="G416" s="3"/>
      <c r="H416" s="3"/>
      <c r="I416" s="3"/>
      <c r="J416" s="3"/>
      <c r="K416" s="3"/>
    </row>
    <row r="417" spans="1:11" x14ac:dyDescent="0.25">
      <c r="A417" s="3"/>
      <c r="B417" s="3"/>
      <c r="C417" s="3"/>
      <c r="D417" s="3"/>
      <c r="E417" s="3"/>
      <c r="F417" s="3"/>
      <c r="G417" s="3"/>
      <c r="H417" s="3"/>
      <c r="I417" s="3"/>
      <c r="J417" s="3"/>
      <c r="K417" s="3"/>
    </row>
    <row r="418" spans="1:11" x14ac:dyDescent="0.25">
      <c r="A418" s="3"/>
      <c r="B418" s="3"/>
      <c r="C418" s="3"/>
      <c r="D418" s="3"/>
      <c r="E418" s="3"/>
      <c r="F418" s="3"/>
      <c r="G418" s="3"/>
      <c r="H418" s="3"/>
      <c r="I418" s="3"/>
      <c r="J418" s="3"/>
      <c r="K418" s="3"/>
    </row>
    <row r="419" spans="1:11" x14ac:dyDescent="0.25">
      <c r="A419" s="3"/>
      <c r="B419" s="3"/>
      <c r="C419" s="3"/>
      <c r="D419" s="3"/>
      <c r="E419" s="3"/>
      <c r="F419" s="3"/>
      <c r="G419" s="3"/>
      <c r="H419" s="3"/>
      <c r="I419" s="3"/>
      <c r="J419" s="3"/>
      <c r="K419" s="3"/>
    </row>
    <row r="420" spans="1:11" x14ac:dyDescent="0.25">
      <c r="A420" s="3"/>
      <c r="B420" s="3"/>
      <c r="C420" s="3"/>
      <c r="D420" s="3"/>
      <c r="E420" s="3"/>
      <c r="F420" s="3"/>
      <c r="G420" s="3"/>
      <c r="H420" s="3"/>
      <c r="I420" s="3"/>
      <c r="J420" s="3"/>
      <c r="K420" s="3"/>
    </row>
    <row r="421" spans="1:11" x14ac:dyDescent="0.25">
      <c r="A421" s="3"/>
      <c r="B421" s="3"/>
      <c r="C421" s="3"/>
      <c r="D421" s="3"/>
      <c r="E421" s="3"/>
      <c r="F421" s="3"/>
      <c r="G421" s="3"/>
      <c r="H421" s="3"/>
      <c r="I421" s="3"/>
      <c r="J421" s="3"/>
      <c r="K421" s="3"/>
    </row>
    <row r="422" spans="1:11" x14ac:dyDescent="0.25">
      <c r="A422" s="3"/>
      <c r="B422" s="3"/>
      <c r="C422" s="3"/>
      <c r="D422" s="3"/>
      <c r="E422" s="3"/>
      <c r="F422" s="3"/>
      <c r="G422" s="3"/>
      <c r="H422" s="3"/>
      <c r="I422" s="3"/>
      <c r="J422" s="3"/>
      <c r="K422" s="3"/>
    </row>
    <row r="423" spans="1:11" x14ac:dyDescent="0.25">
      <c r="A423" s="3"/>
      <c r="B423" s="3"/>
      <c r="C423" s="3"/>
      <c r="D423" s="3"/>
      <c r="E423" s="3"/>
      <c r="F423" s="3"/>
      <c r="G423" s="3"/>
      <c r="H423" s="3"/>
      <c r="I423" s="3"/>
      <c r="J423" s="3"/>
      <c r="K423" s="3"/>
    </row>
    <row r="424" spans="1:11" x14ac:dyDescent="0.25">
      <c r="A424" s="3"/>
      <c r="B424" s="3"/>
      <c r="C424" s="3"/>
      <c r="D424" s="3"/>
      <c r="E424" s="3"/>
      <c r="F424" s="3"/>
      <c r="G424" s="3"/>
      <c r="H424" s="3"/>
      <c r="I424" s="3"/>
      <c r="J424" s="3"/>
      <c r="K424" s="3"/>
    </row>
    <row r="425" spans="1:11" x14ac:dyDescent="0.25">
      <c r="A425" s="3"/>
      <c r="B425" s="3"/>
      <c r="C425" s="3"/>
      <c r="D425" s="3"/>
      <c r="E425" s="3"/>
      <c r="F425" s="3"/>
      <c r="G425" s="3"/>
      <c r="H425" s="3"/>
      <c r="I425" s="3"/>
      <c r="J425" s="3"/>
      <c r="K425" s="3"/>
    </row>
    <row r="426" spans="1:11" x14ac:dyDescent="0.25">
      <c r="A426" s="3"/>
      <c r="B426" s="3"/>
      <c r="C426" s="3"/>
      <c r="D426" s="3"/>
      <c r="E426" s="3"/>
      <c r="F426" s="3"/>
      <c r="G426" s="3"/>
      <c r="H426" s="3"/>
      <c r="I426" s="3"/>
      <c r="J426" s="3"/>
      <c r="K426" s="3"/>
    </row>
    <row r="427" spans="1:11" x14ac:dyDescent="0.25">
      <c r="A427" s="3"/>
      <c r="B427" s="3"/>
      <c r="C427" s="3"/>
      <c r="D427" s="3"/>
      <c r="E427" s="3"/>
      <c r="F427" s="3"/>
      <c r="G427" s="3"/>
      <c r="H427" s="3"/>
      <c r="I427" s="3"/>
      <c r="J427" s="3"/>
      <c r="K427" s="3"/>
    </row>
    <row r="428" spans="1:11" x14ac:dyDescent="0.25">
      <c r="A428" s="3"/>
      <c r="B428" s="3"/>
      <c r="C428" s="3"/>
      <c r="D428" s="3"/>
      <c r="E428" s="3"/>
      <c r="F428" s="3"/>
      <c r="G428" s="3"/>
      <c r="H428" s="3"/>
      <c r="I428" s="3"/>
      <c r="J428" s="3"/>
      <c r="K428" s="3"/>
    </row>
    <row r="429" spans="1:11" x14ac:dyDescent="0.25">
      <c r="A429" s="3"/>
      <c r="B429" s="3"/>
      <c r="C429" s="3"/>
      <c r="D429" s="3"/>
      <c r="E429" s="3"/>
      <c r="F429" s="3"/>
      <c r="G429" s="3"/>
      <c r="H429" s="3"/>
      <c r="I429" s="3"/>
      <c r="J429" s="3"/>
      <c r="K429" s="3"/>
    </row>
    <row r="430" spans="1:11" x14ac:dyDescent="0.25">
      <c r="A430" s="3"/>
      <c r="B430" s="3"/>
      <c r="C430" s="3"/>
      <c r="D430" s="3"/>
      <c r="E430" s="3"/>
      <c r="F430" s="3"/>
      <c r="G430" s="3"/>
      <c r="H430" s="3"/>
      <c r="I430" s="3"/>
      <c r="J430" s="3"/>
      <c r="K430" s="3"/>
    </row>
    <row r="431" spans="1:11" x14ac:dyDescent="0.25">
      <c r="A431" s="3"/>
      <c r="B431" s="3"/>
      <c r="C431" s="3"/>
      <c r="D431" s="3"/>
      <c r="E431" s="3"/>
      <c r="F431" s="3"/>
      <c r="G431" s="3"/>
      <c r="H431" s="3"/>
      <c r="I431" s="3"/>
      <c r="J431" s="3"/>
      <c r="K431" s="3"/>
    </row>
    <row r="432" spans="1:11" x14ac:dyDescent="0.25">
      <c r="A432" s="3"/>
      <c r="B432" s="3"/>
      <c r="C432" s="3"/>
      <c r="D432" s="3"/>
      <c r="E432" s="3"/>
      <c r="F432" s="3"/>
      <c r="G432" s="3"/>
      <c r="H432" s="3"/>
      <c r="I432" s="3"/>
      <c r="J432" s="3"/>
      <c r="K432" s="3"/>
    </row>
    <row r="433" spans="1:11" x14ac:dyDescent="0.25">
      <c r="A433" s="3"/>
      <c r="B433" s="3"/>
      <c r="C433" s="3"/>
      <c r="D433" s="3"/>
      <c r="E433" s="3"/>
      <c r="F433" s="3"/>
      <c r="G433" s="3"/>
      <c r="H433" s="3"/>
      <c r="I433" s="3"/>
      <c r="J433" s="3"/>
      <c r="K433" s="3"/>
    </row>
    <row r="434" spans="1:11" x14ac:dyDescent="0.25">
      <c r="A434" s="3"/>
      <c r="B434" s="3"/>
      <c r="C434" s="3"/>
      <c r="D434" s="3"/>
      <c r="E434" s="3"/>
      <c r="F434" s="3"/>
      <c r="G434" s="3"/>
      <c r="H434" s="3"/>
      <c r="I434" s="3"/>
      <c r="J434" s="3"/>
      <c r="K434" s="3"/>
    </row>
    <row r="435" spans="1:11" x14ac:dyDescent="0.25">
      <c r="A435" s="3"/>
      <c r="B435" s="3"/>
      <c r="C435" s="3"/>
      <c r="D435" s="3"/>
      <c r="E435" s="3"/>
      <c r="F435" s="3"/>
      <c r="G435" s="3"/>
      <c r="H435" s="3"/>
      <c r="I435" s="3"/>
      <c r="J435" s="3"/>
      <c r="K435" s="3"/>
    </row>
    <row r="436" spans="1:11" x14ac:dyDescent="0.25">
      <c r="A436" s="3"/>
      <c r="B436" s="3"/>
      <c r="C436" s="3"/>
      <c r="D436" s="3"/>
      <c r="E436" s="3"/>
      <c r="F436" s="3"/>
      <c r="G436" s="3"/>
      <c r="H436" s="3"/>
      <c r="I436" s="3"/>
      <c r="J436" s="3"/>
      <c r="K436" s="3"/>
    </row>
    <row r="437" spans="1:11" x14ac:dyDescent="0.25">
      <c r="A437" s="3"/>
      <c r="B437" s="3"/>
      <c r="C437" s="3"/>
      <c r="D437" s="3"/>
      <c r="E437" s="3"/>
      <c r="F437" s="3"/>
      <c r="G437" s="3"/>
      <c r="H437" s="3"/>
      <c r="I437" s="3"/>
      <c r="J437" s="3"/>
      <c r="K437" s="3"/>
    </row>
    <row r="438" spans="1:11" x14ac:dyDescent="0.25">
      <c r="A438" s="3"/>
      <c r="B438" s="3"/>
      <c r="C438" s="3"/>
      <c r="D438" s="3"/>
      <c r="E438" s="3"/>
      <c r="F438" s="3"/>
      <c r="G438" s="3"/>
      <c r="H438" s="3"/>
      <c r="I438" s="3"/>
      <c r="J438" s="3"/>
      <c r="K438" s="3"/>
    </row>
    <row r="439" spans="1:11" x14ac:dyDescent="0.25">
      <c r="A439" s="3"/>
      <c r="B439" s="3"/>
      <c r="C439" s="3"/>
      <c r="D439" s="3"/>
      <c r="E439" s="3"/>
      <c r="F439" s="3"/>
      <c r="G439" s="3"/>
      <c r="H439" s="3"/>
      <c r="I439" s="3"/>
      <c r="J439" s="3"/>
      <c r="K439" s="3"/>
    </row>
    <row r="440" spans="1:11" x14ac:dyDescent="0.25">
      <c r="A440" s="3"/>
      <c r="B440" s="3"/>
      <c r="C440" s="3"/>
      <c r="D440" s="3"/>
      <c r="E440" s="3"/>
      <c r="F440" s="3"/>
      <c r="G440" s="3"/>
      <c r="H440" s="3"/>
      <c r="I440" s="3"/>
      <c r="J440" s="3"/>
      <c r="K440" s="3"/>
    </row>
    <row r="441" spans="1:11" x14ac:dyDescent="0.25">
      <c r="A441" s="3"/>
      <c r="B441" s="3"/>
      <c r="C441" s="3"/>
      <c r="D441" s="3"/>
      <c r="E441" s="3"/>
      <c r="F441" s="3"/>
      <c r="G441" s="3"/>
      <c r="H441" s="3"/>
      <c r="I441" s="3"/>
      <c r="J441" s="3"/>
      <c r="K441" s="3"/>
    </row>
    <row r="442" spans="1:11" x14ac:dyDescent="0.25">
      <c r="A442" s="3"/>
      <c r="B442" s="3"/>
      <c r="C442" s="3"/>
      <c r="D442" s="3"/>
      <c r="E442" s="3"/>
      <c r="F442" s="3"/>
      <c r="G442" s="3"/>
      <c r="H442" s="3"/>
      <c r="I442" s="3"/>
      <c r="J442" s="3"/>
      <c r="K442" s="3"/>
    </row>
    <row r="443" spans="1:11" x14ac:dyDescent="0.25">
      <c r="A443" s="3"/>
      <c r="B443" s="3"/>
      <c r="C443" s="3"/>
      <c r="D443" s="3"/>
      <c r="E443" s="3"/>
      <c r="F443" s="3"/>
      <c r="G443" s="3"/>
      <c r="H443" s="3"/>
      <c r="I443" s="3"/>
      <c r="J443" s="3"/>
      <c r="K443" s="3"/>
    </row>
    <row r="444" spans="1:11" x14ac:dyDescent="0.25">
      <c r="A444" s="3"/>
      <c r="B444" s="3"/>
      <c r="C444" s="3"/>
      <c r="D444" s="3"/>
      <c r="E444" s="3"/>
      <c r="F444" s="3"/>
      <c r="G444" s="3"/>
      <c r="H444" s="3"/>
      <c r="I444" s="3"/>
      <c r="J444" s="3"/>
      <c r="K444" s="3"/>
    </row>
    <row r="445" spans="1:11" x14ac:dyDescent="0.25">
      <c r="A445" s="3"/>
      <c r="B445" s="3"/>
      <c r="C445" s="3"/>
      <c r="D445" s="3"/>
      <c r="E445" s="3"/>
      <c r="F445" s="3"/>
      <c r="G445" s="3"/>
      <c r="H445" s="3"/>
      <c r="I445" s="3"/>
      <c r="J445" s="3"/>
      <c r="K445" s="3"/>
    </row>
    <row r="446" spans="1:11" x14ac:dyDescent="0.25">
      <c r="A446" s="3"/>
      <c r="B446" s="3"/>
      <c r="C446" s="3"/>
      <c r="D446" s="3"/>
      <c r="E446" s="3"/>
      <c r="F446" s="3"/>
      <c r="G446" s="3"/>
      <c r="H446" s="3"/>
      <c r="I446" s="3"/>
      <c r="J446" s="3"/>
      <c r="K446" s="3"/>
    </row>
    <row r="447" spans="1:11" x14ac:dyDescent="0.25">
      <c r="A447" s="3"/>
      <c r="B447" s="3"/>
      <c r="C447" s="3"/>
      <c r="D447" s="3"/>
      <c r="E447" s="3"/>
      <c r="F447" s="3"/>
      <c r="G447" s="3"/>
      <c r="H447" s="3"/>
      <c r="I447" s="3"/>
      <c r="J447" s="3"/>
      <c r="K447" s="3"/>
    </row>
    <row r="448" spans="1:11" x14ac:dyDescent="0.25">
      <c r="A448" s="3"/>
      <c r="B448" s="3"/>
      <c r="C448" s="3"/>
      <c r="D448" s="3"/>
      <c r="E448" s="3"/>
      <c r="F448" s="3"/>
      <c r="G448" s="3"/>
      <c r="H448" s="3"/>
      <c r="I448" s="3"/>
      <c r="J448" s="3"/>
      <c r="K448" s="3"/>
    </row>
    <row r="449" spans="1:11" x14ac:dyDescent="0.25">
      <c r="A449" s="3"/>
      <c r="B449" s="3"/>
      <c r="C449" s="3"/>
      <c r="D449" s="3"/>
      <c r="E449" s="3"/>
      <c r="F449" s="3"/>
      <c r="G449" s="3"/>
      <c r="H449" s="3"/>
      <c r="I449" s="3"/>
      <c r="J449" s="3"/>
      <c r="K449" s="3"/>
    </row>
    <row r="450" spans="1:11" x14ac:dyDescent="0.25">
      <c r="A450" s="3"/>
      <c r="B450" s="3"/>
      <c r="C450" s="3"/>
      <c r="D450" s="3"/>
      <c r="E450" s="3"/>
      <c r="F450" s="3"/>
      <c r="G450" s="3"/>
      <c r="H450" s="3"/>
      <c r="I450" s="3"/>
      <c r="J450" s="3"/>
      <c r="K450" s="3"/>
    </row>
    <row r="451" spans="1:11" x14ac:dyDescent="0.25">
      <c r="A451" s="3"/>
      <c r="B451" s="3"/>
      <c r="C451" s="3"/>
      <c r="D451" s="3"/>
      <c r="E451" s="3"/>
      <c r="F451" s="3"/>
      <c r="G451" s="3"/>
      <c r="H451" s="3"/>
      <c r="I451" s="3"/>
      <c r="J451" s="3"/>
      <c r="K451" s="3"/>
    </row>
    <row r="452" spans="1:11" x14ac:dyDescent="0.25">
      <c r="A452" s="3"/>
      <c r="B452" s="3"/>
      <c r="C452" s="3"/>
      <c r="D452" s="3"/>
      <c r="E452" s="3"/>
      <c r="F452" s="3"/>
      <c r="G452" s="3"/>
      <c r="H452" s="3"/>
      <c r="I452" s="3"/>
      <c r="J452" s="3"/>
      <c r="K452" s="3"/>
    </row>
    <row r="453" spans="1:11" x14ac:dyDescent="0.25">
      <c r="A453" s="3"/>
      <c r="B453" s="3"/>
      <c r="C453" s="3"/>
      <c r="D453" s="3"/>
      <c r="E453" s="3"/>
      <c r="F453" s="3"/>
      <c r="G453" s="3"/>
      <c r="H453" s="3"/>
      <c r="I453" s="3"/>
      <c r="J453" s="3"/>
      <c r="K453" s="3"/>
    </row>
    <row r="454" spans="1:11" x14ac:dyDescent="0.25">
      <c r="A454" s="3"/>
      <c r="B454" s="3"/>
      <c r="C454" s="3"/>
      <c r="D454" s="3"/>
      <c r="E454" s="3"/>
      <c r="F454" s="3"/>
      <c r="G454" s="3"/>
      <c r="H454" s="3"/>
      <c r="I454" s="3"/>
      <c r="J454" s="3"/>
      <c r="K454" s="3"/>
    </row>
    <row r="455" spans="1:11" x14ac:dyDescent="0.25">
      <c r="A455" s="3"/>
      <c r="B455" s="3"/>
      <c r="C455" s="3"/>
      <c r="D455" s="3"/>
      <c r="E455" s="3"/>
      <c r="F455" s="3"/>
      <c r="G455" s="3"/>
      <c r="H455" s="3"/>
      <c r="I455" s="3"/>
      <c r="J455" s="3"/>
      <c r="K455" s="3"/>
    </row>
    <row r="456" spans="1:11" x14ac:dyDescent="0.25">
      <c r="A456" s="3"/>
      <c r="B456" s="3"/>
      <c r="C456" s="3"/>
      <c r="D456" s="3"/>
      <c r="E456" s="3"/>
      <c r="F456" s="3"/>
      <c r="G456" s="3"/>
      <c r="H456" s="3"/>
      <c r="I456" s="3"/>
      <c r="J456" s="3"/>
      <c r="K456" s="3"/>
    </row>
    <row r="457" spans="1:11" x14ac:dyDescent="0.25">
      <c r="A457" s="3"/>
      <c r="B457" s="3"/>
      <c r="C457" s="3"/>
      <c r="D457" s="3"/>
      <c r="E457" s="3"/>
      <c r="F457" s="3"/>
      <c r="G457" s="3"/>
      <c r="H457" s="3"/>
      <c r="I457" s="3"/>
      <c r="J457" s="3"/>
      <c r="K457" s="3"/>
    </row>
    <row r="458" spans="1:11" x14ac:dyDescent="0.25">
      <c r="A458" s="3"/>
      <c r="B458" s="3"/>
      <c r="C458" s="3"/>
      <c r="D458" s="3"/>
      <c r="E458" s="3"/>
      <c r="F458" s="3"/>
      <c r="G458" s="3"/>
      <c r="H458" s="3"/>
      <c r="I458" s="3"/>
      <c r="J458" s="3"/>
      <c r="K458" s="3"/>
    </row>
    <row r="459" spans="1:11" x14ac:dyDescent="0.25">
      <c r="A459" s="3"/>
      <c r="B459" s="3"/>
      <c r="C459" s="3"/>
      <c r="D459" s="3"/>
      <c r="E459" s="3"/>
      <c r="F459" s="3"/>
      <c r="G459" s="3"/>
      <c r="H459" s="3"/>
      <c r="I459" s="3"/>
      <c r="J459" s="3"/>
      <c r="K459" s="3"/>
    </row>
    <row r="460" spans="1:11" x14ac:dyDescent="0.25">
      <c r="A460" s="3"/>
      <c r="B460" s="3"/>
      <c r="C460" s="3"/>
      <c r="D460" s="3"/>
      <c r="E460" s="3"/>
      <c r="F460" s="3"/>
      <c r="G460" s="3"/>
      <c r="H460" s="3"/>
      <c r="I460" s="3"/>
      <c r="J460" s="3"/>
      <c r="K460" s="3"/>
    </row>
    <row r="461" spans="1:11" x14ac:dyDescent="0.25">
      <c r="A461" s="3"/>
      <c r="B461" s="3"/>
      <c r="C461" s="3"/>
      <c r="D461" s="3"/>
      <c r="E461" s="3"/>
      <c r="F461" s="3"/>
      <c r="G461" s="3"/>
      <c r="H461" s="3"/>
      <c r="I461" s="3"/>
      <c r="J461" s="3"/>
      <c r="K461" s="3"/>
    </row>
    <row r="462" spans="1:11" x14ac:dyDescent="0.25">
      <c r="A462" s="3"/>
      <c r="B462" s="3"/>
      <c r="C462" s="3"/>
      <c r="D462" s="3"/>
      <c r="E462" s="3"/>
      <c r="F462" s="3"/>
      <c r="G462" s="3"/>
      <c r="H462" s="3"/>
      <c r="I462" s="3"/>
      <c r="J462" s="3"/>
      <c r="K462" s="3"/>
    </row>
    <row r="463" spans="1:11" x14ac:dyDescent="0.25">
      <c r="A463" s="3"/>
      <c r="B463" s="3"/>
      <c r="C463" s="3"/>
      <c r="D463" s="3"/>
      <c r="E463" s="3"/>
      <c r="F463" s="3"/>
      <c r="G463" s="3"/>
      <c r="H463" s="3"/>
      <c r="I463" s="3"/>
      <c r="J463" s="3"/>
      <c r="K463" s="3"/>
    </row>
    <row r="464" spans="1:11" x14ac:dyDescent="0.25">
      <c r="A464" s="3"/>
      <c r="B464" s="3"/>
      <c r="C464" s="3"/>
      <c r="D464" s="3"/>
      <c r="E464" s="3"/>
      <c r="F464" s="3"/>
      <c r="G464" s="3"/>
      <c r="H464" s="3"/>
      <c r="I464" s="3"/>
      <c r="J464" s="3"/>
      <c r="K464" s="3"/>
    </row>
    <row r="465" spans="1:11" x14ac:dyDescent="0.25">
      <c r="A465" s="3"/>
      <c r="B465" s="3"/>
      <c r="C465" s="3"/>
      <c r="D465" s="3"/>
      <c r="E465" s="3"/>
      <c r="F465" s="3"/>
      <c r="G465" s="3"/>
      <c r="H465" s="3"/>
      <c r="I465" s="3"/>
      <c r="J465" s="3"/>
      <c r="K465" s="3"/>
    </row>
    <row r="466" spans="1:11" x14ac:dyDescent="0.25">
      <c r="A466" s="3"/>
      <c r="B466" s="3"/>
      <c r="C466" s="3"/>
      <c r="D466" s="3"/>
      <c r="E466" s="3"/>
      <c r="F466" s="3"/>
      <c r="G466" s="3"/>
      <c r="H466" s="3"/>
      <c r="I466" s="3"/>
      <c r="J466" s="3"/>
      <c r="K466" s="3"/>
    </row>
    <row r="467" spans="1:11" x14ac:dyDescent="0.25">
      <c r="A467" s="3"/>
      <c r="B467" s="3"/>
      <c r="C467" s="3"/>
      <c r="D467" s="3"/>
      <c r="E467" s="3"/>
      <c r="F467" s="3"/>
      <c r="G467" s="3"/>
      <c r="H467" s="3"/>
      <c r="I467" s="3"/>
      <c r="J467" s="3"/>
      <c r="K467" s="3"/>
    </row>
    <row r="468" spans="1:11" x14ac:dyDescent="0.25">
      <c r="A468" s="3"/>
      <c r="B468" s="3"/>
      <c r="C468" s="3"/>
      <c r="D468" s="3"/>
      <c r="E468" s="3"/>
      <c r="F468" s="3"/>
      <c r="G468" s="3"/>
      <c r="H468" s="3"/>
      <c r="I468" s="3"/>
      <c r="J468" s="3"/>
      <c r="K468" s="3"/>
    </row>
    <row r="469" spans="1:11" x14ac:dyDescent="0.25">
      <c r="A469" s="3"/>
      <c r="B469" s="3"/>
      <c r="C469" s="3"/>
      <c r="D469" s="3"/>
      <c r="E469" s="3"/>
      <c r="F469" s="3"/>
      <c r="G469" s="3"/>
      <c r="H469" s="3"/>
      <c r="I469" s="3"/>
      <c r="J469" s="3"/>
      <c r="K469" s="3"/>
    </row>
    <row r="470" spans="1:11" x14ac:dyDescent="0.25">
      <c r="A470" s="3"/>
      <c r="B470" s="3"/>
      <c r="C470" s="3"/>
      <c r="D470" s="3"/>
      <c r="E470" s="3"/>
      <c r="F470" s="3"/>
      <c r="G470" s="3"/>
      <c r="H470" s="3"/>
      <c r="I470" s="3"/>
      <c r="J470" s="3"/>
      <c r="K470" s="3"/>
    </row>
    <row r="471" spans="1:11" x14ac:dyDescent="0.25">
      <c r="A471" s="3"/>
      <c r="B471" s="3"/>
      <c r="C471" s="3"/>
      <c r="D471" s="3"/>
      <c r="E471" s="3"/>
      <c r="F471" s="3"/>
      <c r="G471" s="3"/>
      <c r="H471" s="3"/>
      <c r="I471" s="3"/>
      <c r="J471" s="3"/>
      <c r="K471" s="3"/>
    </row>
    <row r="472" spans="1:11" x14ac:dyDescent="0.25">
      <c r="A472" s="3"/>
      <c r="B472" s="3"/>
      <c r="C472" s="3"/>
      <c r="D472" s="3"/>
      <c r="E472" s="3"/>
      <c r="F472" s="3"/>
      <c r="G472" s="3"/>
      <c r="H472" s="3"/>
      <c r="I472" s="3"/>
      <c r="J472" s="3"/>
      <c r="K472" s="3"/>
    </row>
    <row r="473" spans="1:11" x14ac:dyDescent="0.25">
      <c r="A473" s="3"/>
      <c r="B473" s="3"/>
      <c r="C473" s="3"/>
      <c r="D473" s="3"/>
      <c r="E473" s="3"/>
      <c r="F473" s="3"/>
      <c r="G473" s="3"/>
      <c r="H473" s="3"/>
      <c r="I473" s="3"/>
      <c r="J473" s="3"/>
      <c r="K473" s="3"/>
    </row>
    <row r="474" spans="1:11" x14ac:dyDescent="0.25">
      <c r="A474" s="3"/>
      <c r="B474" s="3"/>
      <c r="C474" s="3"/>
      <c r="D474" s="3"/>
      <c r="E474" s="3"/>
      <c r="F474" s="3"/>
      <c r="G474" s="3"/>
      <c r="H474" s="3"/>
      <c r="I474" s="3"/>
      <c r="J474" s="3"/>
      <c r="K474" s="3"/>
    </row>
    <row r="475" spans="1:11" x14ac:dyDescent="0.25">
      <c r="A475" s="3"/>
      <c r="B475" s="3"/>
      <c r="C475" s="3"/>
      <c r="D475" s="3"/>
      <c r="E475" s="3"/>
      <c r="F475" s="3"/>
      <c r="G475" s="3"/>
      <c r="H475" s="3"/>
      <c r="I475" s="3"/>
      <c r="J475" s="3"/>
      <c r="K475" s="3"/>
    </row>
    <row r="476" spans="1:11" x14ac:dyDescent="0.25">
      <c r="A476" s="3"/>
      <c r="B476" s="3"/>
      <c r="C476" s="3"/>
      <c r="D476" s="3"/>
      <c r="E476" s="3"/>
      <c r="F476" s="3"/>
      <c r="G476" s="3"/>
      <c r="H476" s="3"/>
      <c r="I476" s="3"/>
      <c r="J476" s="3"/>
      <c r="K476" s="3"/>
    </row>
  </sheetData>
  <mergeCells count="10">
    <mergeCell ref="W2:X3"/>
    <mergeCell ref="W30:X31"/>
    <mergeCell ref="C40:E40"/>
    <mergeCell ref="K46:L46"/>
    <mergeCell ref="C49:F49"/>
    <mergeCell ref="C2:E2"/>
    <mergeCell ref="C11:E11"/>
    <mergeCell ref="K18:L18"/>
    <mergeCell ref="C20:F20"/>
    <mergeCell ref="C31:E31"/>
  </mergeCell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BW478"/>
  <sheetViews>
    <sheetView zoomScale="70" zoomScaleNormal="70" workbookViewId="0">
      <selection activeCell="V39" sqref="V39"/>
    </sheetView>
  </sheetViews>
  <sheetFormatPr defaultRowHeight="13.2" x14ac:dyDescent="0.25"/>
  <cols>
    <col min="2" max="2" width="36.6640625" bestFit="1" customWidth="1"/>
    <col min="3" max="3" width="6.88671875" customWidth="1"/>
    <col min="4" max="4" width="6.6640625" bestFit="1" customWidth="1"/>
    <col min="5" max="6" width="9.5546875" bestFit="1" customWidth="1"/>
    <col min="7" max="9" width="9.5546875" customWidth="1"/>
    <col min="11" max="11" width="31.6640625" bestFit="1" customWidth="1"/>
    <col min="12" max="12" width="6.88671875" bestFit="1" customWidth="1"/>
    <col min="13" max="13" width="14.5546875" bestFit="1" customWidth="1"/>
    <col min="14" max="14" width="18.33203125" bestFit="1" customWidth="1"/>
    <col min="15" max="15" width="14.88671875" bestFit="1" customWidth="1"/>
    <col min="16" max="16" width="12.109375" bestFit="1" customWidth="1"/>
    <col min="17" max="17" width="23.88671875" bestFit="1" customWidth="1"/>
    <col min="18" max="18" width="15.44140625" bestFit="1" customWidth="1"/>
    <col min="19" max="19" width="11" customWidth="1"/>
    <col min="20" max="20" width="16.44140625" bestFit="1" customWidth="1"/>
    <col min="21" max="21" width="20" bestFit="1" customWidth="1"/>
    <col min="22" max="22" width="15.6640625" bestFit="1" customWidth="1"/>
    <col min="23" max="23" width="18.6640625" bestFit="1" customWidth="1"/>
    <col min="24" max="24" width="25.33203125" bestFit="1" customWidth="1"/>
    <col min="25" max="25" width="9.33203125" bestFit="1" customWidth="1"/>
    <col min="31" max="31" width="33.44140625" customWidth="1"/>
    <col min="32" max="32" width="30.33203125" customWidth="1"/>
  </cols>
  <sheetData>
    <row r="1" spans="1:75" ht="15" thickTop="1" thickBot="1" x14ac:dyDescent="0.3">
      <c r="A1" s="329"/>
      <c r="B1" s="330"/>
      <c r="C1" s="330"/>
      <c r="D1" s="330"/>
      <c r="E1" s="330"/>
      <c r="F1" s="330"/>
      <c r="G1" s="330"/>
      <c r="H1" s="330"/>
      <c r="I1" s="330"/>
      <c r="J1" s="330"/>
      <c r="K1" s="330"/>
      <c r="L1" s="330"/>
      <c r="M1" s="330"/>
      <c r="N1" s="330"/>
      <c r="O1" s="330"/>
      <c r="P1" s="330"/>
      <c r="Q1" s="330"/>
      <c r="R1" s="330"/>
      <c r="S1" s="330"/>
      <c r="T1" s="330"/>
      <c r="U1" s="330"/>
      <c r="V1" s="330"/>
      <c r="W1" s="330"/>
      <c r="X1" s="330"/>
      <c r="Y1" s="330"/>
      <c r="Z1" s="331"/>
      <c r="AA1" s="14"/>
    </row>
    <row r="2" spans="1:75" ht="15" customHeight="1" thickTop="1" thickBot="1" x14ac:dyDescent="0.45">
      <c r="A2" s="332"/>
      <c r="B2" s="333"/>
      <c r="C2" s="1684" t="s">
        <v>299</v>
      </c>
      <c r="D2" s="1685"/>
      <c r="E2" s="1686"/>
      <c r="F2" s="112"/>
      <c r="G2" s="112"/>
      <c r="H2" s="112"/>
      <c r="I2" s="112"/>
      <c r="J2" s="333"/>
      <c r="K2" s="333"/>
      <c r="L2" s="333"/>
      <c r="M2" s="333"/>
      <c r="N2" s="333"/>
      <c r="O2" s="333"/>
      <c r="P2" s="333"/>
      <c r="Q2" s="333"/>
      <c r="R2" s="333"/>
      <c r="S2" s="333"/>
      <c r="T2" s="333"/>
      <c r="U2" s="333"/>
      <c r="V2" s="333"/>
      <c r="W2" s="1680" t="s">
        <v>375</v>
      </c>
      <c r="X2" s="1681"/>
      <c r="Y2" s="333"/>
      <c r="Z2" s="334"/>
      <c r="AA2" s="14"/>
      <c r="AF2" s="685" t="s">
        <v>437</v>
      </c>
      <c r="AG2" s="604"/>
      <c r="AH2" s="604"/>
      <c r="AI2" s="604"/>
      <c r="AJ2" s="604"/>
      <c r="AK2" s="604"/>
      <c r="AL2" s="604"/>
      <c r="AM2" s="604"/>
      <c r="AN2" s="604"/>
      <c r="AO2" s="604"/>
      <c r="AP2" s="604"/>
      <c r="AQ2" s="604"/>
      <c r="AR2" s="604"/>
      <c r="AS2" s="604"/>
      <c r="AT2" s="604"/>
      <c r="AU2" s="604"/>
      <c r="AV2" s="604"/>
      <c r="AW2" s="604"/>
      <c r="AX2" s="604"/>
      <c r="AY2" s="604"/>
      <c r="AZ2" s="604"/>
      <c r="BA2" s="604"/>
      <c r="BB2" s="604"/>
      <c r="BC2" s="685" t="s">
        <v>438</v>
      </c>
      <c r="BD2" s="604"/>
      <c r="BE2" s="604"/>
      <c r="BF2" s="604"/>
      <c r="BG2" s="604"/>
      <c r="BH2" s="604"/>
      <c r="BI2" s="604"/>
      <c r="BJ2" s="604"/>
      <c r="BK2" s="604"/>
      <c r="BL2" s="604"/>
      <c r="BM2" s="604"/>
      <c r="BN2" s="604"/>
      <c r="BO2" s="604"/>
      <c r="BP2" s="604"/>
      <c r="BQ2" s="604"/>
      <c r="BR2" s="604"/>
      <c r="BS2" s="604"/>
      <c r="BT2" s="604"/>
      <c r="BU2" s="604"/>
      <c r="BV2" s="604"/>
      <c r="BW2" s="604"/>
    </row>
    <row r="3" spans="1:75" ht="44.4" thickTop="1" thickBot="1" x14ac:dyDescent="0.35">
      <c r="A3" s="332"/>
      <c r="B3" s="408" t="s">
        <v>338</v>
      </c>
      <c r="C3" s="290" t="s">
        <v>435</v>
      </c>
      <c r="D3" s="284" t="s">
        <v>402</v>
      </c>
      <c r="E3" s="285" t="s">
        <v>58</v>
      </c>
      <c r="F3" s="113"/>
      <c r="G3" s="113"/>
      <c r="H3" s="113"/>
      <c r="I3" s="113"/>
      <c r="J3" s="333"/>
      <c r="K3" s="335"/>
      <c r="L3" s="335"/>
      <c r="M3" s="335"/>
      <c r="N3" s="333"/>
      <c r="O3" s="333"/>
      <c r="P3" s="333"/>
      <c r="Q3" s="333"/>
      <c r="R3" s="333"/>
      <c r="S3" s="333"/>
      <c r="T3" s="333"/>
      <c r="U3" s="333"/>
      <c r="V3" s="333"/>
      <c r="W3" s="1682"/>
      <c r="X3" s="1683"/>
      <c r="Y3" s="333"/>
      <c r="Z3" s="334"/>
      <c r="AA3" s="14"/>
      <c r="AF3" s="604"/>
      <c r="AG3" s="605" t="s">
        <v>426</v>
      </c>
      <c r="AH3" s="606">
        <v>4</v>
      </c>
      <c r="AI3" s="606">
        <v>4</v>
      </c>
      <c r="AJ3" s="606">
        <v>4</v>
      </c>
      <c r="AK3" s="606">
        <v>4</v>
      </c>
      <c r="AL3" s="608" t="s">
        <v>426</v>
      </c>
      <c r="AM3" s="609">
        <v>3</v>
      </c>
      <c r="AN3" s="609">
        <v>3</v>
      </c>
      <c r="AO3" s="609">
        <v>3</v>
      </c>
      <c r="AP3" s="609">
        <v>3</v>
      </c>
      <c r="AQ3" s="611" t="s">
        <v>426</v>
      </c>
      <c r="AR3" s="612">
        <v>2</v>
      </c>
      <c r="AS3" s="612">
        <v>2</v>
      </c>
      <c r="AT3" s="612">
        <v>2</v>
      </c>
      <c r="AU3" s="612">
        <v>2</v>
      </c>
      <c r="AV3" s="614" t="s">
        <v>426</v>
      </c>
      <c r="AW3" s="615">
        <v>1</v>
      </c>
      <c r="AX3" s="615">
        <v>1</v>
      </c>
      <c r="AY3" s="615">
        <v>1</v>
      </c>
      <c r="AZ3" s="615">
        <v>1</v>
      </c>
      <c r="BA3" s="604"/>
      <c r="BB3" s="604"/>
      <c r="BC3" s="604"/>
      <c r="BD3" s="605" t="s">
        <v>426</v>
      </c>
      <c r="BE3" s="606">
        <v>4</v>
      </c>
      <c r="BF3" s="606">
        <v>4</v>
      </c>
      <c r="BG3" s="606">
        <v>4</v>
      </c>
      <c r="BH3" s="606">
        <v>4</v>
      </c>
      <c r="BI3" s="608" t="s">
        <v>426</v>
      </c>
      <c r="BJ3" s="609">
        <v>3</v>
      </c>
      <c r="BK3" s="609">
        <v>3</v>
      </c>
      <c r="BL3" s="609">
        <v>3</v>
      </c>
      <c r="BM3" s="609">
        <v>3</v>
      </c>
      <c r="BN3" s="611" t="s">
        <v>426</v>
      </c>
      <c r="BO3" s="612">
        <v>2</v>
      </c>
      <c r="BP3" s="612">
        <v>2</v>
      </c>
      <c r="BQ3" s="612">
        <v>2</v>
      </c>
      <c r="BR3" s="612">
        <v>2</v>
      </c>
      <c r="BS3" s="614" t="s">
        <v>426</v>
      </c>
      <c r="BT3" s="615">
        <v>1</v>
      </c>
      <c r="BU3" s="615">
        <v>1</v>
      </c>
      <c r="BV3" s="615">
        <v>1</v>
      </c>
      <c r="BW3" s="615">
        <v>1</v>
      </c>
    </row>
    <row r="4" spans="1:75" ht="15" customHeight="1" thickTop="1" thickBot="1" x14ac:dyDescent="0.35">
      <c r="A4" s="332"/>
      <c r="B4" s="288" t="s">
        <v>52</v>
      </c>
      <c r="C4" s="671">
        <f>D67</f>
        <v>10.810853134561334</v>
      </c>
      <c r="D4" s="639">
        <f>E67</f>
        <v>2.3841479710707181</v>
      </c>
      <c r="E4" s="286"/>
      <c r="F4" s="114"/>
      <c r="G4" s="114"/>
      <c r="H4" s="114"/>
      <c r="I4" s="114"/>
      <c r="J4" s="336"/>
      <c r="K4" s="336"/>
      <c r="L4" s="339"/>
      <c r="M4" s="339"/>
      <c r="N4" s="339"/>
      <c r="O4" s="339" t="s">
        <v>118</v>
      </c>
      <c r="P4" s="340" t="s">
        <v>306</v>
      </c>
      <c r="Q4" s="339" t="s">
        <v>303</v>
      </c>
      <c r="R4" s="339" t="s">
        <v>305</v>
      </c>
      <c r="S4" s="339"/>
      <c r="T4" s="340"/>
      <c r="U4" s="339" t="s">
        <v>148</v>
      </c>
      <c r="V4" s="339"/>
      <c r="W4" s="339"/>
      <c r="X4" s="339"/>
      <c r="Y4" s="333"/>
      <c r="Z4" s="334"/>
      <c r="AA4" s="14"/>
      <c r="AF4" s="604"/>
      <c r="AG4" s="607"/>
      <c r="AH4" s="605" t="s">
        <v>427</v>
      </c>
      <c r="AI4" s="605" t="s">
        <v>428</v>
      </c>
      <c r="AJ4" s="605" t="s">
        <v>429</v>
      </c>
      <c r="AK4" s="605" t="s">
        <v>430</v>
      </c>
      <c r="AL4" s="610"/>
      <c r="AM4" s="608" t="s">
        <v>427</v>
      </c>
      <c r="AN4" s="608" t="s">
        <v>428</v>
      </c>
      <c r="AO4" s="608" t="s">
        <v>429</v>
      </c>
      <c r="AP4" s="608" t="s">
        <v>430</v>
      </c>
      <c r="AQ4" s="613"/>
      <c r="AR4" s="611" t="s">
        <v>427</v>
      </c>
      <c r="AS4" s="611" t="s">
        <v>428</v>
      </c>
      <c r="AT4" s="611" t="s">
        <v>429</v>
      </c>
      <c r="AU4" s="611" t="s">
        <v>430</v>
      </c>
      <c r="AV4" s="616"/>
      <c r="AW4" s="614" t="s">
        <v>427</v>
      </c>
      <c r="AX4" s="614" t="s">
        <v>428</v>
      </c>
      <c r="AY4" s="614" t="s">
        <v>429</v>
      </c>
      <c r="AZ4" s="614" t="s">
        <v>430</v>
      </c>
      <c r="BA4" s="604"/>
      <c r="BB4" s="604"/>
      <c r="BC4" s="604"/>
      <c r="BD4" s="607"/>
      <c r="BE4" s="605" t="s">
        <v>427</v>
      </c>
      <c r="BF4" s="605" t="s">
        <v>428</v>
      </c>
      <c r="BG4" s="605" t="s">
        <v>429</v>
      </c>
      <c r="BH4" s="605" t="s">
        <v>430</v>
      </c>
      <c r="BI4" s="610"/>
      <c r="BJ4" s="608" t="s">
        <v>427</v>
      </c>
      <c r="BK4" s="608" t="s">
        <v>428</v>
      </c>
      <c r="BL4" s="608" t="s">
        <v>429</v>
      </c>
      <c r="BM4" s="608" t="s">
        <v>430</v>
      </c>
      <c r="BN4" s="613"/>
      <c r="BO4" s="611" t="s">
        <v>427</v>
      </c>
      <c r="BP4" s="611" t="s">
        <v>428</v>
      </c>
      <c r="BQ4" s="611" t="s">
        <v>429</v>
      </c>
      <c r="BR4" s="611" t="s">
        <v>430</v>
      </c>
      <c r="BS4" s="616"/>
      <c r="BT4" s="614" t="s">
        <v>427</v>
      </c>
      <c r="BU4" s="614" t="s">
        <v>428</v>
      </c>
      <c r="BV4" s="614" t="s">
        <v>429</v>
      </c>
      <c r="BW4" s="614" t="s">
        <v>430</v>
      </c>
    </row>
    <row r="5" spans="1:75" ht="15" customHeight="1" thickTop="1" thickBot="1" x14ac:dyDescent="0.35">
      <c r="A5" s="332"/>
      <c r="B5" s="337" t="s">
        <v>53</v>
      </c>
      <c r="C5" s="671">
        <f>D66</f>
        <v>19.551050199340242</v>
      </c>
      <c r="D5" s="639">
        <f>E66</f>
        <v>5.7698648004235711</v>
      </c>
      <c r="E5" s="338"/>
      <c r="F5" s="114"/>
      <c r="G5" s="114"/>
      <c r="H5" s="114"/>
      <c r="I5" s="114"/>
      <c r="J5" s="336"/>
      <c r="K5" s="78" t="s">
        <v>114</v>
      </c>
      <c r="L5" s="79" t="s">
        <v>115</v>
      </c>
      <c r="M5" s="80" t="s">
        <v>116</v>
      </c>
      <c r="N5" s="80" t="s">
        <v>117</v>
      </c>
      <c r="O5" s="80" t="s">
        <v>118</v>
      </c>
      <c r="P5" s="80" t="s">
        <v>306</v>
      </c>
      <c r="Q5" s="80" t="s">
        <v>302</v>
      </c>
      <c r="R5" s="80" t="s">
        <v>304</v>
      </c>
      <c r="S5" s="80" t="s">
        <v>141</v>
      </c>
      <c r="T5" s="80" t="s">
        <v>119</v>
      </c>
      <c r="U5" s="80" t="s">
        <v>295</v>
      </c>
      <c r="V5" s="80" t="s">
        <v>297</v>
      </c>
      <c r="W5" s="81" t="s">
        <v>296</v>
      </c>
      <c r="X5" s="82" t="s">
        <v>298</v>
      </c>
      <c r="Y5" s="341"/>
      <c r="Z5" s="334"/>
      <c r="AA5" s="14"/>
      <c r="AF5" s="604"/>
      <c r="AG5" s="607" t="s">
        <v>431</v>
      </c>
      <c r="AH5" s="617">
        <v>16788.206431273193</v>
      </c>
      <c r="AI5" s="617">
        <v>3460.0298229493023</v>
      </c>
      <c r="AJ5" s="617">
        <v>7116.8001791187708</v>
      </c>
      <c r="AK5" s="617">
        <v>2108.081572895459</v>
      </c>
      <c r="AL5" s="610" t="s">
        <v>431</v>
      </c>
      <c r="AM5" s="618">
        <v>47362.427913963787</v>
      </c>
      <c r="AN5" s="618">
        <v>9501.1544071903827</v>
      </c>
      <c r="AO5" s="618">
        <v>41907.910645839307</v>
      </c>
      <c r="AP5" s="618">
        <v>7872.3402665905824</v>
      </c>
      <c r="AQ5" s="613" t="s">
        <v>431</v>
      </c>
      <c r="AR5" s="619">
        <v>33299.56216247494</v>
      </c>
      <c r="AS5" s="619">
        <v>7371.1891703354313</v>
      </c>
      <c r="AT5" s="619">
        <v>2806.5002363514027</v>
      </c>
      <c r="AU5" s="619">
        <v>486.20291918275586</v>
      </c>
      <c r="AV5" s="616" t="s">
        <v>431</v>
      </c>
      <c r="AW5" s="620">
        <v>385.53866619151449</v>
      </c>
      <c r="AX5" s="620">
        <v>66.428744818852792</v>
      </c>
      <c r="AY5" s="620">
        <v>1127.1512094555733</v>
      </c>
      <c r="AZ5" s="620">
        <v>95.192565760035706</v>
      </c>
      <c r="BA5" s="604"/>
      <c r="BB5" s="604"/>
      <c r="BC5" s="604"/>
      <c r="BD5" s="607" t="s">
        <v>431</v>
      </c>
      <c r="BE5" s="617">
        <v>537408.78844922699</v>
      </c>
      <c r="BF5" s="617">
        <v>109088.31261927818</v>
      </c>
      <c r="BG5" s="617">
        <v>0</v>
      </c>
      <c r="BH5" s="617">
        <v>0</v>
      </c>
      <c r="BI5" s="610" t="s">
        <v>431</v>
      </c>
      <c r="BJ5" s="618">
        <v>1162235.8541962369</v>
      </c>
      <c r="BK5" s="618">
        <v>240396.56690732337</v>
      </c>
      <c r="BL5" s="686">
        <v>0</v>
      </c>
      <c r="BM5" s="686">
        <v>0</v>
      </c>
      <c r="BN5" s="613" t="s">
        <v>431</v>
      </c>
      <c r="BO5" s="619">
        <v>644993.62811517739</v>
      </c>
      <c r="BP5" s="619">
        <v>117381.90974403846</v>
      </c>
      <c r="BQ5" s="619">
        <v>0</v>
      </c>
      <c r="BR5" s="619">
        <v>0</v>
      </c>
      <c r="BS5" s="616" t="s">
        <v>431</v>
      </c>
      <c r="BT5" s="620">
        <v>52842.795568106696</v>
      </c>
      <c r="BU5" s="620">
        <v>9649.7028001104554</v>
      </c>
      <c r="BV5" s="620">
        <v>0</v>
      </c>
      <c r="BW5" s="620">
        <v>0</v>
      </c>
    </row>
    <row r="6" spans="1:75" ht="15" customHeight="1" thickBot="1" x14ac:dyDescent="0.35">
      <c r="A6" s="332"/>
      <c r="B6" s="337" t="s">
        <v>54</v>
      </c>
      <c r="C6" s="671">
        <f>D68</f>
        <v>20.301821666098419</v>
      </c>
      <c r="D6" s="639">
        <f>E68</f>
        <v>5.9846472285057111</v>
      </c>
      <c r="E6" s="338"/>
      <c r="F6" s="114"/>
      <c r="G6" s="114"/>
      <c r="H6" s="114"/>
      <c r="I6" s="114"/>
      <c r="J6" s="336"/>
      <c r="K6" s="83" t="s">
        <v>307</v>
      </c>
      <c r="L6" s="84" t="s">
        <v>435</v>
      </c>
      <c r="M6" s="366">
        <f>C13</f>
        <v>5.3557816861097729</v>
      </c>
      <c r="N6" s="312"/>
      <c r="O6" s="313">
        <v>2.9216913013380772</v>
      </c>
      <c r="P6" s="313"/>
      <c r="Q6" s="313">
        <v>0.11635707854151783</v>
      </c>
      <c r="R6" s="313"/>
      <c r="S6" s="313"/>
      <c r="T6" s="313"/>
      <c r="U6" s="313">
        <v>1.4912912726613246</v>
      </c>
      <c r="V6" s="313"/>
      <c r="W6" s="313">
        <v>0.82644203356885393</v>
      </c>
      <c r="X6" s="85">
        <f>SUM(N6:W6)</f>
        <v>5.3557816861097729</v>
      </c>
      <c r="Y6" s="342"/>
      <c r="Z6" s="334"/>
      <c r="AA6" s="14"/>
      <c r="AF6" s="604"/>
      <c r="AG6" s="607" t="s">
        <v>432</v>
      </c>
      <c r="AH6" s="617">
        <v>32321.410705977178</v>
      </c>
      <c r="AI6" s="617">
        <v>3518.6740800988518</v>
      </c>
      <c r="AJ6" s="617">
        <v>144367.98970568311</v>
      </c>
      <c r="AK6" s="617">
        <v>14404.892990396769</v>
      </c>
      <c r="AL6" s="610" t="s">
        <v>432</v>
      </c>
      <c r="AM6" s="618">
        <v>41600.27506803743</v>
      </c>
      <c r="AN6" s="618">
        <v>7294.6690232646288</v>
      </c>
      <c r="AO6" s="618">
        <v>28947.005733198188</v>
      </c>
      <c r="AP6" s="618">
        <v>10148.234458644212</v>
      </c>
      <c r="AQ6" s="613" t="s">
        <v>432</v>
      </c>
      <c r="AR6" s="619">
        <v>16288.537925296943</v>
      </c>
      <c r="AS6" s="619">
        <v>1859.4502581676591</v>
      </c>
      <c r="AT6" s="619">
        <v>65.378534809228057</v>
      </c>
      <c r="AU6" s="619">
        <v>5.31942627119584</v>
      </c>
      <c r="AV6" s="616" t="s">
        <v>432</v>
      </c>
      <c r="AW6" s="620">
        <v>1540.5000438485522</v>
      </c>
      <c r="AX6" s="620">
        <v>206.26384960551133</v>
      </c>
      <c r="AY6" s="620">
        <v>480.04680295444871</v>
      </c>
      <c r="AZ6" s="620">
        <v>164.3081485429488</v>
      </c>
      <c r="BA6" s="604"/>
      <c r="BB6" s="604"/>
      <c r="BC6" s="604"/>
      <c r="BD6" s="607" t="s">
        <v>432</v>
      </c>
      <c r="BE6" s="617">
        <v>414247.5757392568</v>
      </c>
      <c r="BF6" s="617">
        <v>63059.512777645621</v>
      </c>
      <c r="BG6" s="617">
        <v>0</v>
      </c>
      <c r="BH6" s="617">
        <v>0</v>
      </c>
      <c r="BI6" s="610" t="s">
        <v>432</v>
      </c>
      <c r="BJ6" s="618">
        <v>1313518.2585128676</v>
      </c>
      <c r="BK6" s="618">
        <v>217502.38987845503</v>
      </c>
      <c r="BL6" s="686">
        <v>0</v>
      </c>
      <c r="BM6" s="686">
        <v>0</v>
      </c>
      <c r="BN6" s="613" t="s">
        <v>432</v>
      </c>
      <c r="BO6" s="619">
        <v>324253.89552000904</v>
      </c>
      <c r="BP6" s="619">
        <v>39336.108287975178</v>
      </c>
      <c r="BQ6" s="619">
        <v>0</v>
      </c>
      <c r="BR6" s="619">
        <v>0</v>
      </c>
      <c r="BS6" s="616" t="s">
        <v>432</v>
      </c>
      <c r="BT6" s="620">
        <v>80014.183812963311</v>
      </c>
      <c r="BU6" s="620">
        <v>15202.751217534755</v>
      </c>
      <c r="BV6" s="620">
        <v>0</v>
      </c>
      <c r="BW6" s="620">
        <v>0</v>
      </c>
    </row>
    <row r="7" spans="1:75" ht="15" customHeight="1" thickBot="1" x14ac:dyDescent="0.35">
      <c r="A7" s="332"/>
      <c r="B7" s="337" t="s">
        <v>55</v>
      </c>
      <c r="C7" s="639">
        <f>F67</f>
        <v>3.0747466621049329</v>
      </c>
      <c r="D7" s="639">
        <f>G67</f>
        <v>0.91376619681854687</v>
      </c>
      <c r="E7" s="338"/>
      <c r="F7" s="114"/>
      <c r="G7" s="114"/>
      <c r="H7" s="114"/>
      <c r="I7" s="114"/>
      <c r="J7" s="336"/>
      <c r="K7" s="343" t="s">
        <v>307</v>
      </c>
      <c r="L7" s="344" t="s">
        <v>402</v>
      </c>
      <c r="M7" s="366">
        <f>D13</f>
        <v>0.95868687781507256</v>
      </c>
      <c r="N7" s="358"/>
      <c r="O7" s="359">
        <v>0.59286505054911354</v>
      </c>
      <c r="P7" s="359"/>
      <c r="Q7" s="359">
        <v>1.2667226688355867E-2</v>
      </c>
      <c r="R7" s="359"/>
      <c r="S7" s="359"/>
      <c r="T7" s="359"/>
      <c r="U7" s="359">
        <v>0.22701424599952424</v>
      </c>
      <c r="V7" s="359"/>
      <c r="W7" s="359">
        <v>0.12614035457807912</v>
      </c>
      <c r="X7" s="345">
        <f t="shared" ref="X7:X17" si="0">SUM(N7:W7)</f>
        <v>0.95868687781507278</v>
      </c>
      <c r="Y7" s="342"/>
      <c r="Z7" s="334"/>
      <c r="AA7" s="14"/>
      <c r="AF7" s="604"/>
      <c r="AG7" s="607" t="s">
        <v>215</v>
      </c>
      <c r="AH7" s="617">
        <v>53816.215370363534</v>
      </c>
      <c r="AI7" s="617">
        <v>7270.1553476848458</v>
      </c>
      <c r="AJ7" s="617">
        <v>43920.238733233324</v>
      </c>
      <c r="AK7" s="617">
        <v>8221.6069297962786</v>
      </c>
      <c r="AL7" s="610" t="s">
        <v>215</v>
      </c>
      <c r="AM7" s="618">
        <v>70201.515614735152</v>
      </c>
      <c r="AN7" s="618">
        <v>15744.985440126909</v>
      </c>
      <c r="AO7" s="618">
        <v>52054.77788222277</v>
      </c>
      <c r="AP7" s="618">
        <v>12368.366746603017</v>
      </c>
      <c r="AQ7" s="613" t="s">
        <v>215</v>
      </c>
      <c r="AR7" s="619">
        <v>67426.454494882142</v>
      </c>
      <c r="AS7" s="619">
        <v>6792.1057710369123</v>
      </c>
      <c r="AT7" s="619">
        <v>3033.5405044565005</v>
      </c>
      <c r="AU7" s="619">
        <v>520.85692051863293</v>
      </c>
      <c r="AV7" s="616" t="s">
        <v>215</v>
      </c>
      <c r="AW7" s="620">
        <v>783.40485483489454</v>
      </c>
      <c r="AX7" s="620">
        <v>133.77769756170093</v>
      </c>
      <c r="AY7" s="620">
        <v>4902.3201349131286</v>
      </c>
      <c r="AZ7" s="620">
        <v>2793.710716179472</v>
      </c>
      <c r="BA7" s="604"/>
      <c r="BB7" s="604"/>
      <c r="BC7" s="604"/>
      <c r="BD7" s="607" t="s">
        <v>215</v>
      </c>
      <c r="BE7" s="617">
        <v>702153.23721985926</v>
      </c>
      <c r="BF7" s="617">
        <v>134081.48540762463</v>
      </c>
      <c r="BG7" s="617">
        <v>0</v>
      </c>
      <c r="BH7" s="617">
        <v>0</v>
      </c>
      <c r="BI7" s="610" t="s">
        <v>215</v>
      </c>
      <c r="BJ7" s="618">
        <v>1997975.2875856983</v>
      </c>
      <c r="BK7" s="618">
        <v>412778.68519387615</v>
      </c>
      <c r="BL7" s="686">
        <v>0</v>
      </c>
      <c r="BM7" s="686">
        <v>0</v>
      </c>
      <c r="BN7" s="613" t="s">
        <v>215</v>
      </c>
      <c r="BO7" s="619">
        <v>394684.15522408485</v>
      </c>
      <c r="BP7" s="619">
        <v>63563.502150347507</v>
      </c>
      <c r="BQ7" s="619">
        <v>0</v>
      </c>
      <c r="BR7" s="619">
        <v>0</v>
      </c>
      <c r="BS7" s="616" t="s">
        <v>215</v>
      </c>
      <c r="BT7" s="620">
        <v>72793.811237668546</v>
      </c>
      <c r="BU7" s="620">
        <v>14263.359586570032</v>
      </c>
      <c r="BV7" s="620">
        <v>0</v>
      </c>
      <c r="BW7" s="620">
        <v>0</v>
      </c>
    </row>
    <row r="8" spans="1:75" ht="15" customHeight="1" thickBot="1" x14ac:dyDescent="0.35">
      <c r="A8" s="332"/>
      <c r="B8" s="337" t="s">
        <v>57</v>
      </c>
      <c r="C8" s="671">
        <f>F66</f>
        <v>18.684921864571781</v>
      </c>
      <c r="D8" s="639">
        <f>G66</f>
        <v>4.1648864041092013</v>
      </c>
      <c r="E8" s="338"/>
      <c r="F8" s="114"/>
      <c r="G8" s="114"/>
      <c r="H8" s="114"/>
      <c r="I8" s="114"/>
      <c r="J8" s="336"/>
      <c r="K8" s="343" t="s">
        <v>308</v>
      </c>
      <c r="L8" s="344" t="s">
        <v>435</v>
      </c>
      <c r="M8" s="366">
        <f>C14</f>
        <v>9.6865852133378851</v>
      </c>
      <c r="N8" s="358"/>
      <c r="O8" s="359">
        <v>4.3236565389461621</v>
      </c>
      <c r="P8" s="359"/>
      <c r="Q8" s="359">
        <v>6.0437543152583491E-2</v>
      </c>
      <c r="R8" s="359"/>
      <c r="S8" s="359"/>
      <c r="T8" s="359"/>
      <c r="U8" s="359">
        <v>1.9346716384172171</v>
      </c>
      <c r="V8" s="359">
        <v>3.3678194928219214</v>
      </c>
      <c r="W8" s="359"/>
      <c r="X8" s="345">
        <f t="shared" si="0"/>
        <v>9.6865852133378834</v>
      </c>
      <c r="Y8" s="342"/>
      <c r="Z8" s="334"/>
      <c r="AA8" s="14"/>
      <c r="AF8" s="604"/>
      <c r="AG8" s="604"/>
      <c r="AH8" s="604"/>
      <c r="AI8" s="604"/>
      <c r="AJ8" s="604"/>
      <c r="AK8" s="604"/>
      <c r="AL8" s="604"/>
      <c r="AM8" s="604"/>
      <c r="AN8" s="604"/>
      <c r="AO8" s="604"/>
      <c r="AP8" s="604"/>
      <c r="AQ8" s="604"/>
      <c r="AR8" s="604"/>
      <c r="AS8" s="604"/>
      <c r="AT8" s="604"/>
      <c r="AU8" s="604"/>
      <c r="AV8" s="604"/>
      <c r="AW8" s="604"/>
      <c r="AX8" s="604"/>
      <c r="AY8" s="604"/>
      <c r="AZ8" s="604"/>
      <c r="BA8" s="604"/>
      <c r="BB8" s="604"/>
      <c r="BC8" s="604"/>
      <c r="BD8" s="604"/>
      <c r="BE8" s="604"/>
      <c r="BF8" s="604"/>
      <c r="BG8" s="604"/>
      <c r="BH8" s="604"/>
      <c r="BI8" s="604"/>
      <c r="BJ8" s="604"/>
      <c r="BK8" s="604"/>
      <c r="BL8" s="604"/>
      <c r="BM8" s="604"/>
      <c r="BN8" s="604"/>
      <c r="BO8" s="604"/>
      <c r="BP8" s="604"/>
      <c r="BQ8" s="604"/>
      <c r="BR8" s="604"/>
      <c r="BS8" s="604"/>
      <c r="BT8" s="604"/>
      <c r="BU8" s="604"/>
      <c r="BV8" s="604"/>
      <c r="BW8" s="604"/>
    </row>
    <row r="9" spans="1:75" ht="15" customHeight="1" thickBot="1" x14ac:dyDescent="0.5">
      <c r="A9" s="332"/>
      <c r="B9" s="289" t="s">
        <v>56</v>
      </c>
      <c r="C9" s="639">
        <f>F68</f>
        <v>1.1280454733232839</v>
      </c>
      <c r="D9" s="639">
        <f>G68</f>
        <v>0.39028739907225157</v>
      </c>
      <c r="E9" s="283"/>
      <c r="F9" s="114"/>
      <c r="G9" s="114"/>
      <c r="H9" s="114"/>
      <c r="I9" s="114"/>
      <c r="J9" s="336"/>
      <c r="K9" s="343" t="s">
        <v>308</v>
      </c>
      <c r="L9" s="344" t="s">
        <v>402</v>
      </c>
      <c r="M9" s="366">
        <f>D14</f>
        <v>2.3207215892464177</v>
      </c>
      <c r="N9" s="358"/>
      <c r="O9" s="359">
        <v>0.98291191635405006</v>
      </c>
      <c r="P9" s="359"/>
      <c r="Q9" s="359">
        <v>1.2456107362617489E-2</v>
      </c>
      <c r="R9" s="359"/>
      <c r="S9" s="359"/>
      <c r="T9" s="359"/>
      <c r="U9" s="359">
        <v>0.39271792542940143</v>
      </c>
      <c r="V9" s="359">
        <v>0.93263564010034916</v>
      </c>
      <c r="W9" s="359"/>
      <c r="X9" s="345">
        <f t="shared" si="0"/>
        <v>2.3207215892464181</v>
      </c>
      <c r="Y9" s="342"/>
      <c r="Z9" s="334"/>
      <c r="AA9" s="14"/>
      <c r="AF9" s="687" t="s">
        <v>439</v>
      </c>
      <c r="AG9" s="604"/>
      <c r="AH9" s="604"/>
      <c r="AI9" s="604"/>
      <c r="AJ9" s="604"/>
      <c r="AK9" s="604"/>
      <c r="AL9" s="604"/>
      <c r="AM9" s="604"/>
      <c r="AN9" s="604"/>
      <c r="AO9" s="604"/>
      <c r="AP9" s="604"/>
      <c r="AQ9" s="604"/>
      <c r="AR9" s="604"/>
      <c r="AS9" s="604"/>
      <c r="AT9" s="604"/>
      <c r="AU9" s="604"/>
      <c r="AV9" s="604"/>
      <c r="AW9" s="604"/>
      <c r="AX9" s="604"/>
      <c r="AY9" s="604"/>
      <c r="AZ9" s="604"/>
      <c r="BA9" s="604"/>
      <c r="BB9" s="604"/>
      <c r="BC9" s="687" t="s">
        <v>440</v>
      </c>
      <c r="BD9" s="604"/>
      <c r="BE9" s="604"/>
      <c r="BF9" s="604"/>
      <c r="BG9" s="604"/>
      <c r="BH9" s="604"/>
      <c r="BI9" s="604"/>
      <c r="BJ9" s="604"/>
      <c r="BK9" s="604"/>
      <c r="BL9" s="604"/>
      <c r="BM9" s="604"/>
      <c r="BN9" s="604"/>
      <c r="BO9" s="604"/>
      <c r="BP9" s="604"/>
      <c r="BQ9" s="604"/>
      <c r="BR9" s="604"/>
      <c r="BS9" s="604"/>
      <c r="BT9" s="604"/>
      <c r="BU9" s="604"/>
      <c r="BV9" s="604"/>
      <c r="BW9" s="604"/>
    </row>
    <row r="10" spans="1:75" ht="15" customHeight="1" thickTop="1" thickBot="1" x14ac:dyDescent="0.35">
      <c r="A10" s="332"/>
      <c r="B10" s="333"/>
      <c r="C10" s="1"/>
      <c r="D10" s="1"/>
      <c r="E10" s="1"/>
      <c r="F10" s="335"/>
      <c r="G10" s="335"/>
      <c r="H10" s="335"/>
      <c r="I10" s="335"/>
      <c r="J10" s="336"/>
      <c r="K10" s="343" t="s">
        <v>309</v>
      </c>
      <c r="L10" s="344" t="s">
        <v>435</v>
      </c>
      <c r="M10" s="366">
        <f>C15</f>
        <v>10.035180916843322</v>
      </c>
      <c r="N10" s="358"/>
      <c r="O10" s="359">
        <v>7.313690887518522</v>
      </c>
      <c r="P10" s="359"/>
      <c r="Q10" s="359">
        <v>0.19373837533330873</v>
      </c>
      <c r="R10" s="359"/>
      <c r="S10" s="359"/>
      <c r="T10" s="359"/>
      <c r="U10" s="359">
        <v>2.5277516539914933</v>
      </c>
      <c r="V10" s="359">
        <v>0</v>
      </c>
      <c r="W10" s="359">
        <v>0</v>
      </c>
      <c r="X10" s="345">
        <f t="shared" si="0"/>
        <v>10.035180916843323</v>
      </c>
      <c r="Y10" s="342"/>
      <c r="Z10" s="334"/>
      <c r="AA10" s="14"/>
      <c r="AF10" s="604"/>
      <c r="AG10" s="605" t="s">
        <v>426</v>
      </c>
      <c r="AH10" s="606">
        <v>4</v>
      </c>
      <c r="AI10" s="606">
        <v>4</v>
      </c>
      <c r="AJ10" s="606">
        <v>4</v>
      </c>
      <c r="AK10" s="606">
        <v>4</v>
      </c>
      <c r="AL10" s="608" t="s">
        <v>426</v>
      </c>
      <c r="AM10" s="609">
        <v>3</v>
      </c>
      <c r="AN10" s="609">
        <v>3</v>
      </c>
      <c r="AO10" s="609">
        <v>3</v>
      </c>
      <c r="AP10" s="609">
        <v>3</v>
      </c>
      <c r="AQ10" s="611" t="s">
        <v>426</v>
      </c>
      <c r="AR10" s="612">
        <v>2</v>
      </c>
      <c r="AS10" s="612">
        <v>2</v>
      </c>
      <c r="AT10" s="612">
        <v>2</v>
      </c>
      <c r="AU10" s="612">
        <v>2</v>
      </c>
      <c r="AV10" s="614" t="s">
        <v>426</v>
      </c>
      <c r="AW10" s="615">
        <v>1</v>
      </c>
      <c r="AX10" s="615">
        <v>1</v>
      </c>
      <c r="AY10" s="615">
        <v>1</v>
      </c>
      <c r="AZ10" s="615">
        <v>1</v>
      </c>
      <c r="BA10" s="604"/>
      <c r="BB10" s="604"/>
      <c r="BC10" s="604"/>
      <c r="BD10" s="605" t="s">
        <v>426</v>
      </c>
      <c r="BE10" s="673">
        <v>4</v>
      </c>
      <c r="BF10" s="674"/>
      <c r="BG10" s="674"/>
      <c r="BH10" s="675"/>
      <c r="BI10" s="608" t="s">
        <v>426</v>
      </c>
      <c r="BJ10" s="676">
        <v>3</v>
      </c>
      <c r="BK10" s="677"/>
      <c r="BL10" s="677"/>
      <c r="BM10" s="678"/>
      <c r="BN10" s="611" t="s">
        <v>426</v>
      </c>
      <c r="BO10" s="679">
        <v>2</v>
      </c>
      <c r="BP10" s="680"/>
      <c r="BQ10" s="680"/>
      <c r="BR10" s="681"/>
      <c r="BS10" s="614" t="s">
        <v>426</v>
      </c>
      <c r="BT10" s="682">
        <v>1</v>
      </c>
      <c r="BU10" s="683"/>
      <c r="BV10" s="683"/>
      <c r="BW10" s="684"/>
    </row>
    <row r="11" spans="1:75" ht="15" customHeight="1" thickBot="1" x14ac:dyDescent="0.35">
      <c r="A11" s="332"/>
      <c r="B11" s="333"/>
      <c r="C11" s="1684" t="s">
        <v>299</v>
      </c>
      <c r="D11" s="1685"/>
      <c r="E11" s="1686"/>
      <c r="F11" s="115"/>
      <c r="G11" s="115"/>
      <c r="H11" s="115"/>
      <c r="I11" s="115"/>
      <c r="J11" s="336"/>
      <c r="K11" s="343" t="s">
        <v>309</v>
      </c>
      <c r="L11" s="344" t="s">
        <v>402</v>
      </c>
      <c r="M11" s="366">
        <f>D15</f>
        <v>2.4081683241218053</v>
      </c>
      <c r="N11" s="358"/>
      <c r="O11" s="359">
        <v>1.8993024174026905</v>
      </c>
      <c r="P11" s="359"/>
      <c r="Q11" s="359">
        <v>2.6172559251665447E-2</v>
      </c>
      <c r="R11" s="359"/>
      <c r="S11" s="359"/>
      <c r="T11" s="359"/>
      <c r="U11" s="359">
        <v>0.48269334746744869</v>
      </c>
      <c r="V11" s="359">
        <v>0</v>
      </c>
      <c r="W11" s="359">
        <v>0</v>
      </c>
      <c r="X11" s="345">
        <f t="shared" si="0"/>
        <v>2.4081683241218048</v>
      </c>
      <c r="Y11" s="342"/>
      <c r="Z11" s="334"/>
      <c r="AA11" s="14"/>
      <c r="AF11" s="604"/>
      <c r="AG11" s="607"/>
      <c r="AH11" s="605" t="s">
        <v>427</v>
      </c>
      <c r="AI11" s="605" t="s">
        <v>428</v>
      </c>
      <c r="AJ11" s="605" t="s">
        <v>429</v>
      </c>
      <c r="AK11" s="605" t="s">
        <v>430</v>
      </c>
      <c r="AL11" s="610"/>
      <c r="AM11" s="608" t="s">
        <v>427</v>
      </c>
      <c r="AN11" s="608" t="s">
        <v>428</v>
      </c>
      <c r="AO11" s="608" t="s">
        <v>429</v>
      </c>
      <c r="AP11" s="608" t="s">
        <v>430</v>
      </c>
      <c r="AQ11" s="613"/>
      <c r="AR11" s="611" t="s">
        <v>427</v>
      </c>
      <c r="AS11" s="611" t="s">
        <v>428</v>
      </c>
      <c r="AT11" s="611" t="s">
        <v>429</v>
      </c>
      <c r="AU11" s="611" t="s">
        <v>430</v>
      </c>
      <c r="AV11" s="616"/>
      <c r="AW11" s="614" t="s">
        <v>427</v>
      </c>
      <c r="AX11" s="614" t="s">
        <v>428</v>
      </c>
      <c r="AY11" s="614" t="s">
        <v>429</v>
      </c>
      <c r="AZ11" s="614" t="s">
        <v>430</v>
      </c>
      <c r="BA11" s="604"/>
      <c r="BB11" s="604"/>
      <c r="BC11" s="604"/>
      <c r="BD11" s="607"/>
      <c r="BE11" s="605" t="s">
        <v>427</v>
      </c>
      <c r="BF11" s="605" t="s">
        <v>428</v>
      </c>
      <c r="BG11" s="605" t="s">
        <v>429</v>
      </c>
      <c r="BH11" s="605" t="s">
        <v>430</v>
      </c>
      <c r="BI11" s="610"/>
      <c r="BJ11" s="608" t="s">
        <v>427</v>
      </c>
      <c r="BK11" s="608" t="s">
        <v>428</v>
      </c>
      <c r="BL11" s="608" t="s">
        <v>429</v>
      </c>
      <c r="BM11" s="608" t="s">
        <v>430</v>
      </c>
      <c r="BN11" s="613"/>
      <c r="BO11" s="611" t="s">
        <v>427</v>
      </c>
      <c r="BP11" s="611" t="s">
        <v>428</v>
      </c>
      <c r="BQ11" s="611" t="s">
        <v>429</v>
      </c>
      <c r="BR11" s="611" t="s">
        <v>430</v>
      </c>
      <c r="BS11" s="616"/>
      <c r="BT11" s="614" t="s">
        <v>427</v>
      </c>
      <c r="BU11" s="614" t="s">
        <v>428</v>
      </c>
      <c r="BV11" s="614" t="s">
        <v>429</v>
      </c>
      <c r="BW11" s="614" t="s">
        <v>430</v>
      </c>
    </row>
    <row r="12" spans="1:75" ht="15" customHeight="1" thickTop="1" thickBot="1" x14ac:dyDescent="0.3">
      <c r="A12" s="332"/>
      <c r="B12" s="287" t="s">
        <v>300</v>
      </c>
      <c r="C12" s="290" t="s">
        <v>435</v>
      </c>
      <c r="D12" s="284" t="s">
        <v>402</v>
      </c>
      <c r="E12" s="285" t="s">
        <v>58</v>
      </c>
      <c r="F12" s="116"/>
      <c r="G12" s="116"/>
      <c r="H12" s="116"/>
      <c r="I12" s="116"/>
      <c r="J12" s="336"/>
      <c r="K12" s="343" t="s">
        <v>310</v>
      </c>
      <c r="L12" s="344" t="s">
        <v>435</v>
      </c>
      <c r="M12" s="366">
        <f>C16</f>
        <v>1.3716633108363576</v>
      </c>
      <c r="N12" s="358"/>
      <c r="O12" s="359">
        <v>0.29549399171319013</v>
      </c>
      <c r="P12" s="359"/>
      <c r="Q12" s="359">
        <v>0.51972476294045922</v>
      </c>
      <c r="R12" s="359"/>
      <c r="S12" s="359"/>
      <c r="T12" s="359"/>
      <c r="U12" s="359">
        <v>0</v>
      </c>
      <c r="V12" s="359"/>
      <c r="W12" s="359">
        <v>0.92167866040059687</v>
      </c>
      <c r="X12" s="345">
        <f t="shared" si="0"/>
        <v>1.7368974150542462</v>
      </c>
      <c r="Y12" s="342"/>
      <c r="Z12" s="334"/>
      <c r="AA12" s="14"/>
      <c r="AF12" s="604"/>
      <c r="AG12" s="607" t="s">
        <v>431</v>
      </c>
      <c r="AH12" s="621">
        <v>6.0437543152583491E-2</v>
      </c>
      <c r="AI12" s="621">
        <v>1.2456107362617489E-2</v>
      </c>
      <c r="AJ12" s="663">
        <v>2.5620480644827574E-2</v>
      </c>
      <c r="AK12" s="663">
        <v>7.5890936624236531E-3</v>
      </c>
      <c r="AL12" s="610" t="s">
        <v>431</v>
      </c>
      <c r="AM12" s="622">
        <v>0.17050474049026965</v>
      </c>
      <c r="AN12" s="622">
        <v>3.4204155865885377E-2</v>
      </c>
      <c r="AO12" s="622">
        <v>0.15086847832502151</v>
      </c>
      <c r="AP12" s="622">
        <v>2.8340424959726097E-2</v>
      </c>
      <c r="AQ12" s="613" t="s">
        <v>431</v>
      </c>
      <c r="AR12" s="623">
        <v>0.11987842378490979</v>
      </c>
      <c r="AS12" s="623">
        <v>2.6536281013207555E-2</v>
      </c>
      <c r="AT12" s="623">
        <v>1.0103400850865049E-2</v>
      </c>
      <c r="AU12" s="623">
        <v>1.7503305090579211E-3</v>
      </c>
      <c r="AV12" s="616" t="s">
        <v>431</v>
      </c>
      <c r="AW12" s="688">
        <v>1.3879391982894523E-3</v>
      </c>
      <c r="AX12" s="688">
        <v>2.3914348134787005E-4</v>
      </c>
      <c r="AY12" s="688">
        <v>4.057744354040064E-3</v>
      </c>
      <c r="AZ12" s="688">
        <v>3.4269323673612856E-4</v>
      </c>
      <c r="BA12" s="604"/>
      <c r="BB12" s="604"/>
      <c r="BC12" s="604"/>
      <c r="BD12" s="607" t="s">
        <v>431</v>
      </c>
      <c r="BE12" s="621">
        <v>1.9346716384172171</v>
      </c>
      <c r="BF12" s="621">
        <v>0.39271792542940143</v>
      </c>
      <c r="BG12" s="663">
        <v>0</v>
      </c>
      <c r="BH12" s="663">
        <v>0</v>
      </c>
      <c r="BI12" s="610" t="s">
        <v>431</v>
      </c>
      <c r="BJ12" s="622">
        <v>4.1840490751064534</v>
      </c>
      <c r="BK12" s="622">
        <v>0.86542764086636415</v>
      </c>
      <c r="BL12" s="622">
        <v>0</v>
      </c>
      <c r="BM12" s="622">
        <v>0</v>
      </c>
      <c r="BN12" s="613" t="s">
        <v>431</v>
      </c>
      <c r="BO12" s="623">
        <v>2.3219770612146391</v>
      </c>
      <c r="BP12" s="623">
        <v>0.42257487507853847</v>
      </c>
      <c r="BQ12" s="623">
        <v>0</v>
      </c>
      <c r="BR12" s="623">
        <v>0</v>
      </c>
      <c r="BS12" s="616" t="s">
        <v>431</v>
      </c>
      <c r="BT12" s="624">
        <v>0.19023406404518411</v>
      </c>
      <c r="BU12" s="624">
        <v>3.4738930080397641E-2</v>
      </c>
      <c r="BV12" s="688">
        <v>0</v>
      </c>
      <c r="BW12" s="688">
        <v>0</v>
      </c>
    </row>
    <row r="13" spans="1:75" ht="15" customHeight="1" thickBot="1" x14ac:dyDescent="0.35">
      <c r="A13" s="332"/>
      <c r="B13" s="288" t="s">
        <v>52</v>
      </c>
      <c r="C13" s="671">
        <f>D76</f>
        <v>5.3557816861097729</v>
      </c>
      <c r="D13" s="639">
        <f>E76</f>
        <v>0.95868687781507256</v>
      </c>
      <c r="E13" s="286"/>
      <c r="F13" s="114"/>
      <c r="G13" s="114"/>
      <c r="H13" s="114"/>
      <c r="I13" s="114"/>
      <c r="J13" s="336"/>
      <c r="K13" s="343" t="s">
        <v>310</v>
      </c>
      <c r="L13" s="344" t="s">
        <v>402</v>
      </c>
      <c r="M13" s="366">
        <f>D16</f>
        <v>0.31463590623050686</v>
      </c>
      <c r="N13" s="358"/>
      <c r="O13" s="359">
        <v>8.5971881250284946E-2</v>
      </c>
      <c r="P13" s="359"/>
      <c r="Q13" s="359">
        <v>5.185761476542837E-2</v>
      </c>
      <c r="R13" s="359"/>
      <c r="S13" s="359"/>
      <c r="T13" s="359"/>
      <c r="U13" s="359">
        <v>0</v>
      </c>
      <c r="V13" s="359"/>
      <c r="W13" s="359">
        <v>0.21310020515413641</v>
      </c>
      <c r="X13" s="345">
        <f t="shared" si="0"/>
        <v>0.35092970116984973</v>
      </c>
      <c r="Y13" s="342"/>
      <c r="Z13" s="334"/>
      <c r="AF13" s="604"/>
      <c r="AG13" s="607" t="s">
        <v>432</v>
      </c>
      <c r="AH13" s="621">
        <v>0.11635707854151783</v>
      </c>
      <c r="AI13" s="621">
        <v>1.2667226688355867E-2</v>
      </c>
      <c r="AJ13" s="663">
        <v>0.51972476294045922</v>
      </c>
      <c r="AK13" s="663">
        <v>5.185761476542837E-2</v>
      </c>
      <c r="AL13" s="610" t="s">
        <v>432</v>
      </c>
      <c r="AM13" s="622">
        <v>0.14976099024493475</v>
      </c>
      <c r="AN13" s="622">
        <v>2.6260808483752666E-2</v>
      </c>
      <c r="AO13" s="622">
        <v>0.10420922063951349</v>
      </c>
      <c r="AP13" s="622">
        <v>3.6533644051119168E-2</v>
      </c>
      <c r="AQ13" s="613" t="s">
        <v>432</v>
      </c>
      <c r="AR13" s="623">
        <v>5.8638736531068998E-2</v>
      </c>
      <c r="AS13" s="623">
        <v>6.6940209294035734E-3</v>
      </c>
      <c r="AT13" s="623">
        <v>2.35362725313221E-4</v>
      </c>
      <c r="AU13" s="623">
        <v>1.9149934576305026E-5</v>
      </c>
      <c r="AV13" s="616" t="s">
        <v>432</v>
      </c>
      <c r="AW13" s="688">
        <v>5.5458001578547883E-3</v>
      </c>
      <c r="AX13" s="688">
        <v>7.425498585798408E-4</v>
      </c>
      <c r="AY13" s="688">
        <v>1.7281684906360153E-3</v>
      </c>
      <c r="AZ13" s="688">
        <v>5.9150933475461567E-4</v>
      </c>
      <c r="BA13" s="604"/>
      <c r="BB13" s="604"/>
      <c r="BC13" s="604"/>
      <c r="BD13" s="607" t="s">
        <v>432</v>
      </c>
      <c r="BE13" s="621">
        <v>1.4912912726613246</v>
      </c>
      <c r="BF13" s="621">
        <v>0.22701424599952424</v>
      </c>
      <c r="BG13" s="663">
        <v>0</v>
      </c>
      <c r="BH13" s="663">
        <v>0</v>
      </c>
      <c r="BI13" s="610" t="s">
        <v>432</v>
      </c>
      <c r="BJ13" s="622">
        <v>4.7286657306463233</v>
      </c>
      <c r="BK13" s="622">
        <v>0.78300860356243818</v>
      </c>
      <c r="BL13" s="622">
        <v>0</v>
      </c>
      <c r="BM13" s="622">
        <v>0</v>
      </c>
      <c r="BN13" s="613" t="s">
        <v>432</v>
      </c>
      <c r="BO13" s="623">
        <v>1.1673140238720325</v>
      </c>
      <c r="BP13" s="623">
        <v>0.14160998983671064</v>
      </c>
      <c r="BQ13" s="623">
        <v>0</v>
      </c>
      <c r="BR13" s="623">
        <v>0</v>
      </c>
      <c r="BS13" s="616" t="s">
        <v>432</v>
      </c>
      <c r="BT13" s="624">
        <v>0.28805106172666795</v>
      </c>
      <c r="BU13" s="624">
        <v>5.4729904383125118E-2</v>
      </c>
      <c r="BV13" s="688">
        <v>0</v>
      </c>
      <c r="BW13" s="688">
        <v>0</v>
      </c>
    </row>
    <row r="14" spans="1:75" ht="15" customHeight="1" thickBot="1" x14ac:dyDescent="0.35">
      <c r="A14" s="332"/>
      <c r="B14" s="337" t="s">
        <v>53</v>
      </c>
      <c r="C14" s="671">
        <f>D75</f>
        <v>9.6865852133378851</v>
      </c>
      <c r="D14" s="639">
        <f>E75</f>
        <v>2.3207215892464177</v>
      </c>
      <c r="E14" s="338"/>
      <c r="F14" s="114"/>
      <c r="G14" s="114"/>
      <c r="H14" s="114"/>
      <c r="I14" s="114"/>
      <c r="J14" s="336"/>
      <c r="K14" s="343" t="s">
        <v>311</v>
      </c>
      <c r="L14" s="344" t="s">
        <v>435</v>
      </c>
      <c r="M14" s="366">
        <f>C17</f>
        <v>8.3983301203741849</v>
      </c>
      <c r="N14" s="358"/>
      <c r="O14" s="359">
        <v>0.53397959925116734</v>
      </c>
      <c r="P14" s="359"/>
      <c r="Q14" s="359">
        <v>2.5620480644827574E-2</v>
      </c>
      <c r="R14" s="359"/>
      <c r="S14" s="359"/>
      <c r="T14" s="359"/>
      <c r="U14" s="359">
        <v>0</v>
      </c>
      <c r="V14" s="359">
        <v>7.838730040478187</v>
      </c>
      <c r="W14" s="359"/>
      <c r="X14" s="345">
        <f t="shared" si="0"/>
        <v>8.3983301203741814</v>
      </c>
      <c r="Y14" s="342"/>
      <c r="Z14" s="334"/>
      <c r="AF14" s="604"/>
      <c r="AG14" s="607" t="s">
        <v>215</v>
      </c>
      <c r="AH14" s="621">
        <v>0.19373837533330873</v>
      </c>
      <c r="AI14" s="621">
        <v>2.6172559251665447E-2</v>
      </c>
      <c r="AJ14" s="663">
        <v>0.15811285943963996</v>
      </c>
      <c r="AK14" s="663">
        <v>2.95977849472666E-2</v>
      </c>
      <c r="AL14" s="610" t="s">
        <v>215</v>
      </c>
      <c r="AM14" s="622">
        <v>0.25272545621304654</v>
      </c>
      <c r="AN14" s="622">
        <v>5.6681947584456875E-2</v>
      </c>
      <c r="AO14" s="622">
        <v>0.18739720037600197</v>
      </c>
      <c r="AP14" s="622">
        <v>4.4526120287770865E-2</v>
      </c>
      <c r="AQ14" s="613" t="s">
        <v>215</v>
      </c>
      <c r="AR14" s="623">
        <v>0.24273523618157572</v>
      </c>
      <c r="AS14" s="623">
        <v>2.4451580775732885E-2</v>
      </c>
      <c r="AT14" s="623">
        <v>1.0920745816043402E-2</v>
      </c>
      <c r="AU14" s="623">
        <v>1.8750849138670785E-3</v>
      </c>
      <c r="AV14" s="616" t="s">
        <v>215</v>
      </c>
      <c r="AW14" s="688">
        <v>2.8202574774056203E-3</v>
      </c>
      <c r="AX14" s="688">
        <v>4.8159971122212333E-4</v>
      </c>
      <c r="AY14" s="688">
        <v>1.7648352485687264E-2</v>
      </c>
      <c r="AZ14" s="688">
        <v>1.0057358578246099E-2</v>
      </c>
      <c r="BA14" s="604"/>
      <c r="BB14" s="604"/>
      <c r="BC14" s="604"/>
      <c r="BD14" s="607" t="s">
        <v>215</v>
      </c>
      <c r="BE14" s="621">
        <v>2.5277516539914933</v>
      </c>
      <c r="BF14" s="621">
        <v>0.48269334746744869</v>
      </c>
      <c r="BG14" s="663">
        <v>0</v>
      </c>
      <c r="BH14" s="663">
        <v>0</v>
      </c>
      <c r="BI14" s="610" t="s">
        <v>215</v>
      </c>
      <c r="BJ14" s="622">
        <v>7.1927110353085135</v>
      </c>
      <c r="BK14" s="622">
        <v>1.4860032666979541</v>
      </c>
      <c r="BL14" s="622">
        <v>0</v>
      </c>
      <c r="BM14" s="622">
        <v>0</v>
      </c>
      <c r="BN14" s="613" t="s">
        <v>215</v>
      </c>
      <c r="BO14" s="623">
        <v>1.4208629588067054</v>
      </c>
      <c r="BP14" s="623">
        <v>0.22882860774125102</v>
      </c>
      <c r="BQ14" s="623">
        <v>0</v>
      </c>
      <c r="BR14" s="623">
        <v>0</v>
      </c>
      <c r="BS14" s="616" t="s">
        <v>215</v>
      </c>
      <c r="BT14" s="624">
        <v>0.26205772045560677</v>
      </c>
      <c r="BU14" s="624">
        <v>5.134809451165212E-2</v>
      </c>
      <c r="BV14" s="688">
        <v>0</v>
      </c>
      <c r="BW14" s="688">
        <v>0</v>
      </c>
    </row>
    <row r="15" spans="1:75" ht="15" customHeight="1" thickBot="1" x14ac:dyDescent="0.35">
      <c r="A15" s="332"/>
      <c r="B15" s="337" t="s">
        <v>54</v>
      </c>
      <c r="C15" s="671">
        <f>D77</f>
        <v>10.035180916843322</v>
      </c>
      <c r="D15" s="639">
        <f>E77</f>
        <v>2.4081683241218053</v>
      </c>
      <c r="E15" s="338"/>
      <c r="F15" s="114"/>
      <c r="G15" s="114"/>
      <c r="H15" s="114"/>
      <c r="I15" s="114"/>
      <c r="J15" s="336"/>
      <c r="K15" s="343" t="s">
        <v>311</v>
      </c>
      <c r="L15" s="344" t="s">
        <v>402</v>
      </c>
      <c r="M15" s="366">
        <f>D17</f>
        <v>1.4148925854566889</v>
      </c>
      <c r="N15" s="358"/>
      <c r="O15" s="359">
        <v>0.14664536941531378</v>
      </c>
      <c r="P15" s="359"/>
      <c r="Q15" s="359">
        <v>7.5890936624236531E-3</v>
      </c>
      <c r="R15" s="359"/>
      <c r="S15" s="359"/>
      <c r="T15" s="359"/>
      <c r="U15" s="359">
        <v>0</v>
      </c>
      <c r="V15" s="359">
        <v>1.2606581223789515</v>
      </c>
      <c r="W15" s="359"/>
      <c r="X15" s="345">
        <f t="shared" si="0"/>
        <v>1.4148925854566889</v>
      </c>
      <c r="Y15" s="342"/>
      <c r="Z15" s="334"/>
      <c r="AF15" s="604"/>
      <c r="AG15" s="604"/>
      <c r="AH15" s="604"/>
      <c r="AI15" s="604"/>
      <c r="AJ15" s="604"/>
      <c r="AK15" s="604"/>
      <c r="AL15" s="604"/>
      <c r="AM15" s="604"/>
      <c r="AN15" s="604"/>
      <c r="AO15" s="604"/>
      <c r="AP15" s="604"/>
      <c r="AQ15" s="604"/>
      <c r="AR15" s="604"/>
      <c r="AS15" s="604"/>
      <c r="AT15" s="604"/>
      <c r="AU15" s="604"/>
      <c r="AV15" s="604"/>
      <c r="AW15" s="604"/>
      <c r="AX15" s="604"/>
      <c r="AY15" s="604"/>
      <c r="AZ15" s="604"/>
      <c r="BA15" s="604"/>
      <c r="BB15" s="604"/>
      <c r="BC15" s="604"/>
      <c r="BD15" s="604"/>
      <c r="BE15" s="604"/>
      <c r="BF15" s="604"/>
      <c r="BG15" s="604"/>
      <c r="BH15" s="604"/>
      <c r="BI15" s="604"/>
      <c r="BJ15" s="604"/>
      <c r="BK15" s="604"/>
      <c r="BL15" s="604"/>
      <c r="BM15" s="604"/>
      <c r="BN15" s="604"/>
      <c r="BO15" s="604"/>
      <c r="BP15" s="604"/>
      <c r="BQ15" s="604"/>
      <c r="BR15" s="604"/>
      <c r="BS15" s="604"/>
      <c r="BT15" s="604"/>
      <c r="BU15" s="604"/>
      <c r="BV15" s="604"/>
      <c r="BW15" s="604"/>
    </row>
    <row r="16" spans="1:75" ht="15" customHeight="1" thickBot="1" x14ac:dyDescent="0.45">
      <c r="A16" s="332"/>
      <c r="B16" s="337" t="s">
        <v>55</v>
      </c>
      <c r="C16" s="671">
        <f>F76</f>
        <v>1.3716633108363576</v>
      </c>
      <c r="D16" s="639">
        <f>G76</f>
        <v>0.31463590623050686</v>
      </c>
      <c r="E16" s="338"/>
      <c r="F16" s="114"/>
      <c r="G16" s="114"/>
      <c r="H16" s="114"/>
      <c r="I16" s="114"/>
      <c r="J16" s="336"/>
      <c r="K16" s="343" t="s">
        <v>312</v>
      </c>
      <c r="L16" s="344" t="s">
        <v>435</v>
      </c>
      <c r="M16" s="366">
        <f>C18</f>
        <v>0.50467425905994834</v>
      </c>
      <c r="N16" s="358"/>
      <c r="O16" s="359">
        <v>0.34656139962031746</v>
      </c>
      <c r="P16" s="359"/>
      <c r="Q16" s="359">
        <v>0.15811285943963996</v>
      </c>
      <c r="R16" s="359"/>
      <c r="S16" s="359"/>
      <c r="T16" s="359"/>
      <c r="U16" s="359">
        <v>0</v>
      </c>
      <c r="V16" s="359">
        <v>0</v>
      </c>
      <c r="W16" s="359">
        <v>0</v>
      </c>
      <c r="X16" s="345">
        <f t="shared" si="0"/>
        <v>0.50467425905995744</v>
      </c>
      <c r="Y16" s="342"/>
      <c r="Z16" s="334"/>
      <c r="AF16" s="685" t="s">
        <v>441</v>
      </c>
      <c r="AG16" s="604"/>
      <c r="AH16" s="604"/>
      <c r="AI16" s="604"/>
      <c r="AJ16" s="604"/>
      <c r="AK16" s="604"/>
      <c r="AL16" s="604"/>
      <c r="AM16" s="604"/>
      <c r="AN16" s="604"/>
      <c r="AO16" s="604"/>
      <c r="AP16" s="604"/>
      <c r="AQ16" s="604"/>
      <c r="AR16" s="604"/>
      <c r="AS16" s="604"/>
      <c r="AT16" s="604"/>
      <c r="AU16" s="604"/>
      <c r="AV16" s="604"/>
      <c r="AW16" s="604"/>
      <c r="AX16" s="604"/>
      <c r="AY16" s="604"/>
      <c r="AZ16" s="604"/>
      <c r="BA16" s="604"/>
      <c r="BB16" s="604"/>
      <c r="BC16" s="685" t="s">
        <v>442</v>
      </c>
      <c r="BD16" s="604" t="s">
        <v>443</v>
      </c>
      <c r="BE16" s="604"/>
      <c r="BF16" s="604"/>
      <c r="BG16" s="604"/>
      <c r="BH16" s="604"/>
      <c r="BI16" s="604"/>
      <c r="BJ16" s="604"/>
      <c r="BK16" s="604"/>
      <c r="BL16" s="604"/>
      <c r="BM16" s="604"/>
      <c r="BN16" s="604"/>
      <c r="BO16" s="604"/>
      <c r="BP16" s="604"/>
      <c r="BQ16" s="604"/>
      <c r="BR16" s="604"/>
      <c r="BS16" s="604"/>
      <c r="BT16" s="604"/>
      <c r="BU16" s="604"/>
      <c r="BV16" s="604"/>
      <c r="BW16" s="604"/>
    </row>
    <row r="17" spans="1:75" ht="15" customHeight="1" thickBot="1" x14ac:dyDescent="0.35">
      <c r="A17" s="332"/>
      <c r="B17" s="337" t="s">
        <v>57</v>
      </c>
      <c r="C17" s="639">
        <f>F75</f>
        <v>8.3983301203741849</v>
      </c>
      <c r="D17" s="639">
        <f>G75</f>
        <v>1.4148925854566889</v>
      </c>
      <c r="E17" s="338"/>
      <c r="F17" s="114"/>
      <c r="G17" s="114"/>
      <c r="H17" s="114"/>
      <c r="I17" s="114"/>
      <c r="J17" s="336"/>
      <c r="K17" s="86" t="s">
        <v>312</v>
      </c>
      <c r="L17" s="87" t="s">
        <v>402</v>
      </c>
      <c r="M17" s="367">
        <f>D18</f>
        <v>0.13454867187243669</v>
      </c>
      <c r="N17" s="315"/>
      <c r="O17" s="316">
        <v>0.10495088692517132</v>
      </c>
      <c r="P17" s="316"/>
      <c r="Q17" s="316">
        <v>2.95977849472666E-2</v>
      </c>
      <c r="R17" s="316"/>
      <c r="S17" s="316"/>
      <c r="T17" s="316"/>
      <c r="U17" s="316">
        <v>0</v>
      </c>
      <c r="V17" s="316">
        <v>0</v>
      </c>
      <c r="W17" s="316">
        <v>0</v>
      </c>
      <c r="X17" s="345">
        <f t="shared" si="0"/>
        <v>0.13454867187243791</v>
      </c>
      <c r="Y17" s="342"/>
      <c r="Z17" s="334"/>
      <c r="AF17" s="604"/>
      <c r="AG17" s="605" t="s">
        <v>426</v>
      </c>
      <c r="AH17" s="606">
        <v>4</v>
      </c>
      <c r="AI17" s="606">
        <v>4</v>
      </c>
      <c r="AJ17" s="606">
        <v>4</v>
      </c>
      <c r="AK17" s="606">
        <v>4</v>
      </c>
      <c r="AL17" s="608" t="s">
        <v>426</v>
      </c>
      <c r="AM17" s="609">
        <v>3</v>
      </c>
      <c r="AN17" s="609">
        <v>3</v>
      </c>
      <c r="AO17" s="609">
        <v>3</v>
      </c>
      <c r="AP17" s="609">
        <v>3</v>
      </c>
      <c r="AQ17" s="611" t="s">
        <v>426</v>
      </c>
      <c r="AR17" s="612">
        <v>2</v>
      </c>
      <c r="AS17" s="612">
        <v>2</v>
      </c>
      <c r="AT17" s="612">
        <v>2</v>
      </c>
      <c r="AU17" s="612">
        <v>2</v>
      </c>
      <c r="AV17" s="614" t="s">
        <v>426</v>
      </c>
      <c r="AW17" s="615">
        <v>1</v>
      </c>
      <c r="AX17" s="615">
        <v>1</v>
      </c>
      <c r="AY17" s="615">
        <v>1</v>
      </c>
      <c r="AZ17" s="615">
        <v>1</v>
      </c>
      <c r="BA17" s="604"/>
      <c r="BB17" s="604"/>
      <c r="BC17" s="604"/>
      <c r="BD17" s="605" t="s">
        <v>426</v>
      </c>
      <c r="BE17" s="606">
        <v>4</v>
      </c>
      <c r="BF17" s="607"/>
      <c r="BG17" s="607"/>
      <c r="BH17" s="607"/>
      <c r="BI17" s="608" t="s">
        <v>426</v>
      </c>
      <c r="BJ17" s="609">
        <v>3</v>
      </c>
      <c r="BK17" s="610"/>
      <c r="BL17" s="610"/>
      <c r="BM17" s="610"/>
      <c r="BN17" s="611" t="s">
        <v>426</v>
      </c>
      <c r="BO17" s="612">
        <v>2</v>
      </c>
      <c r="BP17" s="613"/>
      <c r="BQ17" s="613"/>
      <c r="BR17" s="613"/>
      <c r="BS17" s="614" t="s">
        <v>426</v>
      </c>
      <c r="BT17" s="615">
        <v>1</v>
      </c>
      <c r="BU17" s="616"/>
      <c r="BV17" s="616"/>
      <c r="BW17" s="616"/>
    </row>
    <row r="18" spans="1:75" ht="15" customHeight="1" thickTop="1" thickBot="1" x14ac:dyDescent="0.35">
      <c r="A18" s="332"/>
      <c r="B18" s="289" t="s">
        <v>56</v>
      </c>
      <c r="C18" s="671">
        <f>F77</f>
        <v>0.50467425905994834</v>
      </c>
      <c r="D18" s="639">
        <f>G77</f>
        <v>0.13454867187243669</v>
      </c>
      <c r="E18" s="283"/>
      <c r="F18" s="114"/>
      <c r="G18" s="114"/>
      <c r="H18" s="114"/>
      <c r="I18" s="114"/>
      <c r="J18" s="336"/>
      <c r="K18" s="1692" t="s">
        <v>121</v>
      </c>
      <c r="L18" s="1693"/>
      <c r="M18" s="281">
        <f>SUM(M6:M17)</f>
        <v>42.903869461304396</v>
      </c>
      <c r="N18" s="281">
        <f t="shared" ref="N18:W18" si="1">SUM(N6:N17)</f>
        <v>0</v>
      </c>
      <c r="O18" s="281">
        <f t="shared" si="1"/>
        <v>19.547721240284059</v>
      </c>
      <c r="P18" s="281">
        <f t="shared" si="1"/>
        <v>0</v>
      </c>
      <c r="Q18" s="281">
        <f t="shared" si="1"/>
        <v>1.2143314867300941</v>
      </c>
      <c r="R18" s="281">
        <f t="shared" si="1"/>
        <v>0</v>
      </c>
      <c r="S18" s="281">
        <f>SUM(S6:S17)</f>
        <v>0</v>
      </c>
      <c r="T18" s="281">
        <f t="shared" si="1"/>
        <v>0</v>
      </c>
      <c r="U18" s="281">
        <f>SUM(U6:U17)</f>
        <v>7.0561400839664099</v>
      </c>
      <c r="V18" s="281">
        <f t="shared" si="1"/>
        <v>13.399843295779409</v>
      </c>
      <c r="W18" s="281">
        <f t="shared" si="1"/>
        <v>2.0873612537016664</v>
      </c>
      <c r="X18" s="77">
        <f>SUM(X6:X17)</f>
        <v>43.30539736046164</v>
      </c>
      <c r="Y18" s="44" t="s">
        <v>121</v>
      </c>
      <c r="Z18" s="334"/>
      <c r="AF18" s="604"/>
      <c r="AG18" s="607"/>
      <c r="AH18" s="605" t="s">
        <v>427</v>
      </c>
      <c r="AI18" s="605" t="s">
        <v>428</v>
      </c>
      <c r="AJ18" s="605" t="s">
        <v>429</v>
      </c>
      <c r="AK18" s="605" t="s">
        <v>430</v>
      </c>
      <c r="AL18" s="610"/>
      <c r="AM18" s="608" t="s">
        <v>427</v>
      </c>
      <c r="AN18" s="608" t="s">
        <v>428</v>
      </c>
      <c r="AO18" s="608" t="s">
        <v>429</v>
      </c>
      <c r="AP18" s="608" t="s">
        <v>430</v>
      </c>
      <c r="AQ18" s="613"/>
      <c r="AR18" s="611" t="s">
        <v>427</v>
      </c>
      <c r="AS18" s="611" t="s">
        <v>428</v>
      </c>
      <c r="AT18" s="611" t="s">
        <v>429</v>
      </c>
      <c r="AU18" s="611" t="s">
        <v>430</v>
      </c>
      <c r="AV18" s="616"/>
      <c r="AW18" s="614" t="s">
        <v>427</v>
      </c>
      <c r="AX18" s="614" t="s">
        <v>428</v>
      </c>
      <c r="AY18" s="614" t="s">
        <v>429</v>
      </c>
      <c r="AZ18" s="614" t="s">
        <v>430</v>
      </c>
      <c r="BA18" s="604"/>
      <c r="BB18" s="604"/>
      <c r="BC18" s="604"/>
      <c r="BD18" s="607"/>
      <c r="BE18" s="605" t="s">
        <v>427</v>
      </c>
      <c r="BF18" s="605" t="s">
        <v>428</v>
      </c>
      <c r="BG18" s="605" t="s">
        <v>429</v>
      </c>
      <c r="BH18" s="605" t="s">
        <v>430</v>
      </c>
      <c r="BI18" s="610"/>
      <c r="BJ18" s="608" t="s">
        <v>427</v>
      </c>
      <c r="BK18" s="608" t="s">
        <v>428</v>
      </c>
      <c r="BL18" s="608" t="s">
        <v>429</v>
      </c>
      <c r="BM18" s="608" t="s">
        <v>430</v>
      </c>
      <c r="BN18" s="613"/>
      <c r="BO18" s="611" t="s">
        <v>427</v>
      </c>
      <c r="BP18" s="611" t="s">
        <v>428</v>
      </c>
      <c r="BQ18" s="611" t="s">
        <v>429</v>
      </c>
      <c r="BR18" s="611" t="s">
        <v>430</v>
      </c>
      <c r="BS18" s="616"/>
      <c r="BT18" s="614" t="s">
        <v>427</v>
      </c>
      <c r="BU18" s="614" t="s">
        <v>428</v>
      </c>
      <c r="BV18" s="614" t="s">
        <v>429</v>
      </c>
      <c r="BW18" s="614" t="s">
        <v>430</v>
      </c>
    </row>
    <row r="19" spans="1:75" ht="15" customHeight="1" thickTop="1" thickBot="1" x14ac:dyDescent="0.3">
      <c r="A19" s="332"/>
      <c r="B19" s="333"/>
      <c r="C19" s="336"/>
      <c r="D19" s="336"/>
      <c r="E19" s="336"/>
      <c r="F19" s="336"/>
      <c r="G19" s="336"/>
      <c r="H19" s="336"/>
      <c r="I19" s="336"/>
      <c r="J19" s="336"/>
      <c r="Z19" s="334"/>
      <c r="AF19" s="604"/>
      <c r="AG19" s="607" t="s">
        <v>431</v>
      </c>
      <c r="AH19" s="617">
        <v>935505.41467275599</v>
      </c>
      <c r="AI19" s="617">
        <v>259065.45558343033</v>
      </c>
      <c r="AJ19" s="617">
        <v>2177425.0112439408</v>
      </c>
      <c r="AK19" s="617">
        <v>350182.81177193095</v>
      </c>
      <c r="AL19" s="610" t="s">
        <v>431</v>
      </c>
      <c r="AM19" s="618">
        <v>2555648.2089212569</v>
      </c>
      <c r="AN19" s="618">
        <v>642607.93273576547</v>
      </c>
      <c r="AO19" s="618">
        <v>9535598.2449074872</v>
      </c>
      <c r="AP19" s="618">
        <v>1878588.6972707231</v>
      </c>
      <c r="AQ19" s="613" t="s">
        <v>431</v>
      </c>
      <c r="AR19" s="619">
        <v>480417.34108140692</v>
      </c>
      <c r="AS19" s="619">
        <v>86630.605489877635</v>
      </c>
      <c r="AT19" s="619">
        <v>912568.65435680444</v>
      </c>
      <c r="AU19" s="619">
        <v>149706.41875421011</v>
      </c>
      <c r="AV19" s="616" t="s">
        <v>431</v>
      </c>
      <c r="AW19" s="620">
        <v>228587.92410712253</v>
      </c>
      <c r="AX19" s="620">
        <v>43182.972561427632</v>
      </c>
      <c r="AY19" s="620">
        <v>267350.64472033398</v>
      </c>
      <c r="AZ19" s="620">
        <v>56807.799430396437</v>
      </c>
      <c r="BA19" s="604"/>
      <c r="BB19" s="604"/>
      <c r="BC19" s="604"/>
      <c r="BD19" s="607" t="s">
        <v>431</v>
      </c>
      <c r="BE19" s="617">
        <v>1201015.7052628228</v>
      </c>
      <c r="BF19" s="617">
        <v>273031.08787612501</v>
      </c>
      <c r="BG19" s="617">
        <v>148327.66645865759</v>
      </c>
      <c r="BH19" s="617">
        <v>40734.824837587163</v>
      </c>
      <c r="BI19" s="610" t="s">
        <v>431</v>
      </c>
      <c r="BJ19" s="618">
        <v>4485681.4880038379</v>
      </c>
      <c r="BK19" s="618">
        <v>1224721.4859322538</v>
      </c>
      <c r="BL19" s="686">
        <v>592140.34087865881</v>
      </c>
      <c r="BM19" s="686">
        <v>128615.13329585093</v>
      </c>
      <c r="BN19" s="613" t="s">
        <v>431</v>
      </c>
      <c r="BO19" s="619">
        <v>945275.32640130946</v>
      </c>
      <c r="BP19" s="619">
        <v>183312.41463218859</v>
      </c>
      <c r="BQ19" s="619">
        <v>195197.49405201015</v>
      </c>
      <c r="BR19" s="619">
        <v>105822.36248999416</v>
      </c>
      <c r="BS19" s="616" t="s">
        <v>431</v>
      </c>
      <c r="BT19" s="620">
        <v>217014.72090978903</v>
      </c>
      <c r="BU19" s="620">
        <v>35889.809862088594</v>
      </c>
      <c r="BV19" s="620">
        <v>7956.481359037517</v>
      </c>
      <c r="BW19" s="620">
        <v>1128.84545714964</v>
      </c>
    </row>
    <row r="20" spans="1:75" ht="15" customHeight="1" thickBot="1" x14ac:dyDescent="0.3">
      <c r="A20" s="332"/>
      <c r="B20" s="333"/>
      <c r="C20" s="1689" t="s">
        <v>299</v>
      </c>
      <c r="D20" s="1690"/>
      <c r="E20" s="1690"/>
      <c r="F20" s="1691"/>
      <c r="G20" s="115"/>
      <c r="H20" s="115"/>
      <c r="I20" s="115"/>
      <c r="J20" s="336"/>
      <c r="Z20" s="334"/>
      <c r="AF20" s="604"/>
      <c r="AG20" s="607" t="s">
        <v>432</v>
      </c>
      <c r="AH20" s="617">
        <v>229567.23154690387</v>
      </c>
      <c r="AI20" s="617">
        <v>35038.987382799758</v>
      </c>
      <c r="AJ20" s="617">
        <v>256021.85011127693</v>
      </c>
      <c r="AK20" s="617">
        <v>59194.501431704557</v>
      </c>
      <c r="AL20" s="610" t="s">
        <v>432</v>
      </c>
      <c r="AM20" s="618">
        <v>516734.67201681662</v>
      </c>
      <c r="AN20" s="618">
        <v>100335.17280626204</v>
      </c>
      <c r="AO20" s="618">
        <v>1457533.6350981125</v>
      </c>
      <c r="AP20" s="618">
        <v>384619.60274785606</v>
      </c>
      <c r="AQ20" s="613" t="s">
        <v>432</v>
      </c>
      <c r="AR20" s="619">
        <v>265457.60332571674</v>
      </c>
      <c r="AS20" s="619">
        <v>27065.311678499929</v>
      </c>
      <c r="AT20" s="619">
        <v>222832.90211755526</v>
      </c>
      <c r="AU20" s="619">
        <v>36862.794873346407</v>
      </c>
      <c r="AV20" s="616" t="s">
        <v>432</v>
      </c>
      <c r="AW20" s="620">
        <v>142055.11183535546</v>
      </c>
      <c r="AX20" s="620">
        <v>30225.067104202288</v>
      </c>
      <c r="AY20" s="620">
        <v>93881.138608922891</v>
      </c>
      <c r="AZ20" s="620">
        <v>32052.152942554108</v>
      </c>
      <c r="BA20" s="604"/>
      <c r="BB20" s="604"/>
      <c r="BC20" s="604"/>
      <c r="BD20" s="607" t="s">
        <v>432</v>
      </c>
      <c r="BE20" s="617">
        <v>811580.91703835467</v>
      </c>
      <c r="BF20" s="617">
        <v>164684.73626364264</v>
      </c>
      <c r="BG20" s="617">
        <v>82081.664364775032</v>
      </c>
      <c r="BH20" s="617">
        <v>23881.078125079152</v>
      </c>
      <c r="BI20" s="610" t="s">
        <v>432</v>
      </c>
      <c r="BJ20" s="618">
        <v>2799800.4388948232</v>
      </c>
      <c r="BK20" s="618">
        <v>609025.9899160224</v>
      </c>
      <c r="BL20" s="686">
        <v>283435.79974844219</v>
      </c>
      <c r="BM20" s="686">
        <v>112826.90715207352</v>
      </c>
      <c r="BN20" s="613" t="s">
        <v>432</v>
      </c>
      <c r="BO20" s="619">
        <v>737825.63580933248</v>
      </c>
      <c r="BP20" s="619">
        <v>100006.87772893794</v>
      </c>
      <c r="BQ20" s="619">
        <v>57107.930577850057</v>
      </c>
      <c r="BR20" s="619">
        <v>23360.567352430789</v>
      </c>
      <c r="BS20" s="616" t="s">
        <v>432</v>
      </c>
      <c r="BT20" s="620">
        <v>129571.24045701575</v>
      </c>
      <c r="BU20" s="620">
        <v>21902.849103488479</v>
      </c>
      <c r="BV20" s="620">
        <v>3041.3711006228154</v>
      </c>
      <c r="BW20" s="620">
        <v>1252.7612783428731</v>
      </c>
    </row>
    <row r="21" spans="1:75" ht="15" customHeight="1" thickTop="1" thickBot="1" x14ac:dyDescent="0.3">
      <c r="A21" s="332"/>
      <c r="B21" s="321" t="s">
        <v>301</v>
      </c>
      <c r="C21" s="290" t="s">
        <v>435</v>
      </c>
      <c r="D21" s="284" t="s">
        <v>402</v>
      </c>
      <c r="E21" s="323" t="s">
        <v>221</v>
      </c>
      <c r="F21" s="324" t="s">
        <v>222</v>
      </c>
      <c r="G21" s="116"/>
      <c r="H21" s="116"/>
      <c r="I21" s="116"/>
      <c r="J21" s="336"/>
      <c r="O21" s="493">
        <f>O18/SUM(O18,O46)</f>
        <v>0.22945287506125453</v>
      </c>
      <c r="Z21" s="334"/>
      <c r="AF21" s="604"/>
      <c r="AG21" s="607" t="s">
        <v>215</v>
      </c>
      <c r="AH21" s="617">
        <v>0</v>
      </c>
      <c r="AI21" s="617">
        <v>0</v>
      </c>
      <c r="AJ21" s="617">
        <v>0</v>
      </c>
      <c r="AK21" s="617">
        <v>0</v>
      </c>
      <c r="AL21" s="610" t="s">
        <v>215</v>
      </c>
      <c r="AM21" s="618">
        <v>0</v>
      </c>
      <c r="AN21" s="618">
        <v>0</v>
      </c>
      <c r="AO21" s="618">
        <v>0</v>
      </c>
      <c r="AP21" s="618">
        <v>0</v>
      </c>
      <c r="AQ21" s="613" t="s">
        <v>215</v>
      </c>
      <c r="AR21" s="619">
        <v>0</v>
      </c>
      <c r="AS21" s="619">
        <v>0</v>
      </c>
      <c r="AT21" s="619">
        <v>0</v>
      </c>
      <c r="AU21" s="619">
        <v>0</v>
      </c>
      <c r="AV21" s="616" t="s">
        <v>215</v>
      </c>
      <c r="AW21" s="620">
        <v>0</v>
      </c>
      <c r="AX21" s="620">
        <v>0</v>
      </c>
      <c r="AY21" s="620">
        <v>0</v>
      </c>
      <c r="AZ21" s="620">
        <v>0</v>
      </c>
      <c r="BA21" s="604"/>
      <c r="BB21" s="604"/>
      <c r="BC21" s="604"/>
      <c r="BD21" s="607" t="s">
        <v>215</v>
      </c>
      <c r="BE21" s="617">
        <v>2031580.8020884783</v>
      </c>
      <c r="BF21" s="617">
        <v>527584.0048340807</v>
      </c>
      <c r="BG21" s="617">
        <v>96267.05545008817</v>
      </c>
      <c r="BH21" s="617">
        <v>29153.024145880921</v>
      </c>
      <c r="BI21" s="610" t="s">
        <v>215</v>
      </c>
      <c r="BJ21" s="618">
        <v>5951556.6536815632</v>
      </c>
      <c r="BK21" s="618">
        <v>1644152.1242026794</v>
      </c>
      <c r="BL21" s="686">
        <v>307436.73021990928</v>
      </c>
      <c r="BM21" s="686">
        <v>95336.899270783688</v>
      </c>
      <c r="BN21" s="613" t="s">
        <v>215</v>
      </c>
      <c r="BO21" s="619">
        <v>702926.00602981902</v>
      </c>
      <c r="BP21" s="619">
        <v>115303.08071354241</v>
      </c>
      <c r="BQ21" s="619">
        <v>25581.882489701948</v>
      </c>
      <c r="BR21" s="619">
        <v>5570.3820580025558</v>
      </c>
      <c r="BS21" s="616" t="s">
        <v>215</v>
      </c>
      <c r="BT21" s="620">
        <v>171757.59411049471</v>
      </c>
      <c r="BU21" s="620">
        <v>30858.888633939921</v>
      </c>
      <c r="BV21" s="620">
        <v>1596.223489856359</v>
      </c>
      <c r="BW21" s="620">
        <v>477.88868498319255</v>
      </c>
    </row>
    <row r="22" spans="1:75" ht="15" customHeight="1" x14ac:dyDescent="0.25">
      <c r="A22" s="332"/>
      <c r="B22" s="325" t="s">
        <v>52</v>
      </c>
      <c r="C22" s="326">
        <f>C13/C4</f>
        <v>0.49540786646965129</v>
      </c>
      <c r="D22" s="326">
        <f>D13/D4</f>
        <v>0.40210879922210846</v>
      </c>
      <c r="E22" s="542">
        <f>'Heat demand in new buildings34'!H11</f>
        <v>0.28799999999999998</v>
      </c>
      <c r="F22" s="543">
        <f>'Heat demand in new buildings34'!J11</f>
        <v>0.25600000000000001</v>
      </c>
      <c r="G22" s="363"/>
      <c r="H22" s="363"/>
      <c r="I22" s="363"/>
      <c r="J22" s="336"/>
      <c r="Z22" s="334"/>
      <c r="AF22" s="604"/>
      <c r="AG22" s="604"/>
      <c r="AH22" s="604"/>
      <c r="AI22" s="604"/>
      <c r="AJ22" s="604"/>
      <c r="AK22" s="604"/>
      <c r="AL22" s="604"/>
      <c r="AM22" s="604"/>
      <c r="AN22" s="604"/>
      <c r="AO22" s="604"/>
      <c r="AP22" s="604"/>
      <c r="AQ22" s="604"/>
      <c r="AR22" s="604"/>
      <c r="AS22" s="604"/>
      <c r="AT22" s="604"/>
      <c r="AU22" s="604"/>
      <c r="AV22" s="604"/>
      <c r="AW22" s="604"/>
      <c r="AX22" s="604"/>
      <c r="AY22" s="604"/>
      <c r="AZ22" s="604"/>
      <c r="BA22" s="604"/>
      <c r="BB22" s="604"/>
      <c r="BC22" s="604"/>
      <c r="BD22" s="604"/>
      <c r="BE22" s="604"/>
      <c r="BF22" s="604"/>
      <c r="BG22" s="604"/>
      <c r="BH22" s="604"/>
      <c r="BI22" s="604"/>
      <c r="BJ22" s="604"/>
      <c r="BK22" s="604"/>
      <c r="BL22" s="604"/>
      <c r="BM22" s="604"/>
      <c r="BN22" s="604"/>
      <c r="BO22" s="604"/>
      <c r="BP22" s="604"/>
      <c r="BQ22" s="604"/>
      <c r="BR22" s="604"/>
      <c r="BS22" s="604"/>
      <c r="BT22" s="604"/>
      <c r="BU22" s="604"/>
      <c r="BV22" s="604"/>
      <c r="BW22" s="604"/>
    </row>
    <row r="23" spans="1:75" ht="15" customHeight="1" x14ac:dyDescent="0.45">
      <c r="A23" s="332"/>
      <c r="B23" s="317" t="s">
        <v>53</v>
      </c>
      <c r="C23" s="318">
        <f t="shared" ref="C23:D27" si="2">C14/C5</f>
        <v>0.49545088957240579</v>
      </c>
      <c r="D23" s="318">
        <f t="shared" si="2"/>
        <v>0.40221420596823193</v>
      </c>
      <c r="E23" s="544">
        <f>'Heat demand in new buildings34'!H9</f>
        <v>0.28799999999999998</v>
      </c>
      <c r="F23" s="545">
        <f>'Heat demand in new buildings34'!J9</f>
        <v>0.25600000000000001</v>
      </c>
      <c r="G23" s="363"/>
      <c r="H23" s="363"/>
      <c r="I23" s="363"/>
      <c r="J23" s="336"/>
      <c r="Z23" s="334"/>
      <c r="AF23" s="687" t="s">
        <v>444</v>
      </c>
      <c r="AG23" s="604"/>
      <c r="AH23" s="604"/>
      <c r="AI23" s="604"/>
      <c r="AJ23" s="604"/>
      <c r="AK23" s="604"/>
      <c r="AL23" s="604"/>
      <c r="AM23" s="604"/>
      <c r="AN23" s="604"/>
      <c r="AO23" s="604"/>
      <c r="AP23" s="604"/>
      <c r="AQ23" s="604"/>
      <c r="AR23" s="604"/>
      <c r="AS23" s="604"/>
      <c r="AT23" s="604"/>
      <c r="AU23" s="604"/>
      <c r="AV23" s="604"/>
      <c r="AW23" s="604"/>
      <c r="AX23" s="604"/>
      <c r="AY23" s="604"/>
      <c r="AZ23" s="604"/>
      <c r="BA23" s="604"/>
      <c r="BB23" s="604"/>
      <c r="BC23" s="687" t="s">
        <v>445</v>
      </c>
      <c r="BD23" s="604"/>
      <c r="BE23" s="604"/>
      <c r="BF23" s="604"/>
      <c r="BG23" s="604"/>
      <c r="BH23" s="604"/>
      <c r="BI23" s="604"/>
      <c r="BJ23" s="604"/>
      <c r="BK23" s="604"/>
      <c r="BL23" s="604"/>
      <c r="BM23" s="604"/>
      <c r="BN23" s="604"/>
      <c r="BO23" s="604"/>
      <c r="BP23" s="604"/>
      <c r="BQ23" s="604"/>
      <c r="BR23" s="604"/>
      <c r="BS23" s="604"/>
      <c r="BT23" s="604"/>
      <c r="BU23" s="604"/>
      <c r="BV23" s="604"/>
      <c r="BW23" s="604"/>
    </row>
    <row r="24" spans="1:75" ht="15" customHeight="1" x14ac:dyDescent="0.3">
      <c r="A24" s="332"/>
      <c r="B24" s="317" t="s">
        <v>54</v>
      </c>
      <c r="C24" s="318">
        <f t="shared" si="2"/>
        <v>0.49429953045055347</v>
      </c>
      <c r="D24" s="318">
        <f t="shared" si="2"/>
        <v>0.40239102359306378</v>
      </c>
      <c r="E24" s="544">
        <f>'Heat demand in new buildings34'!H13</f>
        <v>0.28799999999999998</v>
      </c>
      <c r="F24" s="545">
        <f>'Heat demand in new buildings34'!J13</f>
        <v>0.25600000000000001</v>
      </c>
      <c r="G24" s="363"/>
      <c r="H24" s="363"/>
      <c r="I24" s="363"/>
      <c r="J24" s="336"/>
      <c r="Z24" s="334"/>
      <c r="AF24" s="604"/>
      <c r="AG24" s="605" t="s">
        <v>426</v>
      </c>
      <c r="AH24" s="606">
        <v>4</v>
      </c>
      <c r="AI24" s="606">
        <v>4</v>
      </c>
      <c r="AJ24" s="606">
        <v>4</v>
      </c>
      <c r="AK24" s="606">
        <v>4</v>
      </c>
      <c r="AL24" s="608" t="s">
        <v>426</v>
      </c>
      <c r="AM24" s="609">
        <v>3</v>
      </c>
      <c r="AN24" s="609">
        <v>3</v>
      </c>
      <c r="AO24" s="609">
        <v>3</v>
      </c>
      <c r="AP24" s="609">
        <v>3</v>
      </c>
      <c r="AQ24" s="611" t="s">
        <v>426</v>
      </c>
      <c r="AR24" s="612">
        <v>2</v>
      </c>
      <c r="AS24" s="612">
        <v>2</v>
      </c>
      <c r="AT24" s="612">
        <v>2</v>
      </c>
      <c r="AU24" s="612">
        <v>2</v>
      </c>
      <c r="AV24" s="614" t="s">
        <v>426</v>
      </c>
      <c r="AW24" s="615">
        <v>1</v>
      </c>
      <c r="AX24" s="615">
        <v>1</v>
      </c>
      <c r="AY24" s="615">
        <v>1</v>
      </c>
      <c r="AZ24" s="615">
        <v>1</v>
      </c>
      <c r="BA24" s="604"/>
      <c r="BB24" s="604"/>
      <c r="BC24" s="604"/>
      <c r="BD24" s="605" t="s">
        <v>426</v>
      </c>
      <c r="BE24" s="673">
        <v>4</v>
      </c>
      <c r="BF24" s="674"/>
      <c r="BG24" s="674"/>
      <c r="BH24" s="675"/>
      <c r="BI24" s="608" t="s">
        <v>426</v>
      </c>
      <c r="BJ24" s="676">
        <v>3</v>
      </c>
      <c r="BK24" s="677"/>
      <c r="BL24" s="677"/>
      <c r="BM24" s="678"/>
      <c r="BN24" s="611" t="s">
        <v>426</v>
      </c>
      <c r="BO24" s="679">
        <v>2</v>
      </c>
      <c r="BP24" s="680"/>
      <c r="BQ24" s="680"/>
      <c r="BR24" s="681"/>
      <c r="BS24" s="614" t="s">
        <v>426</v>
      </c>
      <c r="BT24" s="682">
        <v>1</v>
      </c>
      <c r="BU24" s="683"/>
      <c r="BV24" s="683"/>
      <c r="BW24" s="684"/>
    </row>
    <row r="25" spans="1:75" ht="15" customHeight="1" x14ac:dyDescent="0.3">
      <c r="A25" s="332"/>
      <c r="B25" s="317" t="s">
        <v>55</v>
      </c>
      <c r="C25" s="318">
        <f t="shared" si="2"/>
        <v>0.44610612241378422</v>
      </c>
      <c r="D25" s="318">
        <f t="shared" si="2"/>
        <v>0.34432867764858494</v>
      </c>
      <c r="E25" s="544">
        <f>'Heat demand in new buildings34'!H12</f>
        <v>0.252</v>
      </c>
      <c r="F25" s="545">
        <f>'Heat demand in new buildings34'!J12</f>
        <v>0.17324999999999999</v>
      </c>
      <c r="G25" s="363"/>
      <c r="H25" s="363"/>
      <c r="I25" s="363"/>
      <c r="J25" s="336"/>
      <c r="Z25" s="334"/>
      <c r="AA25" s="14"/>
      <c r="AF25" s="604"/>
      <c r="AG25" s="607"/>
      <c r="AH25" s="605" t="s">
        <v>427</v>
      </c>
      <c r="AI25" s="605" t="s">
        <v>428</v>
      </c>
      <c r="AJ25" s="605" t="s">
        <v>429</v>
      </c>
      <c r="AK25" s="605" t="s">
        <v>430</v>
      </c>
      <c r="AL25" s="610"/>
      <c r="AM25" s="608" t="s">
        <v>427</v>
      </c>
      <c r="AN25" s="608" t="s">
        <v>428</v>
      </c>
      <c r="AO25" s="608" t="s">
        <v>429</v>
      </c>
      <c r="AP25" s="608" t="s">
        <v>430</v>
      </c>
      <c r="AQ25" s="613"/>
      <c r="AR25" s="611" t="s">
        <v>427</v>
      </c>
      <c r="AS25" s="611" t="s">
        <v>428</v>
      </c>
      <c r="AT25" s="611" t="s">
        <v>429</v>
      </c>
      <c r="AU25" s="611" t="s">
        <v>430</v>
      </c>
      <c r="AV25" s="616"/>
      <c r="AW25" s="614" t="s">
        <v>427</v>
      </c>
      <c r="AX25" s="614" t="s">
        <v>428</v>
      </c>
      <c r="AY25" s="614" t="s">
        <v>429</v>
      </c>
      <c r="AZ25" s="614" t="s">
        <v>430</v>
      </c>
      <c r="BA25" s="604"/>
      <c r="BB25" s="604"/>
      <c r="BC25" s="604"/>
      <c r="BD25" s="607"/>
      <c r="BE25" s="605" t="s">
        <v>427</v>
      </c>
      <c r="BF25" s="605" t="s">
        <v>428</v>
      </c>
      <c r="BG25" s="605" t="s">
        <v>429</v>
      </c>
      <c r="BH25" s="605" t="s">
        <v>430</v>
      </c>
      <c r="BI25" s="610"/>
      <c r="BJ25" s="608" t="s">
        <v>427</v>
      </c>
      <c r="BK25" s="608" t="s">
        <v>428</v>
      </c>
      <c r="BL25" s="608" t="s">
        <v>429</v>
      </c>
      <c r="BM25" s="608" t="s">
        <v>430</v>
      </c>
      <c r="BN25" s="613"/>
      <c r="BO25" s="611" t="s">
        <v>427</v>
      </c>
      <c r="BP25" s="611" t="s">
        <v>428</v>
      </c>
      <c r="BQ25" s="611" t="s">
        <v>429</v>
      </c>
      <c r="BR25" s="611" t="s">
        <v>430</v>
      </c>
      <c r="BS25" s="616"/>
      <c r="BT25" s="614" t="s">
        <v>427</v>
      </c>
      <c r="BU25" s="614" t="s">
        <v>428</v>
      </c>
      <c r="BV25" s="614" t="s">
        <v>429</v>
      </c>
      <c r="BW25" s="614" t="s">
        <v>430</v>
      </c>
    </row>
    <row r="26" spans="1:75" ht="15" customHeight="1" x14ac:dyDescent="0.25">
      <c r="A26" s="332"/>
      <c r="B26" s="319" t="s">
        <v>57</v>
      </c>
      <c r="C26" s="320">
        <f t="shared" si="2"/>
        <v>0.4494709788590629</v>
      </c>
      <c r="D26" s="320">
        <f t="shared" si="2"/>
        <v>0.33971937003148839</v>
      </c>
      <c r="E26" s="546">
        <f>'Heat demand in new buildings34'!H10</f>
        <v>0.252</v>
      </c>
      <c r="F26" s="547">
        <f>'Heat demand in new buildings34'!J10</f>
        <v>0.17324999999999999</v>
      </c>
      <c r="G26" s="364"/>
      <c r="H26" s="364"/>
      <c r="I26" s="364"/>
      <c r="J26" s="342"/>
      <c r="K26" s="342"/>
      <c r="L26" s="342"/>
      <c r="M26" s="342"/>
      <c r="N26" s="342"/>
      <c r="O26" s="342"/>
      <c r="P26" s="342"/>
      <c r="Q26" s="342"/>
      <c r="R26" s="342"/>
      <c r="S26" s="342"/>
      <c r="T26" s="342"/>
      <c r="U26" s="342"/>
      <c r="V26" s="342"/>
      <c r="W26" s="342"/>
      <c r="X26" s="342"/>
      <c r="Y26" s="342"/>
      <c r="Z26" s="334"/>
      <c r="AA26" s="14"/>
      <c r="AF26" s="604"/>
      <c r="AG26" s="607" t="s">
        <v>431</v>
      </c>
      <c r="AH26" s="621">
        <v>3.3678194928219214</v>
      </c>
      <c r="AI26" s="621">
        <v>0.93263564010034916</v>
      </c>
      <c r="AJ26" s="663">
        <v>7.838730040478187</v>
      </c>
      <c r="AK26" s="663">
        <v>1.2606581223789515</v>
      </c>
      <c r="AL26" s="610" t="s">
        <v>431</v>
      </c>
      <c r="AM26" s="622">
        <v>9.2003335521165237</v>
      </c>
      <c r="AN26" s="622">
        <v>2.3133885578487559</v>
      </c>
      <c r="AO26" s="622">
        <v>34.328153681666954</v>
      </c>
      <c r="AP26" s="622">
        <v>6.7629193101746026</v>
      </c>
      <c r="AQ26" s="613" t="s">
        <v>431</v>
      </c>
      <c r="AR26" s="623">
        <v>1.7295024278930649</v>
      </c>
      <c r="AS26" s="623">
        <v>0.31187017976355946</v>
      </c>
      <c r="AT26" s="623">
        <v>3.2852471556844964</v>
      </c>
      <c r="AU26" s="623">
        <v>0.53894310751515639</v>
      </c>
      <c r="AV26" s="616" t="s">
        <v>431</v>
      </c>
      <c r="AW26" s="688">
        <v>0.82291652678564109</v>
      </c>
      <c r="AX26" s="688">
        <v>0.1554587012211395</v>
      </c>
      <c r="AY26" s="688">
        <v>0.96246232099320239</v>
      </c>
      <c r="AZ26" s="688">
        <v>0.20450807794942719</v>
      </c>
      <c r="BA26" s="604"/>
      <c r="BB26" s="604"/>
      <c r="BC26" s="604"/>
      <c r="BD26" s="607" t="s">
        <v>431</v>
      </c>
      <c r="BE26" s="621">
        <v>4.3236565389461621</v>
      </c>
      <c r="BF26" s="621">
        <v>0.98291191635405006</v>
      </c>
      <c r="BG26" s="663">
        <v>0.53397959925116734</v>
      </c>
      <c r="BH26" s="663">
        <v>0.14664536941531378</v>
      </c>
      <c r="BI26" s="610" t="s">
        <v>431</v>
      </c>
      <c r="BJ26" s="622">
        <v>16.148453356813818</v>
      </c>
      <c r="BK26" s="622">
        <v>4.4089973493561141</v>
      </c>
      <c r="BL26" s="622">
        <v>2.131705227163172</v>
      </c>
      <c r="BM26" s="622">
        <v>0.46301447986506333</v>
      </c>
      <c r="BN26" s="613" t="s">
        <v>431</v>
      </c>
      <c r="BO26" s="623">
        <v>3.4029911750447139</v>
      </c>
      <c r="BP26" s="623">
        <v>0.65992469267587894</v>
      </c>
      <c r="BQ26" s="623">
        <v>0.70271097858723663</v>
      </c>
      <c r="BR26" s="623">
        <v>0.38096050496397899</v>
      </c>
      <c r="BS26" s="616" t="s">
        <v>431</v>
      </c>
      <c r="BT26" s="624">
        <v>0.7812529952752405</v>
      </c>
      <c r="BU26" s="624">
        <v>0.12920331550351893</v>
      </c>
      <c r="BV26" s="688">
        <v>2.864333289253506E-2</v>
      </c>
      <c r="BW26" s="688">
        <v>4.063843645738704E-3</v>
      </c>
    </row>
    <row r="27" spans="1:75" ht="15" customHeight="1" thickBot="1" x14ac:dyDescent="0.3">
      <c r="A27" s="346"/>
      <c r="B27" s="327" t="s">
        <v>56</v>
      </c>
      <c r="C27" s="328">
        <f t="shared" si="2"/>
        <v>0.44738822236762343</v>
      </c>
      <c r="D27" s="328">
        <f t="shared" si="2"/>
        <v>0.34474254662659121</v>
      </c>
      <c r="E27" s="548">
        <f>'Heat demand in new buildings34'!H14</f>
        <v>0.252</v>
      </c>
      <c r="F27" s="549">
        <f>'Heat demand in new buildings34'!J14</f>
        <v>0.17324999999999999</v>
      </c>
      <c r="G27" s="365"/>
      <c r="H27" s="365"/>
      <c r="I27" s="365"/>
      <c r="J27" s="347"/>
      <c r="K27" s="347"/>
      <c r="L27" s="347"/>
      <c r="M27" s="347"/>
      <c r="N27" s="347"/>
      <c r="O27" s="347"/>
      <c r="P27" s="347"/>
      <c r="Q27" s="347"/>
      <c r="R27" s="347"/>
      <c r="S27" s="347"/>
      <c r="T27" s="347"/>
      <c r="U27" s="347"/>
      <c r="V27" s="347"/>
      <c r="W27" s="347"/>
      <c r="X27" s="347"/>
      <c r="Y27" s="347"/>
      <c r="Z27" s="348"/>
      <c r="AA27" s="14"/>
      <c r="AF27" s="604"/>
      <c r="AG27" s="607" t="s">
        <v>432</v>
      </c>
      <c r="AH27" s="621">
        <v>0.82644203356885393</v>
      </c>
      <c r="AI27" s="621">
        <v>0.12614035457807912</v>
      </c>
      <c r="AJ27" s="663">
        <v>0.92167866040059687</v>
      </c>
      <c r="AK27" s="663">
        <v>0.21310020515413641</v>
      </c>
      <c r="AL27" s="610" t="s">
        <v>432</v>
      </c>
      <c r="AM27" s="622">
        <v>1.8602448192605399</v>
      </c>
      <c r="AN27" s="622">
        <v>0.36120662210254334</v>
      </c>
      <c r="AO27" s="622">
        <v>5.2471210863532054</v>
      </c>
      <c r="AP27" s="622">
        <v>1.3846305698922818</v>
      </c>
      <c r="AQ27" s="613" t="s">
        <v>432</v>
      </c>
      <c r="AR27" s="623">
        <v>0.95564737197258032</v>
      </c>
      <c r="AS27" s="623">
        <v>9.7435122042599742E-2</v>
      </c>
      <c r="AT27" s="623">
        <v>0.80219844762319892</v>
      </c>
      <c r="AU27" s="623">
        <v>0.13270606154404704</v>
      </c>
      <c r="AV27" s="616" t="s">
        <v>432</v>
      </c>
      <c r="AW27" s="688">
        <v>0.51139840260727965</v>
      </c>
      <c r="AX27" s="688">
        <v>0.10881024157512824</v>
      </c>
      <c r="AY27" s="688">
        <v>0.33797209899212238</v>
      </c>
      <c r="AZ27" s="688">
        <v>0.1153877505931948</v>
      </c>
      <c r="BA27" s="604"/>
      <c r="BB27" s="604"/>
      <c r="BC27" s="604"/>
      <c r="BD27" s="607" t="s">
        <v>432</v>
      </c>
      <c r="BE27" s="621">
        <v>2.9216913013380772</v>
      </c>
      <c r="BF27" s="621">
        <v>0.59286505054911354</v>
      </c>
      <c r="BG27" s="663">
        <v>0.29549399171319013</v>
      </c>
      <c r="BH27" s="663">
        <v>8.5971881250284946E-2</v>
      </c>
      <c r="BI27" s="610" t="s">
        <v>432</v>
      </c>
      <c r="BJ27" s="622">
        <v>10.079281580021364</v>
      </c>
      <c r="BK27" s="622">
        <v>2.1924935636976808</v>
      </c>
      <c r="BL27" s="622">
        <v>1.0203688790943919</v>
      </c>
      <c r="BM27" s="622">
        <v>0.40617686574746464</v>
      </c>
      <c r="BN27" s="613" t="s">
        <v>432</v>
      </c>
      <c r="BO27" s="623">
        <v>2.6561722889135968</v>
      </c>
      <c r="BP27" s="623">
        <v>0.36002475982417653</v>
      </c>
      <c r="BQ27" s="623">
        <v>0.2055885500802602</v>
      </c>
      <c r="BR27" s="623">
        <v>8.4098042468750855E-2</v>
      </c>
      <c r="BS27" s="616" t="s">
        <v>432</v>
      </c>
      <c r="BT27" s="624">
        <v>0.46645646564525672</v>
      </c>
      <c r="BU27" s="624">
        <v>7.8850256772558525E-2</v>
      </c>
      <c r="BV27" s="688">
        <v>1.0948935962242137E-2</v>
      </c>
      <c r="BW27" s="688">
        <v>4.509940602034343E-3</v>
      </c>
    </row>
    <row r="28" spans="1:75" ht="15" customHeight="1" thickTop="1" thickBot="1" x14ac:dyDescent="0.3">
      <c r="A28" s="349"/>
      <c r="B28" s="350"/>
      <c r="C28" s="350"/>
      <c r="D28" s="350"/>
      <c r="E28" s="350"/>
      <c r="F28" s="350"/>
      <c r="G28" s="350"/>
      <c r="H28" s="350"/>
      <c r="I28" s="350"/>
      <c r="J28" s="350"/>
      <c r="K28" s="350"/>
      <c r="L28" s="350"/>
      <c r="M28" s="350"/>
      <c r="N28" s="351"/>
      <c r="O28" s="351"/>
      <c r="P28" s="351"/>
      <c r="Q28" s="351"/>
      <c r="R28" s="351"/>
      <c r="S28" s="351"/>
      <c r="T28" s="351"/>
      <c r="U28" s="351"/>
      <c r="V28" s="351"/>
      <c r="W28" s="351"/>
      <c r="X28" s="350"/>
      <c r="Y28" s="350"/>
      <c r="Z28" s="352"/>
      <c r="AA28" s="14"/>
      <c r="AF28" s="604"/>
      <c r="AG28" s="607" t="s">
        <v>215</v>
      </c>
      <c r="AH28" s="621">
        <v>0</v>
      </c>
      <c r="AI28" s="621">
        <v>0</v>
      </c>
      <c r="AJ28" s="663">
        <v>0</v>
      </c>
      <c r="AK28" s="663">
        <v>0</v>
      </c>
      <c r="AL28" s="610" t="s">
        <v>215</v>
      </c>
      <c r="AM28" s="622">
        <v>0</v>
      </c>
      <c r="AN28" s="622">
        <v>0</v>
      </c>
      <c r="AO28" s="622">
        <v>0</v>
      </c>
      <c r="AP28" s="622">
        <v>0</v>
      </c>
      <c r="AQ28" s="613" t="s">
        <v>215</v>
      </c>
      <c r="AR28" s="623">
        <v>0</v>
      </c>
      <c r="AS28" s="623">
        <v>0</v>
      </c>
      <c r="AT28" s="623">
        <v>0</v>
      </c>
      <c r="AU28" s="623">
        <v>0</v>
      </c>
      <c r="AV28" s="616" t="s">
        <v>215</v>
      </c>
      <c r="AW28" s="688">
        <v>0</v>
      </c>
      <c r="AX28" s="688">
        <v>0</v>
      </c>
      <c r="AY28" s="688">
        <v>0</v>
      </c>
      <c r="AZ28" s="688">
        <v>0</v>
      </c>
      <c r="BA28" s="604"/>
      <c r="BB28" s="604"/>
      <c r="BC28" s="604"/>
      <c r="BD28" s="607" t="s">
        <v>215</v>
      </c>
      <c r="BE28" s="621">
        <v>7.313690887518522</v>
      </c>
      <c r="BF28" s="621">
        <v>1.8993024174026905</v>
      </c>
      <c r="BG28" s="663">
        <v>0.34656139962031746</v>
      </c>
      <c r="BH28" s="663">
        <v>0.10495088692517132</v>
      </c>
      <c r="BI28" s="610" t="s">
        <v>215</v>
      </c>
      <c r="BJ28" s="622">
        <v>21.425603953253628</v>
      </c>
      <c r="BK28" s="622">
        <v>5.9189476471296452</v>
      </c>
      <c r="BL28" s="622">
        <v>1.1067722287916735</v>
      </c>
      <c r="BM28" s="622">
        <v>0.34321283737482128</v>
      </c>
      <c r="BN28" s="613" t="s">
        <v>215</v>
      </c>
      <c r="BO28" s="623">
        <v>2.5305336217073484</v>
      </c>
      <c r="BP28" s="623">
        <v>0.41509109056875265</v>
      </c>
      <c r="BQ28" s="623">
        <v>9.2094776962927019E-2</v>
      </c>
      <c r="BR28" s="623">
        <v>2.0053375408809204E-2</v>
      </c>
      <c r="BS28" s="616" t="s">
        <v>215</v>
      </c>
      <c r="BT28" s="624">
        <v>0.61832733879778101</v>
      </c>
      <c r="BU28" s="624">
        <v>0.11109199908218371</v>
      </c>
      <c r="BV28" s="688">
        <v>5.7464045634828924E-3</v>
      </c>
      <c r="BW28" s="688">
        <v>1.7203992659394934E-3</v>
      </c>
    </row>
    <row r="29" spans="1:75" ht="15" customHeight="1" thickTop="1" thickBot="1" x14ac:dyDescent="0.3">
      <c r="A29" s="353"/>
      <c r="B29" s="354"/>
      <c r="C29" s="354"/>
      <c r="D29" s="354"/>
      <c r="E29" s="354"/>
      <c r="F29" s="354"/>
      <c r="G29" s="354"/>
      <c r="H29" s="354"/>
      <c r="I29" s="354"/>
      <c r="J29" s="354"/>
      <c r="K29" s="354"/>
      <c r="L29" s="354"/>
      <c r="M29" s="354"/>
      <c r="N29" s="354"/>
      <c r="O29" s="354"/>
      <c r="P29" s="354"/>
      <c r="Q29" s="354"/>
      <c r="R29" s="354"/>
      <c r="S29" s="354"/>
      <c r="T29" s="354"/>
      <c r="U29" s="354"/>
      <c r="V29" s="354"/>
      <c r="W29" s="354"/>
      <c r="X29" s="354"/>
      <c r="Y29" s="354"/>
      <c r="Z29" s="355"/>
    </row>
    <row r="30" spans="1:75" ht="16.5" customHeight="1" thickTop="1" thickBot="1" x14ac:dyDescent="0.3">
      <c r="A30" s="332"/>
      <c r="B30" s="333"/>
      <c r="C30" s="333"/>
      <c r="D30" s="333"/>
      <c r="E30" s="333"/>
      <c r="F30" s="333"/>
      <c r="G30" s="333"/>
      <c r="H30" s="333"/>
      <c r="I30" s="333"/>
      <c r="J30" s="333"/>
      <c r="K30" s="333"/>
      <c r="L30" s="333"/>
      <c r="M30" s="333"/>
      <c r="N30" s="333"/>
      <c r="O30" s="333"/>
      <c r="P30" s="333"/>
      <c r="Q30" s="333"/>
      <c r="R30" s="333"/>
      <c r="S30" s="333"/>
      <c r="T30" s="333"/>
      <c r="U30" s="333"/>
      <c r="V30" s="333"/>
      <c r="W30" s="1680" t="s">
        <v>374</v>
      </c>
      <c r="X30" s="1681"/>
      <c r="Y30" s="333"/>
      <c r="Z30" s="356"/>
    </row>
    <row r="31" spans="1:75" ht="15" customHeight="1" thickBot="1" x14ac:dyDescent="0.3">
      <c r="A31" s="332"/>
      <c r="B31" s="333"/>
      <c r="C31" s="1684" t="s">
        <v>299</v>
      </c>
      <c r="D31" s="1685"/>
      <c r="E31" s="1686"/>
      <c r="F31" s="112"/>
      <c r="G31" s="112"/>
      <c r="H31" s="112"/>
      <c r="I31" s="112"/>
      <c r="J31" s="333"/>
      <c r="K31" s="333"/>
      <c r="L31" s="333"/>
      <c r="M31" s="333"/>
      <c r="N31" s="333"/>
      <c r="O31" s="333"/>
      <c r="P31" s="333"/>
      <c r="Q31" s="333"/>
      <c r="R31" s="333"/>
      <c r="S31" s="333"/>
      <c r="T31" s="333"/>
      <c r="U31" s="333"/>
      <c r="V31" s="333"/>
      <c r="W31" s="1682"/>
      <c r="X31" s="1683"/>
      <c r="Y31" s="333"/>
      <c r="Z31" s="356"/>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row>
    <row r="32" spans="1:75" ht="27.6" thickTop="1" thickBot="1" x14ac:dyDescent="0.3">
      <c r="A32" s="332"/>
      <c r="B32" s="408" t="s">
        <v>338</v>
      </c>
      <c r="C32" s="290" t="s">
        <v>435</v>
      </c>
      <c r="D32" s="284" t="s">
        <v>402</v>
      </c>
      <c r="E32" s="285" t="s">
        <v>58</v>
      </c>
      <c r="F32" s="113"/>
      <c r="G32" s="113"/>
      <c r="H32" s="113"/>
      <c r="I32" s="113"/>
      <c r="J32" s="333"/>
      <c r="K32" s="333"/>
      <c r="L32" s="341"/>
      <c r="M32" s="341"/>
      <c r="N32" s="341"/>
      <c r="O32" s="339" t="s">
        <v>118</v>
      </c>
      <c r="P32" s="340" t="s">
        <v>306</v>
      </c>
      <c r="Q32" s="339" t="s">
        <v>303</v>
      </c>
      <c r="R32" s="339" t="s">
        <v>305</v>
      </c>
      <c r="S32" s="339"/>
      <c r="T32" s="340"/>
      <c r="U32" s="339" t="s">
        <v>148</v>
      </c>
      <c r="V32" s="333"/>
      <c r="W32" s="112"/>
      <c r="X32" s="333"/>
      <c r="Y32" s="333"/>
      <c r="Z32" s="356"/>
      <c r="AA32" s="296"/>
      <c r="AB32" s="296"/>
      <c r="AC32" s="296"/>
      <c r="AD32" s="296"/>
      <c r="AE32" s="296"/>
      <c r="AF32" s="689" t="s">
        <v>447</v>
      </c>
      <c r="AG32" s="296"/>
      <c r="AH32" s="296"/>
      <c r="AI32" s="296"/>
      <c r="AJ32" s="296"/>
      <c r="AK32" s="296"/>
      <c r="AL32" s="296"/>
      <c r="AM32" s="296"/>
      <c r="AN32" s="296"/>
      <c r="AO32" s="296"/>
      <c r="AP32" s="296"/>
      <c r="AQ32" s="296"/>
      <c r="AR32" s="296"/>
      <c r="AS32" s="296"/>
      <c r="AT32" s="296"/>
      <c r="AU32" s="689" t="s">
        <v>448</v>
      </c>
      <c r="AV32" s="296"/>
      <c r="AW32" s="296"/>
      <c r="AX32" s="296"/>
      <c r="AY32" s="296"/>
      <c r="AZ32" s="296"/>
      <c r="BA32" s="296"/>
      <c r="BB32" s="296"/>
    </row>
    <row r="33" spans="1:58" ht="15.6" thickTop="1" thickBot="1" x14ac:dyDescent="0.35">
      <c r="A33" s="332"/>
      <c r="B33" s="288" t="s">
        <v>307</v>
      </c>
      <c r="C33" s="639">
        <f>I67</f>
        <v>31.101415025591983</v>
      </c>
      <c r="D33" s="639">
        <f>J67</f>
        <v>7.6385194252172006</v>
      </c>
      <c r="E33" s="286"/>
      <c r="F33" s="114"/>
      <c r="G33" s="114"/>
      <c r="H33" s="114"/>
      <c r="I33" s="114"/>
      <c r="J33" s="333"/>
      <c r="K33" s="78" t="s">
        <v>114</v>
      </c>
      <c r="L33" s="79" t="s">
        <v>115</v>
      </c>
      <c r="M33" s="80" t="s">
        <v>116</v>
      </c>
      <c r="N33" s="80" t="s">
        <v>117</v>
      </c>
      <c r="O33" s="80" t="s">
        <v>118</v>
      </c>
      <c r="P33" s="80" t="s">
        <v>306</v>
      </c>
      <c r="Q33" s="80" t="s">
        <v>302</v>
      </c>
      <c r="R33" s="80" t="s">
        <v>304</v>
      </c>
      <c r="S33" s="80" t="s">
        <v>141</v>
      </c>
      <c r="T33" s="80" t="s">
        <v>119</v>
      </c>
      <c r="U33" s="80" t="s">
        <v>295</v>
      </c>
      <c r="V33" s="80" t="s">
        <v>297</v>
      </c>
      <c r="W33" s="81" t="s">
        <v>296</v>
      </c>
      <c r="X33" s="82" t="s">
        <v>298</v>
      </c>
      <c r="Y33" s="333"/>
      <c r="Z33" s="356"/>
      <c r="AA33" s="296"/>
      <c r="AB33" s="296"/>
      <c r="AC33" s="296"/>
      <c r="AD33" s="296"/>
      <c r="AE33" s="296"/>
      <c r="AF33" s="296"/>
      <c r="AG33" s="296"/>
      <c r="AH33" s="80" t="s">
        <v>117</v>
      </c>
      <c r="AI33" s="80" t="s">
        <v>117</v>
      </c>
      <c r="AJ33" s="80" t="s">
        <v>118</v>
      </c>
      <c r="AK33" s="80" t="s">
        <v>306</v>
      </c>
      <c r="AL33" s="80" t="s">
        <v>302</v>
      </c>
      <c r="AM33" s="80" t="s">
        <v>304</v>
      </c>
      <c r="AN33" s="80" t="s">
        <v>141</v>
      </c>
      <c r="AO33" s="80" t="s">
        <v>119</v>
      </c>
      <c r="AP33" s="80" t="s">
        <v>295</v>
      </c>
      <c r="AQ33" s="80" t="s">
        <v>297</v>
      </c>
      <c r="AR33" s="81" t="s">
        <v>296</v>
      </c>
      <c r="AS33" s="296"/>
      <c r="AT33" s="296"/>
      <c r="AU33" s="296"/>
      <c r="AV33" s="80" t="s">
        <v>117</v>
      </c>
      <c r="AW33" s="80" t="s">
        <v>117</v>
      </c>
      <c r="AX33" s="80" t="s">
        <v>118</v>
      </c>
      <c r="AY33" s="80" t="s">
        <v>306</v>
      </c>
      <c r="AZ33" s="80" t="s">
        <v>302</v>
      </c>
      <c r="BA33" s="80" t="s">
        <v>304</v>
      </c>
      <c r="BB33" s="80" t="s">
        <v>141</v>
      </c>
      <c r="BC33" s="80" t="s">
        <v>119</v>
      </c>
      <c r="BD33" s="80" t="s">
        <v>295</v>
      </c>
      <c r="BE33" s="80" t="s">
        <v>297</v>
      </c>
      <c r="BF33" s="81" t="s">
        <v>296</v>
      </c>
    </row>
    <row r="34" spans="1:58" ht="15" thickBot="1" x14ac:dyDescent="0.35">
      <c r="A34" s="332"/>
      <c r="B34" s="337" t="s">
        <v>308</v>
      </c>
      <c r="C34" s="639">
        <f>I66</f>
        <v>54.952903297138462</v>
      </c>
      <c r="D34" s="639">
        <f>J66</f>
        <v>17.32088510625023</v>
      </c>
      <c r="E34" s="338"/>
      <c r="F34" s="114"/>
      <c r="G34" s="114"/>
      <c r="H34" s="114"/>
      <c r="I34" s="114"/>
      <c r="J34" s="333"/>
      <c r="K34" s="83" t="s">
        <v>307</v>
      </c>
      <c r="L34" s="84" t="s">
        <v>435</v>
      </c>
      <c r="M34" s="357">
        <f>C42</f>
        <v>16.817953120173154</v>
      </c>
      <c r="N34" s="312"/>
      <c r="O34" s="313">
        <v>10.079281580021364</v>
      </c>
      <c r="P34" s="313"/>
      <c r="Q34" s="313">
        <v>0.14976099024493475</v>
      </c>
      <c r="R34" s="313"/>
      <c r="S34" s="313"/>
      <c r="T34" s="313"/>
      <c r="U34" s="313">
        <v>4.7286657306463233</v>
      </c>
      <c r="V34" s="313"/>
      <c r="W34" s="313">
        <v>1.8602448192605399</v>
      </c>
      <c r="X34" s="85">
        <f t="shared" ref="X34:X45" si="3">SUM(N34:W34)</f>
        <v>16.817953120173161</v>
      </c>
      <c r="Y34" s="342"/>
      <c r="Z34" s="356"/>
      <c r="AA34" s="297"/>
      <c r="AB34" s="297"/>
      <c r="AC34" s="297"/>
      <c r="AD34" s="297">
        <v>3</v>
      </c>
      <c r="AE34" s="607" t="s">
        <v>432</v>
      </c>
      <c r="AF34" s="605" t="s">
        <v>427</v>
      </c>
      <c r="AG34" s="297" t="s">
        <v>307</v>
      </c>
      <c r="AI34" s="312"/>
      <c r="AJ34" s="313">
        <f>HLOOKUP($AF34,$BI$25:$BM$28,$AD34,FALSE)</f>
        <v>10.079281580021364</v>
      </c>
      <c r="AK34" s="313"/>
      <c r="AL34" s="366">
        <f>HLOOKUP($AF34,$AL$11:$AP$14,$AD34,FALSE)</f>
        <v>0.14976099024493475</v>
      </c>
      <c r="AM34" s="313"/>
      <c r="AN34" s="313"/>
      <c r="AO34" s="313"/>
      <c r="AP34" s="313">
        <f>HLOOKUP($AF34,$BI$11:$BM$14,$AD34,FALSE)</f>
        <v>4.7286657306463233</v>
      </c>
      <c r="AQ34" s="313"/>
      <c r="AR34" s="313">
        <f>HLOOKUP($AF34,$AL$25:$AP$28,$AD34,FALSE)</f>
        <v>1.8602448192605399</v>
      </c>
      <c r="AS34" s="297"/>
      <c r="AT34" s="297"/>
      <c r="AU34" s="297" t="s">
        <v>307</v>
      </c>
      <c r="AW34" s="312"/>
      <c r="AX34" s="313">
        <f>HLOOKUP($AF34,$BD$25:$BH$28,$AD34,FALSE)</f>
        <v>2.9216913013380772</v>
      </c>
      <c r="AY34" s="313"/>
      <c r="AZ34" s="366">
        <f>HLOOKUP($AF34,$AG$11:$AK$14,$AD34,FALSE)</f>
        <v>0.11635707854151783</v>
      </c>
      <c r="BA34" s="313"/>
      <c r="BB34" s="313"/>
      <c r="BC34" s="313"/>
      <c r="BD34" s="313">
        <f>HLOOKUP($AF34,$BD$11:$BH$14,$AD34,FALSE)</f>
        <v>1.4912912726613246</v>
      </c>
      <c r="BE34" s="313"/>
      <c r="BF34" s="313">
        <f>HLOOKUP($AF34,$AG$25:$AK$28,$AD34,FALSE)</f>
        <v>0.82644203356885393</v>
      </c>
    </row>
    <row r="35" spans="1:58" ht="15" thickBot="1" x14ac:dyDescent="0.35">
      <c r="A35" s="332"/>
      <c r="B35" s="337" t="s">
        <v>309</v>
      </c>
      <c r="C35" s="639">
        <f>I68</f>
        <v>53.446121677269524</v>
      </c>
      <c r="D35" s="639">
        <f>J68</f>
        <v>16.946465468532573</v>
      </c>
      <c r="E35" s="338"/>
      <c r="F35" s="114"/>
      <c r="G35" s="114"/>
      <c r="H35" s="114"/>
      <c r="I35" s="114"/>
      <c r="J35" s="333"/>
      <c r="K35" s="343" t="s">
        <v>307</v>
      </c>
      <c r="L35" s="344" t="s">
        <v>402</v>
      </c>
      <c r="M35" s="357">
        <f>D42</f>
        <v>3.3629695978464134</v>
      </c>
      <c r="N35" s="358"/>
      <c r="O35" s="359">
        <v>2.1924935636976808</v>
      </c>
      <c r="P35" s="359"/>
      <c r="Q35" s="359">
        <v>2.6260808483752666E-2</v>
      </c>
      <c r="R35" s="359"/>
      <c r="S35" s="359"/>
      <c r="T35" s="359"/>
      <c r="U35" s="359">
        <v>0.78300860356243818</v>
      </c>
      <c r="V35" s="359"/>
      <c r="W35" s="359">
        <v>0.36120662210254334</v>
      </c>
      <c r="X35" s="345">
        <f t="shared" si="3"/>
        <v>3.3629695978464151</v>
      </c>
      <c r="Y35" s="342"/>
      <c r="Z35" s="356"/>
      <c r="AA35" s="291"/>
      <c r="AB35" s="291"/>
      <c r="AC35" s="291"/>
      <c r="AD35" s="291">
        <v>3</v>
      </c>
      <c r="AE35" s="607" t="s">
        <v>432</v>
      </c>
      <c r="AF35" s="605" t="s">
        <v>428</v>
      </c>
      <c r="AG35" s="291" t="s">
        <v>307</v>
      </c>
      <c r="AI35" s="358"/>
      <c r="AJ35" s="313">
        <f t="shared" ref="AJ35:AJ45" si="4">HLOOKUP($AF35,$BI$25:$BM$28,$AD35,FALSE)</f>
        <v>2.1924935636976808</v>
      </c>
      <c r="AK35" s="359"/>
      <c r="AL35" s="366">
        <f t="shared" ref="AL35:AL45" si="5">HLOOKUP($AF35,$AL$11:$AP$14,$AD35,FALSE)</f>
        <v>2.6260808483752666E-2</v>
      </c>
      <c r="AM35" s="359"/>
      <c r="AN35" s="359"/>
      <c r="AO35" s="359"/>
      <c r="AP35" s="313">
        <f t="shared" ref="AP35:AP45" si="6">HLOOKUP($AF35,$BI$11:$BM$14,$AD35,FALSE)</f>
        <v>0.78300860356243818</v>
      </c>
      <c r="AQ35" s="359"/>
      <c r="AR35" s="313">
        <f>HLOOKUP($AF35,$AL$25:$AP$28,$AD35,FALSE)</f>
        <v>0.36120662210254334</v>
      </c>
      <c r="AS35" s="291"/>
      <c r="AT35" s="291"/>
      <c r="AU35" s="291" t="s">
        <v>307</v>
      </c>
      <c r="AW35" s="358"/>
      <c r="AX35" s="313">
        <f t="shared" ref="AX35:AX45" si="7">HLOOKUP($AF35,$BD$25:$BH$28,$AD35,FALSE)</f>
        <v>0.59286505054911354</v>
      </c>
      <c r="AY35" s="359"/>
      <c r="AZ35" s="366">
        <f t="shared" ref="AZ35:AZ45" si="8">HLOOKUP($AF35,$AG$11:$AK$14,$AD35,FALSE)</f>
        <v>1.2667226688355867E-2</v>
      </c>
      <c r="BA35" s="359"/>
      <c r="BB35" s="359"/>
      <c r="BC35" s="359"/>
      <c r="BD35" s="313">
        <f t="shared" ref="BD35:BD45" si="9">HLOOKUP($AF35,$BD$11:$BH$14,$AD35,FALSE)</f>
        <v>0.22701424599952424</v>
      </c>
      <c r="BE35" s="359"/>
      <c r="BF35" s="313">
        <f>HLOOKUP($AF35,$AG$25:$AK$28,$AD35,FALSE)</f>
        <v>0.12614035457807912</v>
      </c>
    </row>
    <row r="36" spans="1:58" ht="15" thickBot="1" x14ac:dyDescent="0.35">
      <c r="A36" s="332"/>
      <c r="B36" s="337" t="s">
        <v>313</v>
      </c>
      <c r="C36" s="639">
        <f>K67</f>
        <v>13.358964127709717</v>
      </c>
      <c r="D36" s="639">
        <f>L67</f>
        <v>4.61989399305339</v>
      </c>
      <c r="E36" s="338"/>
      <c r="F36" s="114"/>
      <c r="G36" s="114"/>
      <c r="H36" s="114"/>
      <c r="I36" s="114"/>
      <c r="J36" s="333"/>
      <c r="K36" s="343" t="s">
        <v>308</v>
      </c>
      <c r="L36" s="344" t="s">
        <v>435</v>
      </c>
      <c r="M36" s="357">
        <f>C43</f>
        <v>29.703340724527074</v>
      </c>
      <c r="N36" s="358"/>
      <c r="O36" s="359">
        <v>16.148453356813818</v>
      </c>
      <c r="P36" s="359"/>
      <c r="Q36" s="359">
        <v>0.17050474049026965</v>
      </c>
      <c r="R36" s="359"/>
      <c r="S36" s="359"/>
      <c r="T36" s="359"/>
      <c r="U36" s="359">
        <v>4.1840490751064534</v>
      </c>
      <c r="V36" s="359">
        <v>9.2003335521165237</v>
      </c>
      <c r="W36" s="359"/>
      <c r="X36" s="345">
        <f t="shared" si="3"/>
        <v>29.703340724527067</v>
      </c>
      <c r="Y36" s="342"/>
      <c r="Z36" s="356"/>
      <c r="AA36" s="294"/>
      <c r="AB36" s="294"/>
      <c r="AC36" s="294"/>
      <c r="AD36" s="294">
        <v>2</v>
      </c>
      <c r="AE36" s="607" t="s">
        <v>431</v>
      </c>
      <c r="AF36" s="605" t="s">
        <v>427</v>
      </c>
      <c r="AG36" s="294" t="s">
        <v>308</v>
      </c>
      <c r="AI36" s="358"/>
      <c r="AJ36" s="313">
        <f t="shared" si="4"/>
        <v>16.148453356813818</v>
      </c>
      <c r="AK36" s="359"/>
      <c r="AL36" s="366">
        <f t="shared" si="5"/>
        <v>0.17050474049026965</v>
      </c>
      <c r="AM36" s="359"/>
      <c r="AN36" s="359"/>
      <c r="AO36" s="359"/>
      <c r="AP36" s="313">
        <f t="shared" si="6"/>
        <v>4.1840490751064534</v>
      </c>
      <c r="AQ36" s="359">
        <f>HLOOKUP($AF36,$AL$25:$AP$28,$AD36,FALSE)</f>
        <v>9.2003335521165237</v>
      </c>
      <c r="AR36" s="359"/>
      <c r="AS36" s="294"/>
      <c r="AT36" s="294"/>
      <c r="AU36" s="294" t="s">
        <v>308</v>
      </c>
      <c r="AW36" s="358"/>
      <c r="AX36" s="313">
        <f t="shared" si="7"/>
        <v>4.3236565389461621</v>
      </c>
      <c r="AY36" s="359"/>
      <c r="AZ36" s="366">
        <f t="shared" si="8"/>
        <v>6.0437543152583491E-2</v>
      </c>
      <c r="BA36" s="359"/>
      <c r="BB36" s="359"/>
      <c r="BC36" s="359"/>
      <c r="BD36" s="313">
        <f t="shared" si="9"/>
        <v>1.9346716384172171</v>
      </c>
      <c r="BE36" s="359">
        <f>HLOOKUP($AF36,$AG$25:$AK$28,$AD36,FALSE)</f>
        <v>3.3678194928219214</v>
      </c>
      <c r="BF36" s="359"/>
    </row>
    <row r="37" spans="1:58" ht="15" thickBot="1" x14ac:dyDescent="0.35">
      <c r="A37" s="332"/>
      <c r="B37" s="337" t="s">
        <v>314</v>
      </c>
      <c r="C37" s="639">
        <f>K66</f>
        <v>75.935376588826244</v>
      </c>
      <c r="D37" s="639">
        <f>L66</f>
        <v>18.224683362230909</v>
      </c>
      <c r="E37" s="338"/>
      <c r="F37" s="114"/>
      <c r="G37" s="114"/>
      <c r="H37" s="114"/>
      <c r="I37" s="114"/>
      <c r="J37" s="333"/>
      <c r="K37" s="343" t="s">
        <v>308</v>
      </c>
      <c r="L37" s="344" t="s">
        <v>402</v>
      </c>
      <c r="M37" s="357">
        <f>D43</f>
        <v>7.622017703937118</v>
      </c>
      <c r="N37" s="358"/>
      <c r="O37" s="359">
        <v>4.4089973493561141</v>
      </c>
      <c r="P37" s="359"/>
      <c r="Q37" s="359">
        <v>3.4204155865885377E-2</v>
      </c>
      <c r="R37" s="359"/>
      <c r="S37" s="359"/>
      <c r="T37" s="359"/>
      <c r="U37" s="359">
        <v>0.86542764086636415</v>
      </c>
      <c r="V37" s="359">
        <v>2.3133885578487559</v>
      </c>
      <c r="W37" s="359"/>
      <c r="X37" s="345">
        <f t="shared" si="3"/>
        <v>7.6220177039371197</v>
      </c>
      <c r="Y37" s="342"/>
      <c r="Z37" s="356"/>
      <c r="AA37" s="291"/>
      <c r="AB37" s="291"/>
      <c r="AC37" s="291"/>
      <c r="AD37" s="291">
        <v>2</v>
      </c>
      <c r="AE37" s="607" t="s">
        <v>431</v>
      </c>
      <c r="AF37" s="605" t="s">
        <v>428</v>
      </c>
      <c r="AG37" s="291" t="s">
        <v>308</v>
      </c>
      <c r="AI37" s="358"/>
      <c r="AJ37" s="313">
        <f t="shared" si="4"/>
        <v>4.4089973493561141</v>
      </c>
      <c r="AK37" s="359"/>
      <c r="AL37" s="366">
        <f t="shared" si="5"/>
        <v>3.4204155865885377E-2</v>
      </c>
      <c r="AM37" s="359"/>
      <c r="AN37" s="359"/>
      <c r="AO37" s="359"/>
      <c r="AP37" s="313">
        <f t="shared" si="6"/>
        <v>0.86542764086636415</v>
      </c>
      <c r="AQ37" s="359">
        <f t="shared" ref="AQ37:AR41" si="10">HLOOKUP($AF37,$AL$25:$AP$28,$AD37,FALSE)</f>
        <v>2.3133885578487559</v>
      </c>
      <c r="AR37" s="359"/>
      <c r="AS37" s="291"/>
      <c r="AT37" s="291"/>
      <c r="AU37" s="291" t="s">
        <v>308</v>
      </c>
      <c r="AW37" s="358"/>
      <c r="AX37" s="313">
        <f t="shared" si="7"/>
        <v>0.98291191635405006</v>
      </c>
      <c r="AY37" s="359"/>
      <c r="AZ37" s="366">
        <f t="shared" si="8"/>
        <v>1.2456107362617489E-2</v>
      </c>
      <c r="BA37" s="359"/>
      <c r="BB37" s="359"/>
      <c r="BC37" s="359"/>
      <c r="BD37" s="313">
        <f t="shared" si="9"/>
        <v>0.39271792542940143</v>
      </c>
      <c r="BE37" s="359">
        <f t="shared" ref="BE37:BF41" si="11">HLOOKUP($AF37,$AG$25:$AK$28,$AD37,FALSE)</f>
        <v>0.93263564010034916</v>
      </c>
      <c r="BF37" s="359"/>
    </row>
    <row r="38" spans="1:58" ht="15" thickBot="1" x14ac:dyDescent="0.35">
      <c r="A38" s="332"/>
      <c r="B38" s="289" t="s">
        <v>315</v>
      </c>
      <c r="C38" s="639">
        <f>K68</f>
        <v>2.7158482834640605</v>
      </c>
      <c r="D38" s="639">
        <f>L68</f>
        <v>0.97415364471570542</v>
      </c>
      <c r="E38" s="283"/>
      <c r="F38" s="114"/>
      <c r="G38" s="114"/>
      <c r="H38" s="114"/>
      <c r="I38" s="114"/>
      <c r="J38" s="333"/>
      <c r="K38" s="343" t="s">
        <v>309</v>
      </c>
      <c r="L38" s="344" t="s">
        <v>435</v>
      </c>
      <c r="M38" s="357">
        <f>C44</f>
        <v>28.871040444775183</v>
      </c>
      <c r="N38" s="358"/>
      <c r="O38" s="359">
        <v>21.425603953253628</v>
      </c>
      <c r="P38" s="359"/>
      <c r="Q38" s="359">
        <v>0.25272545621304654</v>
      </c>
      <c r="R38" s="359"/>
      <c r="S38" s="359"/>
      <c r="T38" s="359"/>
      <c r="U38" s="359">
        <v>7.1927110353085135</v>
      </c>
      <c r="V38" s="359">
        <v>0</v>
      </c>
      <c r="W38" s="359">
        <v>0</v>
      </c>
      <c r="X38" s="345">
        <f t="shared" si="3"/>
        <v>28.871040444775186</v>
      </c>
      <c r="Y38" s="342"/>
      <c r="Z38" s="356"/>
      <c r="AA38" s="291"/>
      <c r="AB38" s="291"/>
      <c r="AC38" s="291"/>
      <c r="AD38" s="291">
        <v>4</v>
      </c>
      <c r="AE38" s="607" t="s">
        <v>215</v>
      </c>
      <c r="AF38" s="605" t="s">
        <v>427</v>
      </c>
      <c r="AG38" s="291" t="s">
        <v>309</v>
      </c>
      <c r="AI38" s="358"/>
      <c r="AJ38" s="313">
        <f t="shared" si="4"/>
        <v>21.425603953253628</v>
      </c>
      <c r="AK38" s="359"/>
      <c r="AL38" s="366">
        <f t="shared" si="5"/>
        <v>0.25272545621304654</v>
      </c>
      <c r="AM38" s="359"/>
      <c r="AN38" s="359"/>
      <c r="AO38" s="359"/>
      <c r="AP38" s="313">
        <f t="shared" si="6"/>
        <v>7.1927110353085135</v>
      </c>
      <c r="AQ38" s="359">
        <f t="shared" si="10"/>
        <v>0</v>
      </c>
      <c r="AR38" s="313">
        <f>HLOOKUP($AF38,$AL$25:$AP$28,$AD38,FALSE)</f>
        <v>0</v>
      </c>
      <c r="AS38" s="291"/>
      <c r="AT38" s="291"/>
      <c r="AU38" s="291" t="s">
        <v>309</v>
      </c>
      <c r="AW38" s="358"/>
      <c r="AX38" s="313">
        <f t="shared" si="7"/>
        <v>7.313690887518522</v>
      </c>
      <c r="AY38" s="359"/>
      <c r="AZ38" s="366">
        <f t="shared" si="8"/>
        <v>0.19373837533330873</v>
      </c>
      <c r="BA38" s="359"/>
      <c r="BB38" s="359"/>
      <c r="BC38" s="359"/>
      <c r="BD38" s="313">
        <f t="shared" si="9"/>
        <v>2.5277516539914933</v>
      </c>
      <c r="BE38" s="359">
        <f t="shared" si="11"/>
        <v>0</v>
      </c>
      <c r="BF38" s="313">
        <f>HLOOKUP($AF38,$AG$25:$AK$28,$AD38,FALSE)</f>
        <v>0</v>
      </c>
    </row>
    <row r="39" spans="1:58" ht="15.6" thickTop="1" thickBot="1" x14ac:dyDescent="0.35">
      <c r="A39" s="332"/>
      <c r="B39" s="333"/>
      <c r="C39" s="1"/>
      <c r="D39" s="1"/>
      <c r="E39" s="1"/>
      <c r="F39" s="335"/>
      <c r="G39" s="335"/>
      <c r="H39" s="335"/>
      <c r="I39" s="335"/>
      <c r="J39" s="333"/>
      <c r="K39" s="343" t="s">
        <v>309</v>
      </c>
      <c r="L39" s="344" t="s">
        <v>402</v>
      </c>
      <c r="M39" s="357">
        <f>D44</f>
        <v>7.4616328614120606</v>
      </c>
      <c r="N39" s="358"/>
      <c r="O39" s="359">
        <v>5.9189476471296452</v>
      </c>
      <c r="P39" s="359"/>
      <c r="Q39" s="359">
        <v>5.6681947584456875E-2</v>
      </c>
      <c r="R39" s="359"/>
      <c r="S39" s="359"/>
      <c r="T39" s="359"/>
      <c r="U39" s="359">
        <v>1.4860032666979541</v>
      </c>
      <c r="V39" s="359">
        <v>0</v>
      </c>
      <c r="W39" s="359">
        <v>0</v>
      </c>
      <c r="X39" s="345">
        <f t="shared" si="3"/>
        <v>7.4616328614120562</v>
      </c>
      <c r="Y39" s="342"/>
      <c r="Z39" s="356"/>
      <c r="AA39" s="294"/>
      <c r="AB39" s="294"/>
      <c r="AC39" s="294"/>
      <c r="AD39" s="294">
        <v>4</v>
      </c>
      <c r="AE39" s="607" t="s">
        <v>215</v>
      </c>
      <c r="AF39" s="605" t="s">
        <v>428</v>
      </c>
      <c r="AG39" s="294" t="s">
        <v>309</v>
      </c>
      <c r="AI39" s="358"/>
      <c r="AJ39" s="313">
        <f t="shared" si="4"/>
        <v>5.9189476471296452</v>
      </c>
      <c r="AK39" s="359"/>
      <c r="AL39" s="366">
        <f t="shared" si="5"/>
        <v>5.6681947584456875E-2</v>
      </c>
      <c r="AM39" s="359"/>
      <c r="AN39" s="359"/>
      <c r="AO39" s="359"/>
      <c r="AP39" s="313">
        <f t="shared" si="6"/>
        <v>1.4860032666979541</v>
      </c>
      <c r="AQ39" s="359">
        <f t="shared" si="10"/>
        <v>0</v>
      </c>
      <c r="AR39" s="313">
        <f t="shared" si="10"/>
        <v>0</v>
      </c>
      <c r="AS39" s="294"/>
      <c r="AT39" s="294"/>
      <c r="AU39" s="294" t="s">
        <v>309</v>
      </c>
      <c r="AW39" s="358"/>
      <c r="AX39" s="313">
        <f t="shared" si="7"/>
        <v>1.8993024174026905</v>
      </c>
      <c r="AY39" s="359"/>
      <c r="AZ39" s="366">
        <f t="shared" si="8"/>
        <v>2.6172559251665447E-2</v>
      </c>
      <c r="BA39" s="359"/>
      <c r="BB39" s="359"/>
      <c r="BC39" s="359"/>
      <c r="BD39" s="313">
        <f t="shared" si="9"/>
        <v>0.48269334746744869</v>
      </c>
      <c r="BE39" s="359">
        <f t="shared" si="11"/>
        <v>0</v>
      </c>
      <c r="BF39" s="313">
        <f t="shared" si="11"/>
        <v>0</v>
      </c>
    </row>
    <row r="40" spans="1:58" ht="15" thickBot="1" x14ac:dyDescent="0.35">
      <c r="A40" s="332"/>
      <c r="B40" s="333"/>
      <c r="C40" s="1684" t="s">
        <v>299</v>
      </c>
      <c r="D40" s="1685"/>
      <c r="E40" s="1686"/>
      <c r="F40" s="115"/>
      <c r="G40" s="115"/>
      <c r="H40" s="115"/>
      <c r="I40" s="115"/>
      <c r="J40" s="333"/>
      <c r="K40" s="343" t="s">
        <v>310</v>
      </c>
      <c r="L40" s="344" t="s">
        <v>435</v>
      </c>
      <c r="M40" s="357">
        <f>C45</f>
        <v>6.3925011277644312</v>
      </c>
      <c r="N40" s="358"/>
      <c r="O40" s="359">
        <v>1.0203688790943919</v>
      </c>
      <c r="P40" s="359"/>
      <c r="Q40" s="359">
        <v>0.10420922063951349</v>
      </c>
      <c r="R40" s="359"/>
      <c r="S40" s="359"/>
      <c r="T40" s="359"/>
      <c r="U40" s="359">
        <v>0</v>
      </c>
      <c r="V40" s="359"/>
      <c r="W40" s="359">
        <v>5.2471210863532054</v>
      </c>
      <c r="X40" s="345">
        <f t="shared" si="3"/>
        <v>6.3716991860871106</v>
      </c>
      <c r="Y40" s="342"/>
      <c r="Z40" s="356"/>
      <c r="AA40" s="291"/>
      <c r="AB40" s="291"/>
      <c r="AC40" s="291"/>
      <c r="AD40" s="297">
        <v>3</v>
      </c>
      <c r="AE40" s="607" t="s">
        <v>432</v>
      </c>
      <c r="AF40" s="605" t="s">
        <v>429</v>
      </c>
      <c r="AG40" s="291" t="s">
        <v>310</v>
      </c>
      <c r="AI40" s="358"/>
      <c r="AJ40" s="313">
        <f t="shared" si="4"/>
        <v>1.0203688790943919</v>
      </c>
      <c r="AK40" s="359"/>
      <c r="AL40" s="366">
        <f t="shared" si="5"/>
        <v>0.10420922063951349</v>
      </c>
      <c r="AM40" s="359"/>
      <c r="AN40" s="359"/>
      <c r="AO40" s="359"/>
      <c r="AP40" s="313">
        <f t="shared" si="6"/>
        <v>0</v>
      </c>
      <c r="AQ40" s="359"/>
      <c r="AR40" s="313">
        <f>HLOOKUP($AF40,$AL$25:$AP$28,$AD40,FALSE)</f>
        <v>5.2471210863532054</v>
      </c>
      <c r="AS40" s="291"/>
      <c r="AT40" s="291"/>
      <c r="AU40" s="291" t="s">
        <v>310</v>
      </c>
      <c r="AW40" s="358"/>
      <c r="AX40" s="313">
        <f t="shared" si="7"/>
        <v>0.29549399171319013</v>
      </c>
      <c r="AY40" s="359"/>
      <c r="AZ40" s="366">
        <f t="shared" si="8"/>
        <v>0.51972476294045922</v>
      </c>
      <c r="BA40" s="359"/>
      <c r="BB40" s="359"/>
      <c r="BC40" s="359"/>
      <c r="BD40" s="313">
        <f t="shared" si="9"/>
        <v>0</v>
      </c>
      <c r="BE40" s="359"/>
      <c r="BF40" s="313">
        <f t="shared" si="11"/>
        <v>0.92167866040059687</v>
      </c>
    </row>
    <row r="41" spans="1:58" ht="15.6" thickTop="1" thickBot="1" x14ac:dyDescent="0.35">
      <c r="A41" s="332"/>
      <c r="B41" s="287" t="s">
        <v>113</v>
      </c>
      <c r="C41" s="290" t="s">
        <v>435</v>
      </c>
      <c r="D41" s="284" t="s">
        <v>402</v>
      </c>
      <c r="E41" s="285" t="s">
        <v>58</v>
      </c>
      <c r="F41" s="116"/>
      <c r="G41" s="116"/>
      <c r="H41" s="116"/>
      <c r="I41" s="116"/>
      <c r="J41" s="333"/>
      <c r="K41" s="343" t="s">
        <v>310</v>
      </c>
      <c r="L41" s="344" t="s">
        <v>402</v>
      </c>
      <c r="M41" s="357">
        <f>D45</f>
        <v>1.8409412539891967</v>
      </c>
      <c r="N41" s="358"/>
      <c r="O41" s="359">
        <v>0.40617686574746464</v>
      </c>
      <c r="P41" s="359"/>
      <c r="Q41" s="359">
        <v>3.6533644051119168E-2</v>
      </c>
      <c r="R41" s="359"/>
      <c r="S41" s="359"/>
      <c r="T41" s="359"/>
      <c r="U41" s="359">
        <v>0</v>
      </c>
      <c r="V41" s="359"/>
      <c r="W41" s="359">
        <v>1.3846305698922818</v>
      </c>
      <c r="X41" s="345">
        <f t="shared" si="3"/>
        <v>1.8273410796908656</v>
      </c>
      <c r="Y41" s="342"/>
      <c r="Z41" s="356"/>
      <c r="AA41" s="294"/>
      <c r="AB41" s="294"/>
      <c r="AC41" s="294"/>
      <c r="AD41" s="291">
        <v>3</v>
      </c>
      <c r="AE41" s="607" t="s">
        <v>432</v>
      </c>
      <c r="AF41" s="605" t="s">
        <v>430</v>
      </c>
      <c r="AG41" s="294" t="s">
        <v>310</v>
      </c>
      <c r="AI41" s="358"/>
      <c r="AJ41" s="313">
        <f t="shared" si="4"/>
        <v>0.40617686574746464</v>
      </c>
      <c r="AK41" s="359"/>
      <c r="AL41" s="366">
        <f t="shared" si="5"/>
        <v>3.6533644051119168E-2</v>
      </c>
      <c r="AM41" s="359"/>
      <c r="AN41" s="359"/>
      <c r="AO41" s="359"/>
      <c r="AP41" s="313">
        <f t="shared" si="6"/>
        <v>0</v>
      </c>
      <c r="AQ41" s="359"/>
      <c r="AR41" s="313">
        <f t="shared" si="10"/>
        <v>1.3846305698922818</v>
      </c>
      <c r="AS41" s="294"/>
      <c r="AT41" s="294"/>
      <c r="AU41" s="294" t="s">
        <v>310</v>
      </c>
      <c r="AW41" s="358"/>
      <c r="AX41" s="313">
        <f t="shared" si="7"/>
        <v>8.5971881250284946E-2</v>
      </c>
      <c r="AY41" s="359"/>
      <c r="AZ41" s="366">
        <f t="shared" si="8"/>
        <v>5.185761476542837E-2</v>
      </c>
      <c r="BA41" s="359"/>
      <c r="BB41" s="359"/>
      <c r="BC41" s="359"/>
      <c r="BD41" s="313">
        <f t="shared" si="9"/>
        <v>0</v>
      </c>
      <c r="BE41" s="359"/>
      <c r="BF41" s="313">
        <f t="shared" si="11"/>
        <v>0.21310020515413641</v>
      </c>
    </row>
    <row r="42" spans="1:58" ht="15" thickBot="1" x14ac:dyDescent="0.35">
      <c r="A42" s="332"/>
      <c r="B42" s="288" t="s">
        <v>307</v>
      </c>
      <c r="C42" s="671">
        <f>I76</f>
        <v>16.817953120173154</v>
      </c>
      <c r="D42" s="639">
        <f>J76</f>
        <v>3.3629695978464134</v>
      </c>
      <c r="E42" s="286"/>
      <c r="F42" s="114"/>
      <c r="G42" s="114"/>
      <c r="H42" s="114"/>
      <c r="I42" s="114"/>
      <c r="J42" s="342"/>
      <c r="K42" s="343" t="s">
        <v>311</v>
      </c>
      <c r="L42" s="344" t="s">
        <v>435</v>
      </c>
      <c r="M42" s="357">
        <f>C46</f>
        <v>36.609827372467024</v>
      </c>
      <c r="N42" s="358"/>
      <c r="O42" s="359">
        <v>2.131705227163172</v>
      </c>
      <c r="P42" s="359"/>
      <c r="Q42" s="359">
        <v>0.15086847832502151</v>
      </c>
      <c r="R42" s="359"/>
      <c r="S42" s="359"/>
      <c r="T42" s="359"/>
      <c r="U42" s="359">
        <v>0</v>
      </c>
      <c r="V42" s="359">
        <v>34.328153681666954</v>
      </c>
      <c r="W42" s="359"/>
      <c r="X42" s="345">
        <f t="shared" si="3"/>
        <v>36.610727387155151</v>
      </c>
      <c r="Y42" s="342"/>
      <c r="Z42" s="356"/>
      <c r="AA42" s="291"/>
      <c r="AB42" s="291"/>
      <c r="AC42" s="291"/>
      <c r="AD42" s="294">
        <v>2</v>
      </c>
      <c r="AE42" s="607" t="s">
        <v>431</v>
      </c>
      <c r="AF42" s="605" t="s">
        <v>429</v>
      </c>
      <c r="AG42" s="291" t="s">
        <v>311</v>
      </c>
      <c r="AI42" s="358"/>
      <c r="AJ42" s="313">
        <f t="shared" si="4"/>
        <v>2.131705227163172</v>
      </c>
      <c r="AK42" s="359"/>
      <c r="AL42" s="366">
        <f t="shared" si="5"/>
        <v>0.15086847832502151</v>
      </c>
      <c r="AM42" s="359"/>
      <c r="AN42" s="359"/>
      <c r="AO42" s="359"/>
      <c r="AP42" s="313">
        <f t="shared" si="6"/>
        <v>0</v>
      </c>
      <c r="AQ42" s="359">
        <f>HLOOKUP($AF42,$AL$25:$AP$28,$AD42,FALSE)</f>
        <v>34.328153681666954</v>
      </c>
      <c r="AR42" s="359"/>
      <c r="AS42" s="291"/>
      <c r="AT42" s="291"/>
      <c r="AU42" s="291" t="s">
        <v>311</v>
      </c>
      <c r="AW42" s="358"/>
      <c r="AX42" s="313">
        <f t="shared" si="7"/>
        <v>0.53397959925116734</v>
      </c>
      <c r="AY42" s="359"/>
      <c r="AZ42" s="366">
        <f t="shared" si="8"/>
        <v>2.5620480644827574E-2</v>
      </c>
      <c r="BA42" s="359"/>
      <c r="BB42" s="359"/>
      <c r="BC42" s="359"/>
      <c r="BD42" s="313">
        <f t="shared" si="9"/>
        <v>0</v>
      </c>
      <c r="BE42" s="359">
        <f>HLOOKUP($AF42,$AG$25:$AK$28,$AD42,FALSE)</f>
        <v>7.838730040478187</v>
      </c>
      <c r="BF42" s="359"/>
    </row>
    <row r="43" spans="1:58" ht="15" thickBot="1" x14ac:dyDescent="0.35">
      <c r="A43" s="332"/>
      <c r="B43" s="337" t="s">
        <v>308</v>
      </c>
      <c r="C43" s="671">
        <f>I75</f>
        <v>29.703340724527074</v>
      </c>
      <c r="D43" s="639">
        <f>J75</f>
        <v>7.622017703937118</v>
      </c>
      <c r="E43" s="338"/>
      <c r="F43" s="114"/>
      <c r="G43" s="114"/>
      <c r="H43" s="114"/>
      <c r="I43" s="114"/>
      <c r="J43" s="342"/>
      <c r="K43" s="343" t="s">
        <v>311</v>
      </c>
      <c r="L43" s="344" t="s">
        <v>402</v>
      </c>
      <c r="M43" s="357">
        <f>D46</f>
        <v>7.2541021749880565</v>
      </c>
      <c r="N43" s="358"/>
      <c r="O43" s="359">
        <v>0.46301447986506333</v>
      </c>
      <c r="P43" s="359"/>
      <c r="Q43" s="359">
        <v>2.8340424959726097E-2</v>
      </c>
      <c r="R43" s="359"/>
      <c r="S43" s="359"/>
      <c r="T43" s="359"/>
      <c r="U43" s="359">
        <v>0</v>
      </c>
      <c r="V43" s="359">
        <v>6.7629193101746026</v>
      </c>
      <c r="W43" s="359"/>
      <c r="X43" s="345">
        <f t="shared" si="3"/>
        <v>7.2542742149993922</v>
      </c>
      <c r="Y43" s="342"/>
      <c r="Z43" s="356"/>
      <c r="AA43" s="291"/>
      <c r="AB43" s="291"/>
      <c r="AC43" s="291"/>
      <c r="AD43" s="291">
        <v>2</v>
      </c>
      <c r="AE43" s="607" t="s">
        <v>431</v>
      </c>
      <c r="AF43" s="605" t="s">
        <v>430</v>
      </c>
      <c r="AG43" s="291" t="s">
        <v>311</v>
      </c>
      <c r="AI43" s="358"/>
      <c r="AJ43" s="313">
        <f t="shared" si="4"/>
        <v>0.46301447986506333</v>
      </c>
      <c r="AK43" s="359"/>
      <c r="AL43" s="366">
        <f t="shared" si="5"/>
        <v>2.8340424959726097E-2</v>
      </c>
      <c r="AM43" s="359"/>
      <c r="AN43" s="359"/>
      <c r="AO43" s="359"/>
      <c r="AP43" s="313">
        <f t="shared" si="6"/>
        <v>0</v>
      </c>
      <c r="AQ43" s="359">
        <f>HLOOKUP($AF43,$AL$25:$AP$28,$AD43,FALSE)</f>
        <v>6.7629193101746026</v>
      </c>
      <c r="AR43" s="359"/>
      <c r="AS43" s="291"/>
      <c r="AT43" s="291"/>
      <c r="AU43" s="291" t="s">
        <v>311</v>
      </c>
      <c r="AW43" s="358"/>
      <c r="AX43" s="313">
        <f t="shared" si="7"/>
        <v>0.14664536941531378</v>
      </c>
      <c r="AY43" s="359"/>
      <c r="AZ43" s="366">
        <f t="shared" si="8"/>
        <v>7.5890936624236531E-3</v>
      </c>
      <c r="BA43" s="359"/>
      <c r="BB43" s="359"/>
      <c r="BC43" s="359"/>
      <c r="BD43" s="313">
        <f t="shared" si="9"/>
        <v>0</v>
      </c>
      <c r="BE43" s="359">
        <f>HLOOKUP($AF43,$AG$25:$AK$28,$AD43,FALSE)</f>
        <v>1.2606581223789515</v>
      </c>
      <c r="BF43" s="359"/>
    </row>
    <row r="44" spans="1:58" ht="15" thickBot="1" x14ac:dyDescent="0.35">
      <c r="A44" s="332"/>
      <c r="B44" s="337" t="s">
        <v>309</v>
      </c>
      <c r="C44" s="671">
        <f>I77</f>
        <v>28.871040444775183</v>
      </c>
      <c r="D44" s="639">
        <f>J77</f>
        <v>7.4616328614120606</v>
      </c>
      <c r="E44" s="338"/>
      <c r="F44" s="114"/>
      <c r="G44" s="114"/>
      <c r="H44" s="114"/>
      <c r="I44" s="114"/>
      <c r="J44" s="342"/>
      <c r="K44" s="343" t="s">
        <v>312</v>
      </c>
      <c r="L44" s="344" t="s">
        <v>435</v>
      </c>
      <c r="M44" s="357">
        <f>C47</f>
        <v>1.3009720961609648</v>
      </c>
      <c r="N44" s="358"/>
      <c r="O44" s="359">
        <v>1.1067722287916735</v>
      </c>
      <c r="P44" s="359"/>
      <c r="Q44" s="359">
        <v>0.18739720037600197</v>
      </c>
      <c r="R44" s="359"/>
      <c r="S44" s="359"/>
      <c r="T44" s="359"/>
      <c r="U44" s="359">
        <v>0</v>
      </c>
      <c r="V44" s="359">
        <v>0</v>
      </c>
      <c r="W44" s="359">
        <v>0</v>
      </c>
      <c r="X44" s="345">
        <f t="shared" si="3"/>
        <v>1.2941694291676755</v>
      </c>
      <c r="Y44" s="342"/>
      <c r="Z44" s="356"/>
      <c r="AA44" s="294"/>
      <c r="AB44" s="294"/>
      <c r="AC44" s="294"/>
      <c r="AD44" s="291">
        <v>4</v>
      </c>
      <c r="AE44" s="607" t="s">
        <v>215</v>
      </c>
      <c r="AF44" s="605" t="s">
        <v>429</v>
      </c>
      <c r="AG44" s="294" t="s">
        <v>312</v>
      </c>
      <c r="AI44" s="358"/>
      <c r="AJ44" s="313">
        <f t="shared" si="4"/>
        <v>1.1067722287916735</v>
      </c>
      <c r="AK44" s="359"/>
      <c r="AL44" s="366">
        <f t="shared" si="5"/>
        <v>0.18739720037600197</v>
      </c>
      <c r="AM44" s="359"/>
      <c r="AN44" s="359"/>
      <c r="AO44" s="359"/>
      <c r="AP44" s="313">
        <f t="shared" si="6"/>
        <v>0</v>
      </c>
      <c r="AQ44" s="359">
        <f>HLOOKUP($AF44,$AL$25:$AP$28,$AD44,FALSE)</f>
        <v>0</v>
      </c>
      <c r="AR44" s="313">
        <f>HLOOKUP($AF44,$AL$25:$AP$28,$AD44,FALSE)</f>
        <v>0</v>
      </c>
      <c r="AS44" s="294"/>
      <c r="AT44" s="294"/>
      <c r="AU44" s="294" t="s">
        <v>312</v>
      </c>
      <c r="AW44" s="358"/>
      <c r="AX44" s="313">
        <f t="shared" si="7"/>
        <v>0.34656139962031746</v>
      </c>
      <c r="AY44" s="359"/>
      <c r="AZ44" s="366">
        <f t="shared" si="8"/>
        <v>0.15811285943963996</v>
      </c>
      <c r="BA44" s="359"/>
      <c r="BB44" s="359"/>
      <c r="BC44" s="359"/>
      <c r="BD44" s="313">
        <f t="shared" si="9"/>
        <v>0</v>
      </c>
      <c r="BE44" s="359">
        <f>HLOOKUP($AF44,$AG$25:$AK$28,$AD44,FALSE)</f>
        <v>0</v>
      </c>
      <c r="BF44" s="313">
        <f>HLOOKUP($AF44,$AG$25:$AK$28,$AD44,FALSE)</f>
        <v>0</v>
      </c>
    </row>
    <row r="45" spans="1:58" ht="15" thickBot="1" x14ac:dyDescent="0.35">
      <c r="A45" s="332"/>
      <c r="B45" s="337" t="s">
        <v>313</v>
      </c>
      <c r="C45" s="671">
        <f>K76</f>
        <v>6.3925011277644312</v>
      </c>
      <c r="D45" s="639">
        <f>L76</f>
        <v>1.8409412539891967</v>
      </c>
      <c r="E45" s="338"/>
      <c r="F45" s="114"/>
      <c r="G45" s="114"/>
      <c r="H45" s="114"/>
      <c r="I45" s="114"/>
      <c r="J45" s="342"/>
      <c r="K45" s="86" t="s">
        <v>312</v>
      </c>
      <c r="L45" s="87" t="s">
        <v>402</v>
      </c>
      <c r="M45" s="314">
        <f>D47</f>
        <v>0.38816005183252261</v>
      </c>
      <c r="N45" s="315"/>
      <c r="O45" s="316">
        <v>0.34321283737482128</v>
      </c>
      <c r="P45" s="316"/>
      <c r="Q45" s="316">
        <v>4.4526120287770865E-2</v>
      </c>
      <c r="R45" s="316"/>
      <c r="S45" s="316"/>
      <c r="T45" s="316"/>
      <c r="U45" s="316">
        <v>0</v>
      </c>
      <c r="V45" s="316">
        <v>0</v>
      </c>
      <c r="W45" s="316">
        <v>0</v>
      </c>
      <c r="X45" s="345">
        <f t="shared" si="3"/>
        <v>0.38773895766259214</v>
      </c>
      <c r="Y45" s="342"/>
      <c r="Z45" s="356"/>
      <c r="AA45" s="291"/>
      <c r="AB45" s="291"/>
      <c r="AC45" s="291"/>
      <c r="AD45" s="294">
        <v>4</v>
      </c>
      <c r="AE45" s="607" t="s">
        <v>215</v>
      </c>
      <c r="AF45" s="605" t="s">
        <v>430</v>
      </c>
      <c r="AG45" s="291" t="s">
        <v>312</v>
      </c>
      <c r="AI45" s="315"/>
      <c r="AJ45" s="313">
        <f t="shared" si="4"/>
        <v>0.34321283737482128</v>
      </c>
      <c r="AK45" s="316"/>
      <c r="AL45" s="366">
        <f t="shared" si="5"/>
        <v>4.4526120287770865E-2</v>
      </c>
      <c r="AM45" s="316"/>
      <c r="AN45" s="316"/>
      <c r="AO45" s="316"/>
      <c r="AP45" s="313">
        <f t="shared" si="6"/>
        <v>0</v>
      </c>
      <c r="AQ45" s="359">
        <f>HLOOKUP($AF45,$AL$25:$AP$28,$AD45,FALSE)</f>
        <v>0</v>
      </c>
      <c r="AR45" s="313">
        <f>HLOOKUP($AF45,$AL$25:$AP$28,$AD45,FALSE)</f>
        <v>0</v>
      </c>
      <c r="AS45" s="291"/>
      <c r="AT45" s="291"/>
      <c r="AU45" s="291" t="s">
        <v>312</v>
      </c>
      <c r="AW45" s="315"/>
      <c r="AX45" s="313">
        <f t="shared" si="7"/>
        <v>0.10495088692517132</v>
      </c>
      <c r="AY45" s="316"/>
      <c r="AZ45" s="366">
        <f t="shared" si="8"/>
        <v>2.95977849472666E-2</v>
      </c>
      <c r="BA45" s="316"/>
      <c r="BB45" s="316"/>
      <c r="BC45" s="316"/>
      <c r="BD45" s="313">
        <f t="shared" si="9"/>
        <v>0</v>
      </c>
      <c r="BE45" s="359">
        <f>HLOOKUP($AF45,$AG$25:$AK$28,$AD45,FALSE)</f>
        <v>0</v>
      </c>
      <c r="BF45" s="313">
        <f>HLOOKUP($AF45,$AG$25:$AK$28,$AD45,FALSE)</f>
        <v>0</v>
      </c>
    </row>
    <row r="46" spans="1:58" ht="15.6" thickTop="1" thickBot="1" x14ac:dyDescent="0.35">
      <c r="A46" s="332"/>
      <c r="B46" s="337" t="s">
        <v>314</v>
      </c>
      <c r="C46" s="639">
        <f>K75</f>
        <v>36.609827372467024</v>
      </c>
      <c r="D46" s="639">
        <f>L75</f>
        <v>7.2541021749880565</v>
      </c>
      <c r="E46" s="338"/>
      <c r="F46" s="114"/>
      <c r="G46" s="114"/>
      <c r="H46" s="114"/>
      <c r="I46" s="114"/>
      <c r="J46" s="342"/>
      <c r="K46" s="1687" t="s">
        <v>121</v>
      </c>
      <c r="L46" s="1688"/>
      <c r="M46" s="76">
        <f t="shared" ref="M46:W46" si="12">SUM(M34:M45)</f>
        <v>147.62545852987319</v>
      </c>
      <c r="N46" s="76">
        <f t="shared" si="12"/>
        <v>0</v>
      </c>
      <c r="O46" s="76">
        <f t="shared" si="12"/>
        <v>65.645027968308838</v>
      </c>
      <c r="P46" s="76">
        <f t="shared" si="12"/>
        <v>0</v>
      </c>
      <c r="Q46" s="76">
        <f t="shared" si="12"/>
        <v>1.242013187521499</v>
      </c>
      <c r="R46" s="76">
        <f t="shared" si="12"/>
        <v>0</v>
      </c>
      <c r="S46" s="76">
        <f t="shared" si="12"/>
        <v>0</v>
      </c>
      <c r="T46" s="76">
        <f t="shared" si="12"/>
        <v>0</v>
      </c>
      <c r="U46" s="76">
        <f t="shared" si="12"/>
        <v>19.239865352188044</v>
      </c>
      <c r="V46" s="76">
        <f t="shared" si="12"/>
        <v>52.604795101806836</v>
      </c>
      <c r="W46" s="76">
        <f t="shared" si="12"/>
        <v>8.8532030976085707</v>
      </c>
      <c r="X46" s="77">
        <f>SUM(X34:X45)</f>
        <v>147.58490470743379</v>
      </c>
      <c r="Y46" s="44" t="s">
        <v>121</v>
      </c>
      <c r="Z46" s="356"/>
      <c r="AA46" s="294"/>
      <c r="AB46" s="294"/>
      <c r="AC46" s="294"/>
      <c r="AD46" s="294"/>
      <c r="AE46" s="294"/>
      <c r="AF46" s="294"/>
      <c r="AG46" s="294"/>
      <c r="AH46" s="294"/>
      <c r="AI46" s="294"/>
      <c r="AJ46" s="294"/>
      <c r="AK46" s="294"/>
      <c r="AL46" s="294"/>
      <c r="AM46" s="294"/>
      <c r="AN46" s="294"/>
      <c r="AO46" s="294"/>
      <c r="AP46" s="294"/>
      <c r="AQ46" s="294"/>
      <c r="AR46" s="294"/>
      <c r="AS46" s="294"/>
      <c r="AT46" s="294"/>
      <c r="AU46" s="294"/>
      <c r="AV46" s="294"/>
      <c r="AW46" s="294"/>
      <c r="AX46" s="294"/>
      <c r="AY46" s="294"/>
      <c r="AZ46" s="294"/>
      <c r="BA46" s="294"/>
      <c r="BB46" s="294"/>
    </row>
    <row r="47" spans="1:58" ht="15" thickBot="1" x14ac:dyDescent="0.35">
      <c r="A47" s="332"/>
      <c r="B47" s="289" t="s">
        <v>315</v>
      </c>
      <c r="C47" s="671">
        <f>K77</f>
        <v>1.3009720961609648</v>
      </c>
      <c r="D47" s="639">
        <f>L77</f>
        <v>0.38816005183252261</v>
      </c>
      <c r="E47" s="283"/>
      <c r="F47" s="114"/>
      <c r="G47" s="114"/>
      <c r="H47" s="114"/>
      <c r="I47" s="114"/>
      <c r="J47" s="342"/>
      <c r="Z47" s="356"/>
      <c r="AA47" s="291"/>
      <c r="AB47" s="291"/>
      <c r="AC47" s="291"/>
      <c r="AD47" s="291"/>
      <c r="AE47" s="291"/>
      <c r="AF47" s="291"/>
      <c r="AG47" s="291"/>
      <c r="AH47" s="291"/>
      <c r="AI47" s="291"/>
      <c r="AJ47" s="291"/>
      <c r="AK47" s="291"/>
      <c r="AL47" s="291"/>
      <c r="AM47" s="291"/>
      <c r="AN47" s="291"/>
      <c r="AO47" s="291"/>
      <c r="AP47" s="291"/>
      <c r="AQ47" s="291"/>
      <c r="AR47" s="291"/>
      <c r="AS47" s="291"/>
      <c r="AT47" s="291"/>
      <c r="AU47" s="291"/>
      <c r="AV47" s="291"/>
      <c r="AW47" s="291"/>
      <c r="AX47" s="291"/>
      <c r="AY47" s="291"/>
      <c r="AZ47" s="291"/>
      <c r="BA47" s="291"/>
      <c r="BB47" s="291"/>
    </row>
    <row r="48" spans="1:58" ht="15" thickTop="1" thickBot="1" x14ac:dyDescent="0.3">
      <c r="A48" s="332"/>
      <c r="B48" s="333"/>
      <c r="C48" s="336"/>
      <c r="D48" s="336"/>
      <c r="E48" s="336"/>
      <c r="F48" s="336"/>
      <c r="G48" s="336"/>
      <c r="H48" s="336"/>
      <c r="I48" s="336"/>
      <c r="J48" s="342"/>
      <c r="Z48" s="356"/>
      <c r="AA48" s="291"/>
      <c r="AB48" s="291"/>
      <c r="AC48" s="291"/>
      <c r="AD48" s="291"/>
      <c r="AE48" s="291"/>
      <c r="AF48" s="291"/>
      <c r="AG48" s="291"/>
      <c r="AH48" s="291"/>
      <c r="AI48" s="291"/>
      <c r="AJ48" s="291"/>
      <c r="AK48" s="291"/>
      <c r="AL48" s="291"/>
      <c r="AM48" s="291"/>
      <c r="AN48" s="291"/>
      <c r="AO48" s="291"/>
      <c r="AP48" s="291"/>
      <c r="AQ48" s="291"/>
      <c r="AR48" s="291"/>
      <c r="AS48" s="291"/>
      <c r="AT48" s="291"/>
      <c r="AU48" s="291"/>
      <c r="AV48" s="291"/>
      <c r="AW48" s="291"/>
      <c r="AX48" s="291"/>
      <c r="AY48" s="291"/>
      <c r="AZ48" s="291"/>
      <c r="BA48" s="291"/>
      <c r="BB48" s="291"/>
    </row>
    <row r="49" spans="1:54" ht="14.4" thickBot="1" x14ac:dyDescent="0.3">
      <c r="A49" s="332"/>
      <c r="B49" s="333"/>
      <c r="C49" s="1689" t="s">
        <v>299</v>
      </c>
      <c r="D49" s="1690"/>
      <c r="E49" s="1690"/>
      <c r="F49" s="1691"/>
      <c r="G49" s="115"/>
      <c r="H49" s="115"/>
      <c r="I49" s="115"/>
      <c r="J49" s="342"/>
      <c r="Z49" s="356"/>
      <c r="AA49" s="294"/>
      <c r="AB49" s="294"/>
      <c r="AC49" s="294"/>
      <c r="AD49" s="294"/>
      <c r="AE49" s="294"/>
      <c r="AF49" s="294"/>
      <c r="AG49" s="294"/>
      <c r="AH49" s="294"/>
      <c r="AI49" s="294"/>
      <c r="AJ49" s="294"/>
      <c r="AK49" s="294"/>
      <c r="AL49" s="294"/>
      <c r="AM49" s="294"/>
      <c r="AN49" s="294"/>
      <c r="AO49" s="294"/>
      <c r="AP49" s="294"/>
      <c r="AQ49" s="294"/>
      <c r="AR49" s="294"/>
      <c r="AS49" s="294"/>
      <c r="AT49" s="294"/>
      <c r="AU49" s="294"/>
      <c r="AV49" s="294"/>
      <c r="AW49" s="294"/>
      <c r="AX49" s="294"/>
      <c r="AY49" s="294"/>
      <c r="AZ49" s="294"/>
      <c r="BA49" s="294"/>
      <c r="BB49" s="294"/>
    </row>
    <row r="50" spans="1:54" ht="15" thickTop="1" thickBot="1" x14ac:dyDescent="0.3">
      <c r="A50" s="332"/>
      <c r="B50" s="321" t="s">
        <v>120</v>
      </c>
      <c r="C50" s="290" t="s">
        <v>435</v>
      </c>
      <c r="D50" s="284" t="s">
        <v>402</v>
      </c>
      <c r="E50" s="323" t="s">
        <v>221</v>
      </c>
      <c r="F50" s="324" t="s">
        <v>222</v>
      </c>
      <c r="G50" s="116"/>
      <c r="H50" s="116"/>
      <c r="I50" s="116"/>
      <c r="J50" s="342"/>
      <c r="Z50" s="356"/>
      <c r="AA50" s="291"/>
      <c r="AB50" s="291"/>
      <c r="AC50" s="291"/>
      <c r="AD50" s="291"/>
      <c r="AE50" s="291"/>
      <c r="AF50" s="291"/>
      <c r="AG50" s="291"/>
      <c r="AH50" s="291"/>
      <c r="AI50" s="291"/>
      <c r="AJ50" s="291"/>
      <c r="AK50" s="291"/>
      <c r="AL50" s="291"/>
      <c r="AM50" s="291"/>
      <c r="AN50" s="291"/>
      <c r="AO50" s="291"/>
      <c r="AP50" s="291"/>
      <c r="AQ50" s="291"/>
      <c r="AR50" s="291"/>
      <c r="AS50" s="291"/>
      <c r="AT50" s="291"/>
      <c r="AU50" s="291"/>
      <c r="AV50" s="291"/>
      <c r="AW50" s="291"/>
      <c r="AX50" s="291"/>
      <c r="AY50" s="291"/>
      <c r="AZ50" s="291"/>
      <c r="BA50" s="291"/>
      <c r="BB50" s="291"/>
    </row>
    <row r="51" spans="1:54" ht="13.8" x14ac:dyDescent="0.25">
      <c r="A51" s="332"/>
      <c r="B51" s="325" t="s">
        <v>307</v>
      </c>
      <c r="C51" s="326">
        <f t="shared" ref="C51:D56" si="13">C42/C33</f>
        <v>0.5407455932900288</v>
      </c>
      <c r="D51" s="326">
        <f t="shared" si="13"/>
        <v>0.44026458671351582</v>
      </c>
      <c r="E51" s="542">
        <f>'Heat demand in new buildings34'!H5</f>
        <v>0.32400000000000001</v>
      </c>
      <c r="F51" s="543">
        <f>'Heat demand in new buildings34'!J5</f>
        <v>0.28799999999999998</v>
      </c>
      <c r="G51" s="363"/>
      <c r="H51" s="363"/>
      <c r="I51" s="363"/>
      <c r="J51" s="342"/>
      <c r="Z51" s="356"/>
      <c r="AA51" s="294"/>
      <c r="AB51" s="294"/>
      <c r="AC51" s="294"/>
      <c r="AD51" s="294"/>
      <c r="AE51" s="294"/>
      <c r="AF51" s="294"/>
      <c r="AG51" s="294"/>
      <c r="AH51" s="294"/>
      <c r="AI51" s="294"/>
      <c r="AJ51" s="294"/>
      <c r="AK51" s="294"/>
      <c r="AL51" s="294"/>
      <c r="AM51" s="294"/>
      <c r="AN51" s="294"/>
      <c r="AO51" s="294"/>
      <c r="AP51" s="294"/>
      <c r="AQ51" s="294"/>
      <c r="AR51" s="294"/>
      <c r="AS51" s="294"/>
      <c r="AT51" s="294"/>
      <c r="AU51" s="294"/>
      <c r="AV51" s="294"/>
      <c r="AW51" s="294"/>
      <c r="AX51" s="294"/>
      <c r="AY51" s="294"/>
      <c r="AZ51" s="294"/>
      <c r="BA51" s="294"/>
      <c r="BB51" s="294"/>
    </row>
    <row r="52" spans="1:54" ht="13.8" x14ac:dyDescent="0.25">
      <c r="A52" s="332"/>
      <c r="B52" s="317" t="s">
        <v>308</v>
      </c>
      <c r="C52" s="318">
        <f t="shared" si="13"/>
        <v>0.54052359279211737</v>
      </c>
      <c r="D52" s="318">
        <f t="shared" si="13"/>
        <v>0.44004781841008334</v>
      </c>
      <c r="E52" s="544">
        <f>'Heat demand in new buildings34'!H3</f>
        <v>0.32400000000000001</v>
      </c>
      <c r="F52" s="545">
        <f>'Heat demand in new buildings34'!J3</f>
        <v>0.28799999999999998</v>
      </c>
      <c r="G52" s="363"/>
      <c r="H52" s="363"/>
      <c r="I52" s="363"/>
      <c r="J52" s="342"/>
      <c r="Z52" s="356"/>
      <c r="AA52" s="291"/>
      <c r="AB52" s="291"/>
      <c r="AC52" s="291"/>
      <c r="AD52" s="291"/>
      <c r="AE52" s="291"/>
      <c r="AF52" s="291"/>
      <c r="AG52" s="291"/>
      <c r="AH52" s="291"/>
      <c r="AI52" s="291"/>
      <c r="AJ52" s="291"/>
      <c r="AK52" s="291"/>
      <c r="AL52" s="291"/>
      <c r="AM52" s="291"/>
      <c r="AN52" s="291"/>
      <c r="AO52" s="291"/>
      <c r="AP52" s="291"/>
      <c r="AQ52" s="291"/>
      <c r="AR52" s="291"/>
      <c r="AS52" s="291"/>
      <c r="AT52" s="291"/>
      <c r="AU52" s="291"/>
      <c r="AV52" s="291"/>
      <c r="AW52" s="291"/>
      <c r="AX52" s="291"/>
      <c r="AY52" s="291"/>
      <c r="AZ52" s="291"/>
      <c r="BA52" s="291"/>
      <c r="BB52" s="291"/>
    </row>
    <row r="53" spans="1:54" ht="13.8" x14ac:dyDescent="0.25">
      <c r="A53" s="332"/>
      <c r="B53" s="317" t="s">
        <v>309</v>
      </c>
      <c r="C53" s="318">
        <f t="shared" si="13"/>
        <v>0.54018962534102732</v>
      </c>
      <c r="D53" s="318">
        <f t="shared" si="13"/>
        <v>0.44030614379543404</v>
      </c>
      <c r="E53" s="544">
        <f>'Heat demand in new buildings34'!H7</f>
        <v>0.32400000000000001</v>
      </c>
      <c r="F53" s="545">
        <f>'Heat demand in new buildings34'!J7</f>
        <v>0.28799999999999998</v>
      </c>
      <c r="G53" s="363"/>
      <c r="H53" s="363"/>
      <c r="I53" s="363"/>
      <c r="J53" s="342"/>
      <c r="Z53" s="356"/>
      <c r="AA53" s="291"/>
      <c r="AB53" s="291"/>
      <c r="AC53" s="291"/>
      <c r="AD53" s="291"/>
      <c r="AE53" s="291"/>
      <c r="AF53" s="291"/>
      <c r="AG53" s="291"/>
      <c r="AH53" s="291"/>
      <c r="AI53" s="291"/>
      <c r="AJ53" s="291"/>
      <c r="AK53" s="291"/>
      <c r="AL53" s="291"/>
      <c r="AM53" s="291"/>
      <c r="AN53" s="291"/>
      <c r="AO53" s="291"/>
      <c r="AP53" s="291"/>
      <c r="AQ53" s="291"/>
      <c r="AR53" s="291"/>
      <c r="AS53" s="291"/>
      <c r="AT53" s="291"/>
      <c r="AU53" s="291"/>
      <c r="AV53" s="291"/>
      <c r="AW53" s="291"/>
      <c r="AX53" s="291"/>
      <c r="AY53" s="291"/>
      <c r="AZ53" s="291"/>
      <c r="BA53" s="291"/>
      <c r="BB53" s="291"/>
    </row>
    <row r="54" spans="1:54" ht="13.8" x14ac:dyDescent="0.25">
      <c r="A54" s="332"/>
      <c r="B54" s="317" t="s">
        <v>313</v>
      </c>
      <c r="C54" s="318">
        <f t="shared" si="13"/>
        <v>0.47851772537549081</v>
      </c>
      <c r="D54" s="318">
        <f t="shared" si="13"/>
        <v>0.39848127614124712</v>
      </c>
      <c r="E54" s="544">
        <f>'Heat demand in new buildings34'!H6</f>
        <v>0.28799999999999998</v>
      </c>
      <c r="F54" s="545">
        <f>'Heat demand in new buildings34'!J6</f>
        <v>0.19799999999999998</v>
      </c>
      <c r="G54" s="363"/>
      <c r="H54" s="363"/>
      <c r="I54" s="363"/>
      <c r="J54" s="342"/>
      <c r="Z54" s="356"/>
      <c r="AA54" s="294"/>
      <c r="AB54" s="294"/>
      <c r="AC54" s="294"/>
      <c r="AD54" s="294"/>
      <c r="AE54" s="294"/>
      <c r="AF54" s="294"/>
      <c r="AG54" s="294"/>
      <c r="AH54" s="294"/>
      <c r="AI54" s="294"/>
      <c r="AJ54" s="294"/>
      <c r="AK54" s="294"/>
      <c r="AL54" s="294"/>
      <c r="AM54" s="294"/>
      <c r="AN54" s="294"/>
      <c r="AO54" s="294"/>
      <c r="AP54" s="294"/>
      <c r="AQ54" s="294"/>
      <c r="AR54" s="294"/>
      <c r="AS54" s="294"/>
      <c r="AT54" s="294"/>
      <c r="AU54" s="294"/>
      <c r="AV54" s="294"/>
      <c r="AW54" s="294"/>
      <c r="AX54" s="294"/>
      <c r="AY54" s="294"/>
      <c r="AZ54" s="294"/>
      <c r="BA54" s="294"/>
      <c r="BB54" s="294"/>
    </row>
    <row r="55" spans="1:54" ht="13.8" x14ac:dyDescent="0.25">
      <c r="A55" s="332"/>
      <c r="B55" s="319" t="s">
        <v>314</v>
      </c>
      <c r="C55" s="320">
        <f t="shared" si="13"/>
        <v>0.4821182038867256</v>
      </c>
      <c r="D55" s="320">
        <f t="shared" si="13"/>
        <v>0.39803721309208367</v>
      </c>
      <c r="E55" s="546">
        <f>'Heat demand in new buildings34'!H4</f>
        <v>0.28799999999999998</v>
      </c>
      <c r="F55" s="547">
        <f>'Heat demand in new buildings34'!J4</f>
        <v>0.19799999999999998</v>
      </c>
      <c r="G55" s="364"/>
      <c r="H55" s="364"/>
      <c r="I55" s="364"/>
      <c r="J55" s="342"/>
      <c r="K55" s="342"/>
      <c r="L55" s="342"/>
      <c r="M55" s="342"/>
      <c r="N55" s="342"/>
      <c r="O55" s="342"/>
      <c r="P55" s="342"/>
      <c r="Q55" s="342"/>
      <c r="R55" s="342"/>
      <c r="S55" s="342"/>
      <c r="T55" s="342"/>
      <c r="U55" s="342"/>
      <c r="V55" s="342"/>
      <c r="W55" s="342"/>
      <c r="X55" s="342"/>
      <c r="Y55" s="342"/>
      <c r="Z55" s="356"/>
      <c r="AA55" s="291"/>
      <c r="AB55" s="291"/>
      <c r="AC55" s="291"/>
      <c r="AD55" s="291"/>
      <c r="AE55" s="291"/>
      <c r="AF55" s="291"/>
      <c r="AG55" s="291"/>
      <c r="AH55" s="291"/>
      <c r="AI55" s="291"/>
      <c r="AJ55" s="291"/>
      <c r="AK55" s="291"/>
      <c r="AL55" s="291"/>
      <c r="AM55" s="291"/>
      <c r="AN55" s="291"/>
      <c r="AO55" s="291"/>
      <c r="AP55" s="291"/>
      <c r="AQ55" s="291"/>
      <c r="AR55" s="291"/>
      <c r="AS55" s="291"/>
      <c r="AT55" s="291"/>
      <c r="AU55" s="291"/>
      <c r="AV55" s="291"/>
      <c r="AW55" s="291"/>
      <c r="AX55" s="291"/>
      <c r="AY55" s="291"/>
      <c r="AZ55" s="291"/>
      <c r="BA55" s="291"/>
      <c r="BB55" s="291"/>
    </row>
    <row r="56" spans="1:54" ht="14.4" thickBot="1" x14ac:dyDescent="0.3">
      <c r="A56" s="332"/>
      <c r="B56" s="327" t="s">
        <v>315</v>
      </c>
      <c r="C56" s="328">
        <f t="shared" si="13"/>
        <v>0.47902973965157464</v>
      </c>
      <c r="D56" s="328">
        <f t="shared" si="13"/>
        <v>0.39845875847007922</v>
      </c>
      <c r="E56" s="548">
        <f>'Heat demand in new buildings34'!H8</f>
        <v>0.28799999999999998</v>
      </c>
      <c r="F56" s="549">
        <f>'Heat demand in new buildings34'!J8</f>
        <v>0.19799999999999998</v>
      </c>
      <c r="G56" s="365"/>
      <c r="H56" s="365"/>
      <c r="I56" s="365"/>
      <c r="J56" s="342"/>
      <c r="K56" s="342"/>
      <c r="L56" s="342"/>
      <c r="M56" s="342"/>
      <c r="N56" s="342"/>
      <c r="O56" s="342"/>
      <c r="P56" s="342"/>
      <c r="Q56" s="342"/>
      <c r="R56" s="342"/>
      <c r="S56" s="342"/>
      <c r="T56" s="342"/>
      <c r="U56" s="342"/>
      <c r="V56" s="342"/>
      <c r="W56" s="342"/>
      <c r="X56" s="342"/>
      <c r="Y56" s="342"/>
      <c r="Z56" s="356"/>
      <c r="AA56" s="294"/>
      <c r="AB56" s="294"/>
      <c r="AC56" s="294"/>
      <c r="AD56" s="294"/>
      <c r="AE56" s="294"/>
      <c r="AF56" s="294"/>
      <c r="AG56" s="294"/>
      <c r="AH56" s="294"/>
      <c r="AI56" s="294"/>
      <c r="AJ56" s="294"/>
      <c r="AK56" s="294"/>
      <c r="AL56" s="294"/>
      <c r="AM56" s="294"/>
      <c r="AN56" s="294"/>
      <c r="AO56" s="294"/>
      <c r="AP56" s="294"/>
      <c r="AQ56" s="294"/>
      <c r="AR56" s="294"/>
      <c r="AS56" s="294"/>
      <c r="AT56" s="294"/>
      <c r="AU56" s="294"/>
      <c r="AV56" s="294"/>
      <c r="AW56" s="294"/>
      <c r="AX56" s="294"/>
      <c r="AY56" s="294"/>
      <c r="AZ56" s="294"/>
      <c r="BA56" s="294"/>
      <c r="BB56" s="294"/>
    </row>
    <row r="57" spans="1:54" ht="14.4" thickTop="1" x14ac:dyDescent="0.25">
      <c r="A57" s="332"/>
      <c r="B57" s="333"/>
      <c r="C57" s="342"/>
      <c r="D57" s="342"/>
      <c r="E57" s="342"/>
      <c r="F57" s="342"/>
      <c r="G57" s="342"/>
      <c r="H57" s="342"/>
      <c r="I57" s="342"/>
      <c r="J57" s="342"/>
      <c r="K57" s="342"/>
      <c r="L57" s="342"/>
      <c r="M57" s="342"/>
      <c r="N57" s="342"/>
      <c r="O57" s="342"/>
      <c r="P57" s="342"/>
      <c r="Q57" s="342"/>
      <c r="R57" s="342"/>
      <c r="S57" s="342"/>
      <c r="T57" s="342"/>
      <c r="U57" s="342"/>
      <c r="V57" s="342"/>
      <c r="W57" s="342"/>
      <c r="X57" s="342"/>
      <c r="Y57" s="342"/>
      <c r="Z57" s="356"/>
      <c r="AA57" s="291"/>
      <c r="AB57" s="291"/>
      <c r="AC57" s="291"/>
      <c r="AD57" s="291"/>
      <c r="AE57" s="291"/>
      <c r="AF57" s="291"/>
      <c r="AG57" s="291"/>
      <c r="AH57" s="291"/>
      <c r="AI57" s="291"/>
      <c r="AJ57" s="291"/>
      <c r="AK57" s="291"/>
      <c r="AL57" s="291"/>
      <c r="AM57" s="291"/>
      <c r="AN57" s="291"/>
      <c r="AO57" s="291"/>
      <c r="AP57" s="291"/>
      <c r="AQ57" s="291"/>
      <c r="AR57" s="291"/>
      <c r="AS57" s="291"/>
      <c r="AT57" s="291"/>
      <c r="AU57" s="291"/>
      <c r="AV57" s="291"/>
      <c r="AW57" s="291"/>
      <c r="AX57" s="291"/>
      <c r="AY57" s="291"/>
      <c r="AZ57" s="291"/>
      <c r="BA57" s="291"/>
      <c r="BB57" s="291"/>
    </row>
    <row r="58" spans="1:54" ht="14.4" thickBot="1" x14ac:dyDescent="0.3">
      <c r="A58" s="360"/>
      <c r="B58" s="361"/>
      <c r="C58" s="361"/>
      <c r="D58" s="361"/>
      <c r="E58" s="361"/>
      <c r="F58" s="361"/>
      <c r="G58" s="361"/>
      <c r="H58" s="361"/>
      <c r="I58" s="361"/>
      <c r="J58" s="361"/>
      <c r="K58" s="361"/>
      <c r="L58" s="361"/>
      <c r="M58" s="361"/>
      <c r="N58" s="361"/>
      <c r="O58" s="361"/>
      <c r="P58" s="361"/>
      <c r="Q58" s="361"/>
      <c r="R58" s="361"/>
      <c r="S58" s="361"/>
      <c r="T58" s="361"/>
      <c r="U58" s="361"/>
      <c r="V58" s="361"/>
      <c r="W58" s="361"/>
      <c r="X58" s="361"/>
      <c r="Y58" s="361"/>
      <c r="Z58" s="362"/>
      <c r="AA58" s="291"/>
      <c r="AB58" s="291"/>
      <c r="AC58" s="291"/>
      <c r="AD58" s="291"/>
      <c r="AE58" s="291"/>
      <c r="AF58" s="291"/>
      <c r="AG58" s="291"/>
      <c r="AH58" s="291"/>
      <c r="AI58" s="291"/>
      <c r="AJ58" s="291"/>
      <c r="AK58" s="291"/>
      <c r="AL58" s="291"/>
      <c r="AM58" s="291"/>
      <c r="AN58" s="291"/>
      <c r="AO58" s="291"/>
      <c r="AP58" s="291"/>
      <c r="AQ58" s="291"/>
      <c r="AR58" s="291"/>
      <c r="AS58" s="291"/>
      <c r="AT58" s="291"/>
      <c r="AU58" s="291"/>
      <c r="AV58" s="291"/>
      <c r="AW58" s="291"/>
      <c r="AX58" s="291"/>
      <c r="AY58" s="291"/>
      <c r="AZ58" s="291"/>
      <c r="BA58" s="291"/>
      <c r="BB58" s="291"/>
    </row>
    <row r="59" spans="1:54" ht="13.8" thickTop="1" x14ac:dyDescent="0.25">
      <c r="AA59" s="294"/>
      <c r="AB59" s="294"/>
      <c r="AC59" s="294"/>
      <c r="AD59" s="294"/>
      <c r="AE59" s="294"/>
      <c r="AF59" s="294"/>
      <c r="AG59" s="294"/>
      <c r="AH59" s="294"/>
      <c r="AI59" s="294"/>
      <c r="AJ59" s="294"/>
      <c r="AK59" s="294"/>
      <c r="AL59" s="294"/>
      <c r="AM59" s="294"/>
      <c r="AN59" s="294"/>
      <c r="AO59" s="294"/>
      <c r="AP59" s="294"/>
      <c r="AQ59" s="294"/>
      <c r="AR59" s="294"/>
      <c r="AS59" s="294"/>
      <c r="AT59" s="294"/>
      <c r="AU59" s="294"/>
      <c r="AV59" s="294"/>
      <c r="AW59" s="294"/>
      <c r="AX59" s="294"/>
      <c r="AY59" s="294"/>
      <c r="AZ59" s="294"/>
      <c r="BA59" s="294"/>
      <c r="BB59" s="294"/>
    </row>
    <row r="60" spans="1:54" x14ac:dyDescent="0.25">
      <c r="K60" s="1"/>
      <c r="L60" s="1"/>
      <c r="M60" s="1"/>
      <c r="N60" s="291"/>
      <c r="O60" s="291"/>
      <c r="P60" s="291"/>
      <c r="Q60" s="291"/>
      <c r="R60" s="291"/>
      <c r="S60" s="291"/>
      <c r="T60" s="291"/>
      <c r="U60" s="291"/>
      <c r="V60" s="291"/>
      <c r="W60" s="291"/>
      <c r="X60" s="291"/>
      <c r="Y60" s="291"/>
      <c r="Z60" s="291"/>
      <c r="AA60" s="291"/>
      <c r="AB60" s="291"/>
      <c r="AC60" s="291"/>
      <c r="AD60" s="291"/>
      <c r="AE60" s="291"/>
      <c r="AF60" s="291"/>
      <c r="AG60" s="291"/>
      <c r="AH60" s="291"/>
      <c r="AI60" s="291"/>
      <c r="AJ60" s="291"/>
      <c r="AK60" s="291"/>
      <c r="AL60" s="291"/>
      <c r="AM60" s="291"/>
      <c r="AN60" s="291"/>
      <c r="AO60" s="291"/>
      <c r="AP60" s="291"/>
      <c r="AQ60" s="291"/>
      <c r="AR60" s="291"/>
      <c r="AS60" s="291"/>
      <c r="AT60" s="291"/>
      <c r="AU60" s="291"/>
      <c r="AV60" s="291"/>
      <c r="AW60" s="291"/>
      <c r="AX60" s="291"/>
      <c r="AY60" s="291"/>
      <c r="AZ60" s="291"/>
      <c r="BA60" s="291"/>
      <c r="BB60" s="291"/>
    </row>
    <row r="61" spans="1:54" x14ac:dyDescent="0.25">
      <c r="K61" s="1"/>
      <c r="L61" s="1"/>
      <c r="M61" s="1"/>
      <c r="N61" s="294"/>
      <c r="O61" s="294"/>
      <c r="P61" s="294"/>
      <c r="Q61" s="294"/>
      <c r="R61" s="294"/>
      <c r="S61" s="294"/>
      <c r="T61" s="294"/>
      <c r="U61" s="294"/>
      <c r="V61" s="294"/>
      <c r="W61" s="294"/>
      <c r="X61" s="294"/>
      <c r="Y61" s="294"/>
      <c r="Z61" s="294"/>
      <c r="AA61" s="294"/>
      <c r="AB61" s="294"/>
      <c r="AC61" s="294"/>
      <c r="AD61" s="294"/>
      <c r="AE61" s="294"/>
      <c r="AF61" s="294"/>
      <c r="AG61" s="294"/>
      <c r="AH61" s="294"/>
      <c r="AI61" s="294"/>
      <c r="AJ61" s="294"/>
      <c r="AK61" s="294"/>
      <c r="AL61" s="294"/>
      <c r="AM61" s="294"/>
      <c r="AN61" s="294"/>
      <c r="AO61" s="294"/>
      <c r="AP61" s="294"/>
      <c r="AQ61" s="294"/>
      <c r="AR61" s="294"/>
      <c r="AS61" s="294"/>
      <c r="AT61" s="294"/>
      <c r="AU61" s="294"/>
      <c r="AV61" s="294"/>
      <c r="AW61" s="294"/>
      <c r="AX61" s="294"/>
      <c r="AY61" s="294"/>
      <c r="AZ61" s="294"/>
      <c r="BA61" s="294"/>
      <c r="BB61" s="294"/>
    </row>
    <row r="62" spans="1:54" ht="15" customHeight="1" x14ac:dyDescent="0.25">
      <c r="K62" s="12"/>
      <c r="L62" s="1"/>
      <c r="M62" s="1"/>
      <c r="N62" s="294"/>
      <c r="O62" s="294"/>
      <c r="P62" s="294"/>
      <c r="Q62" s="294"/>
      <c r="R62" s="294"/>
      <c r="S62" s="294"/>
      <c r="T62" s="294"/>
      <c r="U62" s="294"/>
      <c r="V62" s="294"/>
      <c r="W62" s="294"/>
      <c r="X62" s="294"/>
      <c r="Y62" s="294"/>
      <c r="Z62" s="294"/>
      <c r="AA62" s="294"/>
      <c r="AB62" s="294"/>
      <c r="AC62" s="294"/>
      <c r="AD62" s="294"/>
      <c r="AE62" s="294"/>
      <c r="AF62" s="294"/>
      <c r="AG62" s="294"/>
      <c r="AH62" s="294"/>
      <c r="AI62" s="294"/>
      <c r="AJ62" s="294"/>
      <c r="AK62" s="294"/>
      <c r="AL62" s="294"/>
      <c r="AM62" s="294"/>
      <c r="AN62" s="294"/>
      <c r="AO62" s="294"/>
      <c r="AP62" s="294"/>
      <c r="AQ62" s="294"/>
      <c r="AR62" s="294"/>
      <c r="AS62" s="294"/>
      <c r="AT62" s="294"/>
      <c r="AU62" s="294"/>
      <c r="AV62" s="294"/>
      <c r="AW62" s="294"/>
      <c r="AX62" s="294"/>
      <c r="AY62" s="294"/>
      <c r="AZ62" s="294"/>
      <c r="BA62" s="294"/>
      <c r="BB62" s="294"/>
    </row>
    <row r="63" spans="1:54" ht="14.4" x14ac:dyDescent="0.3">
      <c r="B63" s="603" t="s">
        <v>433</v>
      </c>
      <c r="C63" s="604"/>
      <c r="D63" s="604"/>
      <c r="E63" s="604"/>
      <c r="F63" s="604"/>
      <c r="G63" s="604"/>
      <c r="H63" s="604"/>
      <c r="I63" s="604"/>
      <c r="J63" s="604"/>
      <c r="K63" s="604"/>
      <c r="L63" s="604"/>
      <c r="M63" s="604"/>
      <c r="N63" s="604"/>
      <c r="O63" s="604"/>
      <c r="P63" s="604"/>
      <c r="Q63" s="604"/>
      <c r="R63" s="604"/>
      <c r="S63" s="604"/>
      <c r="T63" s="604"/>
      <c r="U63" s="604"/>
      <c r="V63" s="604"/>
      <c r="W63" s="294"/>
      <c r="X63" s="294"/>
      <c r="Y63" s="294"/>
      <c r="Z63" s="294"/>
      <c r="AA63" s="294"/>
      <c r="AB63" s="294"/>
      <c r="AC63" s="294"/>
      <c r="AD63" s="294"/>
      <c r="AE63" s="294"/>
      <c r="AF63" s="294"/>
      <c r="AG63" s="294"/>
      <c r="AH63" s="294"/>
      <c r="AI63" s="294"/>
      <c r="AJ63" s="294"/>
      <c r="AK63" s="294"/>
      <c r="AL63" s="294"/>
      <c r="AM63" s="294"/>
      <c r="AN63" s="294"/>
      <c r="AO63" s="294"/>
      <c r="AP63" s="294"/>
      <c r="AQ63" s="294"/>
      <c r="AR63" s="294"/>
      <c r="AS63" s="294"/>
      <c r="AT63" s="294"/>
      <c r="AU63" s="294"/>
      <c r="AV63" s="294"/>
      <c r="AW63" s="294"/>
      <c r="AX63" s="294"/>
      <c r="AY63" s="294"/>
      <c r="AZ63" s="294"/>
      <c r="BA63" s="294"/>
      <c r="BB63" s="294"/>
    </row>
    <row r="64" spans="1:54" ht="43.2" x14ac:dyDescent="0.3">
      <c r="B64" s="604"/>
      <c r="C64" s="605" t="s">
        <v>426</v>
      </c>
      <c r="D64" s="673">
        <v>4</v>
      </c>
      <c r="E64" s="674"/>
      <c r="F64" s="674"/>
      <c r="G64" s="675"/>
      <c r="H64" s="608" t="s">
        <v>426</v>
      </c>
      <c r="I64" s="676">
        <v>3</v>
      </c>
      <c r="J64" s="677"/>
      <c r="K64" s="677"/>
      <c r="L64" s="678"/>
      <c r="M64" s="611" t="s">
        <v>426</v>
      </c>
      <c r="N64" s="679">
        <v>2</v>
      </c>
      <c r="O64" s="680"/>
      <c r="P64" s="680"/>
      <c r="Q64" s="681"/>
      <c r="R64" s="690" t="s">
        <v>426</v>
      </c>
      <c r="S64" s="682">
        <v>1</v>
      </c>
      <c r="T64" s="683"/>
      <c r="U64" s="683"/>
      <c r="V64" s="684"/>
      <c r="W64" s="294"/>
      <c r="X64" s="294"/>
      <c r="Y64" s="294"/>
      <c r="Z64" s="294"/>
      <c r="AA64" s="294"/>
      <c r="AB64" s="294"/>
      <c r="AC64" s="294"/>
      <c r="AD64" s="294"/>
      <c r="AE64" s="294"/>
      <c r="AF64" s="294"/>
      <c r="AG64" s="294"/>
      <c r="AH64" s="294"/>
      <c r="AI64" s="294"/>
      <c r="AJ64" s="294"/>
      <c r="AK64" s="294"/>
      <c r="AL64" s="294"/>
      <c r="AM64" s="294"/>
      <c r="AN64" s="294"/>
      <c r="AO64" s="294"/>
      <c r="AP64" s="294"/>
      <c r="AQ64" s="294"/>
      <c r="AR64" s="294"/>
      <c r="AS64" s="294"/>
      <c r="AT64" s="294"/>
      <c r="AU64" s="294"/>
      <c r="AV64" s="294"/>
      <c r="AW64" s="294"/>
      <c r="AX64" s="294"/>
      <c r="AY64" s="294"/>
      <c r="AZ64" s="294"/>
      <c r="BA64" s="294"/>
      <c r="BB64" s="294"/>
    </row>
    <row r="65" spans="1:54" ht="57.6" x14ac:dyDescent="0.3">
      <c r="B65" s="604"/>
      <c r="C65" s="607"/>
      <c r="D65" s="605" t="s">
        <v>427</v>
      </c>
      <c r="E65" s="605" t="s">
        <v>428</v>
      </c>
      <c r="F65" s="605" t="s">
        <v>429</v>
      </c>
      <c r="G65" s="605" t="s">
        <v>430</v>
      </c>
      <c r="H65" s="610"/>
      <c r="I65" s="608" t="s">
        <v>427</v>
      </c>
      <c r="J65" s="608" t="s">
        <v>428</v>
      </c>
      <c r="K65" s="608" t="s">
        <v>429</v>
      </c>
      <c r="L65" s="608" t="s">
        <v>430</v>
      </c>
      <c r="M65" s="613"/>
      <c r="N65" s="611" t="s">
        <v>427</v>
      </c>
      <c r="O65" s="611" t="s">
        <v>428</v>
      </c>
      <c r="P65" s="611" t="s">
        <v>429</v>
      </c>
      <c r="Q65" s="611" t="s">
        <v>430</v>
      </c>
      <c r="R65" s="616"/>
      <c r="S65" s="614" t="s">
        <v>427</v>
      </c>
      <c r="T65" s="614" t="s">
        <v>428</v>
      </c>
      <c r="U65" s="614" t="s">
        <v>429</v>
      </c>
      <c r="V65" s="614" t="s">
        <v>430</v>
      </c>
      <c r="W65" s="294"/>
      <c r="X65" s="294"/>
      <c r="Y65" s="294"/>
      <c r="Z65" s="294"/>
      <c r="AA65" s="294"/>
      <c r="AB65" s="294"/>
      <c r="AC65" s="294"/>
      <c r="AD65" s="294"/>
      <c r="AE65" s="294"/>
      <c r="AF65" s="294"/>
      <c r="AG65" s="294"/>
      <c r="AH65" s="294"/>
      <c r="AI65" s="294"/>
      <c r="AJ65" s="294"/>
      <c r="AK65" s="294"/>
      <c r="AL65" s="294"/>
      <c r="AM65" s="294"/>
      <c r="AN65" s="294"/>
      <c r="AO65" s="294"/>
      <c r="AP65" s="294"/>
      <c r="AQ65" s="294"/>
      <c r="AR65" s="294"/>
      <c r="AS65" s="294"/>
      <c r="AT65" s="294"/>
      <c r="AU65" s="294"/>
      <c r="AV65" s="294"/>
      <c r="AW65" s="294"/>
      <c r="AX65" s="294"/>
      <c r="AY65" s="294"/>
      <c r="AZ65" s="294"/>
      <c r="BA65" s="294"/>
      <c r="BB65" s="294"/>
    </row>
    <row r="66" spans="1:54" x14ac:dyDescent="0.25">
      <c r="A66" s="3"/>
      <c r="B66" s="604"/>
      <c r="C66" s="607" t="s">
        <v>431</v>
      </c>
      <c r="D66" s="621">
        <v>19.551050199340242</v>
      </c>
      <c r="E66" s="621">
        <v>5.7698648004235711</v>
      </c>
      <c r="F66" s="621">
        <v>18.684921864571781</v>
      </c>
      <c r="G66" s="621">
        <v>4.1648864041092013</v>
      </c>
      <c r="H66" s="610" t="s">
        <v>431</v>
      </c>
      <c r="I66" s="622">
        <v>54.952903297138462</v>
      </c>
      <c r="J66" s="622">
        <v>17.32088510625023</v>
      </c>
      <c r="K66" s="622">
        <v>75.935376588826244</v>
      </c>
      <c r="L66" s="622">
        <v>18.224683362230909</v>
      </c>
      <c r="M66" s="613" t="s">
        <v>431</v>
      </c>
      <c r="N66" s="623">
        <v>12.826733599081406</v>
      </c>
      <c r="O66" s="623">
        <v>2.9678930115652653</v>
      </c>
      <c r="P66" s="623">
        <v>8.2416196356926203</v>
      </c>
      <c r="Q66" s="623">
        <v>2.3728246939520137</v>
      </c>
      <c r="R66" s="616" t="s">
        <v>431</v>
      </c>
      <c r="S66" s="624">
        <v>3.4132325741747498</v>
      </c>
      <c r="T66" s="624">
        <v>0.73676757076599375</v>
      </c>
      <c r="U66" s="624">
        <v>2.055885882673091</v>
      </c>
      <c r="V66" s="624">
        <v>0.54007358041646214</v>
      </c>
      <c r="W66" s="294"/>
      <c r="X66" s="294"/>
      <c r="Y66" s="294"/>
      <c r="Z66" s="294"/>
      <c r="AA66" s="294"/>
      <c r="AB66" s="294"/>
      <c r="AC66" s="294"/>
      <c r="AD66" s="294"/>
      <c r="AE66" s="294"/>
      <c r="AF66" s="294"/>
      <c r="AG66" s="294"/>
      <c r="AH66" s="294"/>
      <c r="AI66" s="294"/>
      <c r="AJ66" s="294"/>
      <c r="AK66" s="294"/>
      <c r="AL66" s="294"/>
      <c r="AM66" s="294"/>
      <c r="AN66" s="294"/>
      <c r="AO66" s="294"/>
      <c r="AP66" s="294"/>
      <c r="AQ66" s="294"/>
      <c r="AR66" s="294"/>
      <c r="AS66" s="294"/>
      <c r="AT66" s="294"/>
      <c r="AU66" s="294"/>
      <c r="AV66" s="294"/>
      <c r="AW66" s="294"/>
      <c r="AX66" s="294"/>
      <c r="AY66" s="294"/>
      <c r="AZ66" s="294"/>
      <c r="BA66" s="294"/>
      <c r="BB66" s="294"/>
    </row>
    <row r="67" spans="1:54" x14ac:dyDescent="0.25">
      <c r="A67" s="3"/>
      <c r="B67" s="604"/>
      <c r="C67" s="607" t="s">
        <v>432</v>
      </c>
      <c r="D67" s="621">
        <v>10.810853134561334</v>
      </c>
      <c r="E67" s="621">
        <v>2.3841479710707181</v>
      </c>
      <c r="F67" s="621">
        <v>3.0747466621049329</v>
      </c>
      <c r="G67" s="621">
        <v>0.91376619681854687</v>
      </c>
      <c r="H67" s="610" t="s">
        <v>432</v>
      </c>
      <c r="I67" s="622">
        <v>31.101415025591983</v>
      </c>
      <c r="J67" s="622">
        <v>7.6385194252172006</v>
      </c>
      <c r="K67" s="622">
        <v>13.358964127709717</v>
      </c>
      <c r="L67" s="622">
        <v>4.61989399305339</v>
      </c>
      <c r="M67" s="613" t="s">
        <v>432</v>
      </c>
      <c r="N67" s="623">
        <v>8.1366216427985787</v>
      </c>
      <c r="O67" s="623">
        <v>1.2632599887164466</v>
      </c>
      <c r="P67" s="623">
        <v>2.0748252383628607</v>
      </c>
      <c r="Q67" s="623">
        <v>0.54871659772320946</v>
      </c>
      <c r="R67" s="616" t="s">
        <v>432</v>
      </c>
      <c r="S67" s="624">
        <v>2.4375707436523908</v>
      </c>
      <c r="T67" s="624">
        <v>0.57293872115440814</v>
      </c>
      <c r="U67" s="624">
        <v>0.72652372639968255</v>
      </c>
      <c r="V67" s="624">
        <v>0.3035761089830798</v>
      </c>
    </row>
    <row r="68" spans="1:54" x14ac:dyDescent="0.25">
      <c r="A68" s="3"/>
      <c r="B68" s="604"/>
      <c r="C68" s="607" t="s">
        <v>215</v>
      </c>
      <c r="D68" s="621">
        <v>20.301821666098419</v>
      </c>
      <c r="E68" s="621">
        <v>5.9846472285057111</v>
      </c>
      <c r="F68" s="621">
        <v>1.1280454733232839</v>
      </c>
      <c r="G68" s="621">
        <v>0.39028739907225157</v>
      </c>
      <c r="H68" s="610" t="s">
        <v>215</v>
      </c>
      <c r="I68" s="622">
        <v>53.446121677269524</v>
      </c>
      <c r="J68" s="622">
        <v>16.946465468532573</v>
      </c>
      <c r="K68" s="622">
        <v>2.7158482834640605</v>
      </c>
      <c r="L68" s="622">
        <v>0.97415364471570542</v>
      </c>
      <c r="M68" s="613" t="s">
        <v>215</v>
      </c>
      <c r="N68" s="623">
        <v>7.0789197581200156</v>
      </c>
      <c r="O68" s="623">
        <v>1.395426999718288</v>
      </c>
      <c r="P68" s="623">
        <v>0.31003812594452007</v>
      </c>
      <c r="Q68" s="623">
        <v>6.8987708324776922E-2</v>
      </c>
      <c r="R68" s="616" t="s">
        <v>215</v>
      </c>
      <c r="S68" s="624">
        <v>1.6735366821728594</v>
      </c>
      <c r="T68" s="624">
        <v>0.3764987080795979</v>
      </c>
      <c r="U68" s="624">
        <v>4.838439092722667E-2</v>
      </c>
      <c r="V68" s="624">
        <v>2.9890310600458006E-2</v>
      </c>
    </row>
    <row r="69" spans="1:54" x14ac:dyDescent="0.25">
      <c r="A69" s="3"/>
      <c r="B69" s="3"/>
      <c r="C69" s="3"/>
      <c r="D69" s="3"/>
      <c r="E69" s="3"/>
      <c r="F69" s="3"/>
      <c r="G69" s="3"/>
      <c r="H69" s="3"/>
      <c r="I69" s="3"/>
      <c r="J69" s="3"/>
      <c r="K69" s="3"/>
    </row>
    <row r="70" spans="1:54" x14ac:dyDescent="0.25">
      <c r="A70" s="3"/>
      <c r="B70" s="3"/>
      <c r="C70" s="3"/>
      <c r="D70" s="3"/>
      <c r="E70" s="3"/>
      <c r="F70" s="3"/>
      <c r="G70" s="3"/>
      <c r="H70" s="3"/>
      <c r="I70" s="3"/>
      <c r="J70" s="3"/>
      <c r="K70" s="3"/>
    </row>
    <row r="71" spans="1:54" x14ac:dyDescent="0.25">
      <c r="A71" s="3"/>
      <c r="B71" s="3"/>
      <c r="C71" s="3"/>
      <c r="D71" s="3"/>
      <c r="E71" s="3"/>
      <c r="F71" s="3"/>
      <c r="G71" s="3"/>
      <c r="H71" s="3"/>
      <c r="I71" s="3"/>
      <c r="J71" s="3"/>
      <c r="K71" s="3"/>
    </row>
    <row r="72" spans="1:54" ht="14.4" x14ac:dyDescent="0.3">
      <c r="A72" s="3"/>
      <c r="B72" s="603" t="s">
        <v>436</v>
      </c>
      <c r="C72" s="299"/>
      <c r="D72" s="299"/>
      <c r="E72" s="299"/>
      <c r="F72" s="299"/>
      <c r="G72" s="299"/>
      <c r="H72" s="299"/>
      <c r="I72" s="299"/>
      <c r="J72" s="3"/>
      <c r="K72" s="3"/>
    </row>
    <row r="73" spans="1:54" ht="43.2" x14ac:dyDescent="0.3">
      <c r="A73" s="3"/>
      <c r="B73" s="117"/>
      <c r="C73" s="605" t="s">
        <v>426</v>
      </c>
      <c r="D73" s="673">
        <v>4</v>
      </c>
      <c r="E73" s="674"/>
      <c r="F73" s="674"/>
      <c r="G73" s="675"/>
      <c r="H73" s="608" t="s">
        <v>426</v>
      </c>
      <c r="I73" s="676">
        <v>3</v>
      </c>
      <c r="J73" s="677"/>
      <c r="K73" s="677"/>
      <c r="L73" s="678"/>
      <c r="M73" s="611" t="s">
        <v>426</v>
      </c>
      <c r="N73" s="679">
        <v>2</v>
      </c>
      <c r="O73" s="680"/>
      <c r="P73" s="680"/>
      <c r="Q73" s="681"/>
      <c r="R73" s="614" t="s">
        <v>426</v>
      </c>
      <c r="S73" s="682">
        <v>1</v>
      </c>
      <c r="T73" s="683"/>
      <c r="U73" s="683"/>
      <c r="V73" s="684"/>
    </row>
    <row r="74" spans="1:54" ht="57.6" x14ac:dyDescent="0.3">
      <c r="A74" s="3"/>
      <c r="B74" s="117"/>
      <c r="C74" s="607"/>
      <c r="D74" s="605" t="s">
        <v>427</v>
      </c>
      <c r="E74" s="605" t="s">
        <v>428</v>
      </c>
      <c r="F74" s="605" t="s">
        <v>429</v>
      </c>
      <c r="G74" s="605" t="s">
        <v>430</v>
      </c>
      <c r="H74" s="610"/>
      <c r="I74" s="608" t="s">
        <v>427</v>
      </c>
      <c r="J74" s="608" t="s">
        <v>428</v>
      </c>
      <c r="K74" s="608" t="s">
        <v>429</v>
      </c>
      <c r="L74" s="608" t="s">
        <v>430</v>
      </c>
      <c r="M74" s="613"/>
      <c r="N74" s="611" t="s">
        <v>427</v>
      </c>
      <c r="O74" s="611" t="s">
        <v>428</v>
      </c>
      <c r="P74" s="611" t="s">
        <v>429</v>
      </c>
      <c r="Q74" s="611" t="s">
        <v>430</v>
      </c>
      <c r="R74" s="616"/>
      <c r="S74" s="614" t="s">
        <v>427</v>
      </c>
      <c r="T74" s="614" t="s">
        <v>428</v>
      </c>
      <c r="U74" s="614" t="s">
        <v>429</v>
      </c>
      <c r="V74" s="614" t="s">
        <v>430</v>
      </c>
    </row>
    <row r="75" spans="1:54" ht="14.4" x14ac:dyDescent="0.3">
      <c r="A75" s="3"/>
      <c r="B75" s="117"/>
      <c r="C75" s="607" t="s">
        <v>431</v>
      </c>
      <c r="D75" s="621">
        <v>9.6865852133378851</v>
      </c>
      <c r="E75" s="621">
        <v>2.3207215892464177</v>
      </c>
      <c r="F75" s="663">
        <v>8.3983301203741849</v>
      </c>
      <c r="G75" s="663">
        <v>1.4148925854566889</v>
      </c>
      <c r="H75" s="610" t="s">
        <v>431</v>
      </c>
      <c r="I75" s="622">
        <v>29.703340724527074</v>
      </c>
      <c r="J75" s="622">
        <v>7.622017703937118</v>
      </c>
      <c r="K75" s="622">
        <v>36.609827372467024</v>
      </c>
      <c r="L75" s="622">
        <v>7.2541021749880565</v>
      </c>
      <c r="M75" s="613" t="s">
        <v>431</v>
      </c>
      <c r="N75" s="623">
        <v>7.5743490879373283</v>
      </c>
      <c r="O75" s="623">
        <v>1.4209060285311845</v>
      </c>
      <c r="P75" s="623">
        <v>3.9980615351225981</v>
      </c>
      <c r="Q75" s="623">
        <v>0.92165394298819325</v>
      </c>
      <c r="R75" s="616" t="s">
        <v>431</v>
      </c>
      <c r="S75" s="624">
        <v>1.7957915253043553</v>
      </c>
      <c r="T75" s="624">
        <v>0.31964009028640389</v>
      </c>
      <c r="U75" s="624">
        <v>0.99449731719229928</v>
      </c>
      <c r="V75" s="624">
        <v>0.20876989437113688</v>
      </c>
    </row>
    <row r="76" spans="1:54" ht="14.4" x14ac:dyDescent="0.3">
      <c r="A76" s="3"/>
      <c r="B76" s="117"/>
      <c r="C76" s="607" t="s">
        <v>432</v>
      </c>
      <c r="D76" s="621">
        <v>5.3557816861097729</v>
      </c>
      <c r="E76" s="621">
        <v>0.95868687781507256</v>
      </c>
      <c r="F76" s="663">
        <v>1.3716633108363576</v>
      </c>
      <c r="G76" s="663">
        <v>0.31463590623050686</v>
      </c>
      <c r="H76" s="610" t="s">
        <v>432</v>
      </c>
      <c r="I76" s="622">
        <v>16.817953120173154</v>
      </c>
      <c r="J76" s="622">
        <v>3.3629695978464134</v>
      </c>
      <c r="K76" s="622">
        <v>6.3925011277644312</v>
      </c>
      <c r="L76" s="622">
        <v>1.8409412539891967</v>
      </c>
      <c r="M76" s="613" t="s">
        <v>432</v>
      </c>
      <c r="N76" s="623">
        <v>4.8377724212892801</v>
      </c>
      <c r="O76" s="623">
        <v>0.60576389263289088</v>
      </c>
      <c r="P76" s="623">
        <v>1.0080223604287726</v>
      </c>
      <c r="Q76" s="623">
        <v>0.21682325394737426</v>
      </c>
      <c r="R76" s="616" t="s">
        <v>432</v>
      </c>
      <c r="S76" s="624">
        <v>1.2910342984349861</v>
      </c>
      <c r="T76" s="624">
        <v>0.24734145210640518</v>
      </c>
      <c r="U76" s="624">
        <v>0.3506492034450005</v>
      </c>
      <c r="V76" s="624">
        <v>0.12048920052998374</v>
      </c>
    </row>
    <row r="77" spans="1:54" ht="14.4" x14ac:dyDescent="0.3">
      <c r="A77" s="3"/>
      <c r="B77" s="117"/>
      <c r="C77" s="607" t="s">
        <v>215</v>
      </c>
      <c r="D77" s="621">
        <v>10.035180916843322</v>
      </c>
      <c r="E77" s="621">
        <v>2.4081683241218053</v>
      </c>
      <c r="F77" s="663">
        <v>0.50467425905994834</v>
      </c>
      <c r="G77" s="663">
        <v>0.13454867187243669</v>
      </c>
      <c r="H77" s="610" t="s">
        <v>215</v>
      </c>
      <c r="I77" s="622">
        <v>28.871040444775183</v>
      </c>
      <c r="J77" s="622">
        <v>7.4616328614120606</v>
      </c>
      <c r="K77" s="622">
        <v>1.3009720961609648</v>
      </c>
      <c r="L77" s="622">
        <v>0.38816005183252261</v>
      </c>
      <c r="M77" s="613" t="s">
        <v>215</v>
      </c>
      <c r="N77" s="623">
        <v>4.1941318166956298</v>
      </c>
      <c r="O77" s="623">
        <v>0.66837127908573668</v>
      </c>
      <c r="P77" s="623">
        <v>0.15060698405385436</v>
      </c>
      <c r="Q77" s="623">
        <v>2.7208468251085475E-2</v>
      </c>
      <c r="R77" s="616" t="s">
        <v>215</v>
      </c>
      <c r="S77" s="624">
        <v>0.8832053167307935</v>
      </c>
      <c r="T77" s="624">
        <v>0.16292169330505796</v>
      </c>
      <c r="U77" s="624">
        <v>2.3394757049169788E-2</v>
      </c>
      <c r="V77" s="624">
        <v>1.1777757844185483E-2</v>
      </c>
    </row>
    <row r="78" spans="1:54" ht="14.4" x14ac:dyDescent="0.3">
      <c r="A78" s="3"/>
      <c r="B78" s="117"/>
      <c r="C78" s="117"/>
      <c r="D78" s="298"/>
      <c r="E78" s="117"/>
      <c r="F78" s="117"/>
      <c r="G78" s="117"/>
      <c r="H78" s="117"/>
      <c r="I78" s="117"/>
      <c r="J78" s="3"/>
      <c r="K78" s="3"/>
    </row>
    <row r="79" spans="1:54" ht="14.4" x14ac:dyDescent="0.3">
      <c r="A79" s="3"/>
      <c r="B79" s="117"/>
      <c r="C79" s="117"/>
      <c r="D79" s="298"/>
      <c r="E79" s="117"/>
      <c r="F79" s="117"/>
      <c r="G79" s="117"/>
      <c r="H79" s="117"/>
      <c r="I79" s="117"/>
      <c r="J79" s="3"/>
      <c r="K79" s="3"/>
    </row>
    <row r="80" spans="1:54" ht="14.4" x14ac:dyDescent="0.3">
      <c r="A80" s="3"/>
      <c r="B80" s="117"/>
      <c r="C80" s="117"/>
      <c r="D80" s="298"/>
      <c r="E80" s="117"/>
      <c r="F80" s="117"/>
      <c r="G80" s="117"/>
      <c r="H80" s="117"/>
      <c r="I80" s="117"/>
      <c r="J80" s="3"/>
      <c r="K80" s="3"/>
    </row>
    <row r="81" spans="1:11" ht="14.4" x14ac:dyDescent="0.3">
      <c r="A81" s="3"/>
      <c r="B81" s="117"/>
      <c r="C81" s="117"/>
      <c r="D81" s="298"/>
      <c r="E81" s="117"/>
      <c r="F81" s="117"/>
      <c r="G81" s="117"/>
      <c r="H81" s="117"/>
      <c r="I81" s="117"/>
      <c r="J81" s="3"/>
      <c r="K81" s="3"/>
    </row>
    <row r="82" spans="1:11" ht="14.4" x14ac:dyDescent="0.3">
      <c r="A82" s="3"/>
      <c r="B82" s="117"/>
      <c r="C82" s="117"/>
      <c r="D82" s="298"/>
      <c r="E82" s="117"/>
      <c r="F82" s="117"/>
      <c r="G82" s="117"/>
      <c r="H82" s="117"/>
      <c r="I82" s="117"/>
      <c r="J82" s="3"/>
      <c r="K82" s="3"/>
    </row>
    <row r="83" spans="1:11" ht="14.4" x14ac:dyDescent="0.3">
      <c r="A83" s="3"/>
      <c r="B83" s="117"/>
      <c r="C83" s="117"/>
      <c r="D83" s="298"/>
      <c r="E83" s="117"/>
      <c r="F83" s="117"/>
      <c r="G83" s="117"/>
      <c r="H83" s="117"/>
      <c r="I83" s="117"/>
      <c r="J83" s="3"/>
      <c r="K83" s="3"/>
    </row>
    <row r="84" spans="1:11" ht="14.4" x14ac:dyDescent="0.3">
      <c r="A84" s="3"/>
      <c r="B84" s="117"/>
      <c r="C84" s="117"/>
      <c r="D84" s="298"/>
      <c r="E84" s="117"/>
      <c r="F84" s="117"/>
      <c r="G84" s="117"/>
      <c r="H84" s="117"/>
      <c r="I84" s="117"/>
      <c r="J84" s="3"/>
      <c r="K84" s="3"/>
    </row>
    <row r="85" spans="1:11" x14ac:dyDescent="0.25">
      <c r="A85" s="3"/>
      <c r="B85" s="3"/>
      <c r="C85" s="3"/>
      <c r="D85" s="3"/>
      <c r="E85" s="3"/>
      <c r="F85" s="3"/>
      <c r="G85" s="3"/>
      <c r="H85" s="3"/>
      <c r="I85" s="3"/>
      <c r="J85" s="3"/>
      <c r="K85" s="3"/>
    </row>
    <row r="86" spans="1:11" x14ac:dyDescent="0.25">
      <c r="A86" s="3"/>
      <c r="B86" s="3"/>
      <c r="C86" s="3"/>
      <c r="D86" s="3"/>
      <c r="E86" s="3"/>
      <c r="F86" s="3"/>
      <c r="G86" s="3"/>
      <c r="H86" s="3"/>
      <c r="I86" s="3"/>
      <c r="J86" s="3"/>
      <c r="K86" s="3"/>
    </row>
    <row r="87" spans="1:11" x14ac:dyDescent="0.25">
      <c r="A87" s="3"/>
      <c r="B87" s="3"/>
      <c r="C87" s="3"/>
      <c r="D87" s="3"/>
      <c r="E87" s="3"/>
      <c r="F87" s="3"/>
      <c r="G87" s="3"/>
      <c r="H87" s="3"/>
      <c r="I87" s="3"/>
      <c r="J87" s="3"/>
      <c r="K87" s="3"/>
    </row>
    <row r="88" spans="1:11" x14ac:dyDescent="0.25">
      <c r="A88" s="3"/>
      <c r="B88" s="3"/>
      <c r="C88" s="3"/>
      <c r="D88" s="3"/>
      <c r="E88" s="3"/>
      <c r="F88" s="3"/>
      <c r="G88" s="3"/>
      <c r="H88" s="3"/>
      <c r="I88" s="3"/>
      <c r="J88" s="3"/>
      <c r="K88" s="3"/>
    </row>
    <row r="89" spans="1:11" x14ac:dyDescent="0.25">
      <c r="A89" s="3"/>
      <c r="B89" s="3"/>
      <c r="C89" s="3"/>
      <c r="D89" s="3"/>
      <c r="E89" s="3"/>
      <c r="F89" s="3"/>
      <c r="G89" s="3"/>
      <c r="H89" s="3"/>
      <c r="I89" s="3"/>
      <c r="J89" s="3"/>
      <c r="K89" s="3"/>
    </row>
    <row r="90" spans="1:11" x14ac:dyDescent="0.25">
      <c r="A90" s="3"/>
      <c r="B90" s="3"/>
      <c r="C90" s="3"/>
      <c r="D90" s="3"/>
      <c r="E90" s="3"/>
      <c r="F90" s="3"/>
      <c r="G90" s="3"/>
      <c r="H90" s="3"/>
      <c r="I90" s="3"/>
      <c r="J90" s="3"/>
      <c r="K90" s="3"/>
    </row>
    <row r="91" spans="1:11" x14ac:dyDescent="0.25">
      <c r="A91" s="3"/>
      <c r="B91" s="3"/>
      <c r="C91" s="3"/>
      <c r="D91" s="3"/>
      <c r="E91" s="3"/>
      <c r="F91" s="3"/>
      <c r="G91" s="3"/>
      <c r="H91" s="3"/>
      <c r="I91" s="3"/>
      <c r="J91" s="3"/>
      <c r="K91" s="3"/>
    </row>
    <row r="92" spans="1:11" x14ac:dyDescent="0.25">
      <c r="A92" s="3"/>
      <c r="B92" s="3"/>
      <c r="C92" s="3"/>
      <c r="D92" s="3"/>
      <c r="E92" s="3"/>
      <c r="F92" s="3"/>
      <c r="G92" s="3"/>
      <c r="H92" s="3"/>
      <c r="I92" s="3"/>
      <c r="J92" s="3"/>
      <c r="K92" s="3"/>
    </row>
    <row r="93" spans="1:11" x14ac:dyDescent="0.25">
      <c r="A93" s="3"/>
      <c r="B93" s="3"/>
      <c r="C93" s="3"/>
      <c r="D93" s="3"/>
      <c r="E93" s="3"/>
      <c r="F93" s="3"/>
      <c r="G93" s="3"/>
      <c r="H93" s="3"/>
      <c r="I93" s="3"/>
      <c r="J93" s="3"/>
      <c r="K93" s="3"/>
    </row>
    <row r="94" spans="1:11" x14ac:dyDescent="0.25">
      <c r="A94" s="3"/>
      <c r="B94" s="3"/>
      <c r="C94" s="3"/>
      <c r="D94" s="3"/>
      <c r="E94" s="3"/>
      <c r="F94" s="3"/>
      <c r="G94" s="3"/>
      <c r="H94" s="3"/>
      <c r="I94" s="3"/>
      <c r="J94" s="3"/>
      <c r="K94" s="3"/>
    </row>
    <row r="95" spans="1:11" x14ac:dyDescent="0.25">
      <c r="A95" s="3"/>
      <c r="B95" s="3"/>
      <c r="C95" s="3"/>
      <c r="D95" s="3"/>
      <c r="E95" s="3"/>
      <c r="F95" s="3"/>
      <c r="G95" s="3"/>
      <c r="H95" s="3"/>
      <c r="I95" s="3"/>
      <c r="J95" s="3"/>
      <c r="K95" s="3"/>
    </row>
    <row r="96" spans="1:11" x14ac:dyDescent="0.25">
      <c r="A96" s="3"/>
      <c r="B96" s="3"/>
      <c r="C96" s="3"/>
      <c r="D96" s="3"/>
      <c r="E96" s="3"/>
      <c r="F96" s="3"/>
      <c r="G96" s="3"/>
      <c r="H96" s="3"/>
      <c r="I96" s="3"/>
      <c r="J96" s="3"/>
      <c r="K96" s="3"/>
    </row>
    <row r="97" spans="1:11" x14ac:dyDescent="0.25">
      <c r="A97" s="3"/>
      <c r="B97" s="3"/>
      <c r="C97" s="3"/>
      <c r="D97" s="3"/>
      <c r="E97" s="3"/>
      <c r="F97" s="3"/>
      <c r="G97" s="3"/>
      <c r="H97" s="3"/>
      <c r="I97" s="3"/>
      <c r="J97" s="3"/>
      <c r="K97" s="3"/>
    </row>
    <row r="98" spans="1:11" x14ac:dyDescent="0.25">
      <c r="A98" s="3"/>
      <c r="B98" s="3"/>
      <c r="C98" s="3"/>
      <c r="D98" s="3"/>
      <c r="E98" s="3"/>
      <c r="F98" s="3"/>
      <c r="G98" s="3"/>
      <c r="H98" s="3"/>
      <c r="I98" s="3"/>
      <c r="J98" s="3"/>
      <c r="K98" s="3"/>
    </row>
    <row r="99" spans="1:11" x14ac:dyDescent="0.25">
      <c r="A99" s="3"/>
      <c r="B99" s="3"/>
      <c r="C99" s="3"/>
      <c r="D99" s="3"/>
      <c r="E99" s="3"/>
      <c r="F99" s="3"/>
      <c r="G99" s="3"/>
      <c r="H99" s="3"/>
      <c r="I99" s="3"/>
      <c r="J99" s="3"/>
      <c r="K99" s="3"/>
    </row>
    <row r="100" spans="1:11" x14ac:dyDescent="0.25">
      <c r="A100" s="3"/>
      <c r="B100" s="3"/>
      <c r="C100" s="3"/>
      <c r="D100" s="3"/>
      <c r="E100" s="3"/>
      <c r="F100" s="3"/>
      <c r="G100" s="3"/>
      <c r="H100" s="3"/>
      <c r="I100" s="3"/>
      <c r="J100" s="3"/>
      <c r="K100" s="3"/>
    </row>
    <row r="101" spans="1:11" x14ac:dyDescent="0.25">
      <c r="A101" s="3"/>
      <c r="B101" s="3"/>
      <c r="C101" s="3"/>
      <c r="D101" s="3"/>
      <c r="E101" s="3"/>
      <c r="F101" s="3"/>
      <c r="G101" s="3"/>
      <c r="H101" s="3"/>
      <c r="I101" s="3"/>
      <c r="J101" s="3"/>
      <c r="K101" s="3"/>
    </row>
    <row r="102" spans="1:11" x14ac:dyDescent="0.25">
      <c r="A102" s="3"/>
      <c r="B102" s="3"/>
      <c r="C102" s="3"/>
      <c r="D102" s="3"/>
      <c r="E102" s="3"/>
      <c r="F102" s="3"/>
      <c r="G102" s="3"/>
      <c r="H102" s="3"/>
      <c r="I102" s="3"/>
      <c r="J102" s="3"/>
      <c r="K102" s="3"/>
    </row>
    <row r="103" spans="1:11" x14ac:dyDescent="0.25">
      <c r="A103" s="3"/>
      <c r="B103" s="3"/>
      <c r="C103" s="3"/>
      <c r="D103" s="3"/>
      <c r="E103" s="3"/>
      <c r="F103" s="3"/>
      <c r="G103" s="3"/>
      <c r="H103" s="3"/>
      <c r="I103" s="3"/>
      <c r="J103" s="3"/>
      <c r="K103" s="3"/>
    </row>
    <row r="104" spans="1:11" x14ac:dyDescent="0.25">
      <c r="A104" s="3"/>
      <c r="B104" s="3"/>
      <c r="C104" s="3"/>
      <c r="D104" s="3"/>
      <c r="E104" s="3"/>
      <c r="F104" s="3"/>
      <c r="G104" s="3"/>
      <c r="H104" s="3"/>
      <c r="I104" s="3"/>
      <c r="J104" s="3"/>
      <c r="K104" s="3"/>
    </row>
    <row r="105" spans="1:11" x14ac:dyDescent="0.25">
      <c r="A105" s="3"/>
      <c r="B105" s="3"/>
      <c r="C105" s="3"/>
      <c r="D105" s="3"/>
      <c r="E105" s="3"/>
      <c r="F105" s="3"/>
      <c r="G105" s="3"/>
      <c r="H105" s="3"/>
      <c r="I105" s="3"/>
      <c r="J105" s="3"/>
      <c r="K105" s="3"/>
    </row>
    <row r="106" spans="1:11" x14ac:dyDescent="0.25">
      <c r="A106" s="3"/>
      <c r="B106" s="3"/>
      <c r="C106" s="3"/>
      <c r="D106" s="3"/>
      <c r="E106" s="3"/>
      <c r="F106" s="3"/>
      <c r="G106" s="3"/>
      <c r="H106" s="3"/>
      <c r="I106" s="3"/>
      <c r="J106" s="3"/>
      <c r="K106" s="3"/>
    </row>
    <row r="107" spans="1:11" x14ac:dyDescent="0.25">
      <c r="A107" s="3"/>
      <c r="B107" s="3"/>
      <c r="C107" s="3"/>
      <c r="D107" s="3"/>
      <c r="E107" s="3"/>
      <c r="F107" s="3"/>
      <c r="G107" s="3"/>
      <c r="H107" s="3"/>
      <c r="I107" s="3"/>
      <c r="J107" s="3"/>
      <c r="K107" s="3"/>
    </row>
    <row r="108" spans="1:11" x14ac:dyDescent="0.25">
      <c r="A108" s="3"/>
      <c r="B108" s="3"/>
      <c r="C108" s="3"/>
      <c r="D108" s="3"/>
      <c r="E108" s="3"/>
      <c r="F108" s="3"/>
      <c r="G108" s="3"/>
      <c r="H108" s="3"/>
      <c r="I108" s="3"/>
      <c r="J108" s="3"/>
      <c r="K108" s="3"/>
    </row>
    <row r="109" spans="1:11" x14ac:dyDescent="0.25">
      <c r="A109" s="3"/>
      <c r="B109" s="3"/>
      <c r="C109" s="3"/>
      <c r="D109" s="3"/>
      <c r="E109" s="3"/>
      <c r="F109" s="3"/>
      <c r="G109" s="3"/>
      <c r="H109" s="3"/>
      <c r="I109" s="3"/>
      <c r="J109" s="3"/>
      <c r="K109" s="3"/>
    </row>
    <row r="110" spans="1:11" x14ac:dyDescent="0.25">
      <c r="A110" s="3"/>
      <c r="B110" s="3"/>
      <c r="C110" s="3"/>
      <c r="D110" s="3"/>
      <c r="E110" s="3"/>
      <c r="F110" s="3"/>
      <c r="G110" s="3"/>
      <c r="H110" s="3"/>
      <c r="I110" s="3"/>
      <c r="J110" s="3"/>
      <c r="K110" s="3"/>
    </row>
    <row r="111" spans="1:11" x14ac:dyDescent="0.25">
      <c r="A111" s="3"/>
      <c r="B111" s="3"/>
      <c r="C111" s="3"/>
      <c r="D111" s="3"/>
      <c r="E111" s="3"/>
      <c r="F111" s="3"/>
      <c r="G111" s="3"/>
      <c r="H111" s="3"/>
      <c r="I111" s="3"/>
      <c r="J111" s="3"/>
      <c r="K111" s="3"/>
    </row>
    <row r="112" spans="1:11" x14ac:dyDescent="0.25">
      <c r="A112" s="3"/>
      <c r="B112" s="3"/>
      <c r="C112" s="3"/>
      <c r="D112" s="3"/>
      <c r="E112" s="3"/>
      <c r="F112" s="3"/>
      <c r="G112" s="3"/>
      <c r="H112" s="3"/>
      <c r="I112" s="3"/>
      <c r="J112" s="3"/>
      <c r="K112" s="3"/>
    </row>
    <row r="113" spans="1:11" x14ac:dyDescent="0.25">
      <c r="A113" s="3"/>
      <c r="B113" s="3"/>
      <c r="C113" s="3"/>
      <c r="D113" s="3"/>
      <c r="E113" s="3"/>
      <c r="F113" s="3"/>
      <c r="G113" s="3"/>
      <c r="H113" s="3"/>
      <c r="I113" s="3"/>
      <c r="J113" s="3"/>
      <c r="K113" s="3"/>
    </row>
    <row r="114" spans="1:11" x14ac:dyDescent="0.25">
      <c r="A114" s="3"/>
      <c r="B114" s="3"/>
      <c r="C114" s="3"/>
      <c r="D114" s="3"/>
      <c r="E114" s="3"/>
      <c r="F114" s="3"/>
      <c r="G114" s="3"/>
      <c r="H114" s="3"/>
      <c r="I114" s="3"/>
      <c r="J114" s="3"/>
      <c r="K114" s="3"/>
    </row>
    <row r="115" spans="1:11" x14ac:dyDescent="0.25">
      <c r="A115" s="3"/>
      <c r="B115" s="3"/>
      <c r="C115" s="3"/>
      <c r="D115" s="3"/>
      <c r="E115" s="3"/>
      <c r="F115" s="3"/>
      <c r="G115" s="3"/>
      <c r="H115" s="3"/>
      <c r="I115" s="3"/>
      <c r="J115" s="3"/>
      <c r="K115" s="3"/>
    </row>
    <row r="116" spans="1:11" x14ac:dyDescent="0.25">
      <c r="A116" s="3"/>
      <c r="B116" s="3"/>
      <c r="C116" s="3"/>
      <c r="D116" s="3"/>
      <c r="E116" s="3"/>
      <c r="F116" s="3"/>
      <c r="G116" s="3"/>
      <c r="H116" s="3"/>
      <c r="I116" s="3"/>
      <c r="J116" s="3"/>
      <c r="K116" s="3"/>
    </row>
    <row r="117" spans="1:11" x14ac:dyDescent="0.25">
      <c r="A117" s="3"/>
      <c r="B117" s="3"/>
      <c r="C117" s="3"/>
      <c r="D117" s="3"/>
      <c r="E117" s="3"/>
      <c r="F117" s="3"/>
      <c r="G117" s="3"/>
      <c r="H117" s="3"/>
      <c r="I117" s="3"/>
      <c r="J117" s="3"/>
      <c r="K117" s="3"/>
    </row>
    <row r="118" spans="1:11" x14ac:dyDescent="0.25">
      <c r="A118" s="3"/>
      <c r="B118" s="3"/>
      <c r="C118" s="3"/>
      <c r="D118" s="3"/>
      <c r="E118" s="3"/>
      <c r="F118" s="3"/>
      <c r="G118" s="3"/>
      <c r="H118" s="3"/>
      <c r="I118" s="3"/>
      <c r="J118" s="3"/>
      <c r="K118" s="3"/>
    </row>
    <row r="119" spans="1:11" x14ac:dyDescent="0.25">
      <c r="A119" s="3"/>
      <c r="B119" s="3"/>
      <c r="C119" s="3"/>
      <c r="D119" s="3"/>
      <c r="E119" s="3"/>
      <c r="F119" s="3"/>
      <c r="G119" s="3"/>
      <c r="H119" s="3"/>
      <c r="I119" s="3"/>
      <c r="J119" s="3"/>
      <c r="K119" s="3"/>
    </row>
    <row r="120" spans="1:11" x14ac:dyDescent="0.25">
      <c r="A120" s="3"/>
      <c r="B120" s="3"/>
      <c r="C120" s="3"/>
      <c r="D120" s="3"/>
      <c r="E120" s="3"/>
      <c r="F120" s="3"/>
      <c r="G120" s="3"/>
      <c r="H120" s="3"/>
      <c r="I120" s="3"/>
      <c r="J120" s="3"/>
      <c r="K120" s="3"/>
    </row>
    <row r="121" spans="1:11" x14ac:dyDescent="0.25">
      <c r="A121" s="3"/>
      <c r="B121" s="3"/>
      <c r="C121" s="3"/>
      <c r="D121" s="3"/>
      <c r="E121" s="3"/>
      <c r="F121" s="3"/>
      <c r="G121" s="3"/>
      <c r="H121" s="3"/>
      <c r="I121" s="3"/>
      <c r="J121" s="3"/>
      <c r="K121" s="3"/>
    </row>
    <row r="122" spans="1:11" x14ac:dyDescent="0.25">
      <c r="A122" s="3"/>
      <c r="B122" s="3"/>
      <c r="C122" s="3"/>
      <c r="D122" s="3"/>
      <c r="E122" s="3"/>
      <c r="F122" s="3"/>
      <c r="G122" s="3"/>
      <c r="H122" s="3"/>
      <c r="I122" s="3"/>
      <c r="J122" s="3"/>
      <c r="K122" s="3"/>
    </row>
    <row r="123" spans="1:11" x14ac:dyDescent="0.25">
      <c r="A123" s="3"/>
      <c r="B123" s="3"/>
      <c r="C123" s="3"/>
      <c r="D123" s="3"/>
      <c r="E123" s="3"/>
      <c r="F123" s="3"/>
      <c r="G123" s="3"/>
      <c r="H123" s="3"/>
      <c r="I123" s="3"/>
      <c r="J123" s="3"/>
      <c r="K123" s="3"/>
    </row>
    <row r="124" spans="1:11" x14ac:dyDescent="0.25">
      <c r="A124" s="3"/>
      <c r="B124" s="3"/>
      <c r="C124" s="3"/>
      <c r="D124" s="3"/>
      <c r="E124" s="3"/>
      <c r="F124" s="3"/>
      <c r="G124" s="3"/>
      <c r="H124" s="3"/>
      <c r="I124" s="3"/>
      <c r="J124" s="3"/>
      <c r="K124" s="3"/>
    </row>
    <row r="125" spans="1:11" x14ac:dyDescent="0.25">
      <c r="A125" s="3"/>
      <c r="B125" s="3"/>
      <c r="C125" s="3"/>
      <c r="D125" s="3"/>
      <c r="E125" s="3"/>
      <c r="F125" s="3"/>
      <c r="G125" s="3"/>
      <c r="H125" s="3"/>
      <c r="I125" s="3"/>
      <c r="J125" s="3"/>
      <c r="K125" s="3"/>
    </row>
    <row r="126" spans="1:11" x14ac:dyDescent="0.25">
      <c r="A126" s="3"/>
      <c r="B126" s="3"/>
      <c r="C126" s="3"/>
      <c r="D126" s="3"/>
      <c r="E126" s="3"/>
      <c r="F126" s="3"/>
      <c r="G126" s="3"/>
      <c r="H126" s="3"/>
      <c r="I126" s="3"/>
      <c r="J126" s="3"/>
      <c r="K126" s="3"/>
    </row>
    <row r="127" spans="1:11" x14ac:dyDescent="0.25">
      <c r="A127" s="3"/>
      <c r="B127" s="3"/>
      <c r="C127" s="3"/>
      <c r="D127" s="3"/>
      <c r="E127" s="3"/>
      <c r="F127" s="3"/>
      <c r="G127" s="3"/>
      <c r="H127" s="3"/>
      <c r="I127" s="3"/>
      <c r="J127" s="3"/>
      <c r="K127" s="3"/>
    </row>
    <row r="128" spans="1:11" x14ac:dyDescent="0.25">
      <c r="A128" s="3"/>
      <c r="B128" s="3"/>
      <c r="C128" s="3"/>
      <c r="D128" s="3"/>
      <c r="E128" s="3"/>
      <c r="F128" s="3"/>
      <c r="G128" s="3"/>
      <c r="H128" s="3"/>
      <c r="I128" s="3"/>
      <c r="J128" s="3"/>
      <c r="K128" s="3"/>
    </row>
    <row r="129" spans="1:11" x14ac:dyDescent="0.25">
      <c r="A129" s="3"/>
      <c r="B129" s="3"/>
      <c r="C129" s="3"/>
      <c r="D129" s="3"/>
      <c r="E129" s="3"/>
      <c r="F129" s="3"/>
      <c r="G129" s="3"/>
      <c r="H129" s="3"/>
      <c r="I129" s="3"/>
      <c r="J129" s="3"/>
      <c r="K129" s="3"/>
    </row>
    <row r="130" spans="1:11" x14ac:dyDescent="0.25">
      <c r="A130" s="3"/>
      <c r="B130" s="3"/>
      <c r="C130" s="3"/>
      <c r="D130" s="3"/>
      <c r="E130" s="3"/>
      <c r="F130" s="3"/>
      <c r="G130" s="3"/>
      <c r="H130" s="3"/>
      <c r="I130" s="3"/>
      <c r="J130" s="3"/>
      <c r="K130" s="3"/>
    </row>
    <row r="131" spans="1:11" x14ac:dyDescent="0.25">
      <c r="A131" s="3"/>
      <c r="B131" s="3"/>
      <c r="C131" s="3"/>
      <c r="D131" s="3"/>
      <c r="E131" s="3"/>
      <c r="F131" s="3"/>
      <c r="G131" s="3"/>
      <c r="H131" s="3"/>
      <c r="I131" s="3"/>
      <c r="J131" s="3"/>
      <c r="K131" s="3"/>
    </row>
    <row r="132" spans="1:11" x14ac:dyDescent="0.25">
      <c r="A132" s="3"/>
      <c r="B132" s="3"/>
      <c r="C132" s="3"/>
      <c r="D132" s="3"/>
      <c r="E132" s="3"/>
      <c r="F132" s="3"/>
      <c r="G132" s="3"/>
      <c r="H132" s="3"/>
      <c r="I132" s="3"/>
      <c r="J132" s="3"/>
      <c r="K132" s="3"/>
    </row>
    <row r="133" spans="1:11" x14ac:dyDescent="0.25">
      <c r="A133" s="3"/>
      <c r="B133" s="3"/>
      <c r="C133" s="3"/>
      <c r="D133" s="3"/>
      <c r="E133" s="3"/>
      <c r="F133" s="3"/>
      <c r="G133" s="3"/>
      <c r="H133" s="3"/>
      <c r="I133" s="3"/>
      <c r="J133" s="3"/>
      <c r="K133" s="3"/>
    </row>
    <row r="134" spans="1:11" x14ac:dyDescent="0.25">
      <c r="A134" s="3"/>
      <c r="B134" s="3"/>
      <c r="C134" s="3"/>
      <c r="D134" s="3"/>
      <c r="E134" s="3"/>
      <c r="F134" s="3"/>
      <c r="G134" s="3"/>
      <c r="H134" s="3"/>
      <c r="I134" s="3"/>
      <c r="J134" s="3"/>
      <c r="K134" s="3"/>
    </row>
    <row r="135" spans="1:11" x14ac:dyDescent="0.25">
      <c r="A135" s="3"/>
      <c r="B135" s="3"/>
      <c r="C135" s="3"/>
      <c r="D135" s="3"/>
      <c r="E135" s="3"/>
      <c r="F135" s="3"/>
      <c r="G135" s="3"/>
      <c r="H135" s="3"/>
      <c r="I135" s="3"/>
      <c r="J135" s="3"/>
      <c r="K135" s="3"/>
    </row>
    <row r="136" spans="1:11" x14ac:dyDescent="0.25">
      <c r="A136" s="3"/>
      <c r="B136" s="3"/>
      <c r="C136" s="3"/>
      <c r="D136" s="3"/>
      <c r="E136" s="3"/>
      <c r="F136" s="3"/>
      <c r="G136" s="3"/>
      <c r="H136" s="3"/>
      <c r="I136" s="3"/>
      <c r="J136" s="3"/>
      <c r="K136" s="3"/>
    </row>
    <row r="137" spans="1:11" x14ac:dyDescent="0.25">
      <c r="A137" s="3"/>
      <c r="B137" s="3"/>
      <c r="C137" s="3"/>
      <c r="D137" s="3"/>
      <c r="E137" s="3"/>
      <c r="F137" s="3"/>
      <c r="G137" s="3"/>
      <c r="H137" s="3"/>
      <c r="I137" s="3"/>
      <c r="J137" s="3"/>
      <c r="K137" s="3"/>
    </row>
    <row r="138" spans="1:11" x14ac:dyDescent="0.25">
      <c r="A138" s="3"/>
      <c r="B138" s="3"/>
      <c r="C138" s="3"/>
      <c r="D138" s="3"/>
      <c r="E138" s="3"/>
      <c r="F138" s="3"/>
      <c r="G138" s="3"/>
      <c r="H138" s="3"/>
      <c r="I138" s="3"/>
      <c r="J138" s="3"/>
      <c r="K138" s="3"/>
    </row>
    <row r="139" spans="1:11" x14ac:dyDescent="0.25">
      <c r="A139" s="3"/>
      <c r="B139" s="3"/>
      <c r="C139" s="3"/>
      <c r="D139" s="3"/>
      <c r="E139" s="3"/>
      <c r="F139" s="3"/>
      <c r="G139" s="3"/>
      <c r="H139" s="3"/>
      <c r="I139" s="3"/>
      <c r="J139" s="3"/>
      <c r="K139" s="3"/>
    </row>
    <row r="140" spans="1:11" x14ac:dyDescent="0.25">
      <c r="A140" s="3"/>
      <c r="B140" s="3"/>
      <c r="C140" s="3"/>
      <c r="D140" s="3"/>
      <c r="E140" s="3"/>
      <c r="F140" s="3"/>
      <c r="G140" s="3"/>
      <c r="H140" s="3"/>
      <c r="I140" s="3"/>
      <c r="J140" s="3"/>
      <c r="K140" s="3"/>
    </row>
    <row r="141" spans="1:11" x14ac:dyDescent="0.25">
      <c r="A141" s="3"/>
      <c r="B141" s="3"/>
      <c r="C141" s="3"/>
      <c r="D141" s="3"/>
      <c r="E141" s="3"/>
      <c r="F141" s="3"/>
      <c r="G141" s="3"/>
      <c r="H141" s="3"/>
      <c r="I141" s="3"/>
      <c r="J141" s="3"/>
      <c r="K141" s="3"/>
    </row>
    <row r="142" spans="1:11" x14ac:dyDescent="0.25">
      <c r="A142" s="3"/>
      <c r="B142" s="3"/>
      <c r="C142" s="3"/>
      <c r="D142" s="3"/>
      <c r="E142" s="3"/>
      <c r="F142" s="3"/>
      <c r="G142" s="3"/>
      <c r="H142" s="3"/>
      <c r="I142" s="3"/>
      <c r="J142" s="3"/>
      <c r="K142" s="3"/>
    </row>
    <row r="143" spans="1:11" x14ac:dyDescent="0.25">
      <c r="A143" s="3"/>
      <c r="B143" s="3"/>
      <c r="C143" s="3"/>
      <c r="D143" s="3"/>
      <c r="E143" s="3"/>
      <c r="F143" s="3"/>
      <c r="G143" s="3"/>
      <c r="H143" s="3"/>
      <c r="I143" s="3"/>
      <c r="J143" s="3"/>
      <c r="K143" s="3"/>
    </row>
    <row r="144" spans="1:11" x14ac:dyDescent="0.25">
      <c r="A144" s="3"/>
      <c r="B144" s="3"/>
      <c r="C144" s="3"/>
      <c r="D144" s="3"/>
      <c r="E144" s="3"/>
      <c r="F144" s="3"/>
      <c r="G144" s="3"/>
      <c r="H144" s="3"/>
      <c r="I144" s="3"/>
      <c r="J144" s="3"/>
      <c r="K144" s="3"/>
    </row>
    <row r="145" spans="1:11" x14ac:dyDescent="0.25">
      <c r="A145" s="3"/>
      <c r="B145" s="3"/>
      <c r="C145" s="3"/>
      <c r="D145" s="3"/>
      <c r="E145" s="3"/>
      <c r="F145" s="3"/>
      <c r="G145" s="3"/>
      <c r="H145" s="3"/>
      <c r="I145" s="3"/>
      <c r="J145" s="3"/>
      <c r="K145" s="3"/>
    </row>
    <row r="146" spans="1:11" x14ac:dyDescent="0.25">
      <c r="A146" s="3"/>
      <c r="B146" s="3"/>
      <c r="C146" s="3"/>
      <c r="D146" s="3"/>
      <c r="E146" s="3"/>
      <c r="F146" s="3"/>
      <c r="G146" s="3"/>
      <c r="H146" s="3"/>
      <c r="I146" s="3"/>
      <c r="J146" s="3"/>
      <c r="K146" s="3"/>
    </row>
    <row r="147" spans="1:11" x14ac:dyDescent="0.25">
      <c r="A147" s="3"/>
      <c r="B147" s="3"/>
      <c r="C147" s="3"/>
      <c r="D147" s="3"/>
      <c r="E147" s="3"/>
      <c r="F147" s="3"/>
      <c r="G147" s="3"/>
      <c r="H147" s="3"/>
      <c r="I147" s="3"/>
      <c r="J147" s="3"/>
      <c r="K147" s="3"/>
    </row>
    <row r="148" spans="1:11" x14ac:dyDescent="0.25">
      <c r="A148" s="3"/>
      <c r="B148" s="3"/>
      <c r="C148" s="3"/>
      <c r="D148" s="3"/>
      <c r="E148" s="3"/>
      <c r="F148" s="3"/>
      <c r="G148" s="3"/>
      <c r="H148" s="3"/>
      <c r="I148" s="3"/>
      <c r="J148" s="3"/>
      <c r="K148" s="3"/>
    </row>
    <row r="149" spans="1:11" x14ac:dyDescent="0.25">
      <c r="A149" s="3"/>
      <c r="B149" s="3"/>
      <c r="C149" s="3"/>
      <c r="D149" s="3"/>
      <c r="E149" s="3"/>
      <c r="F149" s="3"/>
      <c r="G149" s="3"/>
      <c r="H149" s="3"/>
      <c r="I149" s="3"/>
      <c r="J149" s="3"/>
      <c r="K149" s="3"/>
    </row>
    <row r="150" spans="1:11" x14ac:dyDescent="0.25">
      <c r="A150" s="3"/>
      <c r="B150" s="3"/>
      <c r="C150" s="3"/>
      <c r="D150" s="3"/>
      <c r="E150" s="3"/>
      <c r="F150" s="3"/>
      <c r="G150" s="3"/>
      <c r="H150" s="3"/>
      <c r="I150" s="3"/>
      <c r="J150" s="3"/>
      <c r="K150" s="3"/>
    </row>
    <row r="151" spans="1:11" x14ac:dyDescent="0.25">
      <c r="A151" s="3"/>
      <c r="B151" s="3"/>
      <c r="C151" s="3"/>
      <c r="D151" s="3"/>
      <c r="E151" s="3"/>
      <c r="F151" s="3"/>
      <c r="G151" s="3"/>
      <c r="H151" s="3"/>
      <c r="I151" s="3"/>
      <c r="J151" s="3"/>
      <c r="K151" s="3"/>
    </row>
    <row r="152" spans="1:11" x14ac:dyDescent="0.25">
      <c r="A152" s="3"/>
      <c r="B152" s="3"/>
      <c r="C152" s="3"/>
      <c r="D152" s="3"/>
      <c r="E152" s="3"/>
      <c r="F152" s="3"/>
      <c r="G152" s="3"/>
      <c r="H152" s="3"/>
      <c r="I152" s="3"/>
      <c r="J152" s="3"/>
      <c r="K152" s="3"/>
    </row>
    <row r="153" spans="1:11" x14ac:dyDescent="0.25">
      <c r="A153" s="3"/>
      <c r="B153" s="3"/>
      <c r="C153" s="3"/>
      <c r="D153" s="3"/>
      <c r="E153" s="3"/>
      <c r="F153" s="3"/>
      <c r="G153" s="3"/>
      <c r="H153" s="3"/>
      <c r="I153" s="3"/>
      <c r="J153" s="3"/>
      <c r="K153" s="3"/>
    </row>
    <row r="154" spans="1:11" x14ac:dyDescent="0.25">
      <c r="A154" s="3"/>
      <c r="B154" s="3"/>
      <c r="C154" s="3"/>
      <c r="D154" s="3"/>
      <c r="E154" s="3"/>
      <c r="F154" s="3"/>
      <c r="G154" s="3"/>
      <c r="H154" s="3"/>
      <c r="I154" s="3"/>
      <c r="J154" s="3"/>
      <c r="K154" s="3"/>
    </row>
    <row r="155" spans="1:11" x14ac:dyDescent="0.25">
      <c r="A155" s="3"/>
      <c r="B155" s="3"/>
      <c r="C155" s="3"/>
      <c r="D155" s="3"/>
      <c r="E155" s="3"/>
      <c r="F155" s="3"/>
      <c r="G155" s="3"/>
      <c r="H155" s="3"/>
      <c r="I155" s="3"/>
      <c r="J155" s="3"/>
      <c r="K155" s="3"/>
    </row>
    <row r="156" spans="1:11" x14ac:dyDescent="0.25">
      <c r="A156" s="3"/>
      <c r="B156" s="3"/>
      <c r="C156" s="3"/>
      <c r="D156" s="3"/>
      <c r="E156" s="3"/>
      <c r="F156" s="3"/>
      <c r="G156" s="3"/>
      <c r="H156" s="3"/>
      <c r="I156" s="3"/>
      <c r="J156" s="3"/>
      <c r="K156" s="3"/>
    </row>
    <row r="157" spans="1:11" x14ac:dyDescent="0.25">
      <c r="A157" s="3"/>
      <c r="B157" s="3"/>
      <c r="C157" s="3"/>
      <c r="D157" s="3"/>
      <c r="E157" s="3"/>
      <c r="F157" s="3"/>
      <c r="G157" s="3"/>
      <c r="H157" s="3"/>
      <c r="I157" s="3"/>
      <c r="J157" s="3"/>
      <c r="K157" s="3"/>
    </row>
    <row r="158" spans="1:11" x14ac:dyDescent="0.25">
      <c r="A158" s="3"/>
      <c r="B158" s="3"/>
      <c r="C158" s="3"/>
      <c r="D158" s="3"/>
      <c r="E158" s="3"/>
      <c r="F158" s="3"/>
      <c r="G158" s="3"/>
      <c r="H158" s="3"/>
      <c r="I158" s="3"/>
      <c r="J158" s="3"/>
      <c r="K158" s="3"/>
    </row>
    <row r="159" spans="1:11" x14ac:dyDescent="0.25">
      <c r="A159" s="3"/>
      <c r="B159" s="3"/>
      <c r="C159" s="3"/>
      <c r="D159" s="3"/>
      <c r="E159" s="3"/>
      <c r="F159" s="3"/>
      <c r="G159" s="3"/>
      <c r="H159" s="3"/>
      <c r="I159" s="3"/>
      <c r="J159" s="3"/>
      <c r="K159" s="3"/>
    </row>
    <row r="160" spans="1:11" x14ac:dyDescent="0.25">
      <c r="A160" s="3"/>
      <c r="B160" s="3"/>
      <c r="C160" s="3"/>
      <c r="D160" s="3"/>
      <c r="E160" s="3"/>
      <c r="F160" s="3"/>
      <c r="G160" s="3"/>
      <c r="H160" s="3"/>
      <c r="I160" s="3"/>
      <c r="J160" s="3"/>
      <c r="K160" s="3"/>
    </row>
    <row r="161" spans="1:11" x14ac:dyDescent="0.25">
      <c r="A161" s="3"/>
      <c r="B161" s="3"/>
      <c r="C161" s="3"/>
      <c r="D161" s="3"/>
      <c r="E161" s="3"/>
      <c r="F161" s="3"/>
      <c r="G161" s="3"/>
      <c r="H161" s="3"/>
      <c r="I161" s="3"/>
      <c r="J161" s="3"/>
      <c r="K161" s="3"/>
    </row>
    <row r="162" spans="1:11" x14ac:dyDescent="0.25">
      <c r="A162" s="3"/>
      <c r="B162" s="3"/>
      <c r="C162" s="3"/>
      <c r="D162" s="3"/>
      <c r="E162" s="3"/>
      <c r="F162" s="3"/>
      <c r="G162" s="3"/>
      <c r="H162" s="3"/>
      <c r="I162" s="3"/>
      <c r="J162" s="3"/>
      <c r="K162" s="3"/>
    </row>
    <row r="163" spans="1:11" x14ac:dyDescent="0.25">
      <c r="A163" s="3"/>
      <c r="B163" s="3"/>
      <c r="C163" s="3"/>
      <c r="D163" s="3"/>
      <c r="E163" s="3"/>
      <c r="F163" s="3"/>
      <c r="G163" s="3"/>
      <c r="H163" s="3"/>
      <c r="I163" s="3"/>
      <c r="J163" s="3"/>
      <c r="K163" s="3"/>
    </row>
    <row r="164" spans="1:11" x14ac:dyDescent="0.25">
      <c r="A164" s="3"/>
      <c r="B164" s="3"/>
      <c r="C164" s="3"/>
      <c r="D164" s="3"/>
      <c r="E164" s="3"/>
      <c r="F164" s="3"/>
      <c r="G164" s="3"/>
      <c r="H164" s="3"/>
      <c r="I164" s="3"/>
      <c r="J164" s="3"/>
      <c r="K164" s="3"/>
    </row>
    <row r="165" spans="1:11" x14ac:dyDescent="0.25">
      <c r="A165" s="3"/>
      <c r="B165" s="3"/>
      <c r="C165" s="3"/>
      <c r="D165" s="3"/>
      <c r="E165" s="3"/>
      <c r="F165" s="3"/>
      <c r="G165" s="3"/>
      <c r="H165" s="3"/>
      <c r="I165" s="3"/>
      <c r="J165" s="3"/>
      <c r="K165" s="3"/>
    </row>
    <row r="166" spans="1:11" x14ac:dyDescent="0.25">
      <c r="A166" s="3"/>
      <c r="B166" s="3"/>
      <c r="C166" s="3"/>
      <c r="D166" s="3"/>
      <c r="E166" s="3"/>
      <c r="F166" s="3"/>
      <c r="G166" s="3"/>
      <c r="H166" s="3"/>
      <c r="I166" s="3"/>
      <c r="J166" s="3"/>
      <c r="K166" s="3"/>
    </row>
    <row r="167" spans="1:11" x14ac:dyDescent="0.25">
      <c r="A167" s="3"/>
      <c r="B167" s="3"/>
      <c r="C167" s="3"/>
      <c r="D167" s="3"/>
      <c r="E167" s="3"/>
      <c r="F167" s="3"/>
      <c r="G167" s="3"/>
      <c r="H167" s="3"/>
      <c r="I167" s="3"/>
      <c r="J167" s="3"/>
      <c r="K167" s="3"/>
    </row>
    <row r="168" spans="1:11" x14ac:dyDescent="0.25">
      <c r="A168" s="3"/>
      <c r="B168" s="3"/>
      <c r="C168" s="3"/>
      <c r="D168" s="3"/>
      <c r="E168" s="3"/>
      <c r="F168" s="3"/>
      <c r="G168" s="3"/>
      <c r="H168" s="3"/>
      <c r="I168" s="3"/>
      <c r="J168" s="3"/>
      <c r="K168" s="3"/>
    </row>
    <row r="169" spans="1:11" x14ac:dyDescent="0.25">
      <c r="A169" s="3"/>
      <c r="B169" s="3"/>
      <c r="C169" s="3"/>
      <c r="D169" s="3"/>
      <c r="E169" s="3"/>
      <c r="F169" s="3"/>
      <c r="G169" s="3"/>
      <c r="H169" s="3"/>
      <c r="I169" s="3"/>
      <c r="J169" s="3"/>
      <c r="K169" s="3"/>
    </row>
    <row r="170" spans="1:11" x14ac:dyDescent="0.25">
      <c r="A170" s="3"/>
      <c r="B170" s="3"/>
      <c r="C170" s="3"/>
      <c r="D170" s="3"/>
      <c r="E170" s="3"/>
      <c r="F170" s="3"/>
      <c r="G170" s="3"/>
      <c r="H170" s="3"/>
      <c r="I170" s="3"/>
      <c r="J170" s="3"/>
      <c r="K170" s="3"/>
    </row>
    <row r="171" spans="1:11" x14ac:dyDescent="0.25">
      <c r="A171" s="3"/>
      <c r="B171" s="3"/>
      <c r="C171" s="3"/>
      <c r="D171" s="3"/>
      <c r="E171" s="3"/>
      <c r="F171" s="3"/>
      <c r="G171" s="3"/>
      <c r="H171" s="3"/>
      <c r="I171" s="3"/>
      <c r="J171" s="3"/>
      <c r="K171" s="3"/>
    </row>
    <row r="172" spans="1:11" x14ac:dyDescent="0.25">
      <c r="A172" s="3"/>
      <c r="B172" s="3"/>
      <c r="C172" s="3"/>
      <c r="D172" s="3"/>
      <c r="E172" s="3"/>
      <c r="F172" s="3"/>
      <c r="G172" s="3"/>
      <c r="H172" s="3"/>
      <c r="I172" s="3"/>
      <c r="J172" s="3"/>
      <c r="K172" s="3"/>
    </row>
    <row r="173" spans="1:11" x14ac:dyDescent="0.25">
      <c r="A173" s="3"/>
      <c r="B173" s="3"/>
      <c r="C173" s="3"/>
      <c r="D173" s="3"/>
      <c r="E173" s="3"/>
      <c r="F173" s="3"/>
      <c r="G173" s="3"/>
      <c r="H173" s="3"/>
      <c r="I173" s="3"/>
      <c r="J173" s="3"/>
      <c r="K173" s="3"/>
    </row>
    <row r="174" spans="1:11" x14ac:dyDescent="0.25">
      <c r="A174" s="3"/>
      <c r="B174" s="3"/>
      <c r="C174" s="3"/>
      <c r="D174" s="3"/>
      <c r="E174" s="3"/>
      <c r="F174" s="3"/>
      <c r="G174" s="3"/>
      <c r="H174" s="3"/>
      <c r="I174" s="3"/>
      <c r="J174" s="3"/>
      <c r="K174" s="3"/>
    </row>
    <row r="175" spans="1:11" x14ac:dyDescent="0.25">
      <c r="A175" s="3"/>
      <c r="B175" s="3"/>
      <c r="C175" s="3"/>
      <c r="D175" s="3"/>
      <c r="E175" s="3"/>
      <c r="F175" s="3"/>
      <c r="G175" s="3"/>
      <c r="H175" s="3"/>
      <c r="I175" s="3"/>
      <c r="J175" s="3"/>
      <c r="K175" s="3"/>
    </row>
    <row r="176" spans="1:11" x14ac:dyDescent="0.25">
      <c r="A176" s="3"/>
      <c r="B176" s="3"/>
      <c r="C176" s="3"/>
      <c r="D176" s="3"/>
      <c r="E176" s="3"/>
      <c r="F176" s="3"/>
      <c r="G176" s="3"/>
      <c r="H176" s="3"/>
      <c r="I176" s="3"/>
      <c r="J176" s="3"/>
      <c r="K176" s="3"/>
    </row>
    <row r="177" spans="1:11" x14ac:dyDescent="0.25">
      <c r="A177" s="3"/>
      <c r="B177" s="3"/>
      <c r="C177" s="3"/>
      <c r="D177" s="3"/>
      <c r="E177" s="3"/>
      <c r="F177" s="3"/>
      <c r="G177" s="3"/>
      <c r="H177" s="3"/>
      <c r="I177" s="3"/>
      <c r="J177" s="3"/>
      <c r="K177" s="3"/>
    </row>
    <row r="178" spans="1:11" x14ac:dyDescent="0.25">
      <c r="A178" s="3"/>
      <c r="B178" s="3"/>
      <c r="C178" s="3"/>
      <c r="D178" s="3"/>
      <c r="E178" s="3"/>
      <c r="F178" s="3"/>
      <c r="G178" s="3"/>
      <c r="H178" s="3"/>
      <c r="I178" s="3"/>
      <c r="J178" s="3"/>
      <c r="K178" s="3"/>
    </row>
    <row r="179" spans="1:11" x14ac:dyDescent="0.25">
      <c r="A179" s="3"/>
      <c r="B179" s="3"/>
      <c r="C179" s="3"/>
      <c r="D179" s="3"/>
      <c r="E179" s="3"/>
      <c r="F179" s="3"/>
      <c r="G179" s="3"/>
      <c r="H179" s="3"/>
      <c r="I179" s="3"/>
      <c r="J179" s="3"/>
      <c r="K179" s="3"/>
    </row>
    <row r="180" spans="1:11" x14ac:dyDescent="0.25">
      <c r="A180" s="3"/>
      <c r="B180" s="3"/>
      <c r="C180" s="3"/>
      <c r="D180" s="3"/>
      <c r="E180" s="3"/>
      <c r="F180" s="3"/>
      <c r="G180" s="3"/>
      <c r="H180" s="3"/>
      <c r="I180" s="3"/>
      <c r="J180" s="3"/>
      <c r="K180" s="3"/>
    </row>
    <row r="181" spans="1:11" x14ac:dyDescent="0.25">
      <c r="A181" s="3"/>
      <c r="B181" s="3"/>
      <c r="C181" s="3"/>
      <c r="D181" s="3"/>
      <c r="E181" s="3"/>
      <c r="F181" s="3"/>
      <c r="G181" s="3"/>
      <c r="H181" s="3"/>
      <c r="I181" s="3"/>
      <c r="J181" s="3"/>
      <c r="K181" s="3"/>
    </row>
    <row r="182" spans="1:11" x14ac:dyDescent="0.25">
      <c r="A182" s="3"/>
      <c r="B182" s="3"/>
      <c r="C182" s="3"/>
      <c r="D182" s="3"/>
      <c r="E182" s="3"/>
      <c r="F182" s="3"/>
      <c r="G182" s="3"/>
      <c r="H182" s="3"/>
      <c r="I182" s="3"/>
      <c r="J182" s="3"/>
      <c r="K182" s="3"/>
    </row>
    <row r="183" spans="1:11" x14ac:dyDescent="0.25">
      <c r="A183" s="3"/>
      <c r="B183" s="3"/>
      <c r="C183" s="3"/>
      <c r="D183" s="3"/>
      <c r="E183" s="3"/>
      <c r="F183" s="3"/>
      <c r="G183" s="3"/>
      <c r="H183" s="3"/>
      <c r="I183" s="3"/>
      <c r="J183" s="3"/>
      <c r="K183" s="3"/>
    </row>
    <row r="184" spans="1:11" x14ac:dyDescent="0.25">
      <c r="A184" s="3"/>
      <c r="B184" s="3"/>
      <c r="C184" s="3"/>
      <c r="D184" s="3"/>
      <c r="E184" s="3"/>
      <c r="F184" s="3"/>
      <c r="G184" s="3"/>
      <c r="H184" s="3"/>
      <c r="I184" s="3"/>
      <c r="J184" s="3"/>
      <c r="K184" s="3"/>
    </row>
    <row r="185" spans="1:11" x14ac:dyDescent="0.25">
      <c r="A185" s="3"/>
      <c r="B185" s="3"/>
      <c r="C185" s="3"/>
      <c r="D185" s="3"/>
      <c r="E185" s="3"/>
      <c r="F185" s="3"/>
      <c r="G185" s="3"/>
      <c r="H185" s="3"/>
      <c r="I185" s="3"/>
      <c r="J185" s="3"/>
      <c r="K185" s="3"/>
    </row>
    <row r="186" spans="1:11" x14ac:dyDescent="0.25">
      <c r="A186" s="3"/>
      <c r="B186" s="3"/>
      <c r="C186" s="3"/>
      <c r="D186" s="3"/>
      <c r="E186" s="3"/>
      <c r="F186" s="3"/>
      <c r="G186" s="3"/>
      <c r="H186" s="3"/>
      <c r="I186" s="3"/>
      <c r="J186" s="3"/>
      <c r="K186" s="3"/>
    </row>
    <row r="187" spans="1:11" x14ac:dyDescent="0.25">
      <c r="A187" s="3"/>
      <c r="B187" s="3"/>
      <c r="C187" s="3"/>
      <c r="D187" s="3"/>
      <c r="E187" s="3"/>
      <c r="F187" s="3"/>
      <c r="G187" s="3"/>
      <c r="H187" s="3"/>
      <c r="I187" s="3"/>
      <c r="J187" s="3"/>
      <c r="K187" s="3"/>
    </row>
    <row r="188" spans="1:11" x14ac:dyDescent="0.25">
      <c r="A188" s="3"/>
      <c r="B188" s="3"/>
      <c r="C188" s="3"/>
      <c r="D188" s="3"/>
      <c r="E188" s="3"/>
      <c r="F188" s="3"/>
      <c r="G188" s="3"/>
      <c r="H188" s="3"/>
      <c r="I188" s="3"/>
      <c r="J188" s="3"/>
      <c r="K188" s="3"/>
    </row>
    <row r="189" spans="1:11" x14ac:dyDescent="0.25">
      <c r="A189" s="3"/>
      <c r="B189" s="3"/>
      <c r="C189" s="3"/>
      <c r="D189" s="3"/>
      <c r="E189" s="3"/>
      <c r="F189" s="3"/>
      <c r="G189" s="3"/>
      <c r="H189" s="3"/>
      <c r="I189" s="3"/>
      <c r="J189" s="3"/>
      <c r="K189" s="3"/>
    </row>
    <row r="190" spans="1:11" x14ac:dyDescent="0.25">
      <c r="A190" s="3"/>
      <c r="B190" s="3"/>
      <c r="C190" s="3"/>
      <c r="D190" s="3"/>
      <c r="E190" s="3"/>
      <c r="F190" s="3"/>
      <c r="G190" s="3"/>
      <c r="H190" s="3"/>
      <c r="I190" s="3"/>
      <c r="J190" s="3"/>
      <c r="K190" s="3"/>
    </row>
    <row r="191" spans="1:11" x14ac:dyDescent="0.25">
      <c r="A191" s="3"/>
      <c r="B191" s="3"/>
      <c r="C191" s="3"/>
      <c r="D191" s="3"/>
      <c r="E191" s="3"/>
      <c r="F191" s="3"/>
      <c r="G191" s="3"/>
      <c r="H191" s="3"/>
      <c r="I191" s="3"/>
      <c r="J191" s="3"/>
      <c r="K191" s="3"/>
    </row>
    <row r="192" spans="1:11" x14ac:dyDescent="0.25">
      <c r="A192" s="3"/>
      <c r="B192" s="3"/>
      <c r="C192" s="3"/>
      <c r="D192" s="3"/>
      <c r="E192" s="3"/>
      <c r="F192" s="3"/>
      <c r="G192" s="3"/>
      <c r="H192" s="3"/>
      <c r="I192" s="3"/>
      <c r="J192" s="3"/>
      <c r="K192" s="3"/>
    </row>
    <row r="193" spans="1:11" x14ac:dyDescent="0.25">
      <c r="A193" s="3"/>
      <c r="B193" s="3"/>
      <c r="C193" s="3"/>
      <c r="D193" s="3"/>
      <c r="E193" s="3"/>
      <c r="F193" s="3"/>
      <c r="G193" s="3"/>
      <c r="H193" s="3"/>
      <c r="I193" s="3"/>
      <c r="J193" s="3"/>
      <c r="K193" s="3"/>
    </row>
    <row r="194" spans="1:11" x14ac:dyDescent="0.25">
      <c r="A194" s="3"/>
      <c r="B194" s="3"/>
      <c r="C194" s="3"/>
      <c r="D194" s="3"/>
      <c r="E194" s="3"/>
      <c r="F194" s="3"/>
      <c r="G194" s="3"/>
      <c r="H194" s="3"/>
      <c r="I194" s="3"/>
      <c r="J194" s="3"/>
      <c r="K194" s="3"/>
    </row>
    <row r="195" spans="1:11" x14ac:dyDescent="0.25">
      <c r="A195" s="3"/>
      <c r="B195" s="3"/>
      <c r="C195" s="3"/>
      <c r="D195" s="3"/>
      <c r="E195" s="3"/>
      <c r="F195" s="3"/>
      <c r="G195" s="3"/>
      <c r="H195" s="3"/>
      <c r="I195" s="3"/>
      <c r="J195" s="3"/>
      <c r="K195" s="3"/>
    </row>
    <row r="196" spans="1:11" x14ac:dyDescent="0.25">
      <c r="A196" s="3"/>
      <c r="B196" s="3"/>
      <c r="C196" s="3"/>
      <c r="D196" s="3"/>
      <c r="E196" s="3"/>
      <c r="F196" s="3"/>
      <c r="G196" s="3"/>
      <c r="H196" s="3"/>
      <c r="I196" s="3"/>
      <c r="J196" s="3"/>
      <c r="K196" s="3"/>
    </row>
    <row r="197" spans="1:11" x14ac:dyDescent="0.25">
      <c r="A197" s="3"/>
      <c r="B197" s="3"/>
      <c r="C197" s="3"/>
      <c r="D197" s="3"/>
      <c r="E197" s="3"/>
      <c r="F197" s="3"/>
      <c r="G197" s="3"/>
      <c r="H197" s="3"/>
      <c r="I197" s="3"/>
      <c r="J197" s="3"/>
      <c r="K197" s="3"/>
    </row>
    <row r="198" spans="1:11" x14ac:dyDescent="0.25">
      <c r="A198" s="3"/>
      <c r="B198" s="3"/>
      <c r="C198" s="3"/>
      <c r="D198" s="3"/>
      <c r="E198" s="3"/>
      <c r="F198" s="3"/>
      <c r="G198" s="3"/>
      <c r="H198" s="3"/>
      <c r="I198" s="3"/>
      <c r="J198" s="3"/>
      <c r="K198" s="3"/>
    </row>
    <row r="199" spans="1:11" x14ac:dyDescent="0.25">
      <c r="A199" s="3"/>
      <c r="B199" s="3"/>
      <c r="C199" s="3"/>
      <c r="D199" s="3"/>
      <c r="E199" s="3"/>
      <c r="F199" s="3"/>
      <c r="G199" s="3"/>
      <c r="H199" s="3"/>
      <c r="I199" s="3"/>
      <c r="J199" s="3"/>
      <c r="K199" s="3"/>
    </row>
    <row r="200" spans="1:11" x14ac:dyDescent="0.25">
      <c r="A200" s="3"/>
      <c r="B200" s="3"/>
      <c r="C200" s="3"/>
      <c r="D200" s="3"/>
      <c r="E200" s="3"/>
      <c r="F200" s="3"/>
      <c r="G200" s="3"/>
      <c r="H200" s="3"/>
      <c r="I200" s="3"/>
      <c r="J200" s="3"/>
      <c r="K200" s="3"/>
    </row>
    <row r="201" spans="1:11" x14ac:dyDescent="0.25">
      <c r="A201" s="3"/>
      <c r="B201" s="3"/>
      <c r="C201" s="3"/>
      <c r="D201" s="3"/>
      <c r="E201" s="3"/>
      <c r="F201" s="3"/>
      <c r="G201" s="3"/>
      <c r="H201" s="3"/>
      <c r="I201" s="3"/>
      <c r="J201" s="3"/>
      <c r="K201" s="3"/>
    </row>
    <row r="202" spans="1:11" x14ac:dyDescent="0.25">
      <c r="A202" s="3"/>
      <c r="B202" s="3"/>
      <c r="C202" s="3"/>
      <c r="D202" s="3"/>
      <c r="E202" s="3"/>
      <c r="F202" s="3"/>
      <c r="G202" s="3"/>
      <c r="H202" s="3"/>
      <c r="I202" s="3"/>
      <c r="J202" s="3"/>
      <c r="K202" s="3"/>
    </row>
    <row r="203" spans="1:11" x14ac:dyDescent="0.25">
      <c r="A203" s="3"/>
      <c r="B203" s="3"/>
      <c r="C203" s="3"/>
      <c r="D203" s="3"/>
      <c r="E203" s="3"/>
      <c r="F203" s="3"/>
      <c r="G203" s="3"/>
      <c r="H203" s="3"/>
      <c r="I203" s="3"/>
      <c r="J203" s="3"/>
      <c r="K203" s="3"/>
    </row>
    <row r="204" spans="1:11" x14ac:dyDescent="0.25">
      <c r="A204" s="3"/>
      <c r="B204" s="3"/>
      <c r="C204" s="3"/>
      <c r="D204" s="3"/>
      <c r="E204" s="3"/>
      <c r="F204" s="3"/>
      <c r="G204" s="3"/>
      <c r="H204" s="3"/>
      <c r="I204" s="3"/>
      <c r="J204" s="3"/>
      <c r="K204" s="3"/>
    </row>
    <row r="205" spans="1:11" x14ac:dyDescent="0.25">
      <c r="A205" s="3"/>
      <c r="B205" s="3"/>
      <c r="C205" s="3"/>
      <c r="D205" s="3"/>
      <c r="E205" s="3"/>
      <c r="F205" s="3"/>
      <c r="G205" s="3"/>
      <c r="H205" s="3"/>
      <c r="I205" s="3"/>
      <c r="J205" s="3"/>
      <c r="K205" s="3"/>
    </row>
    <row r="206" spans="1:11" x14ac:dyDescent="0.25">
      <c r="A206" s="3"/>
      <c r="B206" s="3"/>
      <c r="C206" s="3"/>
      <c r="D206" s="3"/>
      <c r="E206" s="3"/>
      <c r="F206" s="3"/>
      <c r="G206" s="3"/>
      <c r="H206" s="3"/>
      <c r="I206" s="3"/>
      <c r="J206" s="3"/>
      <c r="K206" s="3"/>
    </row>
    <row r="207" spans="1:11" x14ac:dyDescent="0.25">
      <c r="A207" s="3"/>
      <c r="B207" s="3"/>
      <c r="C207" s="3"/>
      <c r="D207" s="3"/>
      <c r="E207" s="3"/>
      <c r="F207" s="3"/>
      <c r="G207" s="3"/>
      <c r="H207" s="3"/>
      <c r="I207" s="3"/>
      <c r="J207" s="3"/>
      <c r="K207" s="3"/>
    </row>
    <row r="208" spans="1:11" x14ac:dyDescent="0.25">
      <c r="A208" s="3"/>
      <c r="B208" s="3"/>
      <c r="C208" s="3"/>
      <c r="D208" s="3"/>
      <c r="E208" s="3"/>
      <c r="F208" s="3"/>
      <c r="G208" s="3"/>
      <c r="H208" s="3"/>
      <c r="I208" s="3"/>
      <c r="J208" s="3"/>
      <c r="K208" s="3"/>
    </row>
    <row r="209" spans="1:11" x14ac:dyDescent="0.25">
      <c r="A209" s="3"/>
      <c r="B209" s="3"/>
      <c r="C209" s="3"/>
      <c r="D209" s="3"/>
      <c r="E209" s="3"/>
      <c r="F209" s="3"/>
      <c r="G209" s="3"/>
      <c r="H209" s="3"/>
      <c r="I209" s="3"/>
      <c r="J209" s="3"/>
      <c r="K209" s="3"/>
    </row>
    <row r="210" spans="1:11" x14ac:dyDescent="0.25">
      <c r="A210" s="3"/>
      <c r="B210" s="3"/>
      <c r="C210" s="3"/>
      <c r="D210" s="3"/>
      <c r="E210" s="3"/>
      <c r="F210" s="3"/>
      <c r="G210" s="3"/>
      <c r="H210" s="3"/>
      <c r="I210" s="3"/>
      <c r="J210" s="3"/>
      <c r="K210" s="3"/>
    </row>
    <row r="211" spans="1:11" x14ac:dyDescent="0.25">
      <c r="A211" s="3"/>
      <c r="B211" s="3"/>
      <c r="C211" s="3"/>
      <c r="D211" s="3"/>
      <c r="E211" s="3"/>
      <c r="F211" s="3"/>
      <c r="G211" s="3"/>
      <c r="H211" s="3"/>
      <c r="I211" s="3"/>
      <c r="J211" s="3"/>
      <c r="K211" s="3"/>
    </row>
    <row r="212" spans="1:11" x14ac:dyDescent="0.25">
      <c r="A212" s="3"/>
      <c r="B212" s="3"/>
      <c r="C212" s="3"/>
      <c r="D212" s="3"/>
      <c r="E212" s="3"/>
      <c r="F212" s="3"/>
      <c r="G212" s="3"/>
      <c r="H212" s="3"/>
      <c r="I212" s="3"/>
      <c r="J212" s="3"/>
      <c r="K212" s="3"/>
    </row>
    <row r="213" spans="1:11" x14ac:dyDescent="0.25">
      <c r="A213" s="3"/>
      <c r="B213" s="3"/>
      <c r="C213" s="3"/>
      <c r="D213" s="3"/>
      <c r="E213" s="3"/>
      <c r="F213" s="3"/>
      <c r="G213" s="3"/>
      <c r="H213" s="3"/>
      <c r="I213" s="3"/>
      <c r="J213" s="3"/>
      <c r="K213" s="3"/>
    </row>
    <row r="214" spans="1:11" x14ac:dyDescent="0.25">
      <c r="A214" s="3"/>
      <c r="B214" s="3"/>
      <c r="C214" s="3"/>
      <c r="D214" s="3"/>
      <c r="E214" s="3"/>
      <c r="F214" s="3"/>
      <c r="G214" s="3"/>
      <c r="H214" s="3"/>
      <c r="I214" s="3"/>
      <c r="J214" s="3"/>
      <c r="K214" s="3"/>
    </row>
    <row r="215" spans="1:11" x14ac:dyDescent="0.25">
      <c r="A215" s="3"/>
      <c r="B215" s="3"/>
      <c r="C215" s="3"/>
      <c r="D215" s="3"/>
      <c r="E215" s="3"/>
      <c r="F215" s="3"/>
      <c r="G215" s="3"/>
      <c r="H215" s="3"/>
      <c r="I215" s="3"/>
      <c r="J215" s="3"/>
      <c r="K215" s="3"/>
    </row>
    <row r="216" spans="1:11" x14ac:dyDescent="0.25">
      <c r="A216" s="3"/>
      <c r="B216" s="3"/>
      <c r="C216" s="3"/>
      <c r="D216" s="3"/>
      <c r="E216" s="3"/>
      <c r="F216" s="3"/>
      <c r="G216" s="3"/>
      <c r="H216" s="3"/>
      <c r="I216" s="3"/>
      <c r="J216" s="3"/>
      <c r="K216" s="3"/>
    </row>
    <row r="217" spans="1:11" x14ac:dyDescent="0.25">
      <c r="A217" s="3"/>
      <c r="B217" s="3"/>
      <c r="C217" s="3"/>
      <c r="D217" s="3"/>
      <c r="E217" s="3"/>
      <c r="F217" s="3"/>
      <c r="G217" s="3"/>
      <c r="H217" s="3"/>
      <c r="I217" s="3"/>
      <c r="J217" s="3"/>
      <c r="K217" s="3"/>
    </row>
    <row r="218" spans="1:11" x14ac:dyDescent="0.25">
      <c r="A218" s="3"/>
      <c r="B218" s="3"/>
      <c r="C218" s="3"/>
      <c r="D218" s="3"/>
      <c r="E218" s="3"/>
      <c r="F218" s="3"/>
      <c r="G218" s="3"/>
      <c r="H218" s="3"/>
      <c r="I218" s="3"/>
      <c r="J218" s="3"/>
      <c r="K218" s="3"/>
    </row>
    <row r="219" spans="1:11" x14ac:dyDescent="0.25">
      <c r="A219" s="3"/>
      <c r="B219" s="3"/>
      <c r="C219" s="3"/>
      <c r="D219" s="3"/>
      <c r="E219" s="3"/>
      <c r="F219" s="3"/>
      <c r="G219" s="3"/>
      <c r="H219" s="3"/>
      <c r="I219" s="3"/>
      <c r="J219" s="3"/>
      <c r="K219" s="3"/>
    </row>
    <row r="220" spans="1:11" x14ac:dyDescent="0.25">
      <c r="A220" s="3"/>
      <c r="B220" s="3"/>
      <c r="C220" s="3"/>
      <c r="D220" s="3"/>
      <c r="E220" s="3"/>
      <c r="F220" s="3"/>
      <c r="G220" s="3"/>
      <c r="H220" s="3"/>
      <c r="I220" s="3"/>
      <c r="J220" s="3"/>
      <c r="K220" s="3"/>
    </row>
    <row r="221" spans="1:11" x14ac:dyDescent="0.25">
      <c r="A221" s="3"/>
      <c r="B221" s="3"/>
      <c r="C221" s="3"/>
      <c r="D221" s="3"/>
      <c r="E221" s="3"/>
      <c r="F221" s="3"/>
      <c r="G221" s="3"/>
      <c r="H221" s="3"/>
      <c r="I221" s="3"/>
      <c r="J221" s="3"/>
      <c r="K221" s="3"/>
    </row>
    <row r="222" spans="1:11" x14ac:dyDescent="0.25">
      <c r="A222" s="3"/>
      <c r="B222" s="3"/>
      <c r="C222" s="3"/>
      <c r="D222" s="3"/>
      <c r="E222" s="3"/>
      <c r="F222" s="3"/>
      <c r="G222" s="3"/>
      <c r="H222" s="3"/>
      <c r="I222" s="3"/>
      <c r="J222" s="3"/>
      <c r="K222" s="3"/>
    </row>
    <row r="223" spans="1:11" x14ac:dyDescent="0.25">
      <c r="A223" s="3"/>
      <c r="B223" s="3"/>
      <c r="C223" s="3"/>
      <c r="D223" s="3"/>
      <c r="E223" s="3"/>
      <c r="F223" s="3"/>
      <c r="G223" s="3"/>
      <c r="H223" s="3"/>
      <c r="I223" s="3"/>
      <c r="J223" s="3"/>
      <c r="K223" s="3"/>
    </row>
    <row r="224" spans="1:11" x14ac:dyDescent="0.25">
      <c r="A224" s="3"/>
      <c r="B224" s="3"/>
      <c r="C224" s="3"/>
      <c r="D224" s="3"/>
      <c r="E224" s="3"/>
      <c r="F224" s="3"/>
      <c r="G224" s="3"/>
      <c r="H224" s="3"/>
      <c r="I224" s="3"/>
      <c r="J224" s="3"/>
      <c r="K224" s="3"/>
    </row>
    <row r="225" spans="1:11" x14ac:dyDescent="0.25">
      <c r="A225" s="3"/>
      <c r="B225" s="3"/>
      <c r="C225" s="3"/>
      <c r="D225" s="3"/>
      <c r="E225" s="3"/>
      <c r="F225" s="3"/>
      <c r="G225" s="3"/>
      <c r="H225" s="3"/>
      <c r="I225" s="3"/>
      <c r="J225" s="3"/>
      <c r="K225" s="3"/>
    </row>
    <row r="226" spans="1:11" x14ac:dyDescent="0.25">
      <c r="A226" s="3"/>
      <c r="B226" s="3"/>
      <c r="C226" s="3"/>
      <c r="D226" s="3"/>
      <c r="E226" s="3"/>
      <c r="F226" s="3"/>
      <c r="G226" s="3"/>
      <c r="H226" s="3"/>
      <c r="I226" s="3"/>
      <c r="J226" s="3"/>
      <c r="K226" s="3"/>
    </row>
    <row r="227" spans="1:11" x14ac:dyDescent="0.25">
      <c r="A227" s="3"/>
      <c r="B227" s="3"/>
      <c r="C227" s="3"/>
      <c r="D227" s="3"/>
      <c r="E227" s="3"/>
      <c r="F227" s="3"/>
      <c r="G227" s="3"/>
      <c r="H227" s="3"/>
      <c r="I227" s="3"/>
      <c r="J227" s="3"/>
      <c r="K227" s="3"/>
    </row>
    <row r="228" spans="1:11" x14ac:dyDescent="0.25">
      <c r="A228" s="3"/>
      <c r="B228" s="3"/>
      <c r="C228" s="3"/>
      <c r="D228" s="3"/>
      <c r="E228" s="3"/>
      <c r="F228" s="3"/>
      <c r="G228" s="3"/>
      <c r="H228" s="3"/>
      <c r="I228" s="3"/>
      <c r="J228" s="3"/>
      <c r="K228" s="3"/>
    </row>
    <row r="229" spans="1:11" x14ac:dyDescent="0.25">
      <c r="A229" s="3"/>
      <c r="B229" s="3"/>
      <c r="C229" s="3"/>
      <c r="D229" s="3"/>
      <c r="E229" s="3"/>
      <c r="F229" s="3"/>
      <c r="G229" s="3"/>
      <c r="H229" s="3"/>
      <c r="I229" s="3"/>
      <c r="J229" s="3"/>
      <c r="K229" s="3"/>
    </row>
    <row r="230" spans="1:11" x14ac:dyDescent="0.25">
      <c r="A230" s="3"/>
      <c r="B230" s="3"/>
      <c r="C230" s="3"/>
      <c r="D230" s="3"/>
      <c r="E230" s="3"/>
      <c r="F230" s="3"/>
      <c r="G230" s="3"/>
      <c r="H230" s="3"/>
      <c r="I230" s="3"/>
      <c r="J230" s="3"/>
      <c r="K230" s="3"/>
    </row>
    <row r="231" spans="1:11" x14ac:dyDescent="0.25">
      <c r="A231" s="3"/>
      <c r="B231" s="3"/>
      <c r="C231" s="3"/>
      <c r="D231" s="3"/>
      <c r="E231" s="3"/>
      <c r="F231" s="3"/>
      <c r="G231" s="3"/>
      <c r="H231" s="3"/>
      <c r="I231" s="3"/>
      <c r="J231" s="3"/>
      <c r="K231" s="3"/>
    </row>
    <row r="232" spans="1:11" x14ac:dyDescent="0.25">
      <c r="A232" s="3"/>
      <c r="B232" s="3"/>
      <c r="C232" s="3"/>
      <c r="D232" s="3"/>
      <c r="E232" s="3"/>
      <c r="F232" s="3"/>
      <c r="G232" s="3"/>
      <c r="H232" s="3"/>
      <c r="I232" s="3"/>
      <c r="J232" s="3"/>
      <c r="K232" s="3"/>
    </row>
    <row r="233" spans="1:11" x14ac:dyDescent="0.25">
      <c r="A233" s="3"/>
      <c r="B233" s="3"/>
      <c r="C233" s="3"/>
      <c r="D233" s="3"/>
      <c r="E233" s="3"/>
      <c r="F233" s="3"/>
      <c r="G233" s="3"/>
      <c r="H233" s="3"/>
      <c r="I233" s="3"/>
      <c r="J233" s="3"/>
      <c r="K233" s="3"/>
    </row>
    <row r="234" spans="1:11" x14ac:dyDescent="0.25">
      <c r="A234" s="3"/>
      <c r="B234" s="3"/>
      <c r="C234" s="3"/>
      <c r="D234" s="3"/>
      <c r="E234" s="3"/>
      <c r="F234" s="3"/>
      <c r="G234" s="3"/>
      <c r="H234" s="3"/>
      <c r="I234" s="3"/>
      <c r="J234" s="3"/>
      <c r="K234" s="3"/>
    </row>
    <row r="235" spans="1:11" x14ac:dyDescent="0.25">
      <c r="A235" s="3"/>
      <c r="B235" s="3"/>
      <c r="C235" s="3"/>
      <c r="D235" s="3"/>
      <c r="E235" s="3"/>
      <c r="F235" s="3"/>
      <c r="G235" s="3"/>
      <c r="H235" s="3"/>
      <c r="I235" s="3"/>
      <c r="J235" s="3"/>
      <c r="K235" s="3"/>
    </row>
    <row r="236" spans="1:11" x14ac:dyDescent="0.25">
      <c r="A236" s="3"/>
      <c r="B236" s="3"/>
      <c r="C236" s="3"/>
      <c r="D236" s="3"/>
      <c r="E236" s="3"/>
      <c r="F236" s="3"/>
      <c r="G236" s="3"/>
      <c r="H236" s="3"/>
      <c r="I236" s="3"/>
      <c r="J236" s="3"/>
      <c r="K236" s="3"/>
    </row>
    <row r="237" spans="1:11" x14ac:dyDescent="0.25">
      <c r="A237" s="3"/>
      <c r="B237" s="3"/>
      <c r="C237" s="3"/>
      <c r="D237" s="3"/>
      <c r="E237" s="3"/>
      <c r="F237" s="3"/>
      <c r="G237" s="3"/>
      <c r="H237" s="3"/>
      <c r="I237" s="3"/>
      <c r="J237" s="3"/>
      <c r="K237" s="3"/>
    </row>
    <row r="238" spans="1:11" x14ac:dyDescent="0.25">
      <c r="A238" s="3"/>
      <c r="B238" s="3"/>
      <c r="C238" s="3"/>
      <c r="D238" s="3"/>
      <c r="E238" s="3"/>
      <c r="F238" s="3"/>
      <c r="G238" s="3"/>
      <c r="H238" s="3"/>
      <c r="I238" s="3"/>
      <c r="J238" s="3"/>
      <c r="K238" s="3"/>
    </row>
    <row r="239" spans="1:11" x14ac:dyDescent="0.25">
      <c r="A239" s="3"/>
      <c r="B239" s="3"/>
      <c r="C239" s="3"/>
      <c r="D239" s="3"/>
      <c r="E239" s="3"/>
      <c r="F239" s="3"/>
      <c r="G239" s="3"/>
      <c r="H239" s="3"/>
      <c r="I239" s="3"/>
      <c r="J239" s="3"/>
      <c r="K239" s="3"/>
    </row>
    <row r="240" spans="1:11" x14ac:dyDescent="0.25">
      <c r="A240" s="3"/>
      <c r="B240" s="3"/>
      <c r="C240" s="3"/>
      <c r="D240" s="3"/>
      <c r="E240" s="3"/>
      <c r="F240" s="3"/>
      <c r="G240" s="3"/>
      <c r="H240" s="3"/>
      <c r="I240" s="3"/>
      <c r="J240" s="3"/>
      <c r="K240" s="3"/>
    </row>
    <row r="241" spans="1:11" x14ac:dyDescent="0.25">
      <c r="A241" s="3"/>
      <c r="B241" s="3"/>
      <c r="C241" s="3"/>
      <c r="D241" s="3"/>
      <c r="E241" s="3"/>
      <c r="F241" s="3"/>
      <c r="G241" s="3"/>
      <c r="H241" s="3"/>
      <c r="I241" s="3"/>
      <c r="J241" s="3"/>
      <c r="K241" s="3"/>
    </row>
    <row r="242" spans="1:11" x14ac:dyDescent="0.25">
      <c r="A242" s="3"/>
      <c r="B242" s="3"/>
      <c r="C242" s="3"/>
      <c r="D242" s="3"/>
      <c r="E242" s="3"/>
      <c r="F242" s="3"/>
      <c r="G242" s="3"/>
      <c r="H242" s="3"/>
      <c r="I242" s="3"/>
      <c r="J242" s="3"/>
      <c r="K242" s="3"/>
    </row>
    <row r="243" spans="1:11" x14ac:dyDescent="0.25">
      <c r="A243" s="3"/>
      <c r="B243" s="3"/>
      <c r="C243" s="3"/>
      <c r="D243" s="3"/>
      <c r="E243" s="3"/>
      <c r="F243" s="3"/>
      <c r="G243" s="3"/>
      <c r="H243" s="3"/>
      <c r="I243" s="3"/>
      <c r="J243" s="3"/>
      <c r="K243" s="3"/>
    </row>
    <row r="244" spans="1:11" x14ac:dyDescent="0.25">
      <c r="A244" s="3"/>
      <c r="B244" s="3"/>
      <c r="C244" s="3"/>
      <c r="D244" s="3"/>
      <c r="E244" s="3"/>
      <c r="F244" s="3"/>
      <c r="G244" s="3"/>
      <c r="H244" s="3"/>
      <c r="I244" s="3"/>
      <c r="J244" s="3"/>
      <c r="K244" s="3"/>
    </row>
    <row r="245" spans="1:11" x14ac:dyDescent="0.25">
      <c r="A245" s="3"/>
      <c r="B245" s="3"/>
      <c r="C245" s="3"/>
      <c r="D245" s="3"/>
      <c r="E245" s="3"/>
      <c r="F245" s="3"/>
      <c r="G245" s="3"/>
      <c r="H245" s="3"/>
      <c r="I245" s="3"/>
      <c r="J245" s="3"/>
      <c r="K245" s="3"/>
    </row>
    <row r="246" spans="1:11" x14ac:dyDescent="0.25">
      <c r="A246" s="3"/>
      <c r="B246" s="3"/>
      <c r="C246" s="3"/>
      <c r="D246" s="3"/>
      <c r="E246" s="3"/>
      <c r="F246" s="3"/>
      <c r="G246" s="3"/>
      <c r="H246" s="3"/>
      <c r="I246" s="3"/>
      <c r="J246" s="3"/>
      <c r="K246" s="3"/>
    </row>
    <row r="247" spans="1:11" x14ac:dyDescent="0.25">
      <c r="A247" s="3"/>
      <c r="B247" s="3"/>
      <c r="C247" s="3"/>
      <c r="D247" s="3"/>
      <c r="E247" s="3"/>
      <c r="F247" s="3"/>
      <c r="G247" s="3"/>
      <c r="H247" s="3"/>
      <c r="I247" s="3"/>
      <c r="J247" s="3"/>
      <c r="K247" s="3"/>
    </row>
    <row r="248" spans="1:11" x14ac:dyDescent="0.25">
      <c r="A248" s="3"/>
      <c r="B248" s="3"/>
      <c r="C248" s="3"/>
      <c r="D248" s="3"/>
      <c r="E248" s="3"/>
      <c r="F248" s="3"/>
      <c r="G248" s="3"/>
      <c r="H248" s="3"/>
      <c r="I248" s="3"/>
      <c r="J248" s="3"/>
      <c r="K248" s="3"/>
    </row>
    <row r="249" spans="1:11" x14ac:dyDescent="0.25">
      <c r="A249" s="3"/>
      <c r="B249" s="3"/>
      <c r="C249" s="3"/>
      <c r="D249" s="3"/>
      <c r="E249" s="3"/>
      <c r="F249" s="3"/>
      <c r="G249" s="3"/>
      <c r="H249" s="3"/>
      <c r="I249" s="3"/>
      <c r="J249" s="3"/>
      <c r="K249" s="3"/>
    </row>
    <row r="250" spans="1:11" x14ac:dyDescent="0.25">
      <c r="A250" s="3"/>
      <c r="B250" s="3"/>
      <c r="C250" s="3"/>
      <c r="D250" s="3"/>
      <c r="E250" s="3"/>
      <c r="F250" s="3"/>
      <c r="G250" s="3"/>
      <c r="H250" s="3"/>
      <c r="I250" s="3"/>
      <c r="J250" s="3"/>
      <c r="K250" s="3"/>
    </row>
    <row r="251" spans="1:11" x14ac:dyDescent="0.25">
      <c r="A251" s="3"/>
      <c r="B251" s="3"/>
      <c r="C251" s="3"/>
      <c r="D251" s="3"/>
      <c r="E251" s="3"/>
      <c r="F251" s="3"/>
      <c r="G251" s="3"/>
      <c r="H251" s="3"/>
      <c r="I251" s="3"/>
      <c r="J251" s="3"/>
      <c r="K251" s="3"/>
    </row>
    <row r="252" spans="1:11" x14ac:dyDescent="0.25">
      <c r="A252" s="3"/>
      <c r="B252" s="3"/>
      <c r="C252" s="3"/>
      <c r="D252" s="3"/>
      <c r="E252" s="3"/>
      <c r="F252" s="3"/>
      <c r="G252" s="3"/>
      <c r="H252" s="3"/>
      <c r="I252" s="3"/>
      <c r="J252" s="3"/>
      <c r="K252" s="3"/>
    </row>
    <row r="253" spans="1:11" x14ac:dyDescent="0.25">
      <c r="A253" s="3"/>
      <c r="B253" s="3"/>
      <c r="C253" s="3"/>
      <c r="D253" s="3"/>
      <c r="E253" s="3"/>
      <c r="F253" s="3"/>
      <c r="G253" s="3"/>
      <c r="H253" s="3"/>
      <c r="I253" s="3"/>
      <c r="J253" s="3"/>
      <c r="K253" s="3"/>
    </row>
    <row r="254" spans="1:11" x14ac:dyDescent="0.25">
      <c r="A254" s="3"/>
      <c r="B254" s="3"/>
      <c r="C254" s="3"/>
      <c r="D254" s="3"/>
      <c r="E254" s="3"/>
      <c r="F254" s="3"/>
      <c r="G254" s="3"/>
      <c r="H254" s="3"/>
      <c r="I254" s="3"/>
      <c r="J254" s="3"/>
      <c r="K254" s="3"/>
    </row>
    <row r="255" spans="1:11" x14ac:dyDescent="0.25">
      <c r="A255" s="3"/>
      <c r="B255" s="3"/>
      <c r="C255" s="3"/>
      <c r="D255" s="3"/>
      <c r="E255" s="3"/>
      <c r="F255" s="3"/>
      <c r="G255" s="3"/>
      <c r="H255" s="3"/>
      <c r="I255" s="3"/>
      <c r="J255" s="3"/>
      <c r="K255" s="3"/>
    </row>
    <row r="256" spans="1:11" x14ac:dyDescent="0.25">
      <c r="A256" s="3"/>
      <c r="B256" s="3"/>
      <c r="C256" s="3"/>
      <c r="D256" s="3"/>
      <c r="E256" s="3"/>
      <c r="F256" s="3"/>
      <c r="G256" s="3"/>
      <c r="H256" s="3"/>
      <c r="I256" s="3"/>
      <c r="J256" s="3"/>
      <c r="K256" s="3"/>
    </row>
    <row r="257" spans="1:11" x14ac:dyDescent="0.25">
      <c r="A257" s="3"/>
      <c r="B257" s="3"/>
      <c r="C257" s="3"/>
      <c r="D257" s="3"/>
      <c r="E257" s="3"/>
      <c r="F257" s="3"/>
      <c r="G257" s="3"/>
      <c r="H257" s="3"/>
      <c r="I257" s="3"/>
      <c r="J257" s="3"/>
      <c r="K257" s="3"/>
    </row>
    <row r="258" spans="1:11" x14ac:dyDescent="0.25">
      <c r="A258" s="3"/>
      <c r="B258" s="3"/>
      <c r="C258" s="3"/>
      <c r="D258" s="3"/>
      <c r="E258" s="3"/>
      <c r="F258" s="3"/>
      <c r="G258" s="3"/>
      <c r="H258" s="3"/>
      <c r="I258" s="3"/>
      <c r="J258" s="3"/>
      <c r="K258" s="3"/>
    </row>
    <row r="259" spans="1:11" x14ac:dyDescent="0.25">
      <c r="A259" s="3"/>
      <c r="B259" s="3"/>
      <c r="C259" s="3"/>
      <c r="D259" s="3"/>
      <c r="E259" s="3"/>
      <c r="F259" s="3"/>
      <c r="G259" s="3"/>
      <c r="H259" s="3"/>
      <c r="I259" s="3"/>
      <c r="J259" s="3"/>
      <c r="K259" s="3"/>
    </row>
    <row r="260" spans="1:11" x14ac:dyDescent="0.25">
      <c r="A260" s="3"/>
      <c r="B260" s="3"/>
      <c r="C260" s="3"/>
      <c r="D260" s="3"/>
      <c r="E260" s="3"/>
      <c r="F260" s="3"/>
      <c r="G260" s="3"/>
      <c r="H260" s="3"/>
      <c r="I260" s="3"/>
      <c r="J260" s="3"/>
      <c r="K260" s="3"/>
    </row>
    <row r="261" spans="1:11" x14ac:dyDescent="0.25">
      <c r="A261" s="3"/>
      <c r="B261" s="3"/>
      <c r="C261" s="3"/>
      <c r="D261" s="3"/>
      <c r="E261" s="3"/>
      <c r="F261" s="3"/>
      <c r="G261" s="3"/>
      <c r="H261" s="3"/>
      <c r="I261" s="3"/>
      <c r="J261" s="3"/>
      <c r="K261" s="3"/>
    </row>
    <row r="262" spans="1:11" x14ac:dyDescent="0.25">
      <c r="A262" s="3"/>
      <c r="B262" s="3"/>
      <c r="C262" s="3"/>
      <c r="D262" s="3"/>
      <c r="E262" s="3"/>
      <c r="F262" s="3"/>
      <c r="G262" s="3"/>
      <c r="H262" s="3"/>
      <c r="I262" s="3"/>
      <c r="J262" s="3"/>
      <c r="K262" s="3"/>
    </row>
    <row r="263" spans="1:11" x14ac:dyDescent="0.25">
      <c r="A263" s="3"/>
      <c r="B263" s="3"/>
      <c r="C263" s="3"/>
      <c r="D263" s="3"/>
      <c r="E263" s="3"/>
      <c r="F263" s="3"/>
      <c r="G263" s="3"/>
      <c r="H263" s="3"/>
      <c r="I263" s="3"/>
      <c r="J263" s="3"/>
      <c r="K263" s="3"/>
    </row>
    <row r="264" spans="1:11" x14ac:dyDescent="0.25">
      <c r="A264" s="3"/>
      <c r="B264" s="3"/>
      <c r="C264" s="3"/>
      <c r="D264" s="3"/>
      <c r="E264" s="3"/>
      <c r="F264" s="3"/>
      <c r="G264" s="3"/>
      <c r="H264" s="3"/>
      <c r="I264" s="3"/>
      <c r="J264" s="3"/>
      <c r="K264" s="3"/>
    </row>
    <row r="265" spans="1:11" x14ac:dyDescent="0.25">
      <c r="A265" s="3"/>
      <c r="B265" s="3"/>
      <c r="C265" s="3"/>
      <c r="D265" s="3"/>
      <c r="E265" s="3"/>
      <c r="F265" s="3"/>
      <c r="G265" s="3"/>
      <c r="H265" s="3"/>
      <c r="I265" s="3"/>
      <c r="J265" s="3"/>
      <c r="K265" s="3"/>
    </row>
    <row r="266" spans="1:11" x14ac:dyDescent="0.25">
      <c r="A266" s="3"/>
      <c r="B266" s="3"/>
      <c r="C266" s="3"/>
      <c r="D266" s="3"/>
      <c r="E266" s="3"/>
      <c r="F266" s="3"/>
      <c r="G266" s="3"/>
      <c r="H266" s="3"/>
      <c r="I266" s="3"/>
      <c r="J266" s="3"/>
      <c r="K266" s="3"/>
    </row>
    <row r="267" spans="1:11" x14ac:dyDescent="0.25">
      <c r="A267" s="3"/>
      <c r="B267" s="3"/>
      <c r="C267" s="3"/>
      <c r="D267" s="3"/>
      <c r="E267" s="3"/>
      <c r="F267" s="3"/>
      <c r="G267" s="3"/>
      <c r="H267" s="3"/>
      <c r="I267" s="3"/>
      <c r="J267" s="3"/>
      <c r="K267" s="3"/>
    </row>
    <row r="268" spans="1:11" x14ac:dyDescent="0.25">
      <c r="A268" s="3"/>
      <c r="B268" s="3"/>
      <c r="C268" s="3"/>
      <c r="D268" s="3"/>
      <c r="E268" s="3"/>
      <c r="F268" s="3"/>
      <c r="G268" s="3"/>
      <c r="H268" s="3"/>
      <c r="I268" s="3"/>
      <c r="J268" s="3"/>
      <c r="K268" s="3"/>
    </row>
    <row r="269" spans="1:11" x14ac:dyDescent="0.25">
      <c r="A269" s="3"/>
      <c r="B269" s="3"/>
      <c r="C269" s="3"/>
      <c r="D269" s="3"/>
      <c r="E269" s="3"/>
      <c r="F269" s="3"/>
      <c r="G269" s="3"/>
      <c r="H269" s="3"/>
      <c r="I269" s="3"/>
      <c r="J269" s="3"/>
      <c r="K269" s="3"/>
    </row>
    <row r="270" spans="1:11" x14ac:dyDescent="0.25">
      <c r="A270" s="3"/>
      <c r="B270" s="3"/>
      <c r="C270" s="3"/>
      <c r="D270" s="3"/>
      <c r="E270" s="3"/>
      <c r="F270" s="3"/>
      <c r="G270" s="3"/>
      <c r="H270" s="3"/>
      <c r="I270" s="3"/>
      <c r="J270" s="3"/>
      <c r="K270" s="3"/>
    </row>
    <row r="271" spans="1:11" x14ac:dyDescent="0.25">
      <c r="A271" s="3"/>
      <c r="B271" s="3"/>
      <c r="C271" s="3"/>
      <c r="D271" s="3"/>
      <c r="E271" s="3"/>
      <c r="F271" s="3"/>
      <c r="G271" s="3"/>
      <c r="H271" s="3"/>
      <c r="I271" s="3"/>
      <c r="J271" s="3"/>
      <c r="K271" s="3"/>
    </row>
    <row r="272" spans="1:11" x14ac:dyDescent="0.25">
      <c r="A272" s="3"/>
      <c r="B272" s="3"/>
      <c r="C272" s="3"/>
      <c r="D272" s="3"/>
      <c r="E272" s="3"/>
      <c r="F272" s="3"/>
      <c r="G272" s="3"/>
      <c r="H272" s="3"/>
      <c r="I272" s="3"/>
      <c r="J272" s="3"/>
      <c r="K272" s="3"/>
    </row>
    <row r="273" spans="1:11" x14ac:dyDescent="0.25">
      <c r="A273" s="3"/>
      <c r="B273" s="3"/>
      <c r="C273" s="3"/>
      <c r="D273" s="3"/>
      <c r="E273" s="3"/>
      <c r="F273" s="3"/>
      <c r="G273" s="3"/>
      <c r="H273" s="3"/>
      <c r="I273" s="3"/>
      <c r="J273" s="3"/>
      <c r="K273" s="3"/>
    </row>
    <row r="274" spans="1:11" x14ac:dyDescent="0.25">
      <c r="A274" s="3"/>
      <c r="B274" s="3"/>
      <c r="C274" s="3"/>
      <c r="D274" s="3"/>
      <c r="E274" s="3"/>
      <c r="F274" s="3"/>
      <c r="G274" s="3"/>
      <c r="H274" s="3"/>
      <c r="I274" s="3"/>
      <c r="J274" s="3"/>
      <c r="K274" s="3"/>
    </row>
    <row r="275" spans="1:11" x14ac:dyDescent="0.25">
      <c r="A275" s="3"/>
      <c r="B275" s="3"/>
      <c r="C275" s="3"/>
      <c r="D275" s="3"/>
      <c r="E275" s="3"/>
      <c r="F275" s="3"/>
      <c r="G275" s="3"/>
      <c r="H275" s="3"/>
      <c r="I275" s="3"/>
      <c r="J275" s="3"/>
      <c r="K275" s="3"/>
    </row>
    <row r="276" spans="1:11" x14ac:dyDescent="0.25">
      <c r="A276" s="3"/>
      <c r="B276" s="3"/>
      <c r="C276" s="3"/>
      <c r="D276" s="3"/>
      <c r="E276" s="3"/>
      <c r="F276" s="3"/>
      <c r="G276" s="3"/>
      <c r="H276" s="3"/>
      <c r="I276" s="3"/>
      <c r="J276" s="3"/>
      <c r="K276" s="3"/>
    </row>
    <row r="277" spans="1:11" x14ac:dyDescent="0.25">
      <c r="A277" s="3"/>
      <c r="B277" s="3"/>
      <c r="C277" s="3"/>
      <c r="D277" s="3"/>
      <c r="E277" s="3"/>
      <c r="F277" s="3"/>
      <c r="G277" s="3"/>
      <c r="H277" s="3"/>
      <c r="I277" s="3"/>
      <c r="J277" s="3"/>
      <c r="K277" s="3"/>
    </row>
    <row r="278" spans="1:11" x14ac:dyDescent="0.25">
      <c r="A278" s="3"/>
      <c r="B278" s="3"/>
      <c r="C278" s="3"/>
      <c r="D278" s="3"/>
      <c r="E278" s="3"/>
      <c r="F278" s="3"/>
      <c r="G278" s="3"/>
      <c r="H278" s="3"/>
      <c r="I278" s="3"/>
      <c r="J278" s="3"/>
      <c r="K278" s="3"/>
    </row>
    <row r="279" spans="1:11" x14ac:dyDescent="0.25">
      <c r="A279" s="3"/>
      <c r="B279" s="3"/>
      <c r="C279" s="3"/>
      <c r="D279" s="3"/>
      <c r="E279" s="3"/>
      <c r="F279" s="3"/>
      <c r="G279" s="3"/>
      <c r="H279" s="3"/>
      <c r="I279" s="3"/>
      <c r="J279" s="3"/>
      <c r="K279" s="3"/>
    </row>
    <row r="280" spans="1:11" x14ac:dyDescent="0.25">
      <c r="A280" s="3"/>
      <c r="B280" s="3"/>
      <c r="C280" s="3"/>
      <c r="D280" s="3"/>
      <c r="E280" s="3"/>
      <c r="F280" s="3"/>
      <c r="G280" s="3"/>
      <c r="H280" s="3"/>
      <c r="I280" s="3"/>
      <c r="J280" s="3"/>
      <c r="K280" s="3"/>
    </row>
    <row r="281" spans="1:11" x14ac:dyDescent="0.25">
      <c r="A281" s="3"/>
      <c r="B281" s="3"/>
      <c r="C281" s="3"/>
      <c r="D281" s="3"/>
      <c r="E281" s="3"/>
      <c r="F281" s="3"/>
      <c r="G281" s="3"/>
      <c r="H281" s="3"/>
      <c r="I281" s="3"/>
      <c r="J281" s="3"/>
      <c r="K281" s="3"/>
    </row>
    <row r="282" spans="1:11" x14ac:dyDescent="0.25">
      <c r="A282" s="3"/>
      <c r="B282" s="3"/>
      <c r="C282" s="3"/>
      <c r="D282" s="3"/>
      <c r="E282" s="3"/>
      <c r="F282" s="3"/>
      <c r="G282" s="3"/>
      <c r="H282" s="3"/>
      <c r="I282" s="3"/>
      <c r="J282" s="3"/>
      <c r="K282" s="3"/>
    </row>
    <row r="283" spans="1:11" x14ac:dyDescent="0.25">
      <c r="A283" s="3"/>
      <c r="B283" s="3"/>
      <c r="C283" s="3"/>
      <c r="D283" s="3"/>
      <c r="E283" s="3"/>
      <c r="F283" s="3"/>
      <c r="G283" s="3"/>
      <c r="H283" s="3"/>
      <c r="I283" s="3"/>
      <c r="J283" s="3"/>
      <c r="K283" s="3"/>
    </row>
    <row r="284" spans="1:11" x14ac:dyDescent="0.25">
      <c r="A284" s="3"/>
      <c r="B284" s="3"/>
      <c r="C284" s="3"/>
      <c r="D284" s="3"/>
      <c r="E284" s="3"/>
      <c r="F284" s="3"/>
      <c r="G284" s="3"/>
      <c r="H284" s="3"/>
      <c r="I284" s="3"/>
      <c r="J284" s="3"/>
      <c r="K284" s="3"/>
    </row>
    <row r="285" spans="1:11" x14ac:dyDescent="0.25">
      <c r="A285" s="3"/>
      <c r="B285" s="3"/>
      <c r="C285" s="3"/>
      <c r="D285" s="3"/>
      <c r="E285" s="3"/>
      <c r="F285" s="3"/>
      <c r="G285" s="3"/>
      <c r="H285" s="3"/>
      <c r="I285" s="3"/>
      <c r="J285" s="3"/>
      <c r="K285" s="3"/>
    </row>
    <row r="286" spans="1:11" x14ac:dyDescent="0.25">
      <c r="A286" s="3"/>
      <c r="B286" s="3"/>
      <c r="C286" s="3"/>
      <c r="D286" s="3"/>
      <c r="E286" s="3"/>
      <c r="F286" s="3"/>
      <c r="G286" s="3"/>
      <c r="H286" s="3"/>
      <c r="I286" s="3"/>
      <c r="J286" s="3"/>
      <c r="K286" s="3"/>
    </row>
    <row r="287" spans="1:11" x14ac:dyDescent="0.25">
      <c r="A287" s="3"/>
      <c r="B287" s="3"/>
      <c r="C287" s="3"/>
      <c r="D287" s="3"/>
      <c r="E287" s="3"/>
      <c r="F287" s="3"/>
      <c r="G287" s="3"/>
      <c r="H287" s="3"/>
      <c r="I287" s="3"/>
      <c r="J287" s="3"/>
      <c r="K287" s="3"/>
    </row>
    <row r="288" spans="1:11" x14ac:dyDescent="0.25">
      <c r="A288" s="3"/>
      <c r="B288" s="3"/>
      <c r="C288" s="3"/>
      <c r="D288" s="3"/>
      <c r="E288" s="3"/>
      <c r="F288" s="3"/>
      <c r="G288" s="3"/>
      <c r="H288" s="3"/>
      <c r="I288" s="3"/>
      <c r="J288" s="3"/>
      <c r="K288" s="3"/>
    </row>
    <row r="289" spans="1:11" x14ac:dyDescent="0.25">
      <c r="A289" s="3"/>
      <c r="B289" s="3"/>
      <c r="C289" s="3"/>
      <c r="D289" s="3"/>
      <c r="E289" s="3"/>
      <c r="F289" s="3"/>
      <c r="G289" s="3"/>
      <c r="H289" s="3"/>
      <c r="I289" s="3"/>
      <c r="J289" s="3"/>
      <c r="K289" s="3"/>
    </row>
    <row r="290" spans="1:11" x14ac:dyDescent="0.25">
      <c r="A290" s="3"/>
      <c r="B290" s="3"/>
      <c r="C290" s="3"/>
      <c r="D290" s="3"/>
      <c r="E290" s="3"/>
      <c r="F290" s="3"/>
      <c r="G290" s="3"/>
      <c r="H290" s="3"/>
      <c r="I290" s="3"/>
      <c r="J290" s="3"/>
      <c r="K290" s="3"/>
    </row>
    <row r="291" spans="1:11" x14ac:dyDescent="0.25">
      <c r="A291" s="3"/>
      <c r="B291" s="3"/>
      <c r="C291" s="3"/>
      <c r="D291" s="3"/>
      <c r="E291" s="3"/>
      <c r="F291" s="3"/>
      <c r="G291" s="3"/>
      <c r="H291" s="3"/>
      <c r="I291" s="3"/>
      <c r="J291" s="3"/>
      <c r="K291" s="3"/>
    </row>
    <row r="292" spans="1:11" x14ac:dyDescent="0.25">
      <c r="A292" s="3"/>
      <c r="B292" s="3"/>
      <c r="C292" s="3"/>
      <c r="D292" s="3"/>
      <c r="E292" s="3"/>
      <c r="F292" s="3"/>
      <c r="G292" s="3"/>
      <c r="H292" s="3"/>
      <c r="I292" s="3"/>
      <c r="J292" s="3"/>
      <c r="K292" s="3"/>
    </row>
    <row r="293" spans="1:11" x14ac:dyDescent="0.25">
      <c r="A293" s="3"/>
      <c r="B293" s="3"/>
      <c r="C293" s="3"/>
      <c r="D293" s="3"/>
      <c r="E293" s="3"/>
      <c r="F293" s="3"/>
      <c r="G293" s="3"/>
      <c r="H293" s="3"/>
      <c r="I293" s="3"/>
      <c r="J293" s="3"/>
      <c r="K293" s="3"/>
    </row>
    <row r="294" spans="1:11" x14ac:dyDescent="0.25">
      <c r="A294" s="3"/>
      <c r="B294" s="3"/>
      <c r="C294" s="3"/>
      <c r="D294" s="3"/>
      <c r="E294" s="3"/>
      <c r="F294" s="3"/>
      <c r="G294" s="3"/>
      <c r="H294" s="3"/>
      <c r="I294" s="3"/>
      <c r="J294" s="3"/>
      <c r="K294" s="3"/>
    </row>
    <row r="295" spans="1:11" x14ac:dyDescent="0.25">
      <c r="A295" s="3"/>
      <c r="B295" s="3"/>
      <c r="C295" s="3"/>
      <c r="D295" s="3"/>
      <c r="E295" s="3"/>
      <c r="F295" s="3"/>
      <c r="G295" s="3"/>
      <c r="H295" s="3"/>
      <c r="I295" s="3"/>
      <c r="J295" s="3"/>
      <c r="K295" s="3"/>
    </row>
    <row r="296" spans="1:11" x14ac:dyDescent="0.25">
      <c r="A296" s="3"/>
      <c r="B296" s="3"/>
      <c r="C296" s="3"/>
      <c r="D296" s="3"/>
      <c r="E296" s="3"/>
      <c r="F296" s="3"/>
      <c r="G296" s="3"/>
      <c r="H296" s="3"/>
      <c r="I296" s="3"/>
      <c r="J296" s="3"/>
      <c r="K296" s="3"/>
    </row>
    <row r="297" spans="1:11" x14ac:dyDescent="0.25">
      <c r="A297" s="3"/>
      <c r="B297" s="3"/>
      <c r="C297" s="3"/>
      <c r="D297" s="3"/>
      <c r="E297" s="3"/>
      <c r="F297" s="3"/>
      <c r="G297" s="3"/>
      <c r="H297" s="3"/>
      <c r="I297" s="3"/>
      <c r="J297" s="3"/>
      <c r="K297" s="3"/>
    </row>
    <row r="298" spans="1:11" x14ac:dyDescent="0.25">
      <c r="A298" s="3"/>
      <c r="B298" s="3"/>
      <c r="C298" s="3"/>
      <c r="D298" s="3"/>
      <c r="E298" s="3"/>
      <c r="F298" s="3"/>
      <c r="G298" s="3"/>
      <c r="H298" s="3"/>
      <c r="I298" s="3"/>
      <c r="J298" s="3"/>
      <c r="K298" s="3"/>
    </row>
    <row r="299" spans="1:11" x14ac:dyDescent="0.25">
      <c r="A299" s="3"/>
      <c r="B299" s="3"/>
      <c r="C299" s="3"/>
      <c r="D299" s="3"/>
      <c r="E299" s="3"/>
      <c r="F299" s="3"/>
      <c r="G299" s="3"/>
      <c r="H299" s="3"/>
      <c r="I299" s="3"/>
      <c r="J299" s="3"/>
      <c r="K299" s="3"/>
    </row>
    <row r="300" spans="1:11" x14ac:dyDescent="0.25">
      <c r="A300" s="3"/>
      <c r="B300" s="3"/>
      <c r="C300" s="3"/>
      <c r="D300" s="3"/>
      <c r="E300" s="3"/>
      <c r="F300" s="3"/>
      <c r="G300" s="3"/>
      <c r="H300" s="3"/>
      <c r="I300" s="3"/>
      <c r="J300" s="3"/>
      <c r="K300" s="3"/>
    </row>
    <row r="301" spans="1:11" x14ac:dyDescent="0.25">
      <c r="A301" s="3"/>
      <c r="B301" s="3"/>
      <c r="C301" s="3"/>
      <c r="D301" s="3"/>
      <c r="E301" s="3"/>
      <c r="F301" s="3"/>
      <c r="G301" s="3"/>
      <c r="H301" s="3"/>
      <c r="I301" s="3"/>
      <c r="J301" s="3"/>
      <c r="K301" s="3"/>
    </row>
    <row r="302" spans="1:11" x14ac:dyDescent="0.25">
      <c r="A302" s="3"/>
      <c r="B302" s="3"/>
      <c r="C302" s="3"/>
      <c r="D302" s="3"/>
      <c r="E302" s="3"/>
      <c r="F302" s="3"/>
      <c r="G302" s="3"/>
      <c r="H302" s="3"/>
      <c r="I302" s="3"/>
      <c r="J302" s="3"/>
      <c r="K302" s="3"/>
    </row>
    <row r="303" spans="1:11" x14ac:dyDescent="0.25">
      <c r="A303" s="3"/>
      <c r="B303" s="3"/>
      <c r="C303" s="3"/>
      <c r="D303" s="3"/>
      <c r="E303" s="3"/>
      <c r="F303" s="3"/>
      <c r="G303" s="3"/>
      <c r="H303" s="3"/>
      <c r="I303" s="3"/>
      <c r="J303" s="3"/>
      <c r="K303" s="3"/>
    </row>
    <row r="304" spans="1:11" x14ac:dyDescent="0.25">
      <c r="A304" s="3"/>
      <c r="B304" s="3"/>
      <c r="C304" s="3"/>
      <c r="D304" s="3"/>
      <c r="E304" s="3"/>
      <c r="F304" s="3"/>
      <c r="G304" s="3"/>
      <c r="H304" s="3"/>
      <c r="I304" s="3"/>
      <c r="J304" s="3"/>
      <c r="K304" s="3"/>
    </row>
    <row r="305" spans="1:11" x14ac:dyDescent="0.25">
      <c r="A305" s="3"/>
      <c r="B305" s="3"/>
      <c r="C305" s="3"/>
      <c r="D305" s="3"/>
      <c r="E305" s="3"/>
      <c r="F305" s="3"/>
      <c r="G305" s="3"/>
      <c r="H305" s="3"/>
      <c r="I305" s="3"/>
      <c r="J305" s="3"/>
      <c r="K305" s="3"/>
    </row>
    <row r="306" spans="1:11" x14ac:dyDescent="0.25">
      <c r="A306" s="3"/>
      <c r="B306" s="3"/>
      <c r="C306" s="3"/>
      <c r="D306" s="3"/>
      <c r="E306" s="3"/>
      <c r="F306" s="3"/>
      <c r="G306" s="3"/>
      <c r="H306" s="3"/>
      <c r="I306" s="3"/>
      <c r="J306" s="3"/>
      <c r="K306" s="3"/>
    </row>
    <row r="307" spans="1:11" x14ac:dyDescent="0.25">
      <c r="A307" s="3"/>
      <c r="B307" s="3"/>
      <c r="C307" s="3"/>
      <c r="D307" s="3"/>
      <c r="E307" s="3"/>
      <c r="F307" s="3"/>
      <c r="G307" s="3"/>
      <c r="H307" s="3"/>
      <c r="I307" s="3"/>
      <c r="J307" s="3"/>
      <c r="K307" s="3"/>
    </row>
    <row r="308" spans="1:11" x14ac:dyDescent="0.25">
      <c r="A308" s="3"/>
      <c r="B308" s="3"/>
      <c r="C308" s="3"/>
      <c r="D308" s="3"/>
      <c r="E308" s="3"/>
      <c r="F308" s="3"/>
      <c r="G308" s="3"/>
      <c r="H308" s="3"/>
      <c r="I308" s="3"/>
      <c r="J308" s="3"/>
      <c r="K308" s="3"/>
    </row>
    <row r="309" spans="1:11" x14ac:dyDescent="0.25">
      <c r="A309" s="3"/>
      <c r="B309" s="3"/>
      <c r="C309" s="3"/>
      <c r="D309" s="3"/>
      <c r="E309" s="3"/>
      <c r="F309" s="3"/>
      <c r="G309" s="3"/>
      <c r="H309" s="3"/>
      <c r="I309" s="3"/>
      <c r="J309" s="3"/>
      <c r="K309" s="3"/>
    </row>
    <row r="310" spans="1:11" x14ac:dyDescent="0.25">
      <c r="A310" s="3"/>
      <c r="B310" s="3"/>
      <c r="C310" s="3"/>
      <c r="D310" s="3"/>
      <c r="E310" s="3"/>
      <c r="F310" s="3"/>
      <c r="G310" s="3"/>
      <c r="H310" s="3"/>
      <c r="I310" s="3"/>
      <c r="J310" s="3"/>
      <c r="K310" s="3"/>
    </row>
    <row r="311" spans="1:11" x14ac:dyDescent="0.25">
      <c r="A311" s="3"/>
      <c r="B311" s="3"/>
      <c r="C311" s="3"/>
      <c r="D311" s="3"/>
      <c r="E311" s="3"/>
      <c r="F311" s="3"/>
      <c r="G311" s="3"/>
      <c r="H311" s="3"/>
      <c r="I311" s="3"/>
      <c r="J311" s="3"/>
      <c r="K311" s="3"/>
    </row>
    <row r="312" spans="1:11" x14ac:dyDescent="0.25">
      <c r="A312" s="3"/>
      <c r="B312" s="3"/>
      <c r="C312" s="3"/>
      <c r="D312" s="3"/>
      <c r="E312" s="3"/>
      <c r="F312" s="3"/>
      <c r="G312" s="3"/>
      <c r="H312" s="3"/>
      <c r="I312" s="3"/>
      <c r="J312" s="3"/>
      <c r="K312" s="3"/>
    </row>
    <row r="313" spans="1:11" x14ac:dyDescent="0.25">
      <c r="A313" s="3"/>
      <c r="B313" s="3"/>
      <c r="C313" s="3"/>
      <c r="D313" s="3"/>
      <c r="E313" s="3"/>
      <c r="F313" s="3"/>
      <c r="G313" s="3"/>
      <c r="H313" s="3"/>
      <c r="I313" s="3"/>
      <c r="J313" s="3"/>
      <c r="K313" s="3"/>
    </row>
    <row r="314" spans="1:11" x14ac:dyDescent="0.25">
      <c r="A314" s="3"/>
      <c r="B314" s="3"/>
      <c r="C314" s="3"/>
      <c r="D314" s="3"/>
      <c r="E314" s="3"/>
      <c r="F314" s="3"/>
      <c r="G314" s="3"/>
      <c r="H314" s="3"/>
      <c r="I314" s="3"/>
      <c r="J314" s="3"/>
      <c r="K314" s="3"/>
    </row>
    <row r="315" spans="1:11" x14ac:dyDescent="0.25">
      <c r="A315" s="3"/>
      <c r="B315" s="3"/>
      <c r="C315" s="3"/>
      <c r="D315" s="3"/>
      <c r="E315" s="3"/>
      <c r="F315" s="3"/>
      <c r="G315" s="3"/>
      <c r="H315" s="3"/>
      <c r="I315" s="3"/>
      <c r="J315" s="3"/>
      <c r="K315" s="3"/>
    </row>
    <row r="316" spans="1:11" x14ac:dyDescent="0.25">
      <c r="A316" s="3"/>
      <c r="B316" s="3"/>
      <c r="C316" s="3"/>
      <c r="D316" s="3"/>
      <c r="E316" s="3"/>
      <c r="F316" s="3"/>
      <c r="G316" s="3"/>
      <c r="H316" s="3"/>
      <c r="I316" s="3"/>
      <c r="J316" s="3"/>
      <c r="K316" s="3"/>
    </row>
    <row r="317" spans="1:11" x14ac:dyDescent="0.25">
      <c r="A317" s="3"/>
      <c r="B317" s="3"/>
      <c r="C317" s="3"/>
      <c r="D317" s="3"/>
      <c r="E317" s="3"/>
      <c r="F317" s="3"/>
      <c r="G317" s="3"/>
      <c r="H317" s="3"/>
      <c r="I317" s="3"/>
      <c r="J317" s="3"/>
      <c r="K317" s="3"/>
    </row>
    <row r="318" spans="1:11" x14ac:dyDescent="0.25">
      <c r="A318" s="3"/>
      <c r="B318" s="3"/>
      <c r="C318" s="3"/>
      <c r="D318" s="3"/>
      <c r="E318" s="3"/>
      <c r="F318" s="3"/>
      <c r="G318" s="3"/>
      <c r="H318" s="3"/>
      <c r="I318" s="3"/>
      <c r="J318" s="3"/>
      <c r="K318" s="3"/>
    </row>
    <row r="319" spans="1:11" x14ac:dyDescent="0.25">
      <c r="A319" s="3"/>
      <c r="B319" s="3"/>
      <c r="C319" s="3"/>
      <c r="D319" s="3"/>
      <c r="E319" s="3"/>
      <c r="F319" s="3"/>
      <c r="G319" s="3"/>
      <c r="H319" s="3"/>
      <c r="I319" s="3"/>
      <c r="J319" s="3"/>
      <c r="K319" s="3"/>
    </row>
    <row r="320" spans="1:11" x14ac:dyDescent="0.25">
      <c r="A320" s="3"/>
      <c r="B320" s="3"/>
      <c r="C320" s="3"/>
      <c r="D320" s="3"/>
      <c r="E320" s="3"/>
      <c r="F320" s="3"/>
      <c r="G320" s="3"/>
      <c r="H320" s="3"/>
      <c r="I320" s="3"/>
      <c r="J320" s="3"/>
      <c r="K320" s="3"/>
    </row>
    <row r="321" spans="1:11" x14ac:dyDescent="0.25">
      <c r="A321" s="3"/>
      <c r="B321" s="3"/>
      <c r="C321" s="3"/>
      <c r="D321" s="3"/>
      <c r="E321" s="3"/>
      <c r="F321" s="3"/>
      <c r="G321" s="3"/>
      <c r="H321" s="3"/>
      <c r="I321" s="3"/>
      <c r="J321" s="3"/>
      <c r="K321" s="3"/>
    </row>
    <row r="322" spans="1:11" x14ac:dyDescent="0.25">
      <c r="A322" s="3"/>
      <c r="B322" s="3"/>
      <c r="C322" s="3"/>
      <c r="D322" s="3"/>
      <c r="E322" s="3"/>
      <c r="F322" s="3"/>
      <c r="G322" s="3"/>
      <c r="H322" s="3"/>
      <c r="I322" s="3"/>
      <c r="J322" s="3"/>
      <c r="K322" s="3"/>
    </row>
    <row r="323" spans="1:11" x14ac:dyDescent="0.25">
      <c r="A323" s="3"/>
      <c r="B323" s="3"/>
      <c r="C323" s="3"/>
      <c r="D323" s="3"/>
      <c r="E323" s="3"/>
      <c r="F323" s="3"/>
      <c r="G323" s="3"/>
      <c r="H323" s="3"/>
      <c r="I323" s="3"/>
      <c r="J323" s="3"/>
      <c r="K323" s="3"/>
    </row>
    <row r="324" spans="1:11" x14ac:dyDescent="0.25">
      <c r="A324" s="3"/>
      <c r="B324" s="3"/>
      <c r="C324" s="3"/>
      <c r="D324" s="3"/>
      <c r="E324" s="3"/>
      <c r="F324" s="3"/>
      <c r="G324" s="3"/>
      <c r="H324" s="3"/>
      <c r="I324" s="3"/>
      <c r="J324" s="3"/>
      <c r="K324" s="3"/>
    </row>
    <row r="325" spans="1:11" x14ac:dyDescent="0.25">
      <c r="A325" s="3"/>
      <c r="B325" s="3"/>
      <c r="C325" s="3"/>
      <c r="D325" s="3"/>
      <c r="E325" s="3"/>
      <c r="F325" s="3"/>
      <c r="G325" s="3"/>
      <c r="H325" s="3"/>
      <c r="I325" s="3"/>
      <c r="J325" s="3"/>
      <c r="K325" s="3"/>
    </row>
    <row r="326" spans="1:11" x14ac:dyDescent="0.25">
      <c r="A326" s="3"/>
      <c r="B326" s="3"/>
      <c r="C326" s="3"/>
      <c r="D326" s="3"/>
      <c r="E326" s="3"/>
      <c r="F326" s="3"/>
      <c r="G326" s="3"/>
      <c r="H326" s="3"/>
      <c r="I326" s="3"/>
      <c r="J326" s="3"/>
      <c r="K326" s="3"/>
    </row>
    <row r="327" spans="1:11" x14ac:dyDescent="0.25">
      <c r="A327" s="3"/>
      <c r="B327" s="3"/>
      <c r="C327" s="3"/>
      <c r="D327" s="3"/>
      <c r="E327" s="3"/>
      <c r="F327" s="3"/>
      <c r="G327" s="3"/>
      <c r="H327" s="3"/>
      <c r="I327" s="3"/>
      <c r="J327" s="3"/>
      <c r="K327" s="3"/>
    </row>
    <row r="328" spans="1:11" x14ac:dyDescent="0.25">
      <c r="A328" s="3"/>
      <c r="B328" s="3"/>
      <c r="C328" s="3"/>
      <c r="D328" s="3"/>
      <c r="E328" s="3"/>
      <c r="F328" s="3"/>
      <c r="G328" s="3"/>
      <c r="H328" s="3"/>
      <c r="I328" s="3"/>
      <c r="J328" s="3"/>
      <c r="K328" s="3"/>
    </row>
    <row r="329" spans="1:11" x14ac:dyDescent="0.25">
      <c r="A329" s="3"/>
      <c r="B329" s="3"/>
      <c r="C329" s="3"/>
      <c r="D329" s="3"/>
      <c r="E329" s="3"/>
      <c r="F329" s="3"/>
      <c r="G329" s="3"/>
      <c r="H329" s="3"/>
      <c r="I329" s="3"/>
      <c r="J329" s="3"/>
      <c r="K329" s="3"/>
    </row>
    <row r="330" spans="1:11" x14ac:dyDescent="0.25">
      <c r="A330" s="3"/>
      <c r="B330" s="3"/>
      <c r="C330" s="3"/>
      <c r="D330" s="3"/>
      <c r="E330" s="3"/>
      <c r="F330" s="3"/>
      <c r="G330" s="3"/>
      <c r="H330" s="3"/>
      <c r="I330" s="3"/>
      <c r="J330" s="3"/>
      <c r="K330" s="3"/>
    </row>
    <row r="331" spans="1:11" x14ac:dyDescent="0.25">
      <c r="A331" s="3"/>
      <c r="B331" s="3"/>
      <c r="C331" s="3"/>
      <c r="D331" s="3"/>
      <c r="E331" s="3"/>
      <c r="F331" s="3"/>
      <c r="G331" s="3"/>
      <c r="H331" s="3"/>
      <c r="I331" s="3"/>
      <c r="J331" s="3"/>
      <c r="K331" s="3"/>
    </row>
    <row r="332" spans="1:11" x14ac:dyDescent="0.25">
      <c r="A332" s="3"/>
      <c r="B332" s="3"/>
      <c r="C332" s="3"/>
      <c r="D332" s="3"/>
      <c r="E332" s="3"/>
      <c r="F332" s="3"/>
      <c r="G332" s="3"/>
      <c r="H332" s="3"/>
      <c r="I332" s="3"/>
      <c r="J332" s="3"/>
      <c r="K332" s="3"/>
    </row>
    <row r="333" spans="1:11" x14ac:dyDescent="0.25">
      <c r="A333" s="3"/>
      <c r="B333" s="3"/>
      <c r="C333" s="3"/>
      <c r="D333" s="3"/>
      <c r="E333" s="3"/>
      <c r="F333" s="3"/>
      <c r="G333" s="3"/>
      <c r="H333" s="3"/>
      <c r="I333" s="3"/>
      <c r="J333" s="3"/>
      <c r="K333" s="3"/>
    </row>
    <row r="334" spans="1:11" x14ac:dyDescent="0.25">
      <c r="A334" s="3"/>
      <c r="B334" s="3"/>
      <c r="C334" s="3"/>
      <c r="D334" s="3"/>
      <c r="E334" s="3"/>
      <c r="F334" s="3"/>
      <c r="G334" s="3"/>
      <c r="H334" s="3"/>
      <c r="I334" s="3"/>
      <c r="J334" s="3"/>
      <c r="K334" s="3"/>
    </row>
    <row r="335" spans="1:11" x14ac:dyDescent="0.25">
      <c r="A335" s="3"/>
      <c r="B335" s="3"/>
      <c r="C335" s="3"/>
      <c r="D335" s="3"/>
      <c r="E335" s="3"/>
      <c r="F335" s="3"/>
      <c r="G335" s="3"/>
      <c r="H335" s="3"/>
      <c r="I335" s="3"/>
      <c r="J335" s="3"/>
      <c r="K335" s="3"/>
    </row>
    <row r="336" spans="1:11" x14ac:dyDescent="0.25">
      <c r="A336" s="3"/>
      <c r="B336" s="3"/>
      <c r="C336" s="3"/>
      <c r="D336" s="3"/>
      <c r="E336" s="3"/>
      <c r="F336" s="3"/>
      <c r="G336" s="3"/>
      <c r="H336" s="3"/>
      <c r="I336" s="3"/>
      <c r="J336" s="3"/>
      <c r="K336" s="3"/>
    </row>
    <row r="337" spans="1:11" x14ac:dyDescent="0.25">
      <c r="A337" s="3"/>
      <c r="B337" s="3"/>
      <c r="C337" s="3"/>
      <c r="D337" s="3"/>
      <c r="E337" s="3"/>
      <c r="F337" s="3"/>
      <c r="G337" s="3"/>
      <c r="H337" s="3"/>
      <c r="I337" s="3"/>
      <c r="J337" s="3"/>
      <c r="K337" s="3"/>
    </row>
    <row r="338" spans="1:11" x14ac:dyDescent="0.25">
      <c r="A338" s="3"/>
      <c r="B338" s="3"/>
      <c r="C338" s="3"/>
      <c r="D338" s="3"/>
      <c r="E338" s="3"/>
      <c r="F338" s="3"/>
      <c r="G338" s="3"/>
      <c r="H338" s="3"/>
      <c r="I338" s="3"/>
      <c r="J338" s="3"/>
      <c r="K338" s="3"/>
    </row>
    <row r="339" spans="1:11" x14ac:dyDescent="0.25">
      <c r="A339" s="3"/>
      <c r="B339" s="3"/>
      <c r="C339" s="3"/>
      <c r="D339" s="3"/>
      <c r="E339" s="3"/>
      <c r="F339" s="3"/>
      <c r="G339" s="3"/>
      <c r="H339" s="3"/>
      <c r="I339" s="3"/>
      <c r="J339" s="3"/>
      <c r="K339" s="3"/>
    </row>
    <row r="340" spans="1:11" x14ac:dyDescent="0.25">
      <c r="A340" s="3"/>
      <c r="B340" s="3"/>
      <c r="C340" s="3"/>
      <c r="D340" s="3"/>
      <c r="E340" s="3"/>
      <c r="F340" s="3"/>
      <c r="G340" s="3"/>
      <c r="H340" s="3"/>
      <c r="I340" s="3"/>
      <c r="J340" s="3"/>
      <c r="K340" s="3"/>
    </row>
    <row r="341" spans="1:11" x14ac:dyDescent="0.25">
      <c r="A341" s="3"/>
      <c r="B341" s="3"/>
      <c r="C341" s="3"/>
      <c r="D341" s="3"/>
      <c r="E341" s="3"/>
      <c r="F341" s="3"/>
      <c r="G341" s="3"/>
      <c r="H341" s="3"/>
      <c r="I341" s="3"/>
      <c r="J341" s="3"/>
      <c r="K341" s="3"/>
    </row>
    <row r="342" spans="1:11" x14ac:dyDescent="0.25">
      <c r="A342" s="3"/>
      <c r="B342" s="3"/>
      <c r="C342" s="3"/>
      <c r="D342" s="3"/>
      <c r="E342" s="3"/>
      <c r="F342" s="3"/>
      <c r="G342" s="3"/>
      <c r="H342" s="3"/>
      <c r="I342" s="3"/>
      <c r="J342" s="3"/>
      <c r="K342" s="3"/>
    </row>
    <row r="343" spans="1:11" x14ac:dyDescent="0.25">
      <c r="A343" s="3"/>
      <c r="B343" s="3"/>
      <c r="C343" s="3"/>
      <c r="D343" s="3"/>
      <c r="E343" s="3"/>
      <c r="F343" s="3"/>
      <c r="G343" s="3"/>
      <c r="H343" s="3"/>
      <c r="I343" s="3"/>
      <c r="J343" s="3"/>
      <c r="K343" s="3"/>
    </row>
    <row r="344" spans="1:11" x14ac:dyDescent="0.25">
      <c r="A344" s="3"/>
      <c r="B344" s="3"/>
      <c r="C344" s="3"/>
      <c r="D344" s="3"/>
      <c r="E344" s="3"/>
      <c r="F344" s="3"/>
      <c r="G344" s="3"/>
      <c r="H344" s="3"/>
      <c r="I344" s="3"/>
      <c r="J344" s="3"/>
      <c r="K344" s="3"/>
    </row>
    <row r="345" spans="1:11" x14ac:dyDescent="0.25">
      <c r="A345" s="3"/>
      <c r="B345" s="3"/>
      <c r="C345" s="3"/>
      <c r="D345" s="3"/>
      <c r="E345" s="3"/>
      <c r="F345" s="3"/>
      <c r="G345" s="3"/>
      <c r="H345" s="3"/>
      <c r="I345" s="3"/>
      <c r="J345" s="3"/>
      <c r="K345" s="3"/>
    </row>
    <row r="346" spans="1:11" x14ac:dyDescent="0.25">
      <c r="A346" s="3"/>
      <c r="B346" s="3"/>
      <c r="C346" s="3"/>
      <c r="D346" s="3"/>
      <c r="E346" s="3"/>
      <c r="F346" s="3"/>
      <c r="G346" s="3"/>
      <c r="H346" s="3"/>
      <c r="I346" s="3"/>
      <c r="J346" s="3"/>
      <c r="K346" s="3"/>
    </row>
    <row r="347" spans="1:11" x14ac:dyDescent="0.25">
      <c r="A347" s="3"/>
      <c r="B347" s="3"/>
      <c r="C347" s="3"/>
      <c r="D347" s="3"/>
      <c r="E347" s="3"/>
      <c r="F347" s="3"/>
      <c r="G347" s="3"/>
      <c r="H347" s="3"/>
      <c r="I347" s="3"/>
      <c r="J347" s="3"/>
      <c r="K347" s="3"/>
    </row>
    <row r="348" spans="1:11" x14ac:dyDescent="0.25">
      <c r="A348" s="3"/>
      <c r="B348" s="3"/>
      <c r="C348" s="3"/>
      <c r="D348" s="3"/>
      <c r="E348" s="3"/>
      <c r="F348" s="3"/>
      <c r="G348" s="3"/>
      <c r="H348" s="3"/>
      <c r="I348" s="3"/>
      <c r="J348" s="3"/>
      <c r="K348" s="3"/>
    </row>
    <row r="349" spans="1:11" x14ac:dyDescent="0.25">
      <c r="A349" s="3"/>
      <c r="B349" s="3"/>
      <c r="C349" s="3"/>
      <c r="D349" s="3"/>
      <c r="E349" s="3"/>
      <c r="F349" s="3"/>
      <c r="G349" s="3"/>
      <c r="H349" s="3"/>
      <c r="I349" s="3"/>
      <c r="J349" s="3"/>
      <c r="K349" s="3"/>
    </row>
    <row r="350" spans="1:11" x14ac:dyDescent="0.25">
      <c r="A350" s="3"/>
      <c r="B350" s="3"/>
      <c r="C350" s="3"/>
      <c r="D350" s="3"/>
      <c r="E350" s="3"/>
      <c r="F350" s="3"/>
      <c r="G350" s="3"/>
      <c r="H350" s="3"/>
      <c r="I350" s="3"/>
      <c r="J350" s="3"/>
      <c r="K350" s="3"/>
    </row>
    <row r="351" spans="1:11" x14ac:dyDescent="0.25">
      <c r="A351" s="3"/>
      <c r="B351" s="3"/>
      <c r="C351" s="3"/>
      <c r="D351" s="3"/>
      <c r="E351" s="3"/>
      <c r="F351" s="3"/>
      <c r="G351" s="3"/>
      <c r="H351" s="3"/>
      <c r="I351" s="3"/>
      <c r="J351" s="3"/>
      <c r="K351" s="3"/>
    </row>
    <row r="352" spans="1:11" x14ac:dyDescent="0.25">
      <c r="A352" s="3"/>
      <c r="B352" s="3"/>
      <c r="C352" s="3"/>
      <c r="D352" s="3"/>
      <c r="E352" s="3"/>
      <c r="F352" s="3"/>
      <c r="G352" s="3"/>
      <c r="H352" s="3"/>
      <c r="I352" s="3"/>
      <c r="J352" s="3"/>
      <c r="K352" s="3"/>
    </row>
    <row r="353" spans="1:11" x14ac:dyDescent="0.25">
      <c r="A353" s="3"/>
      <c r="B353" s="3"/>
      <c r="C353" s="3"/>
      <c r="D353" s="3"/>
      <c r="E353" s="3"/>
      <c r="F353" s="3"/>
      <c r="G353" s="3"/>
      <c r="H353" s="3"/>
      <c r="I353" s="3"/>
      <c r="J353" s="3"/>
      <c r="K353" s="3"/>
    </row>
    <row r="354" spans="1:11" x14ac:dyDescent="0.25">
      <c r="A354" s="3"/>
      <c r="B354" s="3"/>
      <c r="C354" s="3"/>
      <c r="D354" s="3"/>
      <c r="E354" s="3"/>
      <c r="F354" s="3"/>
      <c r="G354" s="3"/>
      <c r="H354" s="3"/>
      <c r="I354" s="3"/>
      <c r="J354" s="3"/>
      <c r="K354" s="3"/>
    </row>
    <row r="355" spans="1:11" x14ac:dyDescent="0.25">
      <c r="A355" s="3"/>
      <c r="B355" s="3"/>
      <c r="C355" s="3"/>
      <c r="D355" s="3"/>
      <c r="E355" s="3"/>
      <c r="F355" s="3"/>
      <c r="G355" s="3"/>
      <c r="H355" s="3"/>
      <c r="I355" s="3"/>
      <c r="J355" s="3"/>
      <c r="K355" s="3"/>
    </row>
    <row r="356" spans="1:11" x14ac:dyDescent="0.25">
      <c r="A356" s="3"/>
      <c r="B356" s="3"/>
      <c r="C356" s="3"/>
      <c r="D356" s="3"/>
      <c r="E356" s="3"/>
      <c r="F356" s="3"/>
      <c r="G356" s="3"/>
      <c r="H356" s="3"/>
      <c r="I356" s="3"/>
      <c r="J356" s="3"/>
      <c r="K356" s="3"/>
    </row>
    <row r="357" spans="1:11" x14ac:dyDescent="0.25">
      <c r="A357" s="3"/>
      <c r="B357" s="3"/>
      <c r="C357" s="3"/>
      <c r="D357" s="3"/>
      <c r="E357" s="3"/>
      <c r="F357" s="3"/>
      <c r="G357" s="3"/>
      <c r="H357" s="3"/>
      <c r="I357" s="3"/>
      <c r="J357" s="3"/>
      <c r="K357" s="3"/>
    </row>
    <row r="358" spans="1:11" x14ac:dyDescent="0.25">
      <c r="A358" s="3"/>
      <c r="B358" s="3"/>
      <c r="C358" s="3"/>
      <c r="D358" s="3"/>
      <c r="E358" s="3"/>
      <c r="F358" s="3"/>
      <c r="G358" s="3"/>
      <c r="H358" s="3"/>
      <c r="I358" s="3"/>
      <c r="J358" s="3"/>
      <c r="K358" s="3"/>
    </row>
    <row r="359" spans="1:11" x14ac:dyDescent="0.25">
      <c r="A359" s="3"/>
      <c r="B359" s="3"/>
      <c r="C359" s="3"/>
      <c r="D359" s="3"/>
      <c r="E359" s="3"/>
      <c r="F359" s="3"/>
      <c r="G359" s="3"/>
      <c r="H359" s="3"/>
      <c r="I359" s="3"/>
      <c r="J359" s="3"/>
      <c r="K359" s="3"/>
    </row>
    <row r="360" spans="1:11" x14ac:dyDescent="0.25">
      <c r="A360" s="3"/>
      <c r="B360" s="3"/>
      <c r="C360" s="3"/>
      <c r="D360" s="3"/>
      <c r="E360" s="3"/>
      <c r="F360" s="3"/>
      <c r="G360" s="3"/>
      <c r="H360" s="3"/>
      <c r="I360" s="3"/>
      <c r="J360" s="3"/>
      <c r="K360" s="3"/>
    </row>
    <row r="361" spans="1:11" x14ac:dyDescent="0.25">
      <c r="A361" s="3"/>
      <c r="B361" s="3"/>
      <c r="C361" s="3"/>
      <c r="D361" s="3"/>
      <c r="E361" s="3"/>
      <c r="F361" s="3"/>
      <c r="G361" s="3"/>
      <c r="H361" s="3"/>
      <c r="I361" s="3"/>
      <c r="J361" s="3"/>
      <c r="K361" s="3"/>
    </row>
    <row r="362" spans="1:11" x14ac:dyDescent="0.25">
      <c r="A362" s="3"/>
      <c r="B362" s="3"/>
      <c r="C362" s="3"/>
      <c r="D362" s="3"/>
      <c r="E362" s="3"/>
      <c r="F362" s="3"/>
      <c r="G362" s="3"/>
      <c r="H362" s="3"/>
      <c r="I362" s="3"/>
      <c r="J362" s="3"/>
      <c r="K362" s="3"/>
    </row>
    <row r="363" spans="1:11" x14ac:dyDescent="0.25">
      <c r="A363" s="3"/>
      <c r="B363" s="3"/>
      <c r="C363" s="3"/>
      <c r="D363" s="3"/>
      <c r="E363" s="3"/>
      <c r="F363" s="3"/>
      <c r="G363" s="3"/>
      <c r="H363" s="3"/>
      <c r="I363" s="3"/>
      <c r="J363" s="3"/>
      <c r="K363" s="3"/>
    </row>
    <row r="364" spans="1:11" x14ac:dyDescent="0.25">
      <c r="A364" s="3"/>
      <c r="B364" s="3"/>
      <c r="C364" s="3"/>
      <c r="D364" s="3"/>
      <c r="E364" s="3"/>
      <c r="F364" s="3"/>
      <c r="G364" s="3"/>
      <c r="H364" s="3"/>
      <c r="I364" s="3"/>
      <c r="J364" s="3"/>
      <c r="K364" s="3"/>
    </row>
    <row r="365" spans="1:11" x14ac:dyDescent="0.25">
      <c r="A365" s="3"/>
      <c r="B365" s="3"/>
      <c r="C365" s="3"/>
      <c r="D365" s="3"/>
      <c r="E365" s="3"/>
      <c r="F365" s="3"/>
      <c r="G365" s="3"/>
      <c r="H365" s="3"/>
      <c r="I365" s="3"/>
      <c r="J365" s="3"/>
      <c r="K365" s="3"/>
    </row>
    <row r="366" spans="1:11" x14ac:dyDescent="0.25">
      <c r="A366" s="3"/>
      <c r="B366" s="3"/>
      <c r="C366" s="3"/>
      <c r="D366" s="3"/>
      <c r="E366" s="3"/>
      <c r="F366" s="3"/>
      <c r="G366" s="3"/>
      <c r="H366" s="3"/>
      <c r="I366" s="3"/>
      <c r="J366" s="3"/>
      <c r="K366" s="3"/>
    </row>
    <row r="367" spans="1:11" x14ac:dyDescent="0.25">
      <c r="A367" s="3"/>
      <c r="B367" s="3"/>
      <c r="C367" s="3"/>
      <c r="D367" s="3"/>
      <c r="E367" s="3"/>
      <c r="F367" s="3"/>
      <c r="G367" s="3"/>
      <c r="H367" s="3"/>
      <c r="I367" s="3"/>
      <c r="J367" s="3"/>
      <c r="K367" s="3"/>
    </row>
    <row r="368" spans="1:11" x14ac:dyDescent="0.25">
      <c r="A368" s="3"/>
      <c r="B368" s="3"/>
      <c r="C368" s="3"/>
      <c r="D368" s="3"/>
      <c r="E368" s="3"/>
      <c r="F368" s="3"/>
      <c r="G368" s="3"/>
      <c r="H368" s="3"/>
      <c r="I368" s="3"/>
      <c r="J368" s="3"/>
      <c r="K368" s="3"/>
    </row>
    <row r="369" spans="1:11" x14ac:dyDescent="0.25">
      <c r="A369" s="3"/>
      <c r="B369" s="3"/>
      <c r="C369" s="3"/>
      <c r="D369" s="3"/>
      <c r="E369" s="3"/>
      <c r="F369" s="3"/>
      <c r="G369" s="3"/>
      <c r="H369" s="3"/>
      <c r="I369" s="3"/>
      <c r="J369" s="3"/>
      <c r="K369" s="3"/>
    </row>
    <row r="370" spans="1:11" x14ac:dyDescent="0.25">
      <c r="A370" s="3"/>
      <c r="B370" s="3"/>
      <c r="C370" s="3"/>
      <c r="D370" s="3"/>
      <c r="E370" s="3"/>
      <c r="F370" s="3"/>
      <c r="G370" s="3"/>
      <c r="H370" s="3"/>
      <c r="I370" s="3"/>
      <c r="J370" s="3"/>
      <c r="K370" s="3"/>
    </row>
    <row r="371" spans="1:11" x14ac:dyDescent="0.25">
      <c r="A371" s="3"/>
      <c r="B371" s="3"/>
      <c r="C371" s="3"/>
      <c r="D371" s="3"/>
      <c r="E371" s="3"/>
      <c r="F371" s="3"/>
      <c r="G371" s="3"/>
      <c r="H371" s="3"/>
      <c r="I371" s="3"/>
      <c r="J371" s="3"/>
      <c r="K371" s="3"/>
    </row>
    <row r="372" spans="1:11" x14ac:dyDescent="0.25">
      <c r="A372" s="3"/>
      <c r="B372" s="3"/>
      <c r="C372" s="3"/>
      <c r="D372" s="3"/>
      <c r="E372" s="3"/>
      <c r="F372" s="3"/>
      <c r="G372" s="3"/>
      <c r="H372" s="3"/>
      <c r="I372" s="3"/>
      <c r="J372" s="3"/>
      <c r="K372" s="3"/>
    </row>
    <row r="373" spans="1:11" x14ac:dyDescent="0.25">
      <c r="A373" s="3"/>
      <c r="B373" s="3"/>
      <c r="C373" s="3"/>
      <c r="D373" s="3"/>
      <c r="E373" s="3"/>
      <c r="F373" s="3"/>
      <c r="G373" s="3"/>
      <c r="H373" s="3"/>
      <c r="I373" s="3"/>
      <c r="J373" s="3"/>
      <c r="K373" s="3"/>
    </row>
    <row r="374" spans="1:11" x14ac:dyDescent="0.25">
      <c r="A374" s="3"/>
      <c r="B374" s="3"/>
      <c r="C374" s="3"/>
      <c r="D374" s="3"/>
      <c r="E374" s="3"/>
      <c r="F374" s="3"/>
      <c r="G374" s="3"/>
      <c r="H374" s="3"/>
      <c r="I374" s="3"/>
      <c r="J374" s="3"/>
      <c r="K374" s="3"/>
    </row>
    <row r="375" spans="1:11" x14ac:dyDescent="0.25">
      <c r="A375" s="3"/>
      <c r="B375" s="3"/>
      <c r="C375" s="3"/>
      <c r="D375" s="3"/>
      <c r="E375" s="3"/>
      <c r="F375" s="3"/>
      <c r="G375" s="3"/>
      <c r="H375" s="3"/>
      <c r="I375" s="3"/>
      <c r="J375" s="3"/>
      <c r="K375" s="3"/>
    </row>
    <row r="376" spans="1:11" x14ac:dyDescent="0.25">
      <c r="A376" s="3"/>
      <c r="B376" s="3"/>
      <c r="C376" s="3"/>
      <c r="D376" s="3"/>
      <c r="E376" s="3"/>
      <c r="F376" s="3"/>
      <c r="G376" s="3"/>
      <c r="H376" s="3"/>
      <c r="I376" s="3"/>
      <c r="J376" s="3"/>
      <c r="K376" s="3"/>
    </row>
    <row r="377" spans="1:11" x14ac:dyDescent="0.25">
      <c r="A377" s="3"/>
      <c r="B377" s="3"/>
      <c r="C377" s="3"/>
      <c r="D377" s="3"/>
      <c r="E377" s="3"/>
      <c r="F377" s="3"/>
      <c r="G377" s="3"/>
      <c r="H377" s="3"/>
      <c r="I377" s="3"/>
      <c r="J377" s="3"/>
      <c r="K377" s="3"/>
    </row>
    <row r="378" spans="1:11" x14ac:dyDescent="0.25">
      <c r="A378" s="3"/>
      <c r="B378" s="3"/>
      <c r="C378" s="3"/>
      <c r="D378" s="3"/>
      <c r="E378" s="3"/>
      <c r="F378" s="3"/>
      <c r="G378" s="3"/>
      <c r="H378" s="3"/>
      <c r="I378" s="3"/>
      <c r="J378" s="3"/>
      <c r="K378" s="3"/>
    </row>
    <row r="379" spans="1:11" x14ac:dyDescent="0.25">
      <c r="A379" s="3"/>
      <c r="B379" s="3"/>
      <c r="C379" s="3"/>
      <c r="D379" s="3"/>
      <c r="E379" s="3"/>
      <c r="F379" s="3"/>
      <c r="G379" s="3"/>
      <c r="H379" s="3"/>
      <c r="I379" s="3"/>
      <c r="J379" s="3"/>
      <c r="K379" s="3"/>
    </row>
    <row r="380" spans="1:11" x14ac:dyDescent="0.25">
      <c r="A380" s="3"/>
      <c r="B380" s="3"/>
      <c r="C380" s="3"/>
      <c r="D380" s="3"/>
      <c r="E380" s="3"/>
      <c r="F380" s="3"/>
      <c r="G380" s="3"/>
      <c r="H380" s="3"/>
      <c r="I380" s="3"/>
      <c r="J380" s="3"/>
      <c r="K380" s="3"/>
    </row>
    <row r="381" spans="1:11" x14ac:dyDescent="0.25">
      <c r="A381" s="3"/>
      <c r="B381" s="3"/>
      <c r="C381" s="3"/>
      <c r="D381" s="3"/>
      <c r="E381" s="3"/>
      <c r="F381" s="3"/>
      <c r="G381" s="3"/>
      <c r="H381" s="3"/>
      <c r="I381" s="3"/>
      <c r="J381" s="3"/>
      <c r="K381" s="3"/>
    </row>
    <row r="382" spans="1:11" x14ac:dyDescent="0.25">
      <c r="A382" s="3"/>
      <c r="B382" s="3"/>
      <c r="C382" s="3"/>
      <c r="D382" s="3"/>
      <c r="E382" s="3"/>
      <c r="F382" s="3"/>
      <c r="G382" s="3"/>
      <c r="H382" s="3"/>
      <c r="I382" s="3"/>
      <c r="J382" s="3"/>
      <c r="K382" s="3"/>
    </row>
    <row r="383" spans="1:11" x14ac:dyDescent="0.25">
      <c r="A383" s="3"/>
      <c r="B383" s="3"/>
      <c r="C383" s="3"/>
      <c r="D383" s="3"/>
      <c r="E383" s="3"/>
      <c r="F383" s="3"/>
      <c r="G383" s="3"/>
      <c r="H383" s="3"/>
      <c r="I383" s="3"/>
      <c r="J383" s="3"/>
      <c r="K383" s="3"/>
    </row>
    <row r="384" spans="1:11" x14ac:dyDescent="0.25">
      <c r="A384" s="3"/>
      <c r="B384" s="3"/>
      <c r="C384" s="3"/>
      <c r="D384" s="3"/>
      <c r="E384" s="3"/>
      <c r="F384" s="3"/>
      <c r="G384" s="3"/>
      <c r="H384" s="3"/>
      <c r="I384" s="3"/>
      <c r="J384" s="3"/>
      <c r="K384" s="3"/>
    </row>
    <row r="385" spans="1:11" x14ac:dyDescent="0.25">
      <c r="A385" s="3"/>
      <c r="B385" s="3"/>
      <c r="C385" s="3"/>
      <c r="D385" s="3"/>
      <c r="E385" s="3"/>
      <c r="F385" s="3"/>
      <c r="G385" s="3"/>
      <c r="H385" s="3"/>
      <c r="I385" s="3"/>
      <c r="J385" s="3"/>
      <c r="K385" s="3"/>
    </row>
    <row r="386" spans="1:11" x14ac:dyDescent="0.25">
      <c r="A386" s="3"/>
      <c r="B386" s="3"/>
      <c r="C386" s="3"/>
      <c r="D386" s="3"/>
      <c r="E386" s="3"/>
      <c r="F386" s="3"/>
      <c r="G386" s="3"/>
      <c r="H386" s="3"/>
      <c r="I386" s="3"/>
      <c r="J386" s="3"/>
      <c r="K386" s="3"/>
    </row>
    <row r="387" spans="1:11" x14ac:dyDescent="0.25">
      <c r="A387" s="3"/>
      <c r="B387" s="3"/>
      <c r="C387" s="3"/>
      <c r="D387" s="3"/>
      <c r="E387" s="3"/>
      <c r="F387" s="3"/>
      <c r="G387" s="3"/>
      <c r="H387" s="3"/>
      <c r="I387" s="3"/>
      <c r="J387" s="3"/>
      <c r="K387" s="3"/>
    </row>
    <row r="388" spans="1:11" x14ac:dyDescent="0.25">
      <c r="A388" s="3"/>
      <c r="B388" s="3"/>
      <c r="C388" s="3"/>
      <c r="D388" s="3"/>
      <c r="E388" s="3"/>
      <c r="F388" s="3"/>
      <c r="G388" s="3"/>
      <c r="H388" s="3"/>
      <c r="I388" s="3"/>
      <c r="J388" s="3"/>
      <c r="K388" s="3"/>
    </row>
    <row r="389" spans="1:11" x14ac:dyDescent="0.25">
      <c r="A389" s="3"/>
      <c r="B389" s="3"/>
      <c r="C389" s="3"/>
      <c r="D389" s="3"/>
      <c r="E389" s="3"/>
      <c r="F389" s="3"/>
      <c r="G389" s="3"/>
      <c r="H389" s="3"/>
      <c r="I389" s="3"/>
      <c r="J389" s="3"/>
      <c r="K389" s="3"/>
    </row>
    <row r="390" spans="1:11" x14ac:dyDescent="0.25">
      <c r="A390" s="3"/>
      <c r="B390" s="3"/>
      <c r="C390" s="3"/>
      <c r="D390" s="3"/>
      <c r="E390" s="3"/>
      <c r="F390" s="3"/>
      <c r="G390" s="3"/>
      <c r="H390" s="3"/>
      <c r="I390" s="3"/>
      <c r="J390" s="3"/>
      <c r="K390" s="3"/>
    </row>
    <row r="391" spans="1:11" x14ac:dyDescent="0.25">
      <c r="A391" s="3"/>
      <c r="B391" s="3"/>
      <c r="C391" s="3"/>
      <c r="D391" s="3"/>
      <c r="E391" s="3"/>
      <c r="F391" s="3"/>
      <c r="G391" s="3"/>
      <c r="H391" s="3"/>
      <c r="I391" s="3"/>
      <c r="J391" s="3"/>
      <c r="K391" s="3"/>
    </row>
    <row r="392" spans="1:11" x14ac:dyDescent="0.25">
      <c r="A392" s="3"/>
      <c r="B392" s="3"/>
      <c r="C392" s="3"/>
      <c r="D392" s="3"/>
      <c r="E392" s="3"/>
      <c r="F392" s="3"/>
      <c r="G392" s="3"/>
      <c r="H392" s="3"/>
      <c r="I392" s="3"/>
      <c r="J392" s="3"/>
      <c r="K392" s="3"/>
    </row>
    <row r="393" spans="1:11" x14ac:dyDescent="0.25">
      <c r="A393" s="3"/>
      <c r="B393" s="3"/>
      <c r="C393" s="3"/>
      <c r="D393" s="3"/>
      <c r="E393" s="3"/>
      <c r="F393" s="3"/>
      <c r="G393" s="3"/>
      <c r="H393" s="3"/>
      <c r="I393" s="3"/>
      <c r="J393" s="3"/>
      <c r="K393" s="3"/>
    </row>
    <row r="394" spans="1:11" x14ac:dyDescent="0.25">
      <c r="A394" s="3"/>
      <c r="B394" s="3"/>
      <c r="C394" s="3"/>
      <c r="D394" s="3"/>
      <c r="E394" s="3"/>
      <c r="F394" s="3"/>
      <c r="G394" s="3"/>
      <c r="H394" s="3"/>
      <c r="I394" s="3"/>
      <c r="J394" s="3"/>
      <c r="K394" s="3"/>
    </row>
    <row r="395" spans="1:11" x14ac:dyDescent="0.25">
      <c r="A395" s="3"/>
      <c r="B395" s="3"/>
      <c r="C395" s="3"/>
      <c r="D395" s="3"/>
      <c r="E395" s="3"/>
      <c r="F395" s="3"/>
      <c r="G395" s="3"/>
      <c r="H395" s="3"/>
      <c r="I395" s="3"/>
      <c r="J395" s="3"/>
      <c r="K395" s="3"/>
    </row>
    <row r="396" spans="1:11" x14ac:dyDescent="0.25">
      <c r="A396" s="3"/>
      <c r="B396" s="3"/>
      <c r="C396" s="3"/>
      <c r="D396" s="3"/>
      <c r="E396" s="3"/>
      <c r="F396" s="3"/>
      <c r="G396" s="3"/>
      <c r="H396" s="3"/>
      <c r="I396" s="3"/>
      <c r="J396" s="3"/>
      <c r="K396" s="3"/>
    </row>
    <row r="397" spans="1:11" x14ac:dyDescent="0.25">
      <c r="A397" s="3"/>
      <c r="B397" s="3"/>
      <c r="C397" s="3"/>
      <c r="D397" s="3"/>
      <c r="E397" s="3"/>
      <c r="F397" s="3"/>
      <c r="G397" s="3"/>
      <c r="H397" s="3"/>
      <c r="I397" s="3"/>
      <c r="J397" s="3"/>
      <c r="K397" s="3"/>
    </row>
    <row r="398" spans="1:11" x14ac:dyDescent="0.25">
      <c r="A398" s="3"/>
      <c r="B398" s="3"/>
      <c r="C398" s="3"/>
      <c r="D398" s="3"/>
      <c r="E398" s="3"/>
      <c r="F398" s="3"/>
      <c r="G398" s="3"/>
      <c r="H398" s="3"/>
      <c r="I398" s="3"/>
      <c r="J398" s="3"/>
      <c r="K398" s="3"/>
    </row>
    <row r="399" spans="1:11" x14ac:dyDescent="0.25">
      <c r="A399" s="3"/>
      <c r="B399" s="3"/>
      <c r="C399" s="3"/>
      <c r="D399" s="3"/>
      <c r="E399" s="3"/>
      <c r="F399" s="3"/>
      <c r="G399" s="3"/>
      <c r="H399" s="3"/>
      <c r="I399" s="3"/>
      <c r="J399" s="3"/>
      <c r="K399" s="3"/>
    </row>
    <row r="400" spans="1:11" x14ac:dyDescent="0.25">
      <c r="A400" s="3"/>
      <c r="B400" s="3"/>
      <c r="C400" s="3"/>
      <c r="D400" s="3"/>
      <c r="E400" s="3"/>
      <c r="F400" s="3"/>
      <c r="G400" s="3"/>
      <c r="H400" s="3"/>
      <c r="I400" s="3"/>
      <c r="J400" s="3"/>
      <c r="K400" s="3"/>
    </row>
    <row r="401" spans="1:11" x14ac:dyDescent="0.25">
      <c r="A401" s="3"/>
      <c r="B401" s="3"/>
      <c r="C401" s="3"/>
      <c r="D401" s="3"/>
      <c r="E401" s="3"/>
      <c r="F401" s="3"/>
      <c r="G401" s="3"/>
      <c r="H401" s="3"/>
      <c r="I401" s="3"/>
      <c r="J401" s="3"/>
      <c r="K401" s="3"/>
    </row>
    <row r="402" spans="1:11" x14ac:dyDescent="0.25">
      <c r="A402" s="3"/>
      <c r="B402" s="3"/>
      <c r="C402" s="3"/>
      <c r="D402" s="3"/>
      <c r="E402" s="3"/>
      <c r="F402" s="3"/>
      <c r="G402" s="3"/>
      <c r="H402" s="3"/>
      <c r="I402" s="3"/>
      <c r="J402" s="3"/>
      <c r="K402" s="3"/>
    </row>
    <row r="403" spans="1:11" x14ac:dyDescent="0.25">
      <c r="A403" s="3"/>
      <c r="B403" s="3"/>
      <c r="C403" s="3"/>
      <c r="D403" s="3"/>
      <c r="E403" s="3"/>
      <c r="F403" s="3"/>
      <c r="G403" s="3"/>
      <c r="H403" s="3"/>
      <c r="I403" s="3"/>
      <c r="J403" s="3"/>
      <c r="K403" s="3"/>
    </row>
    <row r="404" spans="1:11" x14ac:dyDescent="0.25">
      <c r="A404" s="3"/>
      <c r="B404" s="3"/>
      <c r="C404" s="3"/>
      <c r="D404" s="3"/>
      <c r="E404" s="3"/>
      <c r="F404" s="3"/>
      <c r="G404" s="3"/>
      <c r="H404" s="3"/>
      <c r="I404" s="3"/>
      <c r="J404" s="3"/>
      <c r="K404" s="3"/>
    </row>
    <row r="405" spans="1:11" x14ac:dyDescent="0.25">
      <c r="A405" s="3"/>
      <c r="B405" s="3"/>
      <c r="C405" s="3"/>
      <c r="D405" s="3"/>
      <c r="E405" s="3"/>
      <c r="F405" s="3"/>
      <c r="G405" s="3"/>
      <c r="H405" s="3"/>
      <c r="I405" s="3"/>
      <c r="J405" s="3"/>
      <c r="K405" s="3"/>
    </row>
    <row r="406" spans="1:11" x14ac:dyDescent="0.25">
      <c r="A406" s="3"/>
      <c r="B406" s="3"/>
      <c r="C406" s="3"/>
      <c r="D406" s="3"/>
      <c r="E406" s="3"/>
      <c r="F406" s="3"/>
      <c r="G406" s="3"/>
      <c r="H406" s="3"/>
      <c r="I406" s="3"/>
      <c r="J406" s="3"/>
      <c r="K406" s="3"/>
    </row>
    <row r="407" spans="1:11" x14ac:dyDescent="0.25">
      <c r="A407" s="3"/>
      <c r="B407" s="3"/>
      <c r="C407" s="3"/>
      <c r="D407" s="3"/>
      <c r="E407" s="3"/>
      <c r="F407" s="3"/>
      <c r="G407" s="3"/>
      <c r="H407" s="3"/>
      <c r="I407" s="3"/>
      <c r="J407" s="3"/>
      <c r="K407" s="3"/>
    </row>
    <row r="408" spans="1:11" x14ac:dyDescent="0.25">
      <c r="A408" s="3"/>
      <c r="B408" s="3"/>
      <c r="C408" s="3"/>
      <c r="D408" s="3"/>
      <c r="E408" s="3"/>
      <c r="F408" s="3"/>
      <c r="G408" s="3"/>
      <c r="H408" s="3"/>
      <c r="I408" s="3"/>
      <c r="J408" s="3"/>
      <c r="K408" s="3"/>
    </row>
    <row r="409" spans="1:11" x14ac:dyDescent="0.25">
      <c r="A409" s="3"/>
      <c r="B409" s="3"/>
      <c r="C409" s="3"/>
      <c r="D409" s="3"/>
      <c r="E409" s="3"/>
      <c r="F409" s="3"/>
      <c r="G409" s="3"/>
      <c r="H409" s="3"/>
      <c r="I409" s="3"/>
      <c r="J409" s="3"/>
      <c r="K409" s="3"/>
    </row>
    <row r="410" spans="1:11" x14ac:dyDescent="0.25">
      <c r="A410" s="3"/>
      <c r="B410" s="3"/>
      <c r="C410" s="3"/>
      <c r="D410" s="3"/>
      <c r="E410" s="3"/>
      <c r="F410" s="3"/>
      <c r="G410" s="3"/>
      <c r="H410" s="3"/>
      <c r="I410" s="3"/>
      <c r="J410" s="3"/>
      <c r="K410" s="3"/>
    </row>
    <row r="411" spans="1:11" x14ac:dyDescent="0.25">
      <c r="A411" s="3"/>
      <c r="B411" s="3"/>
      <c r="C411" s="3"/>
      <c r="D411" s="3"/>
      <c r="E411" s="3"/>
      <c r="F411" s="3"/>
      <c r="G411" s="3"/>
      <c r="H411" s="3"/>
      <c r="I411" s="3"/>
      <c r="J411" s="3"/>
      <c r="K411" s="3"/>
    </row>
    <row r="412" spans="1:11" x14ac:dyDescent="0.25">
      <c r="A412" s="3"/>
      <c r="B412" s="3"/>
      <c r="C412" s="3"/>
      <c r="D412" s="3"/>
      <c r="E412" s="3"/>
      <c r="F412" s="3"/>
      <c r="G412" s="3"/>
      <c r="H412" s="3"/>
      <c r="I412" s="3"/>
      <c r="J412" s="3"/>
      <c r="K412" s="3"/>
    </row>
    <row r="413" spans="1:11" x14ac:dyDescent="0.25">
      <c r="A413" s="3"/>
      <c r="B413" s="3"/>
      <c r="C413" s="3"/>
      <c r="D413" s="3"/>
      <c r="E413" s="3"/>
      <c r="F413" s="3"/>
      <c r="G413" s="3"/>
      <c r="H413" s="3"/>
      <c r="I413" s="3"/>
      <c r="J413" s="3"/>
      <c r="K413" s="3"/>
    </row>
    <row r="414" spans="1:11" x14ac:dyDescent="0.25">
      <c r="A414" s="3"/>
      <c r="B414" s="3"/>
      <c r="C414" s="3"/>
      <c r="D414" s="3"/>
      <c r="E414" s="3"/>
      <c r="F414" s="3"/>
      <c r="G414" s="3"/>
      <c r="H414" s="3"/>
      <c r="I414" s="3"/>
      <c r="J414" s="3"/>
      <c r="K414" s="3"/>
    </row>
    <row r="415" spans="1:11" x14ac:dyDescent="0.25">
      <c r="A415" s="3"/>
      <c r="B415" s="3"/>
      <c r="C415" s="3"/>
      <c r="D415" s="3"/>
      <c r="E415" s="3"/>
      <c r="F415" s="3"/>
      <c r="G415" s="3"/>
      <c r="H415" s="3"/>
      <c r="I415" s="3"/>
      <c r="J415" s="3"/>
      <c r="K415" s="3"/>
    </row>
    <row r="416" spans="1:11" x14ac:dyDescent="0.25">
      <c r="A416" s="3"/>
      <c r="B416" s="3"/>
      <c r="C416" s="3"/>
      <c r="D416" s="3"/>
      <c r="E416" s="3"/>
      <c r="F416" s="3"/>
      <c r="G416" s="3"/>
      <c r="H416" s="3"/>
      <c r="I416" s="3"/>
      <c r="J416" s="3"/>
      <c r="K416" s="3"/>
    </row>
    <row r="417" spans="1:11" x14ac:dyDescent="0.25">
      <c r="A417" s="3"/>
      <c r="B417" s="3"/>
      <c r="C417" s="3"/>
      <c r="D417" s="3"/>
      <c r="E417" s="3"/>
      <c r="F417" s="3"/>
      <c r="G417" s="3"/>
      <c r="H417" s="3"/>
      <c r="I417" s="3"/>
      <c r="J417" s="3"/>
      <c r="K417" s="3"/>
    </row>
    <row r="418" spans="1:11" x14ac:dyDescent="0.25">
      <c r="A418" s="3"/>
      <c r="B418" s="3"/>
      <c r="C418" s="3"/>
      <c r="D418" s="3"/>
      <c r="E418" s="3"/>
      <c r="F418" s="3"/>
      <c r="G418" s="3"/>
      <c r="H418" s="3"/>
      <c r="I418" s="3"/>
      <c r="J418" s="3"/>
      <c r="K418" s="3"/>
    </row>
    <row r="419" spans="1:11" x14ac:dyDescent="0.25">
      <c r="A419" s="3"/>
      <c r="B419" s="3"/>
      <c r="C419" s="3"/>
      <c r="D419" s="3"/>
      <c r="E419" s="3"/>
      <c r="F419" s="3"/>
      <c r="G419" s="3"/>
      <c r="H419" s="3"/>
      <c r="I419" s="3"/>
      <c r="J419" s="3"/>
      <c r="K419" s="3"/>
    </row>
    <row r="420" spans="1:11" x14ac:dyDescent="0.25">
      <c r="A420" s="3"/>
      <c r="B420" s="3"/>
      <c r="C420" s="3"/>
      <c r="D420" s="3"/>
      <c r="E420" s="3"/>
      <c r="F420" s="3"/>
      <c r="G420" s="3"/>
      <c r="H420" s="3"/>
      <c r="I420" s="3"/>
      <c r="J420" s="3"/>
      <c r="K420" s="3"/>
    </row>
    <row r="421" spans="1:11" x14ac:dyDescent="0.25">
      <c r="A421" s="3"/>
      <c r="B421" s="3"/>
      <c r="C421" s="3"/>
      <c r="D421" s="3"/>
      <c r="E421" s="3"/>
      <c r="F421" s="3"/>
      <c r="G421" s="3"/>
      <c r="H421" s="3"/>
      <c r="I421" s="3"/>
      <c r="J421" s="3"/>
      <c r="K421" s="3"/>
    </row>
    <row r="422" spans="1:11" x14ac:dyDescent="0.25">
      <c r="A422" s="3"/>
      <c r="B422" s="3"/>
      <c r="C422" s="3"/>
      <c r="D422" s="3"/>
      <c r="E422" s="3"/>
      <c r="F422" s="3"/>
      <c r="G422" s="3"/>
      <c r="H422" s="3"/>
      <c r="I422" s="3"/>
      <c r="J422" s="3"/>
      <c r="K422" s="3"/>
    </row>
    <row r="423" spans="1:11" x14ac:dyDescent="0.25">
      <c r="A423" s="3"/>
      <c r="B423" s="3"/>
      <c r="C423" s="3"/>
      <c r="D423" s="3"/>
      <c r="E423" s="3"/>
      <c r="F423" s="3"/>
      <c r="G423" s="3"/>
      <c r="H423" s="3"/>
      <c r="I423" s="3"/>
      <c r="J423" s="3"/>
      <c r="K423" s="3"/>
    </row>
    <row r="424" spans="1:11" x14ac:dyDescent="0.25">
      <c r="A424" s="3"/>
      <c r="B424" s="3"/>
      <c r="C424" s="3"/>
      <c r="D424" s="3"/>
      <c r="E424" s="3"/>
      <c r="F424" s="3"/>
      <c r="G424" s="3"/>
      <c r="H424" s="3"/>
      <c r="I424" s="3"/>
      <c r="J424" s="3"/>
      <c r="K424" s="3"/>
    </row>
    <row r="425" spans="1:11" x14ac:dyDescent="0.25">
      <c r="A425" s="3"/>
      <c r="B425" s="3"/>
      <c r="C425" s="3"/>
      <c r="D425" s="3"/>
      <c r="E425" s="3"/>
      <c r="F425" s="3"/>
      <c r="G425" s="3"/>
      <c r="H425" s="3"/>
      <c r="I425" s="3"/>
      <c r="J425" s="3"/>
      <c r="K425" s="3"/>
    </row>
    <row r="426" spans="1:11" x14ac:dyDescent="0.25">
      <c r="A426" s="3"/>
      <c r="B426" s="3"/>
      <c r="C426" s="3"/>
      <c r="D426" s="3"/>
      <c r="E426" s="3"/>
      <c r="F426" s="3"/>
      <c r="G426" s="3"/>
      <c r="H426" s="3"/>
      <c r="I426" s="3"/>
      <c r="J426" s="3"/>
      <c r="K426" s="3"/>
    </row>
    <row r="427" spans="1:11" x14ac:dyDescent="0.25">
      <c r="A427" s="3"/>
      <c r="B427" s="3"/>
      <c r="C427" s="3"/>
      <c r="D427" s="3"/>
      <c r="E427" s="3"/>
      <c r="F427" s="3"/>
      <c r="G427" s="3"/>
      <c r="H427" s="3"/>
      <c r="I427" s="3"/>
      <c r="J427" s="3"/>
      <c r="K427" s="3"/>
    </row>
    <row r="428" spans="1:11" x14ac:dyDescent="0.25">
      <c r="A428" s="3"/>
      <c r="B428" s="3"/>
      <c r="C428" s="3"/>
      <c r="D428" s="3"/>
      <c r="E428" s="3"/>
      <c r="F428" s="3"/>
      <c r="G428" s="3"/>
      <c r="H428" s="3"/>
      <c r="I428" s="3"/>
      <c r="J428" s="3"/>
      <c r="K428" s="3"/>
    </row>
    <row r="429" spans="1:11" x14ac:dyDescent="0.25">
      <c r="A429" s="3"/>
      <c r="B429" s="3"/>
      <c r="C429" s="3"/>
      <c r="D429" s="3"/>
      <c r="E429" s="3"/>
      <c r="F429" s="3"/>
      <c r="G429" s="3"/>
      <c r="H429" s="3"/>
      <c r="I429" s="3"/>
      <c r="J429" s="3"/>
      <c r="K429" s="3"/>
    </row>
    <row r="430" spans="1:11" x14ac:dyDescent="0.25">
      <c r="A430" s="3"/>
      <c r="B430" s="3"/>
      <c r="C430" s="3"/>
      <c r="D430" s="3"/>
      <c r="E430" s="3"/>
      <c r="F430" s="3"/>
      <c r="G430" s="3"/>
      <c r="H430" s="3"/>
      <c r="I430" s="3"/>
      <c r="J430" s="3"/>
      <c r="K430" s="3"/>
    </row>
    <row r="431" spans="1:11" x14ac:dyDescent="0.25">
      <c r="A431" s="3"/>
      <c r="B431" s="3"/>
      <c r="C431" s="3"/>
      <c r="D431" s="3"/>
      <c r="E431" s="3"/>
      <c r="F431" s="3"/>
      <c r="G431" s="3"/>
      <c r="H431" s="3"/>
      <c r="I431" s="3"/>
      <c r="J431" s="3"/>
      <c r="K431" s="3"/>
    </row>
    <row r="432" spans="1:11" x14ac:dyDescent="0.25">
      <c r="A432" s="3"/>
      <c r="B432" s="3"/>
      <c r="C432" s="3"/>
      <c r="D432" s="3"/>
      <c r="E432" s="3"/>
      <c r="F432" s="3"/>
      <c r="G432" s="3"/>
      <c r="H432" s="3"/>
      <c r="I432" s="3"/>
      <c r="J432" s="3"/>
      <c r="K432" s="3"/>
    </row>
    <row r="433" spans="1:11" x14ac:dyDescent="0.25">
      <c r="A433" s="3"/>
      <c r="B433" s="3"/>
      <c r="C433" s="3"/>
      <c r="D433" s="3"/>
      <c r="E433" s="3"/>
      <c r="F433" s="3"/>
      <c r="G433" s="3"/>
      <c r="H433" s="3"/>
      <c r="I433" s="3"/>
      <c r="J433" s="3"/>
      <c r="K433" s="3"/>
    </row>
    <row r="434" spans="1:11" x14ac:dyDescent="0.25">
      <c r="A434" s="3"/>
      <c r="B434" s="3"/>
      <c r="C434" s="3"/>
      <c r="D434" s="3"/>
      <c r="E434" s="3"/>
      <c r="F434" s="3"/>
      <c r="G434" s="3"/>
      <c r="H434" s="3"/>
      <c r="I434" s="3"/>
      <c r="J434" s="3"/>
      <c r="K434" s="3"/>
    </row>
    <row r="435" spans="1:11" x14ac:dyDescent="0.25">
      <c r="A435" s="3"/>
      <c r="B435" s="3"/>
      <c r="C435" s="3"/>
      <c r="D435" s="3"/>
      <c r="E435" s="3"/>
      <c r="F435" s="3"/>
      <c r="G435" s="3"/>
      <c r="H435" s="3"/>
      <c r="I435" s="3"/>
      <c r="J435" s="3"/>
      <c r="K435" s="3"/>
    </row>
    <row r="436" spans="1:11" x14ac:dyDescent="0.25">
      <c r="A436" s="3"/>
      <c r="B436" s="3"/>
      <c r="C436" s="3"/>
      <c r="D436" s="3"/>
      <c r="E436" s="3"/>
      <c r="F436" s="3"/>
      <c r="G436" s="3"/>
      <c r="H436" s="3"/>
      <c r="I436" s="3"/>
      <c r="J436" s="3"/>
      <c r="K436" s="3"/>
    </row>
    <row r="437" spans="1:11" x14ac:dyDescent="0.25">
      <c r="A437" s="3"/>
      <c r="B437" s="3"/>
      <c r="C437" s="3"/>
      <c r="D437" s="3"/>
      <c r="E437" s="3"/>
      <c r="F437" s="3"/>
      <c r="G437" s="3"/>
      <c r="H437" s="3"/>
      <c r="I437" s="3"/>
      <c r="J437" s="3"/>
      <c r="K437" s="3"/>
    </row>
    <row r="438" spans="1:11" x14ac:dyDescent="0.25">
      <c r="A438" s="3"/>
      <c r="B438" s="3"/>
      <c r="C438" s="3"/>
      <c r="D438" s="3"/>
      <c r="E438" s="3"/>
      <c r="F438" s="3"/>
      <c r="G438" s="3"/>
      <c r="H438" s="3"/>
      <c r="I438" s="3"/>
      <c r="J438" s="3"/>
      <c r="K438" s="3"/>
    </row>
    <row r="439" spans="1:11" x14ac:dyDescent="0.25">
      <c r="A439" s="3"/>
      <c r="B439" s="3"/>
      <c r="C439" s="3"/>
      <c r="D439" s="3"/>
      <c r="E439" s="3"/>
      <c r="F439" s="3"/>
      <c r="G439" s="3"/>
      <c r="H439" s="3"/>
      <c r="I439" s="3"/>
      <c r="J439" s="3"/>
      <c r="K439" s="3"/>
    </row>
    <row r="440" spans="1:11" x14ac:dyDescent="0.25">
      <c r="A440" s="3"/>
      <c r="B440" s="3"/>
      <c r="C440" s="3"/>
      <c r="D440" s="3"/>
      <c r="E440" s="3"/>
      <c r="F440" s="3"/>
      <c r="G440" s="3"/>
      <c r="H440" s="3"/>
      <c r="I440" s="3"/>
      <c r="J440" s="3"/>
      <c r="K440" s="3"/>
    </row>
    <row r="441" spans="1:11" x14ac:dyDescent="0.25">
      <c r="A441" s="3"/>
      <c r="B441" s="3"/>
      <c r="C441" s="3"/>
      <c r="D441" s="3"/>
      <c r="E441" s="3"/>
      <c r="F441" s="3"/>
      <c r="G441" s="3"/>
      <c r="H441" s="3"/>
      <c r="I441" s="3"/>
      <c r="J441" s="3"/>
      <c r="K441" s="3"/>
    </row>
    <row r="442" spans="1:11" x14ac:dyDescent="0.25">
      <c r="A442" s="3"/>
      <c r="B442" s="3"/>
      <c r="C442" s="3"/>
      <c r="D442" s="3"/>
      <c r="E442" s="3"/>
      <c r="F442" s="3"/>
      <c r="G442" s="3"/>
      <c r="H442" s="3"/>
      <c r="I442" s="3"/>
      <c r="J442" s="3"/>
      <c r="K442" s="3"/>
    </row>
    <row r="443" spans="1:11" x14ac:dyDescent="0.25">
      <c r="A443" s="3"/>
      <c r="B443" s="3"/>
      <c r="C443" s="3"/>
      <c r="D443" s="3"/>
      <c r="E443" s="3"/>
      <c r="F443" s="3"/>
      <c r="G443" s="3"/>
      <c r="H443" s="3"/>
      <c r="I443" s="3"/>
      <c r="J443" s="3"/>
      <c r="K443" s="3"/>
    </row>
    <row r="444" spans="1:11" x14ac:dyDescent="0.25">
      <c r="A444" s="3"/>
      <c r="B444" s="3"/>
      <c r="C444" s="3"/>
      <c r="D444" s="3"/>
      <c r="E444" s="3"/>
      <c r="F444" s="3"/>
      <c r="G444" s="3"/>
      <c r="H444" s="3"/>
      <c r="I444" s="3"/>
      <c r="J444" s="3"/>
      <c r="K444" s="3"/>
    </row>
    <row r="445" spans="1:11" x14ac:dyDescent="0.25">
      <c r="A445" s="3"/>
      <c r="B445" s="3"/>
      <c r="C445" s="3"/>
      <c r="D445" s="3"/>
      <c r="E445" s="3"/>
      <c r="F445" s="3"/>
      <c r="G445" s="3"/>
      <c r="H445" s="3"/>
      <c r="I445" s="3"/>
      <c r="J445" s="3"/>
      <c r="K445" s="3"/>
    </row>
    <row r="446" spans="1:11" x14ac:dyDescent="0.25">
      <c r="A446" s="3"/>
      <c r="B446" s="3"/>
      <c r="C446" s="3"/>
      <c r="D446" s="3"/>
      <c r="E446" s="3"/>
      <c r="F446" s="3"/>
      <c r="G446" s="3"/>
      <c r="H446" s="3"/>
      <c r="I446" s="3"/>
      <c r="J446" s="3"/>
      <c r="K446" s="3"/>
    </row>
    <row r="447" spans="1:11" x14ac:dyDescent="0.25">
      <c r="A447" s="3"/>
      <c r="B447" s="3"/>
      <c r="C447" s="3"/>
      <c r="D447" s="3"/>
      <c r="E447" s="3"/>
      <c r="F447" s="3"/>
      <c r="G447" s="3"/>
      <c r="H447" s="3"/>
      <c r="I447" s="3"/>
      <c r="J447" s="3"/>
      <c r="K447" s="3"/>
    </row>
    <row r="448" spans="1:11" x14ac:dyDescent="0.25">
      <c r="A448" s="3"/>
      <c r="B448" s="3"/>
      <c r="C448" s="3"/>
      <c r="D448" s="3"/>
      <c r="E448" s="3"/>
      <c r="F448" s="3"/>
      <c r="G448" s="3"/>
      <c r="H448" s="3"/>
      <c r="I448" s="3"/>
      <c r="J448" s="3"/>
      <c r="K448" s="3"/>
    </row>
    <row r="449" spans="1:11" x14ac:dyDescent="0.25">
      <c r="A449" s="3"/>
      <c r="B449" s="3"/>
      <c r="C449" s="3"/>
      <c r="D449" s="3"/>
      <c r="E449" s="3"/>
      <c r="F449" s="3"/>
      <c r="G449" s="3"/>
      <c r="H449" s="3"/>
      <c r="I449" s="3"/>
      <c r="J449" s="3"/>
      <c r="K449" s="3"/>
    </row>
    <row r="450" spans="1:11" x14ac:dyDescent="0.25">
      <c r="A450" s="3"/>
      <c r="B450" s="3"/>
      <c r="C450" s="3"/>
      <c r="D450" s="3"/>
      <c r="E450" s="3"/>
      <c r="F450" s="3"/>
      <c r="G450" s="3"/>
      <c r="H450" s="3"/>
      <c r="I450" s="3"/>
      <c r="J450" s="3"/>
      <c r="K450" s="3"/>
    </row>
    <row r="451" spans="1:11" x14ac:dyDescent="0.25">
      <c r="A451" s="3"/>
      <c r="B451" s="3"/>
      <c r="C451" s="3"/>
      <c r="D451" s="3"/>
      <c r="E451" s="3"/>
      <c r="F451" s="3"/>
      <c r="G451" s="3"/>
      <c r="H451" s="3"/>
      <c r="I451" s="3"/>
      <c r="J451" s="3"/>
      <c r="K451" s="3"/>
    </row>
    <row r="452" spans="1:11" x14ac:dyDescent="0.25">
      <c r="A452" s="3"/>
      <c r="B452" s="3"/>
      <c r="C452" s="3"/>
      <c r="D452" s="3"/>
      <c r="E452" s="3"/>
      <c r="F452" s="3"/>
      <c r="G452" s="3"/>
      <c r="H452" s="3"/>
      <c r="I452" s="3"/>
      <c r="J452" s="3"/>
      <c r="K452" s="3"/>
    </row>
    <row r="453" spans="1:11" x14ac:dyDescent="0.25">
      <c r="A453" s="3"/>
      <c r="B453" s="3"/>
      <c r="C453" s="3"/>
      <c r="D453" s="3"/>
      <c r="E453" s="3"/>
      <c r="F453" s="3"/>
      <c r="G453" s="3"/>
      <c r="H453" s="3"/>
      <c r="I453" s="3"/>
      <c r="J453" s="3"/>
      <c r="K453" s="3"/>
    </row>
    <row r="454" spans="1:11" x14ac:dyDescent="0.25">
      <c r="A454" s="3"/>
      <c r="B454" s="3"/>
      <c r="C454" s="3"/>
      <c r="D454" s="3"/>
      <c r="E454" s="3"/>
      <c r="F454" s="3"/>
      <c r="G454" s="3"/>
      <c r="H454" s="3"/>
      <c r="I454" s="3"/>
      <c r="J454" s="3"/>
      <c r="K454" s="3"/>
    </row>
    <row r="455" spans="1:11" x14ac:dyDescent="0.25">
      <c r="A455" s="3"/>
      <c r="B455" s="3"/>
      <c r="C455" s="3"/>
      <c r="D455" s="3"/>
      <c r="E455" s="3"/>
      <c r="F455" s="3"/>
      <c r="G455" s="3"/>
      <c r="H455" s="3"/>
      <c r="I455" s="3"/>
      <c r="J455" s="3"/>
      <c r="K455" s="3"/>
    </row>
    <row r="456" spans="1:11" x14ac:dyDescent="0.25">
      <c r="A456" s="3"/>
      <c r="B456" s="3"/>
      <c r="C456" s="3"/>
      <c r="D456" s="3"/>
      <c r="E456" s="3"/>
      <c r="F456" s="3"/>
      <c r="G456" s="3"/>
      <c r="H456" s="3"/>
      <c r="I456" s="3"/>
      <c r="J456" s="3"/>
      <c r="K456" s="3"/>
    </row>
    <row r="457" spans="1:11" x14ac:dyDescent="0.25">
      <c r="A457" s="3"/>
      <c r="B457" s="3"/>
      <c r="C457" s="3"/>
      <c r="D457" s="3"/>
      <c r="E457" s="3"/>
      <c r="F457" s="3"/>
      <c r="G457" s="3"/>
      <c r="H457" s="3"/>
      <c r="I457" s="3"/>
      <c r="J457" s="3"/>
      <c r="K457" s="3"/>
    </row>
    <row r="458" spans="1:11" x14ac:dyDescent="0.25">
      <c r="A458" s="3"/>
      <c r="B458" s="3"/>
      <c r="C458" s="3"/>
      <c r="D458" s="3"/>
      <c r="E458" s="3"/>
      <c r="F458" s="3"/>
      <c r="G458" s="3"/>
      <c r="H458" s="3"/>
      <c r="I458" s="3"/>
      <c r="J458" s="3"/>
      <c r="K458" s="3"/>
    </row>
    <row r="459" spans="1:11" x14ac:dyDescent="0.25">
      <c r="A459" s="3"/>
      <c r="B459" s="3"/>
      <c r="C459" s="3"/>
      <c r="D459" s="3"/>
      <c r="E459" s="3"/>
      <c r="F459" s="3"/>
      <c r="G459" s="3"/>
      <c r="H459" s="3"/>
      <c r="I459" s="3"/>
      <c r="J459" s="3"/>
      <c r="K459" s="3"/>
    </row>
    <row r="460" spans="1:11" x14ac:dyDescent="0.25">
      <c r="A460" s="3"/>
      <c r="B460" s="3"/>
      <c r="C460" s="3"/>
      <c r="D460" s="3"/>
      <c r="E460" s="3"/>
      <c r="F460" s="3"/>
      <c r="G460" s="3"/>
      <c r="H460" s="3"/>
      <c r="I460" s="3"/>
      <c r="J460" s="3"/>
      <c r="K460" s="3"/>
    </row>
    <row r="461" spans="1:11" x14ac:dyDescent="0.25">
      <c r="A461" s="3"/>
      <c r="B461" s="3"/>
      <c r="C461" s="3"/>
      <c r="D461" s="3"/>
      <c r="E461" s="3"/>
      <c r="F461" s="3"/>
      <c r="G461" s="3"/>
      <c r="H461" s="3"/>
      <c r="I461" s="3"/>
      <c r="J461" s="3"/>
      <c r="K461" s="3"/>
    </row>
    <row r="462" spans="1:11" x14ac:dyDescent="0.25">
      <c r="A462" s="3"/>
      <c r="B462" s="3"/>
      <c r="C462" s="3"/>
      <c r="D462" s="3"/>
      <c r="E462" s="3"/>
      <c r="F462" s="3"/>
      <c r="G462" s="3"/>
      <c r="H462" s="3"/>
      <c r="I462" s="3"/>
      <c r="J462" s="3"/>
      <c r="K462" s="3"/>
    </row>
    <row r="463" spans="1:11" x14ac:dyDescent="0.25">
      <c r="A463" s="3"/>
      <c r="B463" s="3"/>
      <c r="C463" s="3"/>
      <c r="D463" s="3"/>
      <c r="E463" s="3"/>
      <c r="F463" s="3"/>
      <c r="G463" s="3"/>
      <c r="H463" s="3"/>
      <c r="I463" s="3"/>
      <c r="J463" s="3"/>
      <c r="K463" s="3"/>
    </row>
    <row r="464" spans="1:11" x14ac:dyDescent="0.25">
      <c r="A464" s="3"/>
      <c r="B464" s="3"/>
      <c r="C464" s="3"/>
      <c r="D464" s="3"/>
      <c r="E464" s="3"/>
      <c r="F464" s="3"/>
      <c r="G464" s="3"/>
      <c r="H464" s="3"/>
      <c r="I464" s="3"/>
      <c r="J464" s="3"/>
      <c r="K464" s="3"/>
    </row>
    <row r="465" spans="1:11" x14ac:dyDescent="0.25">
      <c r="A465" s="3"/>
      <c r="B465" s="3"/>
      <c r="C465" s="3"/>
      <c r="D465" s="3"/>
      <c r="E465" s="3"/>
      <c r="F465" s="3"/>
      <c r="G465" s="3"/>
      <c r="H465" s="3"/>
      <c r="I465" s="3"/>
      <c r="J465" s="3"/>
      <c r="K465" s="3"/>
    </row>
    <row r="466" spans="1:11" x14ac:dyDescent="0.25">
      <c r="A466" s="3"/>
      <c r="B466" s="3"/>
      <c r="C466" s="3"/>
      <c r="D466" s="3"/>
      <c r="E466" s="3"/>
      <c r="F466" s="3"/>
      <c r="G466" s="3"/>
      <c r="H466" s="3"/>
      <c r="I466" s="3"/>
      <c r="J466" s="3"/>
      <c r="K466" s="3"/>
    </row>
    <row r="467" spans="1:11" x14ac:dyDescent="0.25">
      <c r="A467" s="3"/>
      <c r="B467" s="3"/>
      <c r="C467" s="3"/>
      <c r="D467" s="3"/>
      <c r="E467" s="3"/>
      <c r="F467" s="3"/>
      <c r="G467" s="3"/>
      <c r="H467" s="3"/>
      <c r="I467" s="3"/>
      <c r="J467" s="3"/>
      <c r="K467" s="3"/>
    </row>
    <row r="468" spans="1:11" x14ac:dyDescent="0.25">
      <c r="A468" s="3"/>
      <c r="B468" s="3"/>
      <c r="C468" s="3"/>
      <c r="D468" s="3"/>
      <c r="E468" s="3"/>
      <c r="F468" s="3"/>
      <c r="G468" s="3"/>
      <c r="H468" s="3"/>
      <c r="I468" s="3"/>
      <c r="J468" s="3"/>
      <c r="K468" s="3"/>
    </row>
    <row r="469" spans="1:11" x14ac:dyDescent="0.25">
      <c r="A469" s="3"/>
      <c r="B469" s="3"/>
      <c r="C469" s="3"/>
      <c r="D469" s="3"/>
      <c r="E469" s="3"/>
      <c r="F469" s="3"/>
      <c r="G469" s="3"/>
      <c r="H469" s="3"/>
      <c r="I469" s="3"/>
      <c r="J469" s="3"/>
      <c r="K469" s="3"/>
    </row>
    <row r="470" spans="1:11" x14ac:dyDescent="0.25">
      <c r="A470" s="3"/>
      <c r="B470" s="3"/>
      <c r="C470" s="3"/>
      <c r="D470" s="3"/>
      <c r="E470" s="3"/>
      <c r="F470" s="3"/>
      <c r="G470" s="3"/>
      <c r="H470" s="3"/>
      <c r="I470" s="3"/>
      <c r="J470" s="3"/>
      <c r="K470" s="3"/>
    </row>
    <row r="471" spans="1:11" x14ac:dyDescent="0.25">
      <c r="A471" s="3"/>
      <c r="B471" s="3"/>
      <c r="C471" s="3"/>
      <c r="D471" s="3"/>
      <c r="E471" s="3"/>
      <c r="F471" s="3"/>
      <c r="G471" s="3"/>
      <c r="H471" s="3"/>
      <c r="I471" s="3"/>
      <c r="J471" s="3"/>
      <c r="K471" s="3"/>
    </row>
    <row r="472" spans="1:11" x14ac:dyDescent="0.25">
      <c r="A472" s="3"/>
      <c r="B472" s="3"/>
      <c r="C472" s="3"/>
      <c r="D472" s="3"/>
      <c r="E472" s="3"/>
      <c r="F472" s="3"/>
      <c r="G472" s="3"/>
      <c r="H472" s="3"/>
      <c r="I472" s="3"/>
      <c r="J472" s="3"/>
      <c r="K472" s="3"/>
    </row>
    <row r="473" spans="1:11" x14ac:dyDescent="0.25">
      <c r="A473" s="3"/>
      <c r="B473" s="3"/>
      <c r="C473" s="3"/>
      <c r="D473" s="3"/>
      <c r="E473" s="3"/>
      <c r="F473" s="3"/>
      <c r="G473" s="3"/>
      <c r="H473" s="3"/>
      <c r="I473" s="3"/>
      <c r="J473" s="3"/>
      <c r="K473" s="3"/>
    </row>
    <row r="474" spans="1:11" x14ac:dyDescent="0.25">
      <c r="A474" s="3"/>
      <c r="B474" s="3"/>
      <c r="C474" s="3"/>
      <c r="D474" s="3"/>
      <c r="E474" s="3"/>
      <c r="F474" s="3"/>
      <c r="G474" s="3"/>
      <c r="H474" s="3"/>
      <c r="I474" s="3"/>
      <c r="J474" s="3"/>
      <c r="K474" s="3"/>
    </row>
    <row r="475" spans="1:11" x14ac:dyDescent="0.25">
      <c r="A475" s="3"/>
      <c r="B475" s="3"/>
      <c r="C475" s="3"/>
      <c r="D475" s="3"/>
      <c r="E475" s="3"/>
      <c r="F475" s="3"/>
      <c r="G475" s="3"/>
      <c r="H475" s="3"/>
      <c r="I475" s="3"/>
      <c r="J475" s="3"/>
      <c r="K475" s="3"/>
    </row>
    <row r="476" spans="1:11" x14ac:dyDescent="0.25">
      <c r="A476" s="3"/>
      <c r="B476" s="3"/>
      <c r="C476" s="3"/>
      <c r="D476" s="3"/>
      <c r="E476" s="3"/>
      <c r="F476" s="3"/>
      <c r="G476" s="3"/>
      <c r="H476" s="3"/>
      <c r="I476" s="3"/>
      <c r="J476" s="3"/>
      <c r="K476" s="3"/>
    </row>
    <row r="477" spans="1:11" x14ac:dyDescent="0.25">
      <c r="A477" s="3"/>
      <c r="B477" s="3"/>
      <c r="C477" s="3"/>
      <c r="D477" s="3"/>
      <c r="E477" s="3"/>
      <c r="F477" s="3"/>
      <c r="G477" s="3"/>
      <c r="H477" s="3"/>
      <c r="I477" s="3"/>
      <c r="J477" s="3"/>
      <c r="K477" s="3"/>
    </row>
    <row r="478" spans="1:11" x14ac:dyDescent="0.25">
      <c r="A478" s="3"/>
      <c r="B478" s="3"/>
      <c r="C478" s="3"/>
      <c r="D478" s="3"/>
      <c r="E478" s="3"/>
      <c r="F478" s="3"/>
      <c r="G478" s="3"/>
      <c r="H478" s="3"/>
      <c r="I478" s="3"/>
      <c r="J478" s="3"/>
      <c r="K478" s="3"/>
    </row>
  </sheetData>
  <mergeCells count="10">
    <mergeCell ref="C2:E2"/>
    <mergeCell ref="W2:X3"/>
    <mergeCell ref="C11:E11"/>
    <mergeCell ref="K18:L18"/>
    <mergeCell ref="C20:F20"/>
    <mergeCell ref="W30:X31"/>
    <mergeCell ref="C31:E31"/>
    <mergeCell ref="C40:E40"/>
    <mergeCell ref="K46:L46"/>
    <mergeCell ref="C49:F49"/>
  </mergeCells>
  <pageMargins left="0.7" right="0.7" top="0.75" bottom="0.75" header="0.3" footer="0.3"/>
  <pageSetup paperSize="9"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3:P69"/>
  <sheetViews>
    <sheetView zoomScale="85" zoomScaleNormal="85" workbookViewId="0">
      <selection activeCell="H31" sqref="H31"/>
    </sheetView>
  </sheetViews>
  <sheetFormatPr defaultRowHeight="13.2" x14ac:dyDescent="0.25"/>
  <cols>
    <col min="1" max="1" width="5.88671875" customWidth="1"/>
    <col min="2" max="2" width="11.6640625" bestFit="1" customWidth="1"/>
    <col min="3" max="3" width="10.5546875" customWidth="1"/>
    <col min="4" max="4" width="16.6640625" customWidth="1"/>
    <col min="5" max="5" width="68.88671875" bestFit="1" customWidth="1"/>
    <col min="7" max="7" width="12" customWidth="1"/>
    <col min="8" max="8" width="12.88671875" customWidth="1"/>
    <col min="9" max="9" width="14" customWidth="1"/>
    <col min="11" max="11" width="107.6640625" bestFit="1" customWidth="1"/>
  </cols>
  <sheetData>
    <row r="3" spans="1:16" x14ac:dyDescent="0.25">
      <c r="B3" s="149"/>
      <c r="C3" s="149"/>
      <c r="D3" s="150"/>
      <c r="E3" s="150"/>
      <c r="F3" s="150"/>
      <c r="G3" s="150"/>
      <c r="H3" s="150"/>
      <c r="I3" s="150"/>
      <c r="J3" s="150"/>
    </row>
    <row r="4" spans="1:16" ht="13.8" x14ac:dyDescent="0.25">
      <c r="B4" s="151" t="s">
        <v>19</v>
      </c>
      <c r="C4" s="151" t="s">
        <v>1</v>
      </c>
      <c r="D4" s="151" t="s">
        <v>2</v>
      </c>
      <c r="E4" s="151" t="s">
        <v>3</v>
      </c>
      <c r="F4" s="151" t="s">
        <v>20</v>
      </c>
      <c r="G4" s="151" t="s">
        <v>21</v>
      </c>
      <c r="H4" s="151" t="s">
        <v>22</v>
      </c>
      <c r="I4" s="151" t="s">
        <v>23</v>
      </c>
      <c r="J4" s="151" t="s">
        <v>24</v>
      </c>
      <c r="K4" s="368" t="s">
        <v>316</v>
      </c>
    </row>
    <row r="5" spans="1:16" ht="21" thickBot="1" x14ac:dyDescent="0.3">
      <c r="B5" s="152" t="s">
        <v>28</v>
      </c>
      <c r="C5" s="152" t="s">
        <v>29</v>
      </c>
      <c r="D5" s="152" t="s">
        <v>30</v>
      </c>
      <c r="E5" s="152" t="s">
        <v>31</v>
      </c>
      <c r="F5" s="152" t="s">
        <v>32</v>
      </c>
      <c r="G5" s="152" t="s">
        <v>33</v>
      </c>
      <c r="H5" s="152" t="s">
        <v>34</v>
      </c>
      <c r="I5" s="152" t="s">
        <v>35</v>
      </c>
      <c r="J5" s="152" t="s">
        <v>36</v>
      </c>
    </row>
    <row r="6" spans="1:16" s="11" customFormat="1" x14ac:dyDescent="0.25">
      <c r="A6" s="3"/>
      <c r="B6" s="165" t="s">
        <v>25</v>
      </c>
      <c r="C6" s="168"/>
      <c r="D6" s="155" t="s">
        <v>450</v>
      </c>
      <c r="E6" s="169" t="s">
        <v>451</v>
      </c>
      <c r="F6" s="165" t="str">
        <f>Commodities!$E$6</f>
        <v>Mm2</v>
      </c>
      <c r="G6" s="165" t="str">
        <f>Commodities!$E$6</f>
        <v>Mm2</v>
      </c>
      <c r="H6" s="165"/>
      <c r="I6" s="170"/>
      <c r="J6" s="165"/>
      <c r="K6" s="369" t="s">
        <v>336</v>
      </c>
    </row>
    <row r="7" spans="1:16" x14ac:dyDescent="0.25">
      <c r="B7" s="164"/>
      <c r="C7" s="164"/>
      <c r="D7" s="155" t="s">
        <v>452</v>
      </c>
      <c r="E7" s="171" t="s">
        <v>453</v>
      </c>
      <c r="F7" s="165" t="str">
        <f>Commodities!$E$6</f>
        <v>Mm2</v>
      </c>
      <c r="G7" s="165" t="str">
        <f>Commodities!$E$6</f>
        <v>Mm2</v>
      </c>
      <c r="H7" s="164"/>
      <c r="I7" s="172"/>
      <c r="J7" s="164"/>
    </row>
    <row r="8" spans="1:16" x14ac:dyDescent="0.25">
      <c r="B8" s="164"/>
      <c r="C8" s="164"/>
      <c r="D8" s="150" t="s">
        <v>67</v>
      </c>
      <c r="E8" s="160" t="s">
        <v>223</v>
      </c>
      <c r="F8" s="165" t="s">
        <v>48</v>
      </c>
      <c r="G8" s="155" t="s">
        <v>48</v>
      </c>
      <c r="H8" s="164"/>
      <c r="I8" s="172"/>
      <c r="J8" s="165" t="s">
        <v>230</v>
      </c>
      <c r="K8" s="394" t="s">
        <v>334</v>
      </c>
    </row>
    <row r="9" spans="1:16" x14ac:dyDescent="0.25">
      <c r="B9" s="164"/>
      <c r="C9" s="164"/>
      <c r="D9" s="155" t="s">
        <v>454</v>
      </c>
      <c r="E9" s="171" t="s">
        <v>455</v>
      </c>
      <c r="F9" s="165" t="str">
        <f>Commodities!$E$6</f>
        <v>Mm2</v>
      </c>
      <c r="G9" s="165" t="str">
        <f>Commodities!$E$6</f>
        <v>Mm2</v>
      </c>
      <c r="H9" s="164"/>
      <c r="I9" s="172"/>
      <c r="J9" s="164"/>
      <c r="P9" s="300"/>
    </row>
    <row r="10" spans="1:16" x14ac:dyDescent="0.25">
      <c r="B10" s="164"/>
      <c r="C10" s="164"/>
      <c r="D10" s="155" t="s">
        <v>456</v>
      </c>
      <c r="E10" s="171" t="s">
        <v>457</v>
      </c>
      <c r="F10" s="165" t="str">
        <f>Commodities!$E$6</f>
        <v>Mm2</v>
      </c>
      <c r="G10" s="165" t="str">
        <f>Commodities!$E$6</f>
        <v>Mm2</v>
      </c>
      <c r="H10" s="164"/>
      <c r="I10" s="172"/>
      <c r="J10" s="164"/>
    </row>
    <row r="11" spans="1:16" x14ac:dyDescent="0.25">
      <c r="B11" s="164"/>
      <c r="C11" s="164"/>
      <c r="D11" s="150" t="s">
        <v>70</v>
      </c>
      <c r="E11" s="160" t="s">
        <v>224</v>
      </c>
      <c r="F11" s="165" t="s">
        <v>48</v>
      </c>
      <c r="G11" s="155" t="s">
        <v>48</v>
      </c>
      <c r="H11" s="164"/>
      <c r="I11" s="172"/>
      <c r="J11" s="165" t="s">
        <v>230</v>
      </c>
      <c r="K11" s="394" t="s">
        <v>334</v>
      </c>
    </row>
    <row r="12" spans="1:16" x14ac:dyDescent="0.25">
      <c r="B12" s="164"/>
      <c r="C12" s="164"/>
      <c r="D12" s="155" t="s">
        <v>458</v>
      </c>
      <c r="E12" s="171" t="s">
        <v>459</v>
      </c>
      <c r="F12" s="165" t="str">
        <f>Commodities!$E$6</f>
        <v>Mm2</v>
      </c>
      <c r="G12" s="165" t="str">
        <f>Commodities!$E$6</f>
        <v>Mm2</v>
      </c>
      <c r="H12" s="164"/>
      <c r="I12" s="172"/>
      <c r="J12" s="164"/>
    </row>
    <row r="13" spans="1:16" x14ac:dyDescent="0.25">
      <c r="B13" s="164"/>
      <c r="C13" s="164"/>
      <c r="D13" s="155" t="s">
        <v>460</v>
      </c>
      <c r="E13" s="171" t="s">
        <v>461</v>
      </c>
      <c r="F13" s="165" t="str">
        <f>Commodities!$E$6</f>
        <v>Mm2</v>
      </c>
      <c r="G13" s="165" t="str">
        <f>Commodities!$E$6</f>
        <v>Mm2</v>
      </c>
      <c r="H13" s="164"/>
      <c r="I13" s="172"/>
      <c r="J13" s="164"/>
    </row>
    <row r="14" spans="1:16" x14ac:dyDescent="0.25">
      <c r="B14" s="164"/>
      <c r="C14" s="164"/>
      <c r="D14" s="155" t="s">
        <v>73</v>
      </c>
      <c r="E14" s="160" t="s">
        <v>225</v>
      </c>
      <c r="F14" s="165" t="s">
        <v>48</v>
      </c>
      <c r="G14" s="155" t="s">
        <v>48</v>
      </c>
      <c r="H14" s="164"/>
      <c r="I14" s="172"/>
      <c r="J14" s="165" t="s">
        <v>230</v>
      </c>
      <c r="K14" s="394" t="s">
        <v>334</v>
      </c>
    </row>
    <row r="15" spans="1:16" x14ac:dyDescent="0.25">
      <c r="B15" s="164"/>
      <c r="C15" s="164"/>
      <c r="D15" s="155" t="s">
        <v>462</v>
      </c>
      <c r="E15" s="171" t="s">
        <v>463</v>
      </c>
      <c r="F15" s="165" t="str">
        <f>Commodities!$E$6</f>
        <v>Mm2</v>
      </c>
      <c r="G15" s="165" t="str">
        <f>Commodities!$E$6</f>
        <v>Mm2</v>
      </c>
      <c r="H15" s="164"/>
      <c r="I15" s="172"/>
      <c r="J15" s="164"/>
    </row>
    <row r="16" spans="1:16" x14ac:dyDescent="0.25">
      <c r="B16" s="164"/>
      <c r="C16" s="164"/>
      <c r="D16" s="155" t="s">
        <v>464</v>
      </c>
      <c r="E16" s="171" t="s">
        <v>465</v>
      </c>
      <c r="F16" s="165" t="str">
        <f>Commodities!$E$6</f>
        <v>Mm2</v>
      </c>
      <c r="G16" s="165" t="str">
        <f>Commodities!$E$6</f>
        <v>Mm2</v>
      </c>
      <c r="H16" s="164"/>
      <c r="I16" s="172"/>
      <c r="J16" s="164"/>
    </row>
    <row r="17" spans="2:15" x14ac:dyDescent="0.25">
      <c r="B17" s="164"/>
      <c r="C17" s="164"/>
      <c r="D17" s="155" t="s">
        <v>76</v>
      </c>
      <c r="E17" s="160" t="s">
        <v>226</v>
      </c>
      <c r="F17" s="165" t="s">
        <v>48</v>
      </c>
      <c r="G17" s="155" t="s">
        <v>48</v>
      </c>
      <c r="H17" s="164"/>
      <c r="I17" s="172"/>
      <c r="J17" s="165" t="s">
        <v>230</v>
      </c>
      <c r="K17" s="394" t="s">
        <v>334</v>
      </c>
    </row>
    <row r="18" spans="2:15" x14ac:dyDescent="0.25">
      <c r="B18" s="164"/>
      <c r="C18" s="164"/>
      <c r="D18" s="155" t="s">
        <v>466</v>
      </c>
      <c r="E18" s="171" t="s">
        <v>467</v>
      </c>
      <c r="F18" s="165" t="str">
        <f>Commodities!$E$6</f>
        <v>Mm2</v>
      </c>
      <c r="G18" s="165" t="str">
        <f>Commodities!$E$6</f>
        <v>Mm2</v>
      </c>
      <c r="H18" s="164"/>
      <c r="I18" s="172"/>
      <c r="J18" s="164"/>
    </row>
    <row r="19" spans="2:15" x14ac:dyDescent="0.25">
      <c r="B19" s="164"/>
      <c r="C19" s="164"/>
      <c r="D19" s="155" t="s">
        <v>468</v>
      </c>
      <c r="E19" s="171" t="s">
        <v>469</v>
      </c>
      <c r="F19" s="165" t="str">
        <f>Commodities!$E$6</f>
        <v>Mm2</v>
      </c>
      <c r="G19" s="165" t="str">
        <f>Commodities!$E$6</f>
        <v>Mm2</v>
      </c>
      <c r="H19" s="164"/>
      <c r="I19" s="172"/>
      <c r="J19" s="164"/>
    </row>
    <row r="20" spans="2:15" x14ac:dyDescent="0.25">
      <c r="B20" s="164"/>
      <c r="C20" s="164"/>
      <c r="D20" s="155" t="s">
        <v>79</v>
      </c>
      <c r="E20" s="160" t="s">
        <v>227</v>
      </c>
      <c r="F20" s="165" t="s">
        <v>48</v>
      </c>
      <c r="G20" s="155" t="s">
        <v>48</v>
      </c>
      <c r="H20" s="164"/>
      <c r="I20" s="172"/>
      <c r="J20" s="165" t="s">
        <v>230</v>
      </c>
      <c r="K20" s="394" t="s">
        <v>334</v>
      </c>
    </row>
    <row r="21" spans="2:15" x14ac:dyDescent="0.25">
      <c r="B21" s="164"/>
      <c r="C21" s="164"/>
      <c r="D21" s="155" t="s">
        <v>470</v>
      </c>
      <c r="E21" s="169" t="s">
        <v>471</v>
      </c>
      <c r="F21" s="165" t="str">
        <f>Commodities!$E$6</f>
        <v>Mm2</v>
      </c>
      <c r="G21" s="165" t="str">
        <f>Commodities!$E$6</f>
        <v>Mm2</v>
      </c>
      <c r="H21" s="150"/>
      <c r="I21" s="172"/>
      <c r="J21" s="150"/>
    </row>
    <row r="22" spans="2:15" x14ac:dyDescent="0.25">
      <c r="B22" s="164"/>
      <c r="C22" s="164"/>
      <c r="D22" s="155" t="s">
        <v>472</v>
      </c>
      <c r="E22" s="169" t="s">
        <v>473</v>
      </c>
      <c r="F22" s="165" t="s">
        <v>48</v>
      </c>
      <c r="G22" s="165" t="s">
        <v>48</v>
      </c>
      <c r="H22" s="150"/>
      <c r="I22" s="172"/>
      <c r="J22" s="150"/>
    </row>
    <row r="23" spans="2:15" x14ac:dyDescent="0.25">
      <c r="B23" s="157"/>
      <c r="C23" s="157"/>
      <c r="D23" s="158" t="s">
        <v>82</v>
      </c>
      <c r="E23" s="173" t="s">
        <v>228</v>
      </c>
      <c r="F23" s="159" t="s">
        <v>48</v>
      </c>
      <c r="G23" s="159" t="s">
        <v>48</v>
      </c>
      <c r="H23" s="157"/>
      <c r="I23" s="174"/>
      <c r="J23" s="157" t="s">
        <v>230</v>
      </c>
      <c r="K23" s="394" t="s">
        <v>334</v>
      </c>
    </row>
    <row r="24" spans="2:15" x14ac:dyDescent="0.25">
      <c r="B24" s="175" t="s">
        <v>83</v>
      </c>
      <c r="C24" s="156"/>
      <c r="D24" s="155" t="str">
        <f>"RHT"&amp;"DB"&amp;RIGHT(Commodities!C12,3)&amp;"BE1"</f>
        <v>RHTDBNGABE1</v>
      </c>
      <c r="E24" s="176" t="s">
        <v>85</v>
      </c>
      <c r="F24" s="155" t="s">
        <v>44</v>
      </c>
      <c r="G24" s="155" t="s">
        <v>84</v>
      </c>
      <c r="H24" s="166" t="s">
        <v>205</v>
      </c>
      <c r="I24" s="150"/>
      <c r="J24" s="150"/>
      <c r="K24" s="300" t="s">
        <v>335</v>
      </c>
    </row>
    <row r="25" spans="2:15" x14ac:dyDescent="0.25">
      <c r="B25" s="156"/>
      <c r="C25" s="156"/>
      <c r="D25" s="155" t="str">
        <f>"RHT"&amp;"DB"&amp;RIGHT(Commodities!C13,3)&amp;"BE1"</f>
        <v>RHTDBDSLBE1</v>
      </c>
      <c r="E25" s="176" t="s">
        <v>86</v>
      </c>
      <c r="F25" s="155" t="s">
        <v>44</v>
      </c>
      <c r="G25" s="155" t="s">
        <v>84</v>
      </c>
      <c r="H25" s="166" t="s">
        <v>205</v>
      </c>
      <c r="I25" s="150"/>
      <c r="J25" s="150"/>
    </row>
    <row r="26" spans="2:15" x14ac:dyDescent="0.25">
      <c r="B26" s="156"/>
      <c r="C26" s="156"/>
      <c r="D26" s="155" t="str">
        <f>"RHT"&amp;"DB"&amp;RIGHT(Commodities!C14,3)&amp;"BE1"</f>
        <v>RHTDBWPEBE1</v>
      </c>
      <c r="E26" s="176" t="s">
        <v>87</v>
      </c>
      <c r="F26" s="155" t="s">
        <v>44</v>
      </c>
      <c r="G26" s="155" t="s">
        <v>84</v>
      </c>
      <c r="H26" s="166" t="s">
        <v>205</v>
      </c>
      <c r="I26" s="150"/>
      <c r="J26" s="150"/>
    </row>
    <row r="27" spans="2:15" x14ac:dyDescent="0.25">
      <c r="B27" s="156"/>
      <c r="C27" s="156"/>
      <c r="D27" s="155" t="str">
        <f>"RHT"&amp;"DB"&amp;RIGHT(Commodities!C16,3)&amp;"BE1"</f>
        <v>RHTDBSTRBE1</v>
      </c>
      <c r="E27" s="176" t="s">
        <v>88</v>
      </c>
      <c r="F27" s="155" t="s">
        <v>44</v>
      </c>
      <c r="G27" s="155" t="s">
        <v>84</v>
      </c>
      <c r="H27" s="166" t="s">
        <v>205</v>
      </c>
      <c r="I27" s="150"/>
      <c r="J27" s="150"/>
      <c r="O27" s="393"/>
    </row>
    <row r="28" spans="2:15" x14ac:dyDescent="0.25">
      <c r="B28" s="156"/>
      <c r="C28" s="156"/>
      <c r="D28" s="155" t="str">
        <f>"RHT"&amp;"DB"&amp;RIGHT(Commodities!C18,3)&amp;"XE1"</f>
        <v>RHTDBSOLXE1</v>
      </c>
      <c r="E28" s="177" t="s">
        <v>208</v>
      </c>
      <c r="F28" s="155" t="s">
        <v>44</v>
      </c>
      <c r="G28" s="155" t="s">
        <v>84</v>
      </c>
      <c r="H28" s="166" t="s">
        <v>205</v>
      </c>
      <c r="I28" s="150"/>
      <c r="J28" s="150"/>
    </row>
    <row r="29" spans="2:15" x14ac:dyDescent="0.25">
      <c r="B29" s="156"/>
      <c r="C29" s="156"/>
      <c r="D29" s="155" t="str">
        <f>"RHT"&amp;"DB"&amp;RIGHT(Commodities!C19,3)&amp;"XE1"</f>
        <v>RHTDBLCHXE1</v>
      </c>
      <c r="E29" s="177" t="s">
        <v>287</v>
      </c>
      <c r="F29" s="155" t="s">
        <v>44</v>
      </c>
      <c r="G29" s="155" t="s">
        <v>84</v>
      </c>
      <c r="H29" s="166" t="s">
        <v>205</v>
      </c>
      <c r="I29" s="150"/>
      <c r="J29" s="150"/>
    </row>
    <row r="30" spans="2:15" x14ac:dyDescent="0.25">
      <c r="B30" s="156"/>
      <c r="C30" s="156"/>
      <c r="D30" s="155" t="str">
        <f>"RHT"&amp;"DB"&amp;RIGHT(Commodities!C19,3)&amp;"XE2"</f>
        <v>RHTDBLCHXE2</v>
      </c>
      <c r="E30" s="177" t="s">
        <v>288</v>
      </c>
      <c r="F30" s="155" t="s">
        <v>44</v>
      </c>
      <c r="G30" s="155" t="s">
        <v>84</v>
      </c>
      <c r="H30" s="166" t="s">
        <v>205</v>
      </c>
      <c r="I30" s="150"/>
      <c r="J30" s="150"/>
    </row>
    <row r="31" spans="2:15" x14ac:dyDescent="0.25">
      <c r="B31" s="165"/>
      <c r="C31" s="165"/>
      <c r="D31" s="155" t="str">
        <f>"RHT"&amp;"DB"&amp;RIGHT(Commodities!C20,3)&amp;"BE1"</f>
        <v>RHTDBHCEBE1</v>
      </c>
      <c r="E31" s="176" t="s">
        <v>104</v>
      </c>
      <c r="F31" s="155" t="s">
        <v>44</v>
      </c>
      <c r="G31" s="155" t="s">
        <v>84</v>
      </c>
      <c r="H31" s="166" t="s">
        <v>205</v>
      </c>
      <c r="I31" s="171"/>
      <c r="J31" s="164"/>
    </row>
    <row r="32" spans="2:15" x14ac:dyDescent="0.25">
      <c r="B32" s="159"/>
      <c r="C32" s="159"/>
      <c r="D32" s="158" t="str">
        <f>"RHT"&amp;"DB"&amp;RIGHT(Commodities!C21,3)&amp;"BE1"</f>
        <v>RHTDBHDEBE1</v>
      </c>
      <c r="E32" s="178" t="s">
        <v>105</v>
      </c>
      <c r="F32" s="158" t="s">
        <v>44</v>
      </c>
      <c r="G32" s="158" t="s">
        <v>84</v>
      </c>
      <c r="H32" s="162" t="s">
        <v>205</v>
      </c>
      <c r="I32" s="173"/>
      <c r="J32" s="157"/>
    </row>
    <row r="33" spans="2:11" x14ac:dyDescent="0.25">
      <c r="B33" s="156"/>
      <c r="C33" s="156"/>
      <c r="D33" s="155" t="str">
        <f>"RHT"&amp;"MB"&amp;RIGHT(Commodities!C12,3)&amp;"BE1"</f>
        <v>RHTMBNGABE1</v>
      </c>
      <c r="E33" s="176" t="s">
        <v>94</v>
      </c>
      <c r="F33" s="155" t="s">
        <v>44</v>
      </c>
      <c r="G33" s="155" t="s">
        <v>84</v>
      </c>
      <c r="H33" s="166" t="s">
        <v>205</v>
      </c>
      <c r="I33" s="150"/>
      <c r="J33" s="150"/>
    </row>
    <row r="34" spans="2:11" x14ac:dyDescent="0.25">
      <c r="B34" s="156"/>
      <c r="C34" s="156"/>
      <c r="D34" s="155" t="str">
        <f>"RHT"&amp;"MB"&amp;RIGHT(Commodities!C13,3)&amp;"BE1"</f>
        <v>RHTMBDSLBE1</v>
      </c>
      <c r="E34" s="176" t="s">
        <v>95</v>
      </c>
      <c r="F34" s="155" t="s">
        <v>44</v>
      </c>
      <c r="G34" s="155" t="s">
        <v>84</v>
      </c>
      <c r="H34" s="166" t="s">
        <v>205</v>
      </c>
      <c r="I34" s="150"/>
      <c r="J34" s="150"/>
    </row>
    <row r="35" spans="2:11" x14ac:dyDescent="0.25">
      <c r="B35" s="156"/>
      <c r="C35" s="156"/>
      <c r="D35" s="155" t="str">
        <f>"RHT"&amp;"MB"&amp;RIGHT(Commodities!C14,3)&amp;"BE1"</f>
        <v>RHTMBWPEBE1</v>
      </c>
      <c r="E35" s="176" t="s">
        <v>96</v>
      </c>
      <c r="F35" s="155" t="s">
        <v>44</v>
      </c>
      <c r="G35" s="155" t="s">
        <v>84</v>
      </c>
      <c r="H35" s="166" t="s">
        <v>205</v>
      </c>
      <c r="I35" s="150"/>
      <c r="J35" s="150"/>
    </row>
    <row r="36" spans="2:11" x14ac:dyDescent="0.25">
      <c r="B36" s="156"/>
      <c r="C36" s="156"/>
      <c r="D36" s="155" t="str">
        <f>"RHT"&amp;"MB"&amp;RIGHT(Commodities!C16,3)&amp;"BE1"</f>
        <v>RHTMBSTRBE1</v>
      </c>
      <c r="E36" s="176" t="s">
        <v>97</v>
      </c>
      <c r="F36" s="155" t="s">
        <v>44</v>
      </c>
      <c r="G36" s="155" t="s">
        <v>84</v>
      </c>
      <c r="H36" s="166" t="s">
        <v>205</v>
      </c>
      <c r="I36" s="150"/>
      <c r="J36" s="150"/>
    </row>
    <row r="37" spans="2:11" x14ac:dyDescent="0.25">
      <c r="B37" s="156"/>
      <c r="C37" s="156"/>
      <c r="D37" s="155" t="str">
        <f>"RHT"&amp;"MB"&amp;RIGHT(Commodities!C18,3)&amp;"XE1"</f>
        <v>RHTMBSOLXE1</v>
      </c>
      <c r="E37" s="176" t="s">
        <v>209</v>
      </c>
      <c r="F37" s="155" t="s">
        <v>44</v>
      </c>
      <c r="G37" s="155" t="s">
        <v>84</v>
      </c>
      <c r="H37" s="166" t="s">
        <v>205</v>
      </c>
      <c r="I37" s="150"/>
      <c r="J37" s="150"/>
    </row>
    <row r="38" spans="2:11" x14ac:dyDescent="0.25">
      <c r="B38" s="156"/>
      <c r="C38" s="156"/>
      <c r="D38" s="155" t="str">
        <f>"RHT"&amp;"MB"&amp;RIGHT(Commodities!C19,3)&amp;"XE1"</f>
        <v>RHTMBLCHXE1</v>
      </c>
      <c r="E38" s="538" t="s">
        <v>371</v>
      </c>
      <c r="F38" s="155" t="s">
        <v>44</v>
      </c>
      <c r="G38" s="155" t="s">
        <v>84</v>
      </c>
      <c r="H38" s="166" t="s">
        <v>205</v>
      </c>
      <c r="I38" s="150"/>
      <c r="J38" s="150"/>
    </row>
    <row r="39" spans="2:11" x14ac:dyDescent="0.25">
      <c r="B39" s="156"/>
      <c r="C39" s="156"/>
      <c r="D39" s="155" t="str">
        <f>"RHT"&amp;"MB"&amp;RIGHT(Commodities!C19,3)&amp;"XE2"</f>
        <v>RHTMBLCHXE2</v>
      </c>
      <c r="E39" s="177" t="s">
        <v>289</v>
      </c>
      <c r="F39" s="155" t="s">
        <v>44</v>
      </c>
      <c r="G39" s="155" t="s">
        <v>84</v>
      </c>
      <c r="H39" s="166" t="s">
        <v>205</v>
      </c>
      <c r="I39" s="150"/>
      <c r="J39" s="150"/>
    </row>
    <row r="40" spans="2:11" x14ac:dyDescent="0.25">
      <c r="B40" s="156"/>
      <c r="C40" s="156"/>
      <c r="D40" s="155" t="str">
        <f>"RHT"&amp;"MB"&amp;RIGHT(Commodities!C20,3)&amp;"BE1"</f>
        <v>RHTMBHCEBE1</v>
      </c>
      <c r="E40" s="176" t="s">
        <v>106</v>
      </c>
      <c r="F40" s="155" t="s">
        <v>44</v>
      </c>
      <c r="G40" s="155" t="s">
        <v>84</v>
      </c>
      <c r="H40" s="166" t="s">
        <v>205</v>
      </c>
      <c r="I40" s="169"/>
      <c r="J40" s="150"/>
    </row>
    <row r="41" spans="2:11" x14ac:dyDescent="0.25">
      <c r="B41" s="159"/>
      <c r="C41" s="159"/>
      <c r="D41" s="158" t="str">
        <f>"RHT"&amp;"MB"&amp;RIGHT(Commodities!C21,3)&amp;"BE1"</f>
        <v>RHTMBHDEBE1</v>
      </c>
      <c r="E41" s="178" t="s">
        <v>107</v>
      </c>
      <c r="F41" s="158" t="s">
        <v>44</v>
      </c>
      <c r="G41" s="158" t="s">
        <v>84</v>
      </c>
      <c r="H41" s="162" t="s">
        <v>205</v>
      </c>
      <c r="I41" s="173"/>
      <c r="J41" s="157"/>
    </row>
    <row r="42" spans="2:11" x14ac:dyDescent="0.25">
      <c r="B42" s="156"/>
      <c r="C42" s="156"/>
      <c r="D42" s="156" t="str">
        <f>"FT-RES"&amp;RIGHT(Commodities!C12,3)</f>
        <v>FT-RESNGA</v>
      </c>
      <c r="E42" s="179" t="str">
        <f>"Fuel Technology "&amp;Commodities!D12</f>
        <v>Fuel Technology Nat. Gas RES</v>
      </c>
      <c r="F42" s="155" t="s">
        <v>44</v>
      </c>
      <c r="G42" s="155" t="s">
        <v>89</v>
      </c>
      <c r="H42" s="150"/>
      <c r="I42" s="150"/>
      <c r="J42" s="150"/>
      <c r="K42" s="300"/>
    </row>
    <row r="43" spans="2:11" x14ac:dyDescent="0.25">
      <c r="B43" s="156"/>
      <c r="C43" s="156"/>
      <c r="D43" s="156" t="str">
        <f>"FT-RES"&amp;RIGHT(Commodities!C13,3)</f>
        <v>FT-RESDSL</v>
      </c>
      <c r="E43" s="179" t="str">
        <f>"Fuel Technology "&amp;Commodities!D13</f>
        <v>Fuel Technology Diesel RES</v>
      </c>
      <c r="F43" s="155" t="s">
        <v>44</v>
      </c>
      <c r="G43" s="155" t="s">
        <v>89</v>
      </c>
      <c r="H43" s="150"/>
      <c r="I43" s="150"/>
      <c r="J43" s="150"/>
    </row>
    <row r="44" spans="2:11" x14ac:dyDescent="0.25">
      <c r="B44" s="156"/>
      <c r="C44" s="156"/>
      <c r="D44" s="156" t="str">
        <f>"FT-RES"&amp;RIGHT(Commodities!C14,3)</f>
        <v>FT-RESWPE</v>
      </c>
      <c r="E44" s="179" t="str">
        <f>"Fuel Technology "&amp;Commodities!D14</f>
        <v>Fuel Technology Wood Pellets RES</v>
      </c>
      <c r="F44" s="155" t="s">
        <v>44</v>
      </c>
      <c r="G44" s="155" t="s">
        <v>89</v>
      </c>
      <c r="H44" s="150"/>
      <c r="I44" s="150"/>
      <c r="J44" s="150"/>
    </row>
    <row r="45" spans="2:11" x14ac:dyDescent="0.25">
      <c r="B45" s="156"/>
      <c r="C45" s="156"/>
      <c r="D45" s="156" t="str">
        <f>"FT-RES"&amp;RIGHT(Commodities!C15,3)</f>
        <v>FT-RESFIW</v>
      </c>
      <c r="E45" s="179" t="str">
        <f>"Fuel Technology "&amp;Commodities!D15</f>
        <v>Fuel Technology Firewoods RES</v>
      </c>
      <c r="F45" s="155" t="s">
        <v>44</v>
      </c>
      <c r="G45" s="155" t="s">
        <v>89</v>
      </c>
      <c r="H45" s="150"/>
      <c r="I45" s="150"/>
      <c r="J45" s="150"/>
    </row>
    <row r="46" spans="2:11" x14ac:dyDescent="0.25">
      <c r="B46" s="156"/>
      <c r="C46" s="156"/>
      <c r="D46" s="156" t="str">
        <f>"FT-RES"&amp;RIGHT(Commodities!C16,3)</f>
        <v>FT-RESSTR</v>
      </c>
      <c r="E46" s="179" t="str">
        <f>"Fuel Technology "&amp;Commodities!D16</f>
        <v>Fuel Technology Straw RES</v>
      </c>
      <c r="F46" s="155" t="s">
        <v>44</v>
      </c>
      <c r="G46" s="155" t="s">
        <v>89</v>
      </c>
      <c r="H46" s="150"/>
      <c r="I46" s="150"/>
      <c r="J46" s="150"/>
    </row>
    <row r="47" spans="2:11" x14ac:dyDescent="0.25">
      <c r="B47" s="150"/>
      <c r="C47" s="150"/>
      <c r="D47" s="150" t="str">
        <f>"FT-RES"&amp;RIGHT(Commodities!C17,2)</f>
        <v>FT-RESH2</v>
      </c>
      <c r="E47" s="150" t="str">
        <f>"Fuel Technology "&amp;Commodities!D17</f>
        <v>Fuel Technology Hydrogen RES</v>
      </c>
      <c r="F47" s="784" t="s">
        <v>44</v>
      </c>
      <c r="G47" s="784" t="s">
        <v>89</v>
      </c>
      <c r="H47" s="150"/>
      <c r="I47" s="150"/>
      <c r="J47" s="150"/>
    </row>
    <row r="48" spans="2:11" x14ac:dyDescent="0.25">
      <c r="B48" s="156"/>
      <c r="C48" s="156"/>
      <c r="D48" s="156" t="str">
        <f>"FT-RES"&amp;RIGHT(Commodities!C18,3)</f>
        <v>FT-RESSOL</v>
      </c>
      <c r="E48" s="179" t="str">
        <f>"Fuel Technology "&amp;Commodities!D18</f>
        <v>Fuel Technology Solar RES</v>
      </c>
      <c r="F48" s="155" t="s">
        <v>44</v>
      </c>
      <c r="G48" s="155" t="s">
        <v>89</v>
      </c>
      <c r="H48" s="150"/>
      <c r="I48" s="150"/>
      <c r="J48" s="150"/>
    </row>
    <row r="49" spans="2:10" x14ac:dyDescent="0.25">
      <c r="B49" s="156"/>
      <c r="C49" s="156"/>
      <c r="D49" s="156" t="str">
        <f>"FT-RES"&amp;RIGHT(Commodities!C19,4)</f>
        <v>FT-RESELCH</v>
      </c>
      <c r="E49" s="179" t="str">
        <f>"Fuel Technology for "&amp;Commodities!D19</f>
        <v>Fuel Technology for Heating Electricity RES</v>
      </c>
      <c r="F49" s="155" t="s">
        <v>44</v>
      </c>
      <c r="G49" s="155" t="s">
        <v>89</v>
      </c>
      <c r="H49" s="166" t="s">
        <v>205</v>
      </c>
      <c r="I49" s="150"/>
      <c r="J49" s="150"/>
    </row>
    <row r="50" spans="2:10" x14ac:dyDescent="0.25">
      <c r="B50" s="156"/>
      <c r="C50" s="156"/>
      <c r="D50" s="156" t="str">
        <f>"FT-RES"&amp;RIGHT(Commodities!C20,3)</f>
        <v>FT-RESHCE</v>
      </c>
      <c r="E50" s="179" t="str">
        <f>"Fuel Technology "&amp;Commodities!D20</f>
        <v>Fuel Technology Centralised District Heat RES</v>
      </c>
      <c r="F50" s="155" t="s">
        <v>44</v>
      </c>
      <c r="G50" s="155" t="s">
        <v>89</v>
      </c>
      <c r="H50" s="166" t="s">
        <v>205</v>
      </c>
      <c r="I50" s="150"/>
      <c r="J50" s="150"/>
    </row>
    <row r="51" spans="2:10" x14ac:dyDescent="0.25">
      <c r="B51" s="159"/>
      <c r="C51" s="159"/>
      <c r="D51" s="159" t="str">
        <f>"FT-RES"&amp;RIGHT(Commodities!C21,3)</f>
        <v>FT-RESHDE</v>
      </c>
      <c r="E51" s="180" t="str">
        <f>"Fuel Technology "&amp;Commodities!D21</f>
        <v>Fuel Technology Decentralised District Heat RES</v>
      </c>
      <c r="F51" s="158" t="s">
        <v>44</v>
      </c>
      <c r="G51" s="158" t="s">
        <v>89</v>
      </c>
      <c r="H51" s="162" t="s">
        <v>205</v>
      </c>
      <c r="I51" s="157"/>
      <c r="J51" s="157"/>
    </row>
    <row r="52" spans="2:10" x14ac:dyDescent="0.25">
      <c r="B52" s="150"/>
      <c r="C52" s="150"/>
      <c r="D52" s="165" t="str">
        <f>"FT-RES"&amp;RIGHT(Commodities!C22,3)</f>
        <v>FT-RESSNG</v>
      </c>
      <c r="E52" s="167" t="str">
        <f>"Fuel Technology "&amp;Commodities!D22</f>
        <v>Fuel Technology Bio Synt. Nat. Gas RES</v>
      </c>
      <c r="F52" s="155" t="s">
        <v>44</v>
      </c>
      <c r="G52" s="155" t="s">
        <v>89</v>
      </c>
      <c r="H52" s="150"/>
      <c r="I52" s="150"/>
      <c r="J52" s="150"/>
    </row>
    <row r="53" spans="2:10" x14ac:dyDescent="0.25">
      <c r="B53" s="150"/>
      <c r="C53" s="150"/>
      <c r="D53" s="165" t="str">
        <f>"FT-RES"&amp;RIGHT(Commodities!C23,3)</f>
        <v>FT-RESDSB</v>
      </c>
      <c r="E53" s="167" t="str">
        <f>"Fuel Technology "&amp;Commodities!D23</f>
        <v>Fuel Technology BioDiesel RES</v>
      </c>
      <c r="F53" s="155" t="s">
        <v>44</v>
      </c>
      <c r="G53" s="155" t="s">
        <v>89</v>
      </c>
      <c r="H53" s="150"/>
      <c r="I53" s="164"/>
      <c r="J53" s="164"/>
    </row>
    <row r="54" spans="2:10" x14ac:dyDescent="0.25">
      <c r="B54" s="1"/>
      <c r="C54" s="1"/>
      <c r="D54" s="1"/>
      <c r="E54" s="1"/>
      <c r="F54" s="1"/>
      <c r="G54" s="1"/>
      <c r="H54" s="1"/>
      <c r="I54" s="1"/>
      <c r="J54" s="1"/>
    </row>
    <row r="55" spans="2:10" x14ac:dyDescent="0.25">
      <c r="B55" s="156"/>
      <c r="C55" s="156"/>
      <c r="H55" s="161"/>
    </row>
    <row r="56" spans="2:10" x14ac:dyDescent="0.25">
      <c r="B56" s="164"/>
      <c r="C56" s="164"/>
      <c r="H56" s="161"/>
    </row>
    <row r="69" spans="4:8" x14ac:dyDescent="0.25">
      <c r="D69" s="155" t="str">
        <f>"RHT"&amp;"DB"&amp;RIGHT(Commodities!C15,3)&amp;"BE1"</f>
        <v>RHTDBFIWBE1</v>
      </c>
      <c r="E69" s="800" t="s">
        <v>564</v>
      </c>
      <c r="F69" s="394" t="s">
        <v>44</v>
      </c>
      <c r="G69" s="394" t="s">
        <v>84</v>
      </c>
      <c r="H69" s="166" t="s">
        <v>205</v>
      </c>
    </row>
  </sheetData>
  <phoneticPr fontId="26"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B1:AN1685"/>
  <sheetViews>
    <sheetView topLeftCell="B1" zoomScale="70" zoomScaleNormal="70" workbookViewId="0">
      <selection activeCell="C13" sqref="C13"/>
    </sheetView>
  </sheetViews>
  <sheetFormatPr defaultRowHeight="13.2" x14ac:dyDescent="0.25"/>
  <cols>
    <col min="1" max="1" width="2" bestFit="1" customWidth="1"/>
    <col min="2" max="2" width="19.6640625" customWidth="1"/>
    <col min="3" max="3" width="74.33203125" bestFit="1" customWidth="1"/>
    <col min="4" max="4" width="18.6640625" style="6" customWidth="1"/>
    <col min="5" max="5" width="22.6640625" style="6" customWidth="1"/>
    <col min="6" max="6" width="21.6640625" style="6" bestFit="1" customWidth="1"/>
    <col min="7" max="7" width="13" style="6" bestFit="1" customWidth="1"/>
    <col min="8" max="8" width="16.109375" style="4" customWidth="1"/>
    <col min="9" max="9" width="16.88671875" style="4" bestFit="1" customWidth="1"/>
    <col min="10" max="10" width="14" style="4" bestFit="1" customWidth="1"/>
    <col min="11" max="11" width="11.44140625" bestFit="1" customWidth="1"/>
    <col min="12" max="12" width="13.88671875" bestFit="1" customWidth="1"/>
    <col min="13" max="13" width="24.33203125" bestFit="1" customWidth="1"/>
    <col min="14" max="14" width="15.109375" bestFit="1" customWidth="1"/>
    <col min="15" max="15" width="15.109375" customWidth="1"/>
    <col min="16" max="16" width="9.109375" customWidth="1"/>
    <col min="17" max="17" width="12" customWidth="1"/>
    <col min="18" max="18" width="12.109375" style="11" bestFit="1" customWidth="1"/>
    <col min="19" max="19" width="12.88671875" customWidth="1"/>
    <col min="20" max="20" width="22.109375" customWidth="1"/>
    <col min="21" max="21" width="11.6640625" bestFit="1" customWidth="1"/>
    <col min="22" max="22" width="15.6640625" customWidth="1"/>
    <col min="23" max="23" width="22.5546875" bestFit="1" customWidth="1"/>
    <col min="24" max="24" width="24.109375" bestFit="1" customWidth="1"/>
    <col min="25" max="25" width="22.6640625" bestFit="1" customWidth="1"/>
    <col min="26" max="26" width="23.5546875" bestFit="1" customWidth="1"/>
    <col min="27" max="27" width="13.44140625" bestFit="1" customWidth="1"/>
    <col min="28" max="28" width="33" bestFit="1" customWidth="1"/>
    <col min="29" max="29" width="7.109375" bestFit="1" customWidth="1"/>
    <col min="30" max="30" width="20.109375" bestFit="1" customWidth="1"/>
    <col min="31" max="31" width="24.88671875" bestFit="1" customWidth="1"/>
    <col min="32" max="32" width="24" bestFit="1" customWidth="1"/>
    <col min="33" max="33" width="16.33203125" bestFit="1" customWidth="1"/>
    <col min="34" max="34" width="17.6640625" bestFit="1" customWidth="1"/>
    <col min="35" max="35" width="11.5546875" bestFit="1" customWidth="1"/>
  </cols>
  <sheetData>
    <row r="1" spans="2:28" x14ac:dyDescent="0.25">
      <c r="D1" s="7"/>
      <c r="E1" s="95" t="s">
        <v>207</v>
      </c>
      <c r="G1" s="97">
        <v>1.03</v>
      </c>
      <c r="H1" s="97">
        <v>1.03</v>
      </c>
      <c r="M1" s="11"/>
      <c r="N1" s="11"/>
      <c r="O1" s="11"/>
      <c r="P1" s="11"/>
      <c r="R1" s="15">
        <f>SUM(R7:R15)</f>
        <v>4.8424524410652117</v>
      </c>
      <c r="U1" s="15">
        <f>SUM(U7:U15)</f>
        <v>19.932383028880324</v>
      </c>
    </row>
    <row r="2" spans="2:28" x14ac:dyDescent="0.25">
      <c r="D2" s="7"/>
      <c r="E2" s="7"/>
      <c r="F2" s="7"/>
      <c r="G2" s="7"/>
      <c r="J2"/>
      <c r="L2" s="11"/>
      <c r="R2" s="15">
        <f>SUM(R16:R24)</f>
        <v>1.7617005998982205</v>
      </c>
      <c r="U2" s="15">
        <f>SUM(U16:U24)</f>
        <v>6.457590227856242</v>
      </c>
    </row>
    <row r="3" spans="2:28" x14ac:dyDescent="0.25">
      <c r="E3" s="2"/>
      <c r="F3" s="2"/>
      <c r="G3" s="2"/>
      <c r="J3"/>
      <c r="L3" s="11"/>
      <c r="R3"/>
      <c r="Z3" s="11"/>
      <c r="AA3" s="11"/>
      <c r="AB3" s="11"/>
    </row>
    <row r="4" spans="2:28" x14ac:dyDescent="0.25">
      <c r="E4" s="9"/>
      <c r="F4" s="9"/>
      <c r="G4" s="9"/>
      <c r="I4" s="5"/>
      <c r="J4"/>
      <c r="L4" s="11"/>
      <c r="M4" s="11"/>
      <c r="N4" s="11"/>
      <c r="O4" s="11"/>
      <c r="P4" s="11"/>
      <c r="Q4" s="1615" t="s">
        <v>378</v>
      </c>
      <c r="R4" s="1615"/>
      <c r="S4" s="1615"/>
      <c r="T4" s="1699" t="s">
        <v>379</v>
      </c>
      <c r="U4" s="1615"/>
      <c r="V4" s="1615"/>
      <c r="X4" t="s">
        <v>527</v>
      </c>
      <c r="Z4" s="11"/>
      <c r="AA4" s="11"/>
      <c r="AB4" s="11"/>
    </row>
    <row r="5" spans="2:28" ht="13.8" x14ac:dyDescent="0.25">
      <c r="B5" s="19" t="s">
        <v>2</v>
      </c>
      <c r="C5" s="19" t="s">
        <v>26</v>
      </c>
      <c r="D5" s="19" t="s">
        <v>14</v>
      </c>
      <c r="E5" s="19" t="s">
        <v>15</v>
      </c>
      <c r="F5" s="39" t="s">
        <v>382</v>
      </c>
      <c r="G5" s="39" t="s">
        <v>383</v>
      </c>
      <c r="H5" s="40" t="s">
        <v>384</v>
      </c>
      <c r="I5" s="40" t="s">
        <v>385</v>
      </c>
      <c r="J5" s="19" t="s">
        <v>0</v>
      </c>
      <c r="K5" s="19" t="s">
        <v>211</v>
      </c>
      <c r="L5" s="39" t="s">
        <v>197</v>
      </c>
      <c r="Q5" s="17" t="s">
        <v>110</v>
      </c>
      <c r="R5" t="s">
        <v>111</v>
      </c>
      <c r="S5" t="s">
        <v>145</v>
      </c>
      <c r="T5" s="28" t="s">
        <v>110</v>
      </c>
      <c r="U5" s="1" t="s">
        <v>111</v>
      </c>
      <c r="V5" s="1" t="s">
        <v>145</v>
      </c>
      <c r="X5" t="s">
        <v>145</v>
      </c>
      <c r="Z5" s="11"/>
      <c r="AA5" s="11"/>
      <c r="AB5" s="11"/>
    </row>
    <row r="6" spans="2:28" ht="21.6" thickBot="1" x14ac:dyDescent="0.45">
      <c r="B6" s="18" t="s">
        <v>27</v>
      </c>
      <c r="C6" s="18"/>
      <c r="D6" s="18"/>
      <c r="E6" s="18"/>
      <c r="F6" s="18" t="s">
        <v>84</v>
      </c>
      <c r="G6" s="18" t="s">
        <v>84</v>
      </c>
      <c r="H6" s="18" t="s">
        <v>108</v>
      </c>
      <c r="I6" s="18" t="s">
        <v>108</v>
      </c>
      <c r="J6" s="18"/>
      <c r="K6" s="18"/>
      <c r="L6" s="18" t="s">
        <v>198</v>
      </c>
      <c r="Q6" s="442" t="s">
        <v>109</v>
      </c>
      <c r="R6" s="442" t="s">
        <v>44</v>
      </c>
      <c r="S6" s="442" t="s">
        <v>51</v>
      </c>
      <c r="T6" s="443" t="s">
        <v>109</v>
      </c>
      <c r="U6" s="442" t="s">
        <v>44</v>
      </c>
      <c r="V6" s="444" t="s">
        <v>348</v>
      </c>
      <c r="X6" s="300" t="s">
        <v>348</v>
      </c>
      <c r="Z6" s="427"/>
      <c r="AA6" s="427"/>
      <c r="AB6" s="427"/>
    </row>
    <row r="7" spans="2:28" ht="15" customHeight="1" x14ac:dyDescent="0.4">
      <c r="B7" t="str">
        <f>Processes!D24</f>
        <v>RHTDBNGABE1</v>
      </c>
      <c r="C7" t="str">
        <f>Processes!E24</f>
        <v>Residential heating technology detached building - natural gas - existing 1</v>
      </c>
      <c r="D7" s="6" t="str">
        <f>Commodities!$C$12&amp;","&amp;Commodities!$C$22</f>
        <v>RESNGA,RESSNG</v>
      </c>
      <c r="E7" s="6" t="str">
        <f>Commodities!$C$28</f>
        <v>RESHBDB</v>
      </c>
      <c r="F7" s="526">
        <f>Q7/(J7*K7)*$G$1</f>
        <v>0</v>
      </c>
      <c r="G7" s="526">
        <f>T7/(J7*K7)*$H$1</f>
        <v>0</v>
      </c>
      <c r="H7" s="262">
        <f>ROUND(X48,3)</f>
        <v>0.72</v>
      </c>
      <c r="I7" s="262">
        <f>H7</f>
        <v>0.72</v>
      </c>
      <c r="J7" s="766">
        <f>31.536/1000</f>
        <v>3.1536000000000002E-2</v>
      </c>
      <c r="K7" s="15">
        <f>$G$30</f>
        <v>0.2</v>
      </c>
      <c r="L7" s="35">
        <v>15</v>
      </c>
      <c r="P7" s="36"/>
      <c r="Q7" s="505">
        <f>F34</f>
        <v>0</v>
      </c>
      <c r="R7" s="505">
        <f>F7*J7*K7</f>
        <v>0</v>
      </c>
      <c r="S7" s="15">
        <f>Q7/H7</f>
        <v>0</v>
      </c>
      <c r="T7" s="421">
        <f>F37</f>
        <v>0</v>
      </c>
      <c r="U7" s="412">
        <f t="shared" ref="U7:U24" si="0">G7*J7*K7</f>
        <v>0</v>
      </c>
      <c r="V7" s="494">
        <f t="shared" ref="V7:V24" si="1">T7/I7</f>
        <v>0</v>
      </c>
      <c r="X7" s="90">
        <f>S7+V7+Boilers34!S7+Boilers34!V7</f>
        <v>1.07</v>
      </c>
      <c r="Z7" s="427"/>
      <c r="AA7" s="427"/>
      <c r="AB7" s="427"/>
    </row>
    <row r="8" spans="2:28" ht="15" customHeight="1" x14ac:dyDescent="0.4">
      <c r="B8" t="str">
        <f>Processes!D25</f>
        <v>RHTDBDSLBE1</v>
      </c>
      <c r="C8" t="str">
        <f>Processes!E25</f>
        <v>Residential heating technology detached building - oil - existing 1</v>
      </c>
      <c r="D8" s="6" t="str">
        <f>Commodities!$C$13&amp;","&amp;Commodities!$C$23</f>
        <v>RESDSL,RESDSB</v>
      </c>
      <c r="E8" s="6" t="str">
        <f>Commodities!$C$28</f>
        <v>RESHBDB</v>
      </c>
      <c r="F8" s="35">
        <f>Q8/(J8*K8)*$G$1</f>
        <v>1.8318443336568819</v>
      </c>
      <c r="G8" s="35">
        <f t="shared" ref="G8:G24" si="2">T8/(J8*K8)*$H$1</f>
        <v>78.212567794326404</v>
      </c>
      <c r="H8" s="262">
        <f>ROUND(X47,3)</f>
        <v>0.71</v>
      </c>
      <c r="I8" s="262">
        <f t="shared" ref="I8:I24" si="3">H8</f>
        <v>0.71</v>
      </c>
      <c r="J8" s="766">
        <f t="shared" ref="J8:J24" si="4">31.536/1000</f>
        <v>3.1536000000000002E-2</v>
      </c>
      <c r="K8" s="15">
        <f>$G$30</f>
        <v>0.2</v>
      </c>
      <c r="L8" s="35">
        <v>15</v>
      </c>
      <c r="Q8" s="505">
        <f>G34</f>
        <v>1.1217289884699696E-2</v>
      </c>
      <c r="R8" s="505">
        <f t="shared" ref="R8:R24" si="5">F8*J8*K8</f>
        <v>1.1553808581240686E-2</v>
      </c>
      <c r="S8" s="15">
        <f t="shared" ref="S8:S24" si="6">Q8/H8</f>
        <v>1.5798999837605205E-2</v>
      </c>
      <c r="T8" s="421">
        <f>G37</f>
        <v>0.47893427921589854</v>
      </c>
      <c r="U8" s="412">
        <f t="shared" si="0"/>
        <v>0.49330230759237548</v>
      </c>
      <c r="V8" s="494">
        <f t="shared" si="1"/>
        <v>0.67455532283929376</v>
      </c>
      <c r="X8" s="90">
        <f>S8+V8+Boilers34!S8+Boilers34!V8</f>
        <v>2.2565050117084406</v>
      </c>
      <c r="Z8" s="427"/>
      <c r="AA8" s="428"/>
      <c r="AB8" s="427"/>
    </row>
    <row r="9" spans="2:28" ht="15" customHeight="1" x14ac:dyDescent="0.4">
      <c r="B9" t="str">
        <f>Processes!D26</f>
        <v>RHTDBWPEBE1</v>
      </c>
      <c r="C9" t="str">
        <f>Processes!E26</f>
        <v>Residential heating technology detached building - wood - existing 1</v>
      </c>
      <c r="D9" s="6" t="str">
        <f>Commodities!$C$14</f>
        <v>RESWPE</v>
      </c>
      <c r="E9" s="6" t="str">
        <f>Commodities!$C$28</f>
        <v>RESHBDB</v>
      </c>
      <c r="F9" s="35">
        <f>Q9/(J9*K9)*$G$1</f>
        <v>143.89817485710185</v>
      </c>
      <c r="G9" s="35">
        <f t="shared" si="2"/>
        <v>931.35821633155331</v>
      </c>
      <c r="H9" s="262">
        <f>ROUND(X50,3)</f>
        <v>0.61</v>
      </c>
      <c r="I9" s="262">
        <f t="shared" si="3"/>
        <v>0.61</v>
      </c>
      <c r="J9" s="766">
        <f t="shared" si="4"/>
        <v>3.1536000000000002E-2</v>
      </c>
      <c r="K9" s="15">
        <f>$G$30</f>
        <v>0.2</v>
      </c>
      <c r="L9" s="35">
        <v>15</v>
      </c>
      <c r="Q9" s="505">
        <f>K34</f>
        <v>0.88115977520263378</v>
      </c>
      <c r="R9" s="505">
        <f t="shared" si="5"/>
        <v>0.907594568458713</v>
      </c>
      <c r="S9" s="15">
        <f t="shared" si="6"/>
        <v>1.444524221643662</v>
      </c>
      <c r="T9" s="421">
        <f>K37</f>
        <v>5.7031675165498772</v>
      </c>
      <c r="U9" s="412">
        <f t="shared" si="0"/>
        <v>5.8742625420463739</v>
      </c>
      <c r="V9" s="494">
        <f t="shared" si="1"/>
        <v>9.3494549451637337</v>
      </c>
      <c r="X9" s="90">
        <f>S9+V9+Boilers34!S9+Boilers34!V9</f>
        <v>53.902184799847483</v>
      </c>
      <c r="Z9" s="427"/>
      <c r="AA9" s="428"/>
      <c r="AB9" s="427"/>
    </row>
    <row r="10" spans="2:28" ht="15" customHeight="1" x14ac:dyDescent="0.3">
      <c r="B10" s="11" t="str">
        <f>Processes!D27</f>
        <v>RHTDBSTRBE1</v>
      </c>
      <c r="C10" s="11" t="str">
        <f>Processes!E27</f>
        <v>Residential heating technology detached building - straw - existing 1</v>
      </c>
      <c r="D10" s="6" t="str">
        <f>Commodities!$C$16</f>
        <v>RESSTR</v>
      </c>
      <c r="E10" s="6" t="str">
        <f>Commodities!$C$28</f>
        <v>RESHBDB</v>
      </c>
      <c r="F10" s="35">
        <f>Q10/(J10*K10)*$G$1</f>
        <v>0</v>
      </c>
      <c r="G10" s="35">
        <f t="shared" si="2"/>
        <v>0</v>
      </c>
      <c r="H10" s="262">
        <f>H9</f>
        <v>0.61</v>
      </c>
      <c r="I10" s="262">
        <f>H10</f>
        <v>0.61</v>
      </c>
      <c r="J10" s="766">
        <f t="shared" si="4"/>
        <v>3.1536000000000002E-2</v>
      </c>
      <c r="K10" s="15">
        <f>$G$30</f>
        <v>0.2</v>
      </c>
      <c r="L10" s="35">
        <v>15</v>
      </c>
      <c r="Q10" s="505">
        <f>J34</f>
        <v>0</v>
      </c>
      <c r="R10" s="505">
        <f t="shared" si="5"/>
        <v>0</v>
      </c>
      <c r="S10" s="15">
        <f t="shared" si="6"/>
        <v>0</v>
      </c>
      <c r="T10" s="421">
        <f>J37</f>
        <v>0</v>
      </c>
      <c r="U10" s="412">
        <f t="shared" si="0"/>
        <v>0</v>
      </c>
      <c r="V10" s="494">
        <f t="shared" si="1"/>
        <v>0</v>
      </c>
      <c r="X10" s="90">
        <f>S10+V10+Boilers34!S10+Boilers34!V10</f>
        <v>0</v>
      </c>
      <c r="Z10" s="11"/>
      <c r="AA10" s="11"/>
      <c r="AB10" s="11"/>
    </row>
    <row r="11" spans="2:28" ht="15" customHeight="1" x14ac:dyDescent="0.4">
      <c r="B11" s="11" t="str">
        <f>Processes!D28</f>
        <v>RHTDBSOLXE1</v>
      </c>
      <c r="C11" s="11" t="str">
        <f>Processes!E28</f>
        <v>Residential heating technology detached building - solar - existing 1</v>
      </c>
      <c r="D11" s="6" t="str">
        <f>Commodities!$C$18</f>
        <v>RESSOL</v>
      </c>
      <c r="E11" s="6" t="str">
        <f>Commodities!$C$28</f>
        <v>RESHBDB</v>
      </c>
      <c r="F11" s="526">
        <f>Q11/(J11*K11)*$G$1</f>
        <v>12.04853400998063</v>
      </c>
      <c r="G11" s="526">
        <f>T11/(J11*K11)*$H$1</f>
        <v>24.097068019961259</v>
      </c>
      <c r="H11" s="262">
        <v>1</v>
      </c>
      <c r="I11" s="262">
        <f t="shared" si="3"/>
        <v>1</v>
      </c>
      <c r="J11" s="766">
        <f t="shared" si="4"/>
        <v>3.1536000000000002E-2</v>
      </c>
      <c r="K11" s="15">
        <f>600/8760</f>
        <v>6.8493150684931503E-2</v>
      </c>
      <c r="L11" s="35">
        <v>15</v>
      </c>
      <c r="Q11" s="527">
        <f>I34</f>
        <v>2.5266828603454524E-2</v>
      </c>
      <c r="R11" s="527">
        <f>F11*J11*K11</f>
        <v>2.602483346155816E-2</v>
      </c>
      <c r="S11" s="528">
        <f>Q11/H11</f>
        <v>2.5266828603454524E-2</v>
      </c>
      <c r="T11" s="529">
        <f>I37</f>
        <v>5.0533657206909048E-2</v>
      </c>
      <c r="U11" s="530">
        <f t="shared" si="0"/>
        <v>5.2049666923116321E-2</v>
      </c>
      <c r="V11" s="531">
        <f t="shared" si="1"/>
        <v>5.0533657206909048E-2</v>
      </c>
      <c r="X11" s="90">
        <f>S11+V11+Boilers34!S11+Boilers34!V11</f>
        <v>0.50533657206909044</v>
      </c>
      <c r="Z11" s="427"/>
      <c r="AA11" s="428"/>
      <c r="AB11" s="427"/>
    </row>
    <row r="12" spans="2:28" ht="15" customHeight="1" x14ac:dyDescent="0.3">
      <c r="B12" s="11" t="str">
        <f>Processes!D29</f>
        <v>RHTDBLCHXE1</v>
      </c>
      <c r="C12" s="11" t="str">
        <f>Processes!E29</f>
        <v>Residential heating technology detached building - direct electricity - existing 1</v>
      </c>
      <c r="D12" s="6" t="str">
        <f>Commodities!$C$19</f>
        <v>RESELCH</v>
      </c>
      <c r="E12" s="6" t="str">
        <f>Commodities!$C$28</f>
        <v>RESHBDB</v>
      </c>
      <c r="F12" s="35">
        <f t="shared" ref="F12:F19" si="7">Q12/(J12*K12)*$G$1</f>
        <v>92.987833249637276</v>
      </c>
      <c r="G12" s="35">
        <f t="shared" si="2"/>
        <v>426.59077033139471</v>
      </c>
      <c r="H12" s="262">
        <f>ROUND(X51,3)</f>
        <v>1</v>
      </c>
      <c r="I12" s="262">
        <f t="shared" si="3"/>
        <v>1</v>
      </c>
      <c r="J12" s="766">
        <f t="shared" si="4"/>
        <v>3.1536000000000002E-2</v>
      </c>
      <c r="K12" s="15">
        <f t="shared" ref="K12:K19" si="8">$G$30</f>
        <v>0.2</v>
      </c>
      <c r="L12" s="35">
        <v>15</v>
      </c>
      <c r="Q12" s="505">
        <f>D34</f>
        <v>0.56941054550690517</v>
      </c>
      <c r="R12" s="505">
        <f t="shared" si="5"/>
        <v>0.58649286187211225</v>
      </c>
      <c r="S12" s="15">
        <f t="shared" si="6"/>
        <v>0.56941054550690517</v>
      </c>
      <c r="T12" s="421">
        <f>D37</f>
        <v>2.6122265112953138</v>
      </c>
      <c r="U12" s="412">
        <f t="shared" si="0"/>
        <v>2.690593306634173</v>
      </c>
      <c r="V12" s="494">
        <f t="shared" si="1"/>
        <v>2.6122265112953138</v>
      </c>
      <c r="X12" s="90">
        <f>S12+V12+Boilers34!S12+Boilers34!V12</f>
        <v>23.560897417201005</v>
      </c>
      <c r="Z12" s="11"/>
      <c r="AA12" s="11"/>
      <c r="AB12" s="11"/>
    </row>
    <row r="13" spans="2:28" ht="15" customHeight="1" x14ac:dyDescent="0.3">
      <c r="B13" s="11" t="str">
        <f>Processes!D30</f>
        <v>RHTDBLCHXE2</v>
      </c>
      <c r="C13" s="11" t="str">
        <f>Processes!E30</f>
        <v>Residential heating technology detached building - heat pump - existing 2</v>
      </c>
      <c r="D13" s="6" t="str">
        <f>Commodities!$C$19</f>
        <v>RESELCH</v>
      </c>
      <c r="E13" s="6" t="str">
        <f>Commodities!$C$28</f>
        <v>RESHBDB</v>
      </c>
      <c r="F13" s="35">
        <f>Q13/(J13*K13)*$G$1</f>
        <v>263.86431068250948</v>
      </c>
      <c r="G13" s="35">
        <f t="shared" si="2"/>
        <v>1210.5033058983902</v>
      </c>
      <c r="H13" s="262">
        <f>ROUND(X52,3)</f>
        <v>2.3149999999999999</v>
      </c>
      <c r="I13" s="262">
        <f>H13</f>
        <v>2.3149999999999999</v>
      </c>
      <c r="J13" s="766">
        <f t="shared" si="4"/>
        <v>3.1536000000000002E-2</v>
      </c>
      <c r="K13" s="15">
        <f t="shared" si="8"/>
        <v>0.2</v>
      </c>
      <c r="L13" s="35">
        <v>15</v>
      </c>
      <c r="Q13" s="505">
        <f>E34</f>
        <v>1.6157718255696347</v>
      </c>
      <c r="R13" s="505">
        <f>F13*J13*K13</f>
        <v>1.6642449803367239</v>
      </c>
      <c r="S13" s="15">
        <f>Q13/H13</f>
        <v>0.6979575920387191</v>
      </c>
      <c r="T13" s="421">
        <f>E37</f>
        <v>7.4125111174391529</v>
      </c>
      <c r="U13" s="412">
        <f t="shared" si="0"/>
        <v>7.6348864509623269</v>
      </c>
      <c r="V13" s="494">
        <f t="shared" si="1"/>
        <v>3.2019486468419669</v>
      </c>
      <c r="X13" s="90">
        <f>S13+V13+Boilers34!S13+Boilers34!V13</f>
        <v>28.156884092061091</v>
      </c>
      <c r="Z13" s="11"/>
      <c r="AA13" s="11"/>
      <c r="AB13" s="11"/>
    </row>
    <row r="14" spans="2:28" ht="15" customHeight="1" x14ac:dyDescent="0.3">
      <c r="B14" s="11" t="str">
        <f>Processes!D31</f>
        <v>RHTDBHCEBE1</v>
      </c>
      <c r="C14" s="11" t="str">
        <f>Processes!E31</f>
        <v>Residential heating technology detached building - heat centralised- existing 1</v>
      </c>
      <c r="D14" s="6" t="str">
        <f>Commodities!$C$20</f>
        <v>RESHCE</v>
      </c>
      <c r="E14" s="6" t="str">
        <f>Commodities!$C$24</f>
        <v>RESHXCD</v>
      </c>
      <c r="F14" s="35">
        <f>Q14/(J14*K14)*$G$1</f>
        <v>159.77398605514077</v>
      </c>
      <c r="G14" s="35">
        <f t="shared" si="2"/>
        <v>333.36722886325515</v>
      </c>
      <c r="H14" s="262">
        <f>ROUND(X53,3)</f>
        <v>0.95</v>
      </c>
      <c r="I14" s="262">
        <f>H14</f>
        <v>0.95</v>
      </c>
      <c r="J14" s="766">
        <f t="shared" si="4"/>
        <v>3.1536000000000002E-2</v>
      </c>
      <c r="K14" s="15">
        <f t="shared" si="8"/>
        <v>0.2</v>
      </c>
      <c r="L14" s="35">
        <v>20</v>
      </c>
      <c r="Q14" s="505">
        <f>L34</f>
        <v>0.97837522800678056</v>
      </c>
      <c r="R14" s="505">
        <f t="shared" si="5"/>
        <v>1.007726484846984</v>
      </c>
      <c r="S14" s="15">
        <f t="shared" si="6"/>
        <v>1.0298686610597692</v>
      </c>
      <c r="T14" s="421">
        <f>L37</f>
        <v>2.0413726076566245</v>
      </c>
      <c r="U14" s="412">
        <f t="shared" si="0"/>
        <v>2.102613785886323</v>
      </c>
      <c r="V14" s="494">
        <f t="shared" si="1"/>
        <v>2.1488132712174997</v>
      </c>
      <c r="X14" s="90">
        <f>S14+V14+Boilers34!S14+Boilers34!V14</f>
        <v>19.825184293211532</v>
      </c>
      <c r="Z14" s="11"/>
      <c r="AA14" s="11"/>
      <c r="AB14" s="11"/>
    </row>
    <row r="15" spans="2:28" ht="15" customHeight="1" x14ac:dyDescent="0.3">
      <c r="B15" s="37" t="str">
        <f>Processes!D32</f>
        <v>RHTDBHDEBE1</v>
      </c>
      <c r="C15" s="37" t="str">
        <f>Processes!E32</f>
        <v>Residential heating technology detached building - heat decentralised - existing 1</v>
      </c>
      <c r="D15" s="38" t="str">
        <f>Commodities!$C$21</f>
        <v>RESHDE</v>
      </c>
      <c r="E15" s="38" t="str">
        <f>Commodities!$C$26</f>
        <v>RESHXDD</v>
      </c>
      <c r="F15" s="91">
        <f t="shared" si="7"/>
        <v>101.28343853181761</v>
      </c>
      <c r="G15" s="91">
        <f t="shared" si="2"/>
        <v>171.97408815887169</v>
      </c>
      <c r="H15" s="264">
        <f>H14</f>
        <v>0.95</v>
      </c>
      <c r="I15" s="262">
        <f t="shared" si="3"/>
        <v>0.95</v>
      </c>
      <c r="J15" s="767">
        <f t="shared" si="4"/>
        <v>3.1536000000000002E-2</v>
      </c>
      <c r="K15" s="48">
        <f t="shared" si="8"/>
        <v>0.2</v>
      </c>
      <c r="L15" s="91">
        <v>20</v>
      </c>
      <c r="Q15" s="506">
        <f>M34</f>
        <v>0.62020864418240784</v>
      </c>
      <c r="R15" s="506">
        <f t="shared" si="5"/>
        <v>0.63881490350788006</v>
      </c>
      <c r="S15" s="48">
        <f t="shared" si="6"/>
        <v>0.65285120440253464</v>
      </c>
      <c r="T15" s="496">
        <f>M37</f>
        <v>1.0530824940151802</v>
      </c>
      <c r="U15" s="497">
        <f t="shared" si="0"/>
        <v>1.0846749688356356</v>
      </c>
      <c r="V15" s="498">
        <f t="shared" si="1"/>
        <v>1.1085078884370319</v>
      </c>
      <c r="X15" s="90">
        <f>S15+V15+Boilers34!S15+Boilers34!V15</f>
        <v>5.1024473344290575</v>
      </c>
      <c r="Z15" s="11"/>
      <c r="AA15" s="11"/>
      <c r="AB15" s="11"/>
    </row>
    <row r="16" spans="2:28" ht="15" customHeight="1" x14ac:dyDescent="0.3">
      <c r="B16" s="11" t="str">
        <f>Processes!D33</f>
        <v>RHTMBNGABE1</v>
      </c>
      <c r="C16" s="11" t="str">
        <f>Processes!E33</f>
        <v>Residential heating technology multistorey building - natural gas - existing 1</v>
      </c>
      <c r="D16" s="6" t="str">
        <f>Commodities!$C$12&amp;","&amp;Commodities!$C$22</f>
        <v>RESNGA,RESSNG</v>
      </c>
      <c r="E16" s="8" t="str">
        <f>Commodities!$C$29</f>
        <v>RESHBMB</v>
      </c>
      <c r="F16" s="35">
        <f t="shared" si="7"/>
        <v>0</v>
      </c>
      <c r="G16" s="35">
        <f t="shared" si="2"/>
        <v>0</v>
      </c>
      <c r="H16" s="263">
        <f>ROUND(Y47,3)</f>
        <v>0.79</v>
      </c>
      <c r="I16" s="262">
        <f t="shared" si="3"/>
        <v>0.79</v>
      </c>
      <c r="J16" s="766">
        <f t="shared" si="4"/>
        <v>3.1536000000000002E-2</v>
      </c>
      <c r="K16" s="15">
        <f t="shared" si="8"/>
        <v>0.2</v>
      </c>
      <c r="L16" s="35">
        <v>15</v>
      </c>
      <c r="Q16" s="505">
        <f>F35</f>
        <v>0</v>
      </c>
      <c r="R16" s="505">
        <f t="shared" si="5"/>
        <v>0</v>
      </c>
      <c r="S16" s="15">
        <f t="shared" si="6"/>
        <v>0</v>
      </c>
      <c r="T16" s="421">
        <f>F38</f>
        <v>0</v>
      </c>
      <c r="U16" s="412">
        <f t="shared" si="0"/>
        <v>0</v>
      </c>
      <c r="V16" s="494">
        <f t="shared" si="1"/>
        <v>0</v>
      </c>
      <c r="X16" s="90">
        <f>S16+V16+Boilers34!S16+Boilers34!V16</f>
        <v>0.79291139240506336</v>
      </c>
      <c r="Z16" s="11"/>
      <c r="AA16" s="11"/>
      <c r="AB16" s="11"/>
    </row>
    <row r="17" spans="2:34" ht="15" customHeight="1" x14ac:dyDescent="0.3">
      <c r="B17" s="11" t="str">
        <f>Processes!D34</f>
        <v>RHTMBDSLBE1</v>
      </c>
      <c r="C17" s="11" t="str">
        <f>Processes!E34</f>
        <v>Residential heating technology multistorey building - oil - existing 1</v>
      </c>
      <c r="D17" s="6" t="str">
        <f>Commodities!$C$13&amp;","&amp;Commodities!$C$23</f>
        <v>RESDSL,RESDSB</v>
      </c>
      <c r="E17" s="8" t="str">
        <f>Commodities!$C$29</f>
        <v>RESHBMB</v>
      </c>
      <c r="F17" s="35">
        <f t="shared" si="7"/>
        <v>5.6219243522487297</v>
      </c>
      <c r="G17" s="35">
        <f>T17/(J17*K17)*$H$1</f>
        <v>4.0669706037884739</v>
      </c>
      <c r="H17" s="262">
        <f>ROUND(Y47,3)</f>
        <v>0.79</v>
      </c>
      <c r="I17" s="262">
        <f t="shared" si="3"/>
        <v>0.79</v>
      </c>
      <c r="J17" s="766">
        <f t="shared" si="4"/>
        <v>3.1536000000000002E-2</v>
      </c>
      <c r="K17" s="15">
        <f t="shared" si="8"/>
        <v>0.2</v>
      </c>
      <c r="L17" s="35">
        <v>15</v>
      </c>
      <c r="Q17" s="505">
        <f>G35</f>
        <v>3.4425826480100188E-2</v>
      </c>
      <c r="R17" s="505">
        <f t="shared" si="5"/>
        <v>3.545860127450319E-2</v>
      </c>
      <c r="S17" s="15">
        <f t="shared" si="6"/>
        <v>4.3576995544430619E-2</v>
      </c>
      <c r="T17" s="524">
        <f>G38</f>
        <v>2.4904074749722976E-2</v>
      </c>
      <c r="U17" s="525">
        <f t="shared" si="0"/>
        <v>2.5651196992214666E-2</v>
      </c>
      <c r="V17" s="494">
        <f t="shared" si="1"/>
        <v>3.1524145252813891E-2</v>
      </c>
      <c r="X17" s="90">
        <f>S17+V17+Boilers34!S17+Boilers34!V17</f>
        <v>1.7768450459101537</v>
      </c>
      <c r="Z17" s="11"/>
      <c r="AA17" s="11"/>
      <c r="AB17" s="11"/>
    </row>
    <row r="18" spans="2:34" ht="15" customHeight="1" x14ac:dyDescent="0.3">
      <c r="B18" s="11" t="str">
        <f>Processes!D35</f>
        <v>RHTMBWPEBE1</v>
      </c>
      <c r="C18" s="11" t="str">
        <f>Processes!E35</f>
        <v>Residential heating technology multistorey building - wood - existing 1</v>
      </c>
      <c r="D18" s="6" t="str">
        <f>Commodities!$C$14</f>
        <v>RESWPE</v>
      </c>
      <c r="E18" s="8" t="str">
        <f>Commodities!$C$29</f>
        <v>RESHBMB</v>
      </c>
      <c r="F18" s="35">
        <f t="shared" si="7"/>
        <v>0</v>
      </c>
      <c r="G18" s="507">
        <f t="shared" si="2"/>
        <v>0</v>
      </c>
      <c r="H18" s="262">
        <f>ROUND(Y50,3)</f>
        <v>0.67</v>
      </c>
      <c r="I18" s="262">
        <f t="shared" si="3"/>
        <v>0.67</v>
      </c>
      <c r="J18" s="766">
        <f t="shared" si="4"/>
        <v>3.1536000000000002E-2</v>
      </c>
      <c r="K18" s="15">
        <f t="shared" si="8"/>
        <v>0.2</v>
      </c>
      <c r="L18" s="35">
        <v>15</v>
      </c>
      <c r="Q18" s="505">
        <f>K35</f>
        <v>0</v>
      </c>
      <c r="R18" s="505">
        <f t="shared" si="5"/>
        <v>0</v>
      </c>
      <c r="S18" s="15">
        <f t="shared" si="6"/>
        <v>0</v>
      </c>
      <c r="T18" s="421">
        <f>K38</f>
        <v>0</v>
      </c>
      <c r="U18" s="412">
        <f>G18*J18*K18</f>
        <v>0</v>
      </c>
      <c r="V18" s="494">
        <f t="shared" si="1"/>
        <v>0</v>
      </c>
      <c r="X18" s="90">
        <f>S18+V18+Boilers34!S18+Boilers34!V18</f>
        <v>0</v>
      </c>
      <c r="Z18" s="11"/>
      <c r="AA18" s="11"/>
      <c r="AB18" s="11"/>
    </row>
    <row r="19" spans="2:34" ht="15" customHeight="1" x14ac:dyDescent="0.3">
      <c r="B19" s="11" t="str">
        <f>Processes!D36</f>
        <v>RHTMBSTRBE1</v>
      </c>
      <c r="C19" s="11" t="str">
        <f>Processes!E36</f>
        <v>Residential heating technology multistorey building - straw - existing 1</v>
      </c>
      <c r="D19" s="6" t="str">
        <f>Commodities!$C$16</f>
        <v>RESSTR</v>
      </c>
      <c r="E19" s="8" t="str">
        <f>Commodities!$C$29</f>
        <v>RESHBMB</v>
      </c>
      <c r="F19" s="35">
        <f t="shared" si="7"/>
        <v>0</v>
      </c>
      <c r="G19" s="35">
        <f t="shared" si="2"/>
        <v>0</v>
      </c>
      <c r="H19" s="262">
        <f>H10</f>
        <v>0.61</v>
      </c>
      <c r="I19" s="262">
        <f t="shared" si="3"/>
        <v>0.61</v>
      </c>
      <c r="J19" s="766">
        <f t="shared" si="4"/>
        <v>3.1536000000000002E-2</v>
      </c>
      <c r="K19" s="15">
        <f t="shared" si="8"/>
        <v>0.2</v>
      </c>
      <c r="L19" s="35">
        <v>15</v>
      </c>
      <c r="Q19" s="505">
        <f>J35</f>
        <v>0</v>
      </c>
      <c r="R19" s="505">
        <f t="shared" si="5"/>
        <v>0</v>
      </c>
      <c r="S19" s="15">
        <f t="shared" si="6"/>
        <v>0</v>
      </c>
      <c r="T19" s="421">
        <f>J38</f>
        <v>0</v>
      </c>
      <c r="U19" s="412">
        <f t="shared" si="0"/>
        <v>0</v>
      </c>
      <c r="V19" s="494">
        <f t="shared" si="1"/>
        <v>0</v>
      </c>
      <c r="X19" s="90">
        <f>S19+V19+Boilers34!S19+Boilers34!V19</f>
        <v>0</v>
      </c>
    </row>
    <row r="20" spans="2:34" ht="15" customHeight="1" x14ac:dyDescent="0.3">
      <c r="B20" s="11" t="str">
        <f>Processes!D37</f>
        <v>RHTMBSOLXE1</v>
      </c>
      <c r="C20" s="11" t="str">
        <f>Processes!E37</f>
        <v>Residential heating technology multistorey building - solar - existing 1</v>
      </c>
      <c r="D20" s="6" t="str">
        <f>Commodities!$C$18</f>
        <v>RESSOL</v>
      </c>
      <c r="E20" s="8" t="str">
        <f>Commodities!$C$29</f>
        <v>RESHBMB</v>
      </c>
      <c r="F20" s="526">
        <f>Q20/(J20*K20)*$G$1</f>
        <v>0</v>
      </c>
      <c r="G20" s="526">
        <f t="shared" si="2"/>
        <v>0</v>
      </c>
      <c r="H20" s="262">
        <v>1</v>
      </c>
      <c r="I20" s="262">
        <f t="shared" si="3"/>
        <v>1</v>
      </c>
      <c r="J20" s="766">
        <f t="shared" si="4"/>
        <v>3.1536000000000002E-2</v>
      </c>
      <c r="K20" s="15">
        <f>600/8760</f>
        <v>6.8493150684931503E-2</v>
      </c>
      <c r="L20" s="35">
        <v>15</v>
      </c>
      <c r="Q20" s="527">
        <f>I35</f>
        <v>0</v>
      </c>
      <c r="R20" s="527">
        <f>F20*J20*K20</f>
        <v>0</v>
      </c>
      <c r="S20" s="528">
        <f t="shared" si="6"/>
        <v>0</v>
      </c>
      <c r="T20" s="529">
        <f>I38</f>
        <v>0</v>
      </c>
      <c r="U20" s="530">
        <f t="shared" si="0"/>
        <v>0</v>
      </c>
      <c r="V20" s="531">
        <f t="shared" si="1"/>
        <v>0</v>
      </c>
      <c r="X20" s="90">
        <f>S20+V20+Boilers34!S20+Boilers34!V20</f>
        <v>0</v>
      </c>
    </row>
    <row r="21" spans="2:34" ht="15" customHeight="1" x14ac:dyDescent="0.3">
      <c r="B21" s="11" t="str">
        <f>Processes!D38</f>
        <v>RHTMBLCHXE1</v>
      </c>
      <c r="C21" s="11" t="str">
        <f>Processes!E38</f>
        <v>Residential heating technology multistorey building - direct electricity - existing 1</v>
      </c>
      <c r="D21" s="6" t="str">
        <f>Commodities!$C$19</f>
        <v>RESELCH</v>
      </c>
      <c r="E21" s="8" t="str">
        <f>Commodities!$C$29</f>
        <v>RESHBMB</v>
      </c>
      <c r="F21" s="35">
        <f>Q21/(J21*K21)*$G$1</f>
        <v>4.5425737759966225</v>
      </c>
      <c r="G21" s="35">
        <f t="shared" si="2"/>
        <v>121.29561575073896</v>
      </c>
      <c r="H21" s="262">
        <f>ROUND(Y51,3)</f>
        <v>1</v>
      </c>
      <c r="I21" s="262">
        <f t="shared" si="3"/>
        <v>1</v>
      </c>
      <c r="J21" s="766">
        <f t="shared" si="4"/>
        <v>3.1536000000000002E-2</v>
      </c>
      <c r="K21" s="15">
        <f>$G$30</f>
        <v>0.2</v>
      </c>
      <c r="L21" s="35">
        <v>15</v>
      </c>
      <c r="Q21" s="505">
        <f>D35</f>
        <v>2.7816428465986309E-2</v>
      </c>
      <c r="R21" s="505">
        <f t="shared" si="5"/>
        <v>2.86509213199659E-2</v>
      </c>
      <c r="S21" s="15">
        <f>Q21/H21</f>
        <v>2.7816428465986309E-2</v>
      </c>
      <c r="T21" s="421">
        <f>D38</f>
        <v>0.74275311423598145</v>
      </c>
      <c r="U21" s="412">
        <f t="shared" si="0"/>
        <v>0.76503570766306084</v>
      </c>
      <c r="V21" s="494">
        <f t="shared" si="1"/>
        <v>0.74275311423598145</v>
      </c>
      <c r="X21" s="90">
        <f>S21+V21+Boilers34!S21+Boilers34!V21</f>
        <v>4.2629963658079841</v>
      </c>
    </row>
    <row r="22" spans="2:34" ht="15" customHeight="1" x14ac:dyDescent="0.3">
      <c r="B22" s="11" t="str">
        <f>Processes!D39</f>
        <v>RHTMBLCHXE2</v>
      </c>
      <c r="C22" s="11" t="str">
        <f>Processes!E39</f>
        <v>Residential heating technology multistorey building - heat pump - existing 2</v>
      </c>
      <c r="D22" s="6" t="str">
        <f>Commodities!$C$19</f>
        <v>RESELCH</v>
      </c>
      <c r="E22" s="8" t="str">
        <f>Commodities!$C$29</f>
        <v>RESHBMB</v>
      </c>
      <c r="F22" s="35">
        <f>Q22/(J22*K22)*$G$1</f>
        <v>4.5425737759966225</v>
      </c>
      <c r="G22" s="35">
        <f t="shared" si="2"/>
        <v>121.29561575073896</v>
      </c>
      <c r="H22" s="262">
        <f>ROUND(Y52,3)</f>
        <v>2.3149999999999999</v>
      </c>
      <c r="I22" s="262">
        <f>H22</f>
        <v>2.3149999999999999</v>
      </c>
      <c r="J22" s="766">
        <f t="shared" si="4"/>
        <v>3.1536000000000002E-2</v>
      </c>
      <c r="K22" s="15">
        <f>$G$30</f>
        <v>0.2</v>
      </c>
      <c r="L22" s="35">
        <v>15</v>
      </c>
      <c r="Q22" s="505">
        <f>E35</f>
        <v>2.7816428465986309E-2</v>
      </c>
      <c r="R22" s="505">
        <f t="shared" si="5"/>
        <v>2.86509213199659E-2</v>
      </c>
      <c r="S22" s="15">
        <f t="shared" si="6"/>
        <v>1.2015735838439011E-2</v>
      </c>
      <c r="T22" s="421">
        <f>E38</f>
        <v>0.74275311423598145</v>
      </c>
      <c r="U22" s="412">
        <f t="shared" si="0"/>
        <v>0.76503570766306084</v>
      </c>
      <c r="V22" s="494">
        <f t="shared" si="1"/>
        <v>0.32084367785571555</v>
      </c>
      <c r="X22" s="90">
        <f>S22+V22+Boilers34!S22+Boilers34!V22</f>
        <v>1.7978035509030541</v>
      </c>
    </row>
    <row r="23" spans="2:34" ht="15" customHeight="1" x14ac:dyDescent="0.3">
      <c r="B23" s="11" t="str">
        <f>Processes!D40</f>
        <v>RHTMBHCEBE1</v>
      </c>
      <c r="C23" s="11" t="str">
        <f>Processes!E40</f>
        <v>Residential heating technology multistorey building - heat centralised - existing 1</v>
      </c>
      <c r="D23" s="6" t="str">
        <f>Commodities!$C$20</f>
        <v>RESHCE</v>
      </c>
      <c r="E23" s="55" t="str">
        <f>Commodities!$C$25</f>
        <v>RESHXCM</v>
      </c>
      <c r="F23" s="35">
        <f>Q23/(J23*K23)*$G$1</f>
        <v>190.57260129866003</v>
      </c>
      <c r="G23" s="35">
        <f t="shared" si="2"/>
        <v>624.51103042485443</v>
      </c>
      <c r="H23" s="262">
        <f>ROUND(Y53,3)</f>
        <v>0.98</v>
      </c>
      <c r="I23" s="262">
        <f>H23</f>
        <v>0.98</v>
      </c>
      <c r="J23" s="766">
        <f t="shared" si="4"/>
        <v>3.1536000000000002E-2</v>
      </c>
      <c r="K23" s="15">
        <f>$G$30</f>
        <v>0.2</v>
      </c>
      <c r="L23" s="35">
        <v>20</v>
      </c>
      <c r="Q23" s="505">
        <f>L35</f>
        <v>1.1669703989426297</v>
      </c>
      <c r="R23" s="505">
        <f t="shared" si="5"/>
        <v>1.2019795109109088</v>
      </c>
      <c r="S23" s="15">
        <f t="shared" si="6"/>
        <v>1.1907861213700304</v>
      </c>
      <c r="T23" s="421">
        <f>L38</f>
        <v>3.8241902631996529</v>
      </c>
      <c r="U23" s="412">
        <f t="shared" si="0"/>
        <v>3.9389159710956423</v>
      </c>
      <c r="V23" s="494">
        <f t="shared" si="1"/>
        <v>3.9022349624486257</v>
      </c>
      <c r="X23" s="90">
        <f>S23+V23+Boilers34!S23+Boilers34!V23</f>
        <v>56.307777364123446</v>
      </c>
    </row>
    <row r="24" spans="2:34" ht="15" customHeight="1" x14ac:dyDescent="0.3">
      <c r="B24" s="11" t="str">
        <f>Processes!D41</f>
        <v>RHTMBHDEBE1</v>
      </c>
      <c r="C24" t="str">
        <f>Processes!E41</f>
        <v>Residential heating technology multistorey building - heat decentralised - existing 1</v>
      </c>
      <c r="D24" s="8" t="str">
        <f>Commodities!$C$21</f>
        <v>RESHDE</v>
      </c>
      <c r="E24" s="55" t="str">
        <f>Commodities!$C$27</f>
        <v>RESHXDM</v>
      </c>
      <c r="F24" s="783">
        <f>Q24/(J24*K24)*$G$1</f>
        <v>74.036124599327223</v>
      </c>
      <c r="G24" s="35">
        <f t="shared" si="2"/>
        <v>152.67498167844101</v>
      </c>
      <c r="H24" s="262">
        <f>H23</f>
        <v>0.98</v>
      </c>
      <c r="I24" s="262">
        <f t="shared" si="3"/>
        <v>0.98</v>
      </c>
      <c r="J24" s="766">
        <f t="shared" si="4"/>
        <v>3.1536000000000002E-2</v>
      </c>
      <c r="K24" s="15">
        <f>$G$30</f>
        <v>0.2</v>
      </c>
      <c r="L24" s="35">
        <v>20</v>
      </c>
      <c r="Q24" s="505">
        <f>M35</f>
        <v>0.45335984958531717</v>
      </c>
      <c r="R24" s="505">
        <f t="shared" si="5"/>
        <v>0.46696064507287671</v>
      </c>
      <c r="S24" s="15">
        <f t="shared" si="6"/>
        <v>0.46261209141358894</v>
      </c>
      <c r="T24" s="421">
        <f>M38</f>
        <v>0.93490450916724599</v>
      </c>
      <c r="U24" s="412">
        <f t="shared" si="0"/>
        <v>0.96295164444226333</v>
      </c>
      <c r="V24" s="494">
        <f t="shared" si="1"/>
        <v>0.95398419302780202</v>
      </c>
      <c r="X24" s="90">
        <f>S24+V24+Boilers34!S24+Boilers34!V24</f>
        <v>9.3416274291354959</v>
      </c>
    </row>
    <row r="25" spans="2:34" ht="15" customHeight="1" x14ac:dyDescent="0.25">
      <c r="F25" s="772"/>
      <c r="G25" s="772"/>
      <c r="H25" s="8"/>
      <c r="I25" s="5"/>
      <c r="J25" s="5"/>
      <c r="M25" s="11"/>
      <c r="R25" s="94"/>
      <c r="T25" s="90"/>
      <c r="X25" s="90"/>
    </row>
    <row r="26" spans="2:34" x14ac:dyDescent="0.25">
      <c r="D26" s="6" t="s">
        <v>501</v>
      </c>
      <c r="E26" s="6" t="s">
        <v>502</v>
      </c>
      <c r="F26" s="772"/>
      <c r="G26" s="772"/>
      <c r="H26" s="260"/>
      <c r="I26" s="261"/>
      <c r="K26" s="533" t="s">
        <v>370</v>
      </c>
      <c r="L26" s="300" t="s">
        <v>119</v>
      </c>
      <c r="M26" s="11"/>
      <c r="Q26" s="63">
        <f>SUM(Q7:Q24)</f>
        <v>6.4117990688965358</v>
      </c>
      <c r="R26" s="63">
        <f>SUM(R7:R24)</f>
        <v>6.6041530409634319</v>
      </c>
      <c r="S26" s="63">
        <f>SUM(S7:S24)</f>
        <v>6.1724854257251245</v>
      </c>
      <c r="T26" s="63">
        <f>SUM(T7:T24)</f>
        <v>25.621333258967542</v>
      </c>
    </row>
    <row r="27" spans="2:34" x14ac:dyDescent="0.25">
      <c r="B27" s="1"/>
      <c r="C27" s="492" t="s">
        <v>528</v>
      </c>
      <c r="D27" s="740">
        <f>W118</f>
        <v>0.73942195715848535</v>
      </c>
      <c r="E27" s="47">
        <f>D27/2.5</f>
        <v>0.29576878286339414</v>
      </c>
      <c r="F27" s="8"/>
      <c r="G27" s="8"/>
      <c r="H27" s="55"/>
      <c r="I27" s="261"/>
      <c r="J27" s="535" t="s">
        <v>378</v>
      </c>
      <c r="K27" s="536">
        <v>0.05</v>
      </c>
      <c r="L27" s="536"/>
      <c r="M27" s="11"/>
      <c r="R27"/>
    </row>
    <row r="28" spans="2:34" ht="16.2" thickBot="1" x14ac:dyDescent="0.35">
      <c r="C28" s="492" t="s">
        <v>475</v>
      </c>
      <c r="D28" s="672">
        <v>0.5</v>
      </c>
      <c r="E28" s="491"/>
      <c r="F28" s="491"/>
      <c r="G28" s="491"/>
      <c r="H28" s="8"/>
      <c r="I28" s="5"/>
      <c r="J28" s="535" t="s">
        <v>379</v>
      </c>
      <c r="K28" s="536">
        <v>0.1</v>
      </c>
      <c r="L28" s="536"/>
      <c r="R28"/>
      <c r="S28" s="11"/>
      <c r="T28" s="300" t="s">
        <v>365</v>
      </c>
      <c r="V28" s="429" t="s">
        <v>345</v>
      </c>
      <c r="AB28" s="300" t="s">
        <v>366</v>
      </c>
      <c r="AD28" s="429" t="s">
        <v>345</v>
      </c>
    </row>
    <row r="29" spans="2:34" ht="15" thickTop="1" x14ac:dyDescent="0.3">
      <c r="C29" s="11"/>
      <c r="E29" s="409" t="s">
        <v>362</v>
      </c>
      <c r="F29" s="409" t="s">
        <v>363</v>
      </c>
      <c r="G29" s="409" t="s">
        <v>364</v>
      </c>
      <c r="H29" s="8"/>
      <c r="I29" s="5"/>
      <c r="J29" s="535" t="s">
        <v>380</v>
      </c>
      <c r="K29" s="536">
        <v>0.6</v>
      </c>
      <c r="L29" s="536"/>
      <c r="M29" s="534"/>
      <c r="R29"/>
      <c r="S29" s="11"/>
      <c r="T29" s="216"/>
      <c r="U29" s="217"/>
      <c r="V29" s="217"/>
      <c r="W29" s="217"/>
      <c r="X29" s="1696" t="s">
        <v>365</v>
      </c>
      <c r="Y29" s="1697"/>
      <c r="Z29" s="1698"/>
      <c r="AB29" s="216"/>
      <c r="AC29" s="217"/>
      <c r="AD29" s="217"/>
      <c r="AE29" s="217"/>
      <c r="AF29" s="1696" t="s">
        <v>366</v>
      </c>
      <c r="AG29" s="1697"/>
      <c r="AH29" s="1698"/>
    </row>
    <row r="30" spans="2:34" ht="15" thickBot="1" x14ac:dyDescent="0.35">
      <c r="C30" s="441"/>
      <c r="E30" s="696">
        <f>2400-700</f>
        <v>1700</v>
      </c>
      <c r="F30" s="46">
        <f>E30/8760</f>
        <v>0.19406392694063926</v>
      </c>
      <c r="G30" s="47">
        <f>ROUNDUP(F30,2)</f>
        <v>0.2</v>
      </c>
      <c r="H30" s="8"/>
      <c r="J30" s="535" t="s">
        <v>381</v>
      </c>
      <c r="K30" s="536">
        <v>0.25</v>
      </c>
      <c r="L30" s="536">
        <v>1</v>
      </c>
      <c r="M30" s="536"/>
      <c r="R30"/>
      <c r="S30" s="11"/>
      <c r="T30" s="1700"/>
      <c r="U30" s="1695"/>
      <c r="V30" s="218"/>
      <c r="W30" s="218"/>
      <c r="X30" s="219" t="s">
        <v>346</v>
      </c>
      <c r="Y30" s="219" t="s">
        <v>347</v>
      </c>
      <c r="Z30" s="220" t="s">
        <v>344</v>
      </c>
      <c r="AB30" s="1694"/>
      <c r="AC30" s="1695"/>
      <c r="AD30" s="218"/>
      <c r="AE30" s="218"/>
      <c r="AF30" s="219" t="s">
        <v>346</v>
      </c>
      <c r="AG30" s="219" t="s">
        <v>347</v>
      </c>
      <c r="AH30" s="220" t="s">
        <v>344</v>
      </c>
    </row>
    <row r="31" spans="2:34" ht="15" thickBot="1" x14ac:dyDescent="0.35">
      <c r="B31" s="1"/>
      <c r="C31" s="1"/>
      <c r="D31" s="98"/>
      <c r="E31" s="47"/>
      <c r="F31" s="8"/>
      <c r="G31" s="8"/>
      <c r="H31" s="8"/>
      <c r="I31" s="5"/>
      <c r="L31" s="534"/>
      <c r="M31" s="537"/>
      <c r="R31"/>
      <c r="S31" s="11"/>
      <c r="T31" s="221" t="s">
        <v>122</v>
      </c>
      <c r="U31" s="203">
        <v>2010</v>
      </c>
      <c r="V31" s="218"/>
      <c r="W31" s="204" t="s">
        <v>130</v>
      </c>
      <c r="X31" s="205">
        <v>15761.8</v>
      </c>
      <c r="Y31" s="205">
        <v>1623.95</v>
      </c>
      <c r="Z31" s="222">
        <f t="shared" ref="Z31:Z38" si="9">X31+Y31</f>
        <v>17385.75</v>
      </c>
      <c r="AB31" s="221" t="s">
        <v>122</v>
      </c>
      <c r="AC31" s="203">
        <v>2010</v>
      </c>
      <c r="AD31" s="218"/>
      <c r="AE31" s="204" t="s">
        <v>130</v>
      </c>
      <c r="AF31" s="205">
        <f>SUM(AC32:AC37)</f>
        <v>12551.89</v>
      </c>
      <c r="AG31" s="205">
        <f>SUM(AC53:AC56)</f>
        <v>1298.47</v>
      </c>
      <c r="AH31" s="222">
        <f t="shared" ref="AH31:AH38" si="10">AF31+AG31</f>
        <v>13850.359999999999</v>
      </c>
    </row>
    <row r="32" spans="2:34" ht="15" thickBot="1" x14ac:dyDescent="0.35">
      <c r="C32" s="72" t="s">
        <v>355</v>
      </c>
      <c r="D32" s="55"/>
      <c r="E32" s="55"/>
      <c r="F32" s="55"/>
      <c r="G32" s="55"/>
      <c r="H32" s="261"/>
      <c r="I32" s="261"/>
      <c r="J32" s="5"/>
      <c r="K32" s="5"/>
      <c r="N32" s="369" t="s">
        <v>349</v>
      </c>
      <c r="R32"/>
      <c r="S32" s="11"/>
      <c r="T32" s="223" t="s">
        <v>131</v>
      </c>
      <c r="U32" s="214">
        <v>0</v>
      </c>
      <c r="V32" s="218"/>
      <c r="W32" s="206" t="s">
        <v>125</v>
      </c>
      <c r="X32" s="207">
        <v>23554.03</v>
      </c>
      <c r="Y32" s="207">
        <v>4206.87</v>
      </c>
      <c r="Z32" s="224">
        <f t="shared" si="9"/>
        <v>27760.899999999998</v>
      </c>
      <c r="AB32" s="223" t="s">
        <v>131</v>
      </c>
      <c r="AC32" s="214">
        <v>295.04000000000002</v>
      </c>
      <c r="AD32" s="218"/>
      <c r="AE32" s="206" t="s">
        <v>125</v>
      </c>
      <c r="AF32" s="207">
        <f>AC38</f>
        <v>20020.93</v>
      </c>
      <c r="AG32" s="207">
        <f>AC58</f>
        <v>3786.18</v>
      </c>
      <c r="AH32" s="224">
        <f t="shared" si="10"/>
        <v>23807.11</v>
      </c>
    </row>
    <row r="33" spans="2:34" ht="15" thickTop="1" x14ac:dyDescent="0.3">
      <c r="B33" s="1"/>
      <c r="C33" s="576" t="s">
        <v>378</v>
      </c>
      <c r="D33" s="458" t="s">
        <v>118</v>
      </c>
      <c r="E33" s="459" t="s">
        <v>144</v>
      </c>
      <c r="F33" s="459" t="s">
        <v>119</v>
      </c>
      <c r="G33" s="459" t="s">
        <v>124</v>
      </c>
      <c r="H33" s="459" t="s">
        <v>147</v>
      </c>
      <c r="I33" s="459" t="s">
        <v>140</v>
      </c>
      <c r="J33" s="459" t="s">
        <v>141</v>
      </c>
      <c r="K33" s="459" t="s">
        <v>148</v>
      </c>
      <c r="L33" s="459" t="s">
        <v>174</v>
      </c>
      <c r="M33" s="459" t="s">
        <v>175</v>
      </c>
      <c r="N33" s="459" t="s">
        <v>282</v>
      </c>
      <c r="O33" s="460" t="s">
        <v>180</v>
      </c>
      <c r="R33"/>
      <c r="S33" s="11"/>
      <c r="T33" s="225" t="s">
        <v>132</v>
      </c>
      <c r="U33" s="226">
        <v>0</v>
      </c>
      <c r="V33" s="218"/>
      <c r="W33" s="206" t="s">
        <v>126</v>
      </c>
      <c r="X33" s="208">
        <v>12.51</v>
      </c>
      <c r="Y33" s="208">
        <v>15.35</v>
      </c>
      <c r="Z33" s="227">
        <f t="shared" si="9"/>
        <v>27.86</v>
      </c>
      <c r="AB33" s="225" t="s">
        <v>132</v>
      </c>
      <c r="AC33" s="226">
        <v>0</v>
      </c>
      <c r="AD33" s="218"/>
      <c r="AE33" s="206" t="s">
        <v>126</v>
      </c>
      <c r="AF33" s="208">
        <f>SUM(AC41)</f>
        <v>8.5399999999999991</v>
      </c>
      <c r="AG33" s="208">
        <f>SUM(AC59:AC61)</f>
        <v>11.049999999999999</v>
      </c>
      <c r="AH33" s="227">
        <f t="shared" si="10"/>
        <v>19.589999999999996</v>
      </c>
    </row>
    <row r="34" spans="2:34" ht="14.4" x14ac:dyDescent="0.3">
      <c r="B34" s="1"/>
      <c r="C34" s="455" t="s">
        <v>146</v>
      </c>
      <c r="D34" s="553">
        <f>(Buildings_stock_eff12!O34+Buildings_stock_eff12!O35+Buildings_stock_eff12!O36+Buildings_stock_eff12!O37+Buildings_stock_eff12!O38+Buildings_stock_eff12!O39)*(1-$D$27)</f>
        <v>0.56941054550690517</v>
      </c>
      <c r="E34" s="499">
        <f>(Buildings_stock_eff12!O34+Buildings_stock_eff12!O35+Buildings_stock_eff12!O36+Buildings_stock_eff12!O37+Buildings_stock_eff12!O38+Buildings_stock_eff12!O39)*($D$27)</f>
        <v>1.6157718255696347</v>
      </c>
      <c r="F34" s="519">
        <v>0</v>
      </c>
      <c r="G34" s="554">
        <f>Buildings_stock_eff12!Q34+Buildings_stock_eff12!Q35+Buildings_stock_eff12!Q36+Buildings_stock_eff12!Q37+Buildings_stock_eff12!Q38+Buildings_stock_eff12!Q39</f>
        <v>1.1217289884699696E-2</v>
      </c>
      <c r="H34" s="554">
        <f>Buildings_stock_eff12!R34+Buildings_stock_eff12!R35+Buildings_stock_eff12!R36+Buildings_stock_eff12!R37+Buildings_stock_eff12!R38+Buildings_stock_eff12!R39</f>
        <v>0</v>
      </c>
      <c r="I34" s="519">
        <f>U42/1000*K27</f>
        <v>2.5266828603454524E-2</v>
      </c>
      <c r="J34" s="554">
        <f>Buildings_stock_eff12!S34+Buildings_stock_eff12!S35+Buildings_stock_eff12!S36+Buildings_stock_eff12!S37+Buildings_stock_eff12!S38+Buildings_stock_eff12!S39</f>
        <v>0</v>
      </c>
      <c r="K34" s="554">
        <f>Buildings_stock_eff12!U34+Buildings_stock_eff12!U35+Buildings_stock_eff12!U36+Buildings_stock_eff12!U37+Buildings_stock_eff12!U38+Buildings_stock_eff12!U39</f>
        <v>0.88115977520263378</v>
      </c>
      <c r="L34" s="554">
        <f>Buildings_stock_eff12!$V$34+Buildings_stock_eff12!$V$35+Buildings_stock_eff12!$V$36+Buildings_stock_eff12!$V$37+Buildings_stock_eff12!$V$38+Buildings_stock_eff12!$V$39</f>
        <v>0.97837522800678056</v>
      </c>
      <c r="M34" s="554">
        <f>Buildings_stock_eff12!$W$34+Buildings_stock_eff12!$W$35+Buildings_stock_eff12!$W$36+Buildings_stock_eff12!$W$37+Buildings_stock_eff12!$W$38+Buildings_stock_eff12!$W$39</f>
        <v>0.62020864418240784</v>
      </c>
      <c r="N34" s="499">
        <f>SUM(L34:M34)</f>
        <v>1.5985838721891885</v>
      </c>
      <c r="O34" s="500">
        <f>SUM(D34:M34)</f>
        <v>4.7014101369565164</v>
      </c>
      <c r="R34"/>
      <c r="S34" s="11"/>
      <c r="T34" s="225" t="s">
        <v>133</v>
      </c>
      <c r="U34" s="228">
        <v>0</v>
      </c>
      <c r="V34" s="218"/>
      <c r="W34" s="206" t="s">
        <v>127</v>
      </c>
      <c r="X34" s="209">
        <f>SUM(U42:U47)</f>
        <v>44968.936572069091</v>
      </c>
      <c r="Y34" s="209">
        <v>73.86</v>
      </c>
      <c r="Z34" s="229">
        <f t="shared" si="9"/>
        <v>45042.796572069092</v>
      </c>
      <c r="AB34" s="225" t="s">
        <v>133</v>
      </c>
      <c r="AC34" s="228">
        <v>19.84</v>
      </c>
      <c r="AD34" s="218"/>
      <c r="AE34" s="206" t="s">
        <v>127</v>
      </c>
      <c r="AF34" s="209">
        <f>SUM(AC42:AC47)</f>
        <v>24438.27</v>
      </c>
      <c r="AG34" s="209">
        <f>SUM(AC62)</f>
        <v>73.86</v>
      </c>
      <c r="AH34" s="229">
        <f t="shared" si="10"/>
        <v>24512.13</v>
      </c>
    </row>
    <row r="35" spans="2:34" ht="15" thickBot="1" x14ac:dyDescent="0.35">
      <c r="B35" s="1"/>
      <c r="C35" s="456" t="s">
        <v>354</v>
      </c>
      <c r="D35" s="553">
        <f>(Buildings_stock_eff12!O40+Buildings_stock_eff12!O41+Buildings_stock_eff12!O42+Buildings_stock_eff12!O43+Buildings_stock_eff12!O44+Buildings_stock_eff12!O45)*(1-$D$28)</f>
        <v>2.7816428465986309E-2</v>
      </c>
      <c r="E35" s="499">
        <f>(Buildings_stock_eff12!O40+Buildings_stock_eff12!O41+Buildings_stock_eff12!O42+Buildings_stock_eff12!O43+Buildings_stock_eff12!O44+Buildings_stock_eff12!O45)*($D$28)</f>
        <v>2.7816428465986309E-2</v>
      </c>
      <c r="F35" s="519">
        <v>0</v>
      </c>
      <c r="G35" s="554">
        <f>Buildings_stock_eff12!Q40+Buildings_stock_eff12!Q41+Buildings_stock_eff12!Q42+Buildings_stock_eff12!Q43+Buildings_stock_eff12!Q44+Buildings_stock_eff12!Q45</f>
        <v>3.4425826480100188E-2</v>
      </c>
      <c r="H35" s="554">
        <f>Buildings_stock_eff12!R40+Buildings_stock_eff12!R41+Buildings_stock_eff12!R42+Buildings_stock_eff12!R43+Buildings_stock_eff12!R44+Buildings_stock_eff12!R45</f>
        <v>0</v>
      </c>
      <c r="I35" s="519">
        <f>0.42*K27*M31</f>
        <v>0</v>
      </c>
      <c r="J35" s="554">
        <f>Buildings_stock_eff12!S40+Buildings_stock_eff12!S41+Buildings_stock_eff12!S42+Buildings_stock_eff12!S43+Buildings_stock_eff12!S44+Buildings_stock_eff12!S45</f>
        <v>0</v>
      </c>
      <c r="K35" s="554">
        <f>Buildings_stock_eff12!U40+Buildings_stock_eff12!U41+Buildings_stock_eff12!U42+Buildings_stock_eff12!U43+Buildings_stock_eff12!U44+Buildings_stock_eff12!U45</f>
        <v>0</v>
      </c>
      <c r="L35" s="554">
        <f>Buildings_stock_eff12!$V$40+Buildings_stock_eff12!$V$41+Buildings_stock_eff12!$V$42+Buildings_stock_eff12!$V$43+Buildings_stock_eff12!$V$44+Buildings_stock_eff12!$V$45</f>
        <v>1.1669703989426297</v>
      </c>
      <c r="M35" s="554">
        <f>Buildings_stock_eff12!$W$40+Buildings_stock_eff12!$W$41+Buildings_stock_eff12!$W$42+Buildings_stock_eff12!$W$43+Buildings_stock_eff12!$W$44+Buildings_stock_eff12!$W$45</f>
        <v>0.45335984958531717</v>
      </c>
      <c r="N35" s="499">
        <f>SUM(L35:M35)</f>
        <v>1.6203302485279467</v>
      </c>
      <c r="O35" s="500">
        <f>SUM(D35:M35)</f>
        <v>1.7103889319400198</v>
      </c>
      <c r="P35" s="15">
        <f>O34+O35</f>
        <v>6.4117990688965367</v>
      </c>
      <c r="Q35">
        <f>P35/Buildings_stock_eff12!X46</f>
        <v>1.0039562672907287</v>
      </c>
      <c r="R35"/>
      <c r="S35" s="11"/>
      <c r="T35" s="225" t="s">
        <v>134</v>
      </c>
      <c r="U35" s="228">
        <f>Y94*1000*3.6</f>
        <v>4525.2</v>
      </c>
      <c r="V35" s="218"/>
      <c r="W35" s="206" t="s">
        <v>280</v>
      </c>
      <c r="X35" s="210">
        <f>U49</f>
        <v>40218.926503158415</v>
      </c>
      <c r="Y35" s="210">
        <v>601.76</v>
      </c>
      <c r="Z35" s="230">
        <f t="shared" si="9"/>
        <v>40820.686503158417</v>
      </c>
      <c r="AB35" s="225" t="s">
        <v>134</v>
      </c>
      <c r="AC35" s="228">
        <v>11843.35</v>
      </c>
      <c r="AD35" s="218"/>
      <c r="AE35" s="206" t="s">
        <v>280</v>
      </c>
      <c r="AF35" s="210">
        <f>AC49</f>
        <v>4912.51</v>
      </c>
      <c r="AG35" s="210">
        <f>AC63</f>
        <v>583.71</v>
      </c>
      <c r="AH35" s="230">
        <f t="shared" si="10"/>
        <v>5496.22</v>
      </c>
    </row>
    <row r="36" spans="2:34" ht="14.4" x14ac:dyDescent="0.3">
      <c r="B36" s="1"/>
      <c r="C36" s="577" t="s">
        <v>379</v>
      </c>
      <c r="D36" s="501"/>
      <c r="E36" s="502"/>
      <c r="F36" s="520"/>
      <c r="G36" s="502"/>
      <c r="H36" s="502"/>
      <c r="I36" s="520"/>
      <c r="J36" s="502"/>
      <c r="K36" s="502"/>
      <c r="L36" s="502"/>
      <c r="M36" s="502"/>
      <c r="N36" s="502"/>
      <c r="O36" s="503"/>
      <c r="R36"/>
      <c r="S36" s="11"/>
      <c r="T36" s="225" t="s">
        <v>135</v>
      </c>
      <c r="U36" s="226"/>
      <c r="V36" s="218"/>
      <c r="W36" s="265" t="s">
        <v>144</v>
      </c>
      <c r="X36" s="266">
        <f>+U48</f>
        <v>16891.473496841583</v>
      </c>
      <c r="Y36" s="266">
        <v>0</v>
      </c>
      <c r="Z36" s="266">
        <f t="shared" si="9"/>
        <v>16891.473496841583</v>
      </c>
      <c r="AB36" s="225" t="s">
        <v>135</v>
      </c>
      <c r="AC36" s="226">
        <v>0</v>
      </c>
      <c r="AD36" s="218"/>
      <c r="AE36" s="265" t="s">
        <v>144</v>
      </c>
      <c r="AF36" s="266">
        <f>+AC48</f>
        <v>5867.89</v>
      </c>
      <c r="AG36" s="266">
        <v>0</v>
      </c>
      <c r="AH36" s="266">
        <f t="shared" si="10"/>
        <v>5867.89</v>
      </c>
    </row>
    <row r="37" spans="2:34" ht="14.4" x14ac:dyDescent="0.3">
      <c r="B37" s="1"/>
      <c r="C37" s="455" t="s">
        <v>146</v>
      </c>
      <c r="D37" s="553">
        <f>(Buildings_stock_eff12!O6+Buildings_stock_eff12!O7+Buildings_stock_eff12!O8+Buildings_stock_eff12!O9+Buildings_stock_eff12!O10+Buildings_stock_eff12!O11)*(1-$D$27)</f>
        <v>2.6122265112953138</v>
      </c>
      <c r="E37" s="499">
        <f>(Buildings_stock_eff12!O6+Buildings_stock_eff12!O7+Buildings_stock_eff12!O8+Buildings_stock_eff12!O9+Buildings_stock_eff12!O10+Buildings_stock_eff12!O11)*($D$27)</f>
        <v>7.4125111174391529</v>
      </c>
      <c r="F37" s="519">
        <v>0</v>
      </c>
      <c r="G37" s="554">
        <f>Buildings_stock_eff12!Q6+Buildings_stock_eff12!Q7+Buildings_stock_eff12!Q8+Buildings_stock_eff12!Q9+Buildings_stock_eff12!Q10+Buildings_stock_eff12!Q11</f>
        <v>0.47893427921589854</v>
      </c>
      <c r="H37" s="554">
        <f>Buildings_stock_eff12!R6+Buildings_stock_eff12!R7+Buildings_stock_eff12!R8+Buildings_stock_eff12!R9+Buildings_stock_eff12!R10+Buildings_stock_eff12!R11</f>
        <v>0</v>
      </c>
      <c r="I37" s="519">
        <f>U42/1000*K28</f>
        <v>5.0533657206909048E-2</v>
      </c>
      <c r="J37" s="554">
        <f>Buildings_stock_eff12!S6+Buildings_stock_eff12!S7+Buildings_stock_eff12!S8+Buildings_stock_eff12!S9+Buildings_stock_eff12!S10+Buildings_stock_eff12!S11</f>
        <v>0</v>
      </c>
      <c r="K37" s="554">
        <f>Buildings_stock_eff12!U6+Buildings_stock_eff12!U7+Buildings_stock_eff12!U8+Buildings_stock_eff12!U9+Buildings_stock_eff12!U10+Buildings_stock_eff12!U11</f>
        <v>5.7031675165498772</v>
      </c>
      <c r="L37" s="554">
        <f>Buildings_stock_eff12!$V$6+Buildings_stock_eff12!$V$7+Buildings_stock_eff12!$V$8+Buildings_stock_eff12!$V$9+Buildings_stock_eff12!$V$10+Buildings_stock_eff12!$V$11</f>
        <v>2.0413726076566245</v>
      </c>
      <c r="M37" s="554">
        <f>Buildings_stock_eff12!$W$6+Buildings_stock_eff12!$W$7+Buildings_stock_eff12!$W$8+Buildings_stock_eff12!$W$9+Buildings_stock_eff12!$W$10+Buildings_stock_eff12!$W$11</f>
        <v>1.0530824940151802</v>
      </c>
      <c r="N37" s="499">
        <f>SUM(L37:M37)</f>
        <v>3.0944551016718047</v>
      </c>
      <c r="O37" s="500">
        <f>SUM(D37:M37)</f>
        <v>19.351828183378956</v>
      </c>
      <c r="R37"/>
      <c r="S37" s="11"/>
      <c r="T37" s="225" t="s">
        <v>136</v>
      </c>
      <c r="U37" s="228">
        <v>0</v>
      </c>
      <c r="V37" s="218"/>
      <c r="W37" s="206" t="s">
        <v>128</v>
      </c>
      <c r="X37" s="211">
        <v>33486.31</v>
      </c>
      <c r="Y37" s="211">
        <v>35124.949999999997</v>
      </c>
      <c r="Z37" s="231">
        <f t="shared" si="9"/>
        <v>68611.259999999995</v>
      </c>
      <c r="AB37" s="225" t="s">
        <v>136</v>
      </c>
      <c r="AC37" s="228">
        <v>393.66</v>
      </c>
      <c r="AD37" s="218"/>
      <c r="AE37" s="206" t="s">
        <v>128</v>
      </c>
      <c r="AF37" s="211">
        <f>AC50</f>
        <v>31812</v>
      </c>
      <c r="AG37" s="211">
        <f>AC64</f>
        <v>33368.71</v>
      </c>
      <c r="AH37" s="231">
        <f t="shared" si="10"/>
        <v>65180.71</v>
      </c>
    </row>
    <row r="38" spans="2:34" ht="15" thickBot="1" x14ac:dyDescent="0.35">
      <c r="B38" s="1"/>
      <c r="C38" s="457" t="s">
        <v>354</v>
      </c>
      <c r="D38" s="555">
        <f>(Buildings_stock_eff12!O12+Buildings_stock_eff12!O13+Buildings_stock_eff12!O14+Buildings_stock_eff12!O15+Buildings_stock_eff12!O16+Buildings_stock_eff12!O17)*(1-$D$28)</f>
        <v>0.74275311423598145</v>
      </c>
      <c r="E38" s="495">
        <f>(Buildings_stock_eff12!O12+Buildings_stock_eff12!O13+Buildings_stock_eff12!O14+Buildings_stock_eff12!O15+Buildings_stock_eff12!O16+Buildings_stock_eff12!O17)*($D$28)</f>
        <v>0.74275311423598145</v>
      </c>
      <c r="F38" s="521">
        <v>0</v>
      </c>
      <c r="G38" s="556">
        <f>Buildings_stock_eff12!Q12+Buildings_stock_eff12!Q13+Buildings_stock_eff12!Q14+Buildings_stock_eff12!Q15+Buildings_stock_eff12!Q16+Buildings_stock_eff12!Q17</f>
        <v>2.4904074749722976E-2</v>
      </c>
      <c r="H38" s="556">
        <f>Buildings_stock_eff12!R12+Buildings_stock_eff12!R13+Buildings_stock_eff12!R14+Buildings_stock_eff12!R15+Buildings_stock_eff12!R16+Buildings_stock_eff12!R17</f>
        <v>0</v>
      </c>
      <c r="I38" s="521">
        <f>0.42*K28*M31</f>
        <v>0</v>
      </c>
      <c r="J38" s="556">
        <f>Buildings_stock_eff12!S12+Buildings_stock_eff12!S13+Buildings_stock_eff12!S14+Buildings_stock_eff12!S15+Buildings_stock_eff12!S16+Buildings_stock_eff12!S17</f>
        <v>0</v>
      </c>
      <c r="K38" s="556">
        <f>Buildings_stock_eff12!U12+Buildings_stock_eff12!U13+Buildings_stock_eff12!U14+Buildings_stock_eff12!U15+Buildings_stock_eff12!U16+Buildings_stock_eff12!U17</f>
        <v>0</v>
      </c>
      <c r="L38" s="556">
        <f>Buildings_stock_eff12!$V$12+Buildings_stock_eff12!$V$13+Buildings_stock_eff12!$V$14+Buildings_stock_eff12!$V$15+Buildings_stock_eff12!$V$16+Buildings_stock_eff12!$V$17</f>
        <v>3.8241902631996529</v>
      </c>
      <c r="M38" s="556">
        <f>Buildings_stock_eff12!$W$12+Buildings_stock_eff12!$W$13+Buildings_stock_eff12!$W$14+Buildings_stock_eff12!$W$15+Buildings_stock_eff12!$W$16+Buildings_stock_eff12!$W$17</f>
        <v>0.93490450916724599</v>
      </c>
      <c r="N38" s="495">
        <f>SUM(L38:M38)</f>
        <v>4.7590947723668986</v>
      </c>
      <c r="O38" s="504">
        <f>SUM(D38:M38)</f>
        <v>6.2695050755885839</v>
      </c>
      <c r="P38" s="15">
        <f>O37+O38</f>
        <v>25.621333258967539</v>
      </c>
      <c r="Q38">
        <f>P38/Buildings_stock_eff12!X18</f>
        <v>1.0019762251471958</v>
      </c>
      <c r="R38"/>
      <c r="S38" s="11"/>
      <c r="T38" s="225" t="s">
        <v>125</v>
      </c>
      <c r="U38" s="233">
        <f>Y95*1000*3.6</f>
        <v>770.4</v>
      </c>
      <c r="V38" s="218"/>
      <c r="W38" s="212" t="s">
        <v>129</v>
      </c>
      <c r="X38" s="213">
        <v>168.28</v>
      </c>
      <c r="Y38" s="213">
        <v>133.46</v>
      </c>
      <c r="Z38" s="232">
        <f t="shared" si="9"/>
        <v>301.74</v>
      </c>
      <c r="AB38" s="225" t="s">
        <v>125</v>
      </c>
      <c r="AC38" s="233">
        <v>20020.93</v>
      </c>
      <c r="AD38" s="218"/>
      <c r="AE38" s="212" t="s">
        <v>129</v>
      </c>
      <c r="AF38" s="213">
        <f>AC51</f>
        <v>126.21</v>
      </c>
      <c r="AG38" s="213">
        <f>AC65</f>
        <v>100.09</v>
      </c>
      <c r="AH38" s="232">
        <f t="shared" si="10"/>
        <v>226.3</v>
      </c>
    </row>
    <row r="39" spans="2:34" ht="15" thickTop="1" x14ac:dyDescent="0.3">
      <c r="C39" s="448" t="s">
        <v>146</v>
      </c>
      <c r="D39" s="449">
        <f t="shared" ref="D39:M39" si="11">D34+D37</f>
        <v>3.1816370568022192</v>
      </c>
      <c r="E39" s="449">
        <f t="shared" si="11"/>
        <v>9.0282829430087883</v>
      </c>
      <c r="F39" s="449">
        <f t="shared" si="11"/>
        <v>0</v>
      </c>
      <c r="G39" s="449">
        <f t="shared" si="11"/>
        <v>0.49015156910059826</v>
      </c>
      <c r="H39" s="449">
        <f t="shared" si="11"/>
        <v>0</v>
      </c>
      <c r="I39" s="515">
        <f t="shared" si="11"/>
        <v>7.5800485810363569E-2</v>
      </c>
      <c r="J39" s="449">
        <f t="shared" si="11"/>
        <v>0</v>
      </c>
      <c r="K39" s="449">
        <f t="shared" si="11"/>
        <v>6.5843272917525111</v>
      </c>
      <c r="L39" s="449">
        <f t="shared" si="11"/>
        <v>3.0197478356634049</v>
      </c>
      <c r="M39" s="449">
        <f t="shared" si="11"/>
        <v>1.6732911381975879</v>
      </c>
      <c r="N39" s="449">
        <f>SUM(L39:M39)</f>
        <v>4.6930389738609932</v>
      </c>
      <c r="O39" s="449">
        <f>O34+O37</f>
        <v>24.053238320335474</v>
      </c>
      <c r="R39"/>
      <c r="S39" s="93"/>
      <c r="T39" s="225" t="s">
        <v>137</v>
      </c>
      <c r="U39" s="226">
        <v>0.22</v>
      </c>
      <c r="V39" s="218"/>
      <c r="W39" s="218"/>
      <c r="X39" s="234">
        <f>SUM(X31:X38)</f>
        <v>175062.26657206909</v>
      </c>
      <c r="Y39" s="234">
        <f>SUM(Y31:Y38)</f>
        <v>41780.199999999997</v>
      </c>
      <c r="Z39" s="235">
        <f>SUM(X39:Y39)</f>
        <v>216842.4665720691</v>
      </c>
      <c r="AB39" s="225" t="s">
        <v>137</v>
      </c>
      <c r="AC39" s="226">
        <v>0.15</v>
      </c>
      <c r="AD39" s="218"/>
      <c r="AE39" s="218"/>
      <c r="AF39" s="234">
        <f>SUM(AF31:AF38)</f>
        <v>99738.24000000002</v>
      </c>
      <c r="AG39" s="234">
        <f>SUM(AG31:AG38)</f>
        <v>39222.069999999992</v>
      </c>
      <c r="AH39" s="235">
        <f>SUM(AF39:AG39)</f>
        <v>138960.31</v>
      </c>
    </row>
    <row r="40" spans="2:34" ht="15" thickBot="1" x14ac:dyDescent="0.35">
      <c r="C40" s="445" t="s">
        <v>283</v>
      </c>
      <c r="D40" s="473">
        <f>(AF35)/1000</f>
        <v>4.9125100000000002</v>
      </c>
      <c r="E40" s="450">
        <f>(AF36)/1000</f>
        <v>5.8678900000000001</v>
      </c>
      <c r="F40" s="450">
        <f>(AF32)/1000</f>
        <v>20.02093</v>
      </c>
      <c r="G40" s="450">
        <f>(AF31)/1000</f>
        <v>12.55189</v>
      </c>
      <c r="H40" s="450">
        <f>(AF33)/1000</f>
        <v>8.539999999999999E-3</v>
      </c>
      <c r="I40" s="516">
        <f>(AC42)/1000</f>
        <v>0.34466000000000002</v>
      </c>
      <c r="J40" s="450">
        <f>(AC43)/1000</f>
        <v>1.69045</v>
      </c>
      <c r="K40" s="450">
        <f>(SUM(AC44:AC46))/1000</f>
        <v>22.38702</v>
      </c>
      <c r="L40" s="450">
        <v>0</v>
      </c>
      <c r="M40" s="450">
        <v>0</v>
      </c>
      <c r="N40" s="450">
        <f>(AF37)/1000</f>
        <v>31.812000000000001</v>
      </c>
      <c r="O40" s="450">
        <f>SUM(D40:N40)</f>
        <v>99.595889999999997</v>
      </c>
      <c r="R40"/>
      <c r="S40" s="93"/>
      <c r="T40" s="225" t="s">
        <v>138</v>
      </c>
      <c r="U40" s="226">
        <v>0.09</v>
      </c>
      <c r="V40" s="218"/>
      <c r="W40" s="218"/>
      <c r="X40" s="203"/>
      <c r="Y40" s="236"/>
      <c r="Z40" s="237"/>
      <c r="AB40" s="225" t="s">
        <v>138</v>
      </c>
      <c r="AC40" s="226">
        <v>0.06</v>
      </c>
      <c r="AD40" s="218"/>
      <c r="AE40" s="218"/>
      <c r="AF40" s="203"/>
      <c r="AG40" s="236"/>
      <c r="AH40" s="237"/>
    </row>
    <row r="41" spans="2:34" ht="15" thickBot="1" x14ac:dyDescent="0.35">
      <c r="C41" s="461" t="s">
        <v>356</v>
      </c>
      <c r="D41" s="451">
        <f t="shared" ref="D41:K41" si="12">(D40-D39)/D39</f>
        <v>0.54401960760962353</v>
      </c>
      <c r="E41" s="451">
        <f t="shared" si="12"/>
        <v>-0.35005470729692789</v>
      </c>
      <c r="F41" s="451" t="e">
        <f t="shared" si="12"/>
        <v>#DIV/0!</v>
      </c>
      <c r="G41" s="451">
        <f t="shared" si="12"/>
        <v>24.608180798098928</v>
      </c>
      <c r="H41" s="451" t="e">
        <f t="shared" si="12"/>
        <v>#DIV/0!</v>
      </c>
      <c r="I41" s="517">
        <f t="shared" si="12"/>
        <v>3.5469365574023475</v>
      </c>
      <c r="J41" s="451" t="e">
        <f t="shared" si="12"/>
        <v>#DIV/0!</v>
      </c>
      <c r="K41" s="451">
        <f t="shared" si="12"/>
        <v>2.4000466574682346</v>
      </c>
      <c r="L41" s="451"/>
      <c r="M41" s="451"/>
      <c r="N41" s="451">
        <f>(N40-N39)/N39</f>
        <v>5.7785501414295872</v>
      </c>
      <c r="O41" s="452">
        <f>(O40-O39)/O39</f>
        <v>3.1406437118197941</v>
      </c>
      <c r="R41"/>
      <c r="S41" s="93"/>
      <c r="T41" s="225" t="s">
        <v>139</v>
      </c>
      <c r="U41" s="239">
        <v>0</v>
      </c>
      <c r="V41" s="218"/>
      <c r="Z41" s="237"/>
      <c r="AB41" s="225" t="s">
        <v>139</v>
      </c>
      <c r="AC41" s="239">
        <v>8.5399999999999991</v>
      </c>
      <c r="AD41" s="218"/>
      <c r="AE41" s="215"/>
      <c r="AF41" s="218"/>
      <c r="AG41" s="238"/>
      <c r="AH41" s="237"/>
    </row>
    <row r="42" spans="2:34" ht="14.4" x14ac:dyDescent="0.3">
      <c r="C42" s="445" t="s">
        <v>149</v>
      </c>
      <c r="D42" s="450">
        <f>D35+D38</f>
        <v>0.77056954270196776</v>
      </c>
      <c r="E42" s="450">
        <v>0</v>
      </c>
      <c r="F42" s="450">
        <f t="shared" ref="F42:M42" si="13">F35+F38</f>
        <v>0</v>
      </c>
      <c r="G42" s="450">
        <f t="shared" si="13"/>
        <v>5.9329901229823165E-2</v>
      </c>
      <c r="H42" s="450">
        <f t="shared" si="13"/>
        <v>0</v>
      </c>
      <c r="I42" s="516">
        <f t="shared" si="13"/>
        <v>0</v>
      </c>
      <c r="J42" s="450">
        <f t="shared" si="13"/>
        <v>0</v>
      </c>
      <c r="K42" s="450">
        <f t="shared" si="13"/>
        <v>0</v>
      </c>
      <c r="L42" s="450">
        <f t="shared" si="13"/>
        <v>4.991160662142283</v>
      </c>
      <c r="M42" s="450">
        <f t="shared" si="13"/>
        <v>1.3882643587525632</v>
      </c>
      <c r="N42" s="450">
        <f>SUM(L42:M42)+0.12</f>
        <v>6.4994250208948463</v>
      </c>
      <c r="O42" s="450">
        <f>O35+O38</f>
        <v>7.9798940075286033</v>
      </c>
      <c r="P42" s="1"/>
      <c r="R42"/>
      <c r="S42" s="93"/>
      <c r="T42" s="225" t="s">
        <v>140</v>
      </c>
      <c r="U42" s="240">
        <f>Y98*1000*3.6</f>
        <v>505.33657206909049</v>
      </c>
      <c r="V42" s="218"/>
      <c r="Z42" s="237"/>
      <c r="AB42" s="225" t="s">
        <v>140</v>
      </c>
      <c r="AC42" s="240">
        <v>344.66</v>
      </c>
      <c r="AD42" s="218"/>
      <c r="AE42" s="215"/>
      <c r="AF42" s="218"/>
      <c r="AG42" s="238"/>
      <c r="AH42" s="237"/>
    </row>
    <row r="43" spans="2:34" ht="15" thickBot="1" x14ac:dyDescent="0.35">
      <c r="C43" s="12" t="s">
        <v>284</v>
      </c>
      <c r="D43" s="453">
        <f>(AG35)/1000</f>
        <v>0.58371000000000006</v>
      </c>
      <c r="E43" s="453">
        <f>AG36/1000</f>
        <v>0</v>
      </c>
      <c r="F43" s="453">
        <f>(AG32)/1000</f>
        <v>3.7861799999999999</v>
      </c>
      <c r="G43" s="453">
        <f>(AG31)/1000</f>
        <v>1.29847</v>
      </c>
      <c r="H43" s="453">
        <f>(AG33)/1000</f>
        <v>1.1049999999999999E-2</v>
      </c>
      <c r="I43" s="518">
        <f>(AC62)/1000</f>
        <v>7.3859999999999995E-2</v>
      </c>
      <c r="J43" s="453">
        <v>0</v>
      </c>
      <c r="K43" s="453">
        <v>0</v>
      </c>
      <c r="L43" s="453">
        <v>0</v>
      </c>
      <c r="M43" s="453">
        <v>0</v>
      </c>
      <c r="N43" s="453">
        <f>(AG37)/1000</f>
        <v>33.36871</v>
      </c>
      <c r="O43" s="453">
        <f>SUM(D43:N43)</f>
        <v>39.121980000000001</v>
      </c>
      <c r="P43" s="132"/>
      <c r="R43"/>
      <c r="S43" s="11"/>
      <c r="T43" s="225" t="s">
        <v>141</v>
      </c>
      <c r="U43" s="240">
        <v>0</v>
      </c>
      <c r="V43" s="218"/>
      <c r="Z43" s="237"/>
      <c r="AB43" s="225" t="s">
        <v>141</v>
      </c>
      <c r="AC43" s="240">
        <v>1690.45</v>
      </c>
      <c r="AD43" s="218"/>
      <c r="AE43" s="215"/>
      <c r="AF43" s="259"/>
      <c r="AG43" s="238"/>
      <c r="AH43" s="237"/>
    </row>
    <row r="44" spans="2:34" ht="15" thickBot="1" x14ac:dyDescent="0.35">
      <c r="C44" s="461" t="s">
        <v>356</v>
      </c>
      <c r="D44" s="451">
        <f>(D43-D42)/D42</f>
        <v>-0.24249536524212084</v>
      </c>
      <c r="E44" s="451"/>
      <c r="F44" s="451" t="e">
        <f t="shared" ref="F44:K44" si="14">(F43-F42)/F42</f>
        <v>#DIV/0!</v>
      </c>
      <c r="G44" s="451">
        <f t="shared" si="14"/>
        <v>20.885591802524399</v>
      </c>
      <c r="H44" s="451" t="e">
        <f t="shared" si="14"/>
        <v>#DIV/0!</v>
      </c>
      <c r="I44" s="517" t="e">
        <f t="shared" si="14"/>
        <v>#DIV/0!</v>
      </c>
      <c r="J44" s="451" t="e">
        <f t="shared" si="14"/>
        <v>#DIV/0!</v>
      </c>
      <c r="K44" s="451" t="e">
        <f t="shared" si="14"/>
        <v>#DIV/0!</v>
      </c>
      <c r="L44" s="451"/>
      <c r="M44" s="451"/>
      <c r="N44" s="451">
        <f>(N43-N42)/N42</f>
        <v>4.1341018463515971</v>
      </c>
      <c r="O44" s="452">
        <f>(O43-O42)/O42</f>
        <v>3.9025688766154669</v>
      </c>
      <c r="P44" s="93"/>
      <c r="R44"/>
      <c r="S44" s="11"/>
      <c r="T44" s="225" t="s">
        <v>295</v>
      </c>
      <c r="U44" s="240">
        <f>Y92*1000*3.6</f>
        <v>44463.6</v>
      </c>
      <c r="V44" s="218"/>
      <c r="X44" s="493"/>
      <c r="Y44" s="493"/>
      <c r="Z44" s="237"/>
      <c r="AB44" s="225" t="s">
        <v>295</v>
      </c>
      <c r="AC44" s="240">
        <v>15547.57</v>
      </c>
      <c r="AD44" s="218"/>
      <c r="AE44" s="215"/>
      <c r="AF44" s="259"/>
      <c r="AG44" s="238"/>
      <c r="AH44" s="237"/>
    </row>
    <row r="45" spans="2:34" ht="15" thickTop="1" x14ac:dyDescent="0.3">
      <c r="C45" s="12" t="s">
        <v>285</v>
      </c>
      <c r="D45" s="453">
        <f t="shared" ref="D45:I46" si="15">SUM(D39,D42)</f>
        <v>3.9522065995041871</v>
      </c>
      <c r="E45" s="453">
        <f t="shared" si="15"/>
        <v>9.0282829430087883</v>
      </c>
      <c r="F45" s="453">
        <f t="shared" si="15"/>
        <v>0</v>
      </c>
      <c r="G45" s="453">
        <f t="shared" si="15"/>
        <v>0.54948147033042138</v>
      </c>
      <c r="H45" s="453">
        <f t="shared" si="15"/>
        <v>0</v>
      </c>
      <c r="I45" s="518">
        <f t="shared" si="15"/>
        <v>7.5800485810363569E-2</v>
      </c>
      <c r="J45" s="453">
        <f t="shared" ref="J45:O46" si="16">SUM(J39,J42)</f>
        <v>0</v>
      </c>
      <c r="K45" s="453">
        <f t="shared" si="16"/>
        <v>6.5843272917525111</v>
      </c>
      <c r="L45" s="453">
        <f t="shared" si="16"/>
        <v>8.010908497805687</v>
      </c>
      <c r="M45" s="453">
        <f t="shared" si="16"/>
        <v>3.0615554969501511</v>
      </c>
      <c r="N45" s="453">
        <f t="shared" si="16"/>
        <v>11.19246399475584</v>
      </c>
      <c r="O45" s="453">
        <f t="shared" si="16"/>
        <v>32.033132327864081</v>
      </c>
      <c r="P45" s="93"/>
      <c r="R45"/>
      <c r="S45" s="11"/>
      <c r="T45" s="225" t="s">
        <v>142</v>
      </c>
      <c r="U45" s="240"/>
      <c r="V45" s="218"/>
      <c r="W45" s="439"/>
      <c r="X45" s="1600" t="s">
        <v>474</v>
      </c>
      <c r="Y45" s="1601"/>
      <c r="Z45" s="237"/>
      <c r="AB45" s="225" t="s">
        <v>142</v>
      </c>
      <c r="AC45" s="240">
        <v>54.15</v>
      </c>
      <c r="AD45" s="218"/>
      <c r="AE45" s="215"/>
      <c r="AF45" s="218"/>
      <c r="AG45" s="238"/>
      <c r="AH45" s="237"/>
    </row>
    <row r="46" spans="2:34" ht="15" thickBot="1" x14ac:dyDescent="0.35">
      <c r="C46" s="12" t="s">
        <v>286</v>
      </c>
      <c r="D46" s="453">
        <f t="shared" si="15"/>
        <v>5.4962200000000001</v>
      </c>
      <c r="E46" s="453">
        <f t="shared" si="15"/>
        <v>5.8678900000000001</v>
      </c>
      <c r="F46" s="453">
        <f t="shared" si="15"/>
        <v>23.807110000000002</v>
      </c>
      <c r="G46" s="453">
        <f t="shared" si="15"/>
        <v>13.85036</v>
      </c>
      <c r="H46" s="453">
        <f t="shared" si="15"/>
        <v>1.9589999999999996E-2</v>
      </c>
      <c r="I46" s="518">
        <f t="shared" si="15"/>
        <v>0.41852</v>
      </c>
      <c r="J46" s="453">
        <f t="shared" si="16"/>
        <v>1.69045</v>
      </c>
      <c r="K46" s="453">
        <f t="shared" si="16"/>
        <v>22.38702</v>
      </c>
      <c r="L46" s="453">
        <f t="shared" si="16"/>
        <v>0</v>
      </c>
      <c r="M46" s="453">
        <f t="shared" si="16"/>
        <v>0</v>
      </c>
      <c r="N46" s="453">
        <f t="shared" si="16"/>
        <v>65.180710000000005</v>
      </c>
      <c r="O46" s="453">
        <f t="shared" si="16"/>
        <v>138.71787</v>
      </c>
      <c r="P46" s="93"/>
      <c r="Q46" s="93"/>
      <c r="R46"/>
      <c r="S46" s="11"/>
      <c r="T46" s="225" t="s">
        <v>143</v>
      </c>
      <c r="U46" s="240"/>
      <c r="V46" s="218"/>
      <c r="W46" s="440"/>
      <c r="X46" s="522" t="s">
        <v>346</v>
      </c>
      <c r="Y46" s="523" t="s">
        <v>347</v>
      </c>
      <c r="Z46" s="237"/>
      <c r="AB46" s="225" t="s">
        <v>143</v>
      </c>
      <c r="AC46" s="240">
        <v>6785.3</v>
      </c>
      <c r="AD46" s="218"/>
      <c r="AE46" s="215"/>
      <c r="AF46" s="218"/>
      <c r="AG46" s="238"/>
      <c r="AH46" s="237"/>
    </row>
    <row r="47" spans="2:34" ht="15" thickBot="1" x14ac:dyDescent="0.35">
      <c r="C47" s="461" t="s">
        <v>356</v>
      </c>
      <c r="D47" s="451">
        <f>(D46-D45)/D46</f>
        <v>0.28092277974604601</v>
      </c>
      <c r="E47" s="451">
        <f>(E46-E45)/E46</f>
        <v>-0.53859103408700371</v>
      </c>
      <c r="F47" s="451" t="e">
        <f t="shared" ref="F47:K47" si="17">(F46-F45)/F45</f>
        <v>#DIV/0!</v>
      </c>
      <c r="G47" s="451">
        <f t="shared" si="17"/>
        <v>24.206236693789364</v>
      </c>
      <c r="H47" s="451" t="e">
        <f t="shared" si="17"/>
        <v>#DIV/0!</v>
      </c>
      <c r="I47" s="517">
        <f t="shared" si="17"/>
        <v>4.521336644821071</v>
      </c>
      <c r="J47" s="451" t="e">
        <f t="shared" si="17"/>
        <v>#DIV/0!</v>
      </c>
      <c r="K47" s="451">
        <f t="shared" si="17"/>
        <v>2.4000466574682346</v>
      </c>
      <c r="L47" s="451"/>
      <c r="M47" s="451"/>
      <c r="N47" s="451">
        <f>(N46-N45)/N45</f>
        <v>4.8236247202171052</v>
      </c>
      <c r="O47" s="454">
        <f>(O46-O45)/O45</f>
        <v>3.3304497537175282</v>
      </c>
      <c r="P47" s="11"/>
      <c r="Q47" s="11"/>
      <c r="R47"/>
      <c r="S47" s="11"/>
      <c r="T47" s="225" t="s">
        <v>281</v>
      </c>
      <c r="U47" s="240"/>
      <c r="V47" s="218"/>
      <c r="W47" s="430" t="str">
        <f>W31</f>
        <v xml:space="preserve">Oil </v>
      </c>
      <c r="X47" s="435">
        <v>0.71</v>
      </c>
      <c r="Y47" s="431">
        <v>0.79</v>
      </c>
      <c r="Z47" s="237"/>
      <c r="AB47" s="225" t="s">
        <v>281</v>
      </c>
      <c r="AC47" s="240">
        <v>16.14</v>
      </c>
      <c r="AD47" s="218"/>
      <c r="AE47" s="218"/>
      <c r="AF47" s="218"/>
      <c r="AG47" s="238"/>
      <c r="AH47" s="237"/>
    </row>
    <row r="48" spans="2:34" ht="14.4" x14ac:dyDescent="0.3">
      <c r="D48" s="258"/>
      <c r="E48" s="282"/>
      <c r="F48" s="258"/>
      <c r="H48" s="6"/>
      <c r="I48" s="6"/>
      <c r="K48" s="4"/>
      <c r="L48" s="4"/>
      <c r="P48" s="133"/>
      <c r="Q48" s="133"/>
      <c r="R48"/>
      <c r="S48" s="74"/>
      <c r="T48" s="225" t="s">
        <v>144</v>
      </c>
      <c r="U48" s="267">
        <f>Y91*E27*1000*3.6</f>
        <v>16891.473496841583</v>
      </c>
      <c r="V48" s="241"/>
      <c r="W48" s="430" t="str">
        <f>W32</f>
        <v>Natural Gas</v>
      </c>
      <c r="X48" s="436">
        <v>0.72</v>
      </c>
      <c r="Y48" s="431">
        <v>0.76</v>
      </c>
      <c r="Z48" s="237"/>
      <c r="AB48" s="225" t="s">
        <v>144</v>
      </c>
      <c r="AC48" s="267">
        <f>5867.89</f>
        <v>5867.89</v>
      </c>
      <c r="AD48" s="241"/>
      <c r="AE48" s="196"/>
      <c r="AF48" s="200"/>
      <c r="AG48" s="238"/>
      <c r="AH48" s="237"/>
    </row>
    <row r="49" spans="2:34" ht="14.4" x14ac:dyDescent="0.3">
      <c r="B49" s="1"/>
      <c r="D49" s="11"/>
      <c r="E49" s="282"/>
      <c r="F49"/>
      <c r="G49"/>
      <c r="H49"/>
      <c r="I49"/>
      <c r="K49" s="4"/>
      <c r="L49" s="4"/>
      <c r="P49" s="133"/>
      <c r="Q49" s="133"/>
      <c r="R49"/>
      <c r="S49" s="11"/>
      <c r="T49" s="225" t="s">
        <v>280</v>
      </c>
      <c r="U49" s="242">
        <f>Y91*(1-E27)*1000*3.6</f>
        <v>40218.926503158415</v>
      </c>
      <c r="V49" s="218"/>
      <c r="W49" s="430" t="str">
        <f>W33</f>
        <v>Coal and Coke</v>
      </c>
      <c r="X49" s="436"/>
      <c r="Y49" s="431"/>
      <c r="Z49" s="237"/>
      <c r="AB49" s="225" t="s">
        <v>280</v>
      </c>
      <c r="AC49" s="242">
        <v>4912.51</v>
      </c>
      <c r="AD49" s="218"/>
      <c r="AE49" s="462"/>
      <c r="AF49" s="244"/>
      <c r="AG49" s="238"/>
      <c r="AH49" s="237"/>
    </row>
    <row r="50" spans="2:34" ht="15" thickBot="1" x14ac:dyDescent="0.35">
      <c r="C50" s="72" t="s">
        <v>357</v>
      </c>
      <c r="H50" s="6"/>
      <c r="I50" s="6"/>
      <c r="J50" s="5"/>
      <c r="K50" s="5"/>
      <c r="L50" s="5"/>
      <c r="M50" s="1"/>
      <c r="N50" s="1"/>
      <c r="O50" s="1"/>
      <c r="P50" s="134"/>
      <c r="Q50" s="134"/>
      <c r="R50"/>
      <c r="S50" s="11"/>
      <c r="T50" s="225" t="s">
        <v>128</v>
      </c>
      <c r="U50" s="245">
        <f>Y93*1000*3.6</f>
        <v>19940.400000000001</v>
      </c>
      <c r="V50" s="218"/>
      <c r="W50" s="430" t="str">
        <f>W34</f>
        <v xml:space="preserve">Renewable Energy </v>
      </c>
      <c r="X50" s="436">
        <v>0.61</v>
      </c>
      <c r="Y50" s="431">
        <v>0.67</v>
      </c>
      <c r="Z50" s="237"/>
      <c r="AB50" s="225" t="s">
        <v>128</v>
      </c>
      <c r="AC50" s="245">
        <v>31812</v>
      </c>
      <c r="AD50" s="218"/>
      <c r="AE50" s="243"/>
      <c r="AF50" s="532"/>
      <c r="AG50" s="238"/>
      <c r="AH50" s="237"/>
    </row>
    <row r="51" spans="2:34" ht="15.6" thickTop="1" thickBot="1" x14ac:dyDescent="0.35">
      <c r="B51" s="1"/>
      <c r="C51" s="483" t="s">
        <v>178</v>
      </c>
      <c r="D51" s="476" t="s">
        <v>118</v>
      </c>
      <c r="E51" s="476" t="s">
        <v>290</v>
      </c>
      <c r="F51" s="476" t="s">
        <v>119</v>
      </c>
      <c r="G51" s="476" t="s">
        <v>124</v>
      </c>
      <c r="H51" s="476" t="s">
        <v>147</v>
      </c>
      <c r="I51" s="509" t="s">
        <v>140</v>
      </c>
      <c r="J51" s="476" t="s">
        <v>141</v>
      </c>
      <c r="K51" s="476" t="s">
        <v>148</v>
      </c>
      <c r="L51" s="476" t="s">
        <v>174</v>
      </c>
      <c r="M51" s="476" t="s">
        <v>175</v>
      </c>
      <c r="N51" s="476" t="s">
        <v>176</v>
      </c>
      <c r="O51" s="477" t="s">
        <v>177</v>
      </c>
      <c r="P51" s="135"/>
      <c r="Q51" s="135"/>
      <c r="R51"/>
      <c r="S51" s="11"/>
      <c r="T51" s="225" t="s">
        <v>129</v>
      </c>
      <c r="U51" s="246">
        <v>0</v>
      </c>
      <c r="V51" s="218"/>
      <c r="W51" s="695" t="str">
        <f>W35</f>
        <v>Electric heating</v>
      </c>
      <c r="X51" s="436">
        <v>1</v>
      </c>
      <c r="Y51" s="431">
        <v>1</v>
      </c>
      <c r="Z51" s="237"/>
      <c r="AB51" s="225" t="s">
        <v>129</v>
      </c>
      <c r="AC51" s="246">
        <v>126.21</v>
      </c>
      <c r="AD51" s="218"/>
      <c r="AE51" s="243"/>
      <c r="AF51" s="244"/>
      <c r="AG51" s="238"/>
      <c r="AH51" s="237"/>
    </row>
    <row r="52" spans="2:34" ht="15" thickBot="1" x14ac:dyDescent="0.35">
      <c r="B52" s="1"/>
      <c r="C52" s="474" t="s">
        <v>181</v>
      </c>
      <c r="D52" s="446">
        <f>V12+S12</f>
        <v>3.1816370568022192</v>
      </c>
      <c r="E52" s="446">
        <f>V13+S13</f>
        <v>3.899906238880686</v>
      </c>
      <c r="F52" s="446">
        <f>V7+S7</f>
        <v>0</v>
      </c>
      <c r="G52" s="446">
        <f>V8+S8</f>
        <v>0.690354322676899</v>
      </c>
      <c r="H52" s="55"/>
      <c r="I52" s="510">
        <f>V11+S11</f>
        <v>7.5800485810363569E-2</v>
      </c>
      <c r="J52" s="447">
        <f>V10+S10</f>
        <v>0</v>
      </c>
      <c r="K52" s="447">
        <f>V9+S9</f>
        <v>10.793979166807397</v>
      </c>
      <c r="L52" s="447">
        <f>V14+S14</f>
        <v>3.1786819322772688</v>
      </c>
      <c r="M52" s="297">
        <f>V15+S15</f>
        <v>1.7613590928395664</v>
      </c>
      <c r="N52" s="297">
        <f>SUM(L52:M52)</f>
        <v>4.9400410251168356</v>
      </c>
      <c r="O52" s="475">
        <f>D52+F52+G52+H52+J52+K52+N52</f>
        <v>19.60601157140335</v>
      </c>
      <c r="P52" s="135"/>
      <c r="Q52" s="135"/>
      <c r="R52"/>
      <c r="S52" s="11"/>
      <c r="T52" s="221" t="s">
        <v>123</v>
      </c>
      <c r="U52" s="226"/>
      <c r="V52" s="218"/>
      <c r="W52" s="432" t="s">
        <v>144</v>
      </c>
      <c r="X52" s="745">
        <f>Y62</f>
        <v>2.3153398272438954</v>
      </c>
      <c r="Y52" s="746">
        <f>X52</f>
        <v>2.3153398272438954</v>
      </c>
      <c r="Z52" s="237"/>
      <c r="AB52" s="221" t="s">
        <v>123</v>
      </c>
      <c r="AC52" s="226"/>
      <c r="AD52" s="218"/>
      <c r="AE52" s="247"/>
      <c r="AF52" s="244"/>
      <c r="AG52" s="238"/>
      <c r="AH52" s="237"/>
    </row>
    <row r="53" spans="2:34" ht="14.4" x14ac:dyDescent="0.3">
      <c r="B53" s="1"/>
      <c r="C53" s="474" t="s">
        <v>182</v>
      </c>
      <c r="D53" s="446">
        <f>V21+S21</f>
        <v>0.77056954270196776</v>
      </c>
      <c r="E53" s="446">
        <f>V22+S22</f>
        <v>0.33285941369415456</v>
      </c>
      <c r="F53" s="446">
        <f>V16+S16</f>
        <v>0</v>
      </c>
      <c r="G53" s="446">
        <f>V17+S17</f>
        <v>7.5101140797244503E-2</v>
      </c>
      <c r="H53" s="55"/>
      <c r="I53" s="510">
        <f>V20+S20</f>
        <v>0</v>
      </c>
      <c r="J53" s="447">
        <f>V19+S19</f>
        <v>0</v>
      </c>
      <c r="K53" s="447">
        <f>V18+S18</f>
        <v>0</v>
      </c>
      <c r="L53" s="447">
        <f>V23+S23</f>
        <v>5.0930210838186563</v>
      </c>
      <c r="M53" s="297">
        <f>V24+S24</f>
        <v>1.4165962844413911</v>
      </c>
      <c r="N53" s="297">
        <f>SUM(L53:M53)</f>
        <v>6.5096173682600469</v>
      </c>
      <c r="O53" s="475">
        <f>D53+F53+G53+H53+J53+K53+N53</f>
        <v>7.3552880517592589</v>
      </c>
      <c r="P53" s="135"/>
      <c r="Q53" s="135"/>
      <c r="R53"/>
      <c r="S53" s="11"/>
      <c r="T53" s="223" t="s">
        <v>131</v>
      </c>
      <c r="U53" s="214">
        <v>0</v>
      </c>
      <c r="V53" s="218"/>
      <c r="W53" s="430" t="str">
        <f>W37</f>
        <v>District Heating</v>
      </c>
      <c r="X53" s="436">
        <v>0.95</v>
      </c>
      <c r="Y53" s="431">
        <v>0.98</v>
      </c>
      <c r="Z53" s="237"/>
      <c r="AB53" s="223" t="s">
        <v>131</v>
      </c>
      <c r="AC53" s="214">
        <v>122.3</v>
      </c>
      <c r="AD53" s="218"/>
      <c r="AE53" s="248"/>
      <c r="AF53" s="244"/>
      <c r="AG53" s="249"/>
      <c r="AH53" s="237"/>
    </row>
    <row r="54" spans="2:34" ht="16.2" thickBot="1" x14ac:dyDescent="0.35">
      <c r="B54" s="1"/>
      <c r="C54" s="479" t="s">
        <v>358</v>
      </c>
      <c r="D54" s="480">
        <f t="shared" ref="D54:M54" si="18">D52+D53</f>
        <v>3.9522065995041871</v>
      </c>
      <c r="E54" s="480">
        <f t="shared" si="18"/>
        <v>4.2327656525748409</v>
      </c>
      <c r="F54" s="480">
        <f t="shared" si="18"/>
        <v>0</v>
      </c>
      <c r="G54" s="480">
        <f t="shared" si="18"/>
        <v>0.7654554634741435</v>
      </c>
      <c r="H54" s="480">
        <f t="shared" si="18"/>
        <v>0</v>
      </c>
      <c r="I54" s="511">
        <f t="shared" si="18"/>
        <v>7.5800485810363569E-2</v>
      </c>
      <c r="J54" s="480">
        <f t="shared" si="18"/>
        <v>0</v>
      </c>
      <c r="K54" s="480">
        <f t="shared" si="18"/>
        <v>10.793979166807397</v>
      </c>
      <c r="L54" s="480">
        <f t="shared" si="18"/>
        <v>8.2717030160959251</v>
      </c>
      <c r="M54" s="480">
        <f t="shared" si="18"/>
        <v>3.1779553772809574</v>
      </c>
      <c r="N54" s="481">
        <f>SUM(L54:M54)</f>
        <v>11.449658393376883</v>
      </c>
      <c r="O54" s="482">
        <f>D54+F54+G54+H54+J54+K54+N54</f>
        <v>26.96129962316261</v>
      </c>
      <c r="R54"/>
      <c r="S54" s="11"/>
      <c r="T54" s="225" t="s">
        <v>133</v>
      </c>
      <c r="U54" s="228">
        <v>0</v>
      </c>
      <c r="V54" s="218"/>
      <c r="W54" s="433" t="str">
        <f>W38</f>
        <v>Gas Works Gas</v>
      </c>
      <c r="X54" s="438"/>
      <c r="Y54" s="434"/>
      <c r="Z54" s="237"/>
      <c r="AB54" s="225" t="s">
        <v>133</v>
      </c>
      <c r="AC54" s="228">
        <v>5.17</v>
      </c>
      <c r="AD54" s="218"/>
      <c r="AE54" s="248"/>
      <c r="AF54" s="244"/>
      <c r="AG54" s="250"/>
      <c r="AH54" s="237"/>
    </row>
    <row r="55" spans="2:34" ht="15.6" thickTop="1" thickBot="1" x14ac:dyDescent="0.35">
      <c r="B55" s="1"/>
      <c r="C55" s="483" t="s">
        <v>350</v>
      </c>
      <c r="D55" s="476"/>
      <c r="E55" s="476"/>
      <c r="F55" s="476"/>
      <c r="G55" s="476"/>
      <c r="H55" s="476"/>
      <c r="I55" s="509"/>
      <c r="J55" s="476"/>
      <c r="K55" s="476"/>
      <c r="L55" s="476"/>
      <c r="M55" s="476"/>
      <c r="N55" s="476"/>
      <c r="O55" s="477"/>
      <c r="R55"/>
      <c r="S55" s="11"/>
      <c r="T55" s="225" t="s">
        <v>134</v>
      </c>
      <c r="U55" s="228">
        <f>Y75*1000*3.6</f>
        <v>1357.2</v>
      </c>
      <c r="V55" s="218"/>
      <c r="W55" s="248"/>
      <c r="X55" s="244"/>
      <c r="Y55" s="249"/>
      <c r="Z55" s="237"/>
      <c r="AB55" s="225" t="s">
        <v>134</v>
      </c>
      <c r="AC55" s="228">
        <v>1167.26</v>
      </c>
      <c r="AD55" s="218"/>
      <c r="AE55" s="248"/>
      <c r="AF55" s="244"/>
      <c r="AG55" s="249"/>
      <c r="AH55" s="237"/>
    </row>
    <row r="56" spans="2:34" ht="14.4" x14ac:dyDescent="0.3">
      <c r="B56" s="1"/>
      <c r="C56" s="478" t="s">
        <v>351</v>
      </c>
      <c r="D56" s="397">
        <f>(X35)/1000</f>
        <v>40.218926503158414</v>
      </c>
      <c r="E56" s="397">
        <f>(X36)/1000</f>
        <v>16.891473496841584</v>
      </c>
      <c r="F56" s="397">
        <f>(U38+U51)/1000</f>
        <v>0.77039999999999997</v>
      </c>
      <c r="G56" s="397">
        <f>X31/1000</f>
        <v>15.761799999999999</v>
      </c>
      <c r="H56" s="397">
        <f>X33/1000</f>
        <v>1.251E-2</v>
      </c>
      <c r="I56" s="512">
        <f>U42/1000</f>
        <v>0.50533657206909044</v>
      </c>
      <c r="J56" s="133">
        <f>U43/1000</f>
        <v>0</v>
      </c>
      <c r="K56" s="133">
        <f>(U44+U45+U46)/1000</f>
        <v>44.4636</v>
      </c>
      <c r="L56" s="133"/>
      <c r="M56" s="297"/>
      <c r="N56" s="133">
        <f>X37/1000</f>
        <v>33.486309999999996</v>
      </c>
      <c r="O56" s="398">
        <f>SUM(D56:N56)</f>
        <v>152.11035657206909</v>
      </c>
      <c r="R56"/>
      <c r="S56" s="11"/>
      <c r="T56" s="225" t="s">
        <v>135</v>
      </c>
      <c r="U56" s="228">
        <v>0</v>
      </c>
      <c r="V56" s="218"/>
      <c r="W56" s="247"/>
      <c r="X56" s="244"/>
      <c r="Y56" s="218"/>
      <c r="Z56" s="237"/>
      <c r="AB56" s="225" t="s">
        <v>135</v>
      </c>
      <c r="AC56" s="228">
        <v>3.74</v>
      </c>
      <c r="AD56" s="218"/>
      <c r="AE56" s="247"/>
      <c r="AF56" s="244"/>
      <c r="AG56" s="218"/>
      <c r="AH56" s="237"/>
    </row>
    <row r="57" spans="2:34" ht="14.4" x14ac:dyDescent="0.3">
      <c r="B57" s="1"/>
      <c r="C57" s="478" t="s">
        <v>352</v>
      </c>
      <c r="D57" s="397">
        <f>Y35/1000</f>
        <v>0.60175999999999996</v>
      </c>
      <c r="E57" s="397">
        <f>Y36/1000</f>
        <v>0</v>
      </c>
      <c r="F57" s="397">
        <f>(U58+U65)/1000</f>
        <v>1.2707999999999999</v>
      </c>
      <c r="G57" s="397">
        <f>Y31/1000</f>
        <v>1.62395</v>
      </c>
      <c r="H57" s="397">
        <f>Y33/1000</f>
        <v>1.5349999999999999E-2</v>
      </c>
      <c r="I57" s="512">
        <f>U62/1000</f>
        <v>0</v>
      </c>
      <c r="J57" s="133">
        <v>0</v>
      </c>
      <c r="K57" s="133">
        <v>0</v>
      </c>
      <c r="L57" s="133"/>
      <c r="M57" s="297"/>
      <c r="N57" s="133">
        <f>Y37/1000</f>
        <v>35.124949999999998</v>
      </c>
      <c r="O57" s="398">
        <f>SUM(D57:N57)</f>
        <v>38.636809999999997</v>
      </c>
      <c r="R57"/>
      <c r="S57" s="11"/>
      <c r="T57" s="225" t="s">
        <v>136</v>
      </c>
      <c r="U57" s="226">
        <v>0.42</v>
      </c>
      <c r="V57" s="218"/>
      <c r="W57" s="754" t="s">
        <v>534</v>
      </c>
      <c r="X57" s="200" t="s">
        <v>539</v>
      </c>
      <c r="Y57" s="762" t="s">
        <v>541</v>
      </c>
      <c r="Z57" s="237"/>
      <c r="AB57" s="225" t="s">
        <v>136</v>
      </c>
      <c r="AC57" s="226">
        <v>0.3</v>
      </c>
      <c r="AD57" s="218"/>
      <c r="AE57" s="247"/>
      <c r="AF57" s="244"/>
      <c r="AG57" s="218"/>
      <c r="AH57" s="237"/>
    </row>
    <row r="58" spans="2:34" ht="15" thickBot="1" x14ac:dyDescent="0.35">
      <c r="B58" s="1"/>
      <c r="C58" s="478" t="s">
        <v>353</v>
      </c>
      <c r="D58" s="484">
        <f t="shared" ref="D58:I58" si="19">D56+D57</f>
        <v>40.820686503158413</v>
      </c>
      <c r="E58" s="484">
        <f>E56+E57</f>
        <v>16.891473496841584</v>
      </c>
      <c r="F58" s="484">
        <f t="shared" si="19"/>
        <v>2.0411999999999999</v>
      </c>
      <c r="G58" s="484">
        <f t="shared" si="19"/>
        <v>17.385749999999998</v>
      </c>
      <c r="H58" s="484">
        <f t="shared" si="19"/>
        <v>2.7859999999999999E-2</v>
      </c>
      <c r="I58" s="513">
        <f t="shared" si="19"/>
        <v>0.50533657206909044</v>
      </c>
      <c r="J58" s="484">
        <f>J56+J57</f>
        <v>0</v>
      </c>
      <c r="K58" s="484">
        <f>K56+K57</f>
        <v>44.4636</v>
      </c>
      <c r="L58" s="485"/>
      <c r="M58" s="484"/>
      <c r="N58" s="484">
        <f>N56+N57</f>
        <v>68.611259999999987</v>
      </c>
      <c r="O58" s="486">
        <f>SUM(D58:N58)</f>
        <v>190.74716657206909</v>
      </c>
      <c r="R58"/>
      <c r="S58" s="11"/>
      <c r="T58" s="225" t="s">
        <v>125</v>
      </c>
      <c r="U58" s="233">
        <f>Y76*1000*3.6</f>
        <v>626.4</v>
      </c>
      <c r="V58" s="218"/>
      <c r="W58" s="758" t="s">
        <v>535</v>
      </c>
      <c r="X58" s="759">
        <v>0.34414680681988247</v>
      </c>
      <c r="Y58" s="755">
        <v>1.8</v>
      </c>
      <c r="Z58" s="237"/>
      <c r="AB58" s="225" t="s">
        <v>125</v>
      </c>
      <c r="AC58" s="233">
        <v>3786.18</v>
      </c>
      <c r="AD58" s="218"/>
      <c r="AE58" s="247"/>
      <c r="AF58" s="244"/>
      <c r="AG58" s="218"/>
      <c r="AH58" s="237"/>
    </row>
    <row r="59" spans="2:34" ht="15" thickBot="1" x14ac:dyDescent="0.35">
      <c r="B59" s="1"/>
      <c r="C59" s="461" t="s">
        <v>359</v>
      </c>
      <c r="D59" s="487">
        <f t="shared" ref="D59:H61" si="20">(D56-D52)/D56</f>
        <v>0.92089204428287363</v>
      </c>
      <c r="E59" s="487">
        <f t="shared" si="20"/>
        <v>0.76911983199038847</v>
      </c>
      <c r="F59" s="487">
        <f t="shared" si="20"/>
        <v>1</v>
      </c>
      <c r="G59" s="487">
        <f t="shared" si="20"/>
        <v>0.9562007941556866</v>
      </c>
      <c r="H59" s="487">
        <f t="shared" si="20"/>
        <v>1</v>
      </c>
      <c r="I59" s="514">
        <f>(I56-I52)/I56</f>
        <v>0.85</v>
      </c>
      <c r="J59" s="487" t="e">
        <f t="shared" ref="J59:K61" si="21">(J56-J52)/J56</f>
        <v>#DIV/0!</v>
      </c>
      <c r="K59" s="487">
        <f t="shared" si="21"/>
        <v>0.75724009826448158</v>
      </c>
      <c r="L59" s="487"/>
      <c r="M59" s="487"/>
      <c r="N59" s="487">
        <f t="shared" ref="N59:O61" si="22">(N56-N52)/N56</f>
        <v>0.85247580204815532</v>
      </c>
      <c r="O59" s="488">
        <f t="shared" si="22"/>
        <v>0.87110666220735522</v>
      </c>
      <c r="R59"/>
      <c r="S59" s="11"/>
      <c r="T59" s="225" t="s">
        <v>137</v>
      </c>
      <c r="U59" s="239">
        <v>0</v>
      </c>
      <c r="V59" s="218"/>
      <c r="W59" s="760" t="s">
        <v>536</v>
      </c>
      <c r="X59" s="751">
        <v>0.20990067264891993</v>
      </c>
      <c r="Y59" s="755">
        <v>2.2000000000000002</v>
      </c>
      <c r="Z59" s="237"/>
      <c r="AB59" s="225" t="s">
        <v>137</v>
      </c>
      <c r="AC59" s="239">
        <v>2.4500000000000002</v>
      </c>
      <c r="AD59" s="218"/>
      <c r="AE59" s="243"/>
      <c r="AF59" s="244"/>
      <c r="AG59" s="218"/>
      <c r="AH59" s="237"/>
    </row>
    <row r="60" spans="2:34" ht="15" thickBot="1" x14ac:dyDescent="0.35">
      <c r="B60" s="1"/>
      <c r="C60" s="461" t="s">
        <v>360</v>
      </c>
      <c r="D60" s="487">
        <f t="shared" si="20"/>
        <v>-0.28052636051244317</v>
      </c>
      <c r="E60" s="487" t="e">
        <f t="shared" si="20"/>
        <v>#DIV/0!</v>
      </c>
      <c r="F60" s="487">
        <f t="shared" si="20"/>
        <v>1</v>
      </c>
      <c r="G60" s="487">
        <f t="shared" si="20"/>
        <v>0.95375403134502634</v>
      </c>
      <c r="H60" s="487">
        <f t="shared" si="20"/>
        <v>1</v>
      </c>
      <c r="I60" s="514" t="e">
        <f>(I57-I53)/I57</f>
        <v>#DIV/0!</v>
      </c>
      <c r="J60" s="487" t="e">
        <f t="shared" si="21"/>
        <v>#DIV/0!</v>
      </c>
      <c r="K60" s="487" t="e">
        <f t="shared" si="21"/>
        <v>#DIV/0!</v>
      </c>
      <c r="L60" s="487"/>
      <c r="M60" s="489"/>
      <c r="N60" s="487">
        <f t="shared" si="22"/>
        <v>0.81467255132718919</v>
      </c>
      <c r="O60" s="488">
        <f t="shared" si="22"/>
        <v>0.80963003799332134</v>
      </c>
      <c r="R60"/>
      <c r="S60" s="11"/>
      <c r="T60" s="225" t="s">
        <v>138</v>
      </c>
      <c r="U60" s="226">
        <v>0.09</v>
      </c>
      <c r="V60" s="218"/>
      <c r="W60" s="747" t="s">
        <v>537</v>
      </c>
      <c r="X60" s="761">
        <v>0.39737597937496316</v>
      </c>
      <c r="Y60" s="756">
        <v>2.8</v>
      </c>
      <c r="Z60" s="237"/>
      <c r="AB60" s="225" t="s">
        <v>138</v>
      </c>
      <c r="AC60" s="226">
        <v>0.06</v>
      </c>
      <c r="AD60" s="218"/>
      <c r="AE60" s="1"/>
      <c r="AF60" s="196"/>
      <c r="AG60" s="251"/>
      <c r="AH60" s="237"/>
    </row>
    <row r="61" spans="2:34" ht="15" thickBot="1" x14ac:dyDescent="0.35">
      <c r="B61" s="1"/>
      <c r="C61" s="461" t="s">
        <v>361</v>
      </c>
      <c r="D61" s="487">
        <f t="shared" si="20"/>
        <v>0.90318128042265056</v>
      </c>
      <c r="E61" s="487">
        <f t="shared" si="20"/>
        <v>0.74941406660784826</v>
      </c>
      <c r="F61" s="487">
        <f t="shared" si="20"/>
        <v>1</v>
      </c>
      <c r="G61" s="487">
        <f t="shared" si="20"/>
        <v>0.95597224948741677</v>
      </c>
      <c r="H61" s="487">
        <f t="shared" si="20"/>
        <v>1</v>
      </c>
      <c r="I61" s="514">
        <f>(I58-I54)/I58</f>
        <v>0.85</v>
      </c>
      <c r="J61" s="487" t="e">
        <f t="shared" si="21"/>
        <v>#DIV/0!</v>
      </c>
      <c r="K61" s="487">
        <f t="shared" si="21"/>
        <v>0.75724009826448158</v>
      </c>
      <c r="L61" s="487"/>
      <c r="M61" s="490"/>
      <c r="N61" s="487">
        <f t="shared" si="22"/>
        <v>0.83312274991922786</v>
      </c>
      <c r="O61" s="488">
        <f>(O58-O54)/O58</f>
        <v>0.85865425889314095</v>
      </c>
      <c r="R61"/>
      <c r="S61" s="11"/>
      <c r="T61" s="225" t="s">
        <v>139</v>
      </c>
      <c r="U61" s="239">
        <v>0</v>
      </c>
      <c r="V61" s="218"/>
      <c r="W61" s="758" t="s">
        <v>538</v>
      </c>
      <c r="X61" s="759">
        <v>4.857654115623445E-2</v>
      </c>
      <c r="Y61" s="757">
        <v>2.5</v>
      </c>
      <c r="Z61" s="237"/>
      <c r="AB61" s="225" t="s">
        <v>139</v>
      </c>
      <c r="AC61" s="239">
        <v>8.5399999999999991</v>
      </c>
      <c r="AD61" s="218"/>
      <c r="AE61" s="247"/>
      <c r="AF61" s="244"/>
      <c r="AG61" s="244"/>
      <c r="AH61" s="237"/>
    </row>
    <row r="62" spans="2:34" ht="14.4" x14ac:dyDescent="0.3">
      <c r="B62" s="1"/>
      <c r="R62"/>
      <c r="S62" s="11"/>
      <c r="T62" s="225" t="s">
        <v>140</v>
      </c>
      <c r="U62" s="240">
        <v>0</v>
      </c>
      <c r="V62" s="218"/>
      <c r="W62" s="248"/>
      <c r="X62" s="244" t="s">
        <v>540</v>
      </c>
      <c r="Y62" s="753">
        <f>SUMPRODUCT(X58:X61,Y58:Y61)</f>
        <v>2.3153398272438954</v>
      </c>
      <c r="Z62" s="237"/>
      <c r="AB62" s="225" t="s">
        <v>140</v>
      </c>
      <c r="AC62" s="240">
        <v>73.86</v>
      </c>
      <c r="AD62" s="218"/>
      <c r="AE62" s="248"/>
      <c r="AF62" s="244"/>
      <c r="AG62" s="244"/>
      <c r="AH62" s="237"/>
    </row>
    <row r="63" spans="2:34" ht="14.4" x14ac:dyDescent="0.3">
      <c r="B63" s="1"/>
      <c r="P63" s="63"/>
      <c r="Q63" s="63"/>
      <c r="R63"/>
      <c r="S63" s="11"/>
      <c r="T63" s="225" t="s">
        <v>280</v>
      </c>
      <c r="U63" s="242">
        <f>Y74*1000*3.6</f>
        <v>4575.6000000000004</v>
      </c>
      <c r="V63" s="218"/>
      <c r="W63" s="248"/>
      <c r="X63" s="244"/>
      <c r="Y63" s="244"/>
      <c r="Z63" s="237"/>
      <c r="AB63" s="225" t="s">
        <v>280</v>
      </c>
      <c r="AC63" s="242">
        <v>583.71</v>
      </c>
      <c r="AD63" s="218"/>
      <c r="AE63" s="248"/>
      <c r="AF63" s="244"/>
      <c r="AG63" s="244"/>
      <c r="AH63" s="237"/>
    </row>
    <row r="64" spans="2:34" ht="14.4" x14ac:dyDescent="0.3">
      <c r="B64" s="1"/>
      <c r="C64" s="1"/>
      <c r="P64" s="73"/>
      <c r="Q64" s="73"/>
      <c r="R64"/>
      <c r="S64" s="11"/>
      <c r="T64" s="225" t="s">
        <v>128</v>
      </c>
      <c r="U64" s="245">
        <f>Y73*1000*3.6</f>
        <v>96109.2</v>
      </c>
      <c r="V64" s="218"/>
      <c r="W64" s="248"/>
      <c r="X64" s="244"/>
      <c r="Y64" s="244"/>
      <c r="Z64" s="237"/>
      <c r="AB64" s="225" t="s">
        <v>128</v>
      </c>
      <c r="AC64" s="245">
        <v>33368.71</v>
      </c>
      <c r="AD64" s="218"/>
      <c r="AE64" s="248"/>
      <c r="AF64" s="244"/>
      <c r="AG64" s="244"/>
      <c r="AH64" s="237"/>
    </row>
    <row r="65" spans="2:34" ht="15" thickBot="1" x14ac:dyDescent="0.35">
      <c r="B65" s="1"/>
      <c r="C65" s="1"/>
      <c r="D65" s="55"/>
      <c r="E65" s="55"/>
      <c r="F65" s="55"/>
      <c r="G65" s="55"/>
      <c r="H65" s="55"/>
      <c r="I65" s="463"/>
      <c r="J65" s="261"/>
      <c r="K65" s="261"/>
      <c r="L65" s="3"/>
      <c r="M65" s="3"/>
      <c r="R65"/>
      <c r="S65" s="11"/>
      <c r="T65" s="252" t="s">
        <v>295</v>
      </c>
      <c r="U65" s="253">
        <f>Y78*1000*3.6</f>
        <v>644.4</v>
      </c>
      <c r="V65" s="254"/>
      <c r="W65" s="255"/>
      <c r="X65" s="256"/>
      <c r="Y65" s="256"/>
      <c r="Z65" s="257"/>
      <c r="AB65" s="252" t="s">
        <v>295</v>
      </c>
      <c r="AC65" s="253">
        <v>100.09</v>
      </c>
      <c r="AD65" s="254"/>
      <c r="AE65" s="255"/>
      <c r="AF65" s="256"/>
      <c r="AG65" s="256"/>
      <c r="AH65" s="257"/>
    </row>
    <row r="66" spans="2:34" ht="14.4" thickTop="1" x14ac:dyDescent="0.25">
      <c r="B66" s="1"/>
      <c r="C66" s="1"/>
      <c r="D66" s="463"/>
      <c r="E66" s="463"/>
      <c r="F66" s="55"/>
      <c r="G66" s="55"/>
      <c r="H66" s="55"/>
      <c r="I66" s="261"/>
      <c r="J66" s="261"/>
      <c r="K66" s="464"/>
      <c r="L66" s="464"/>
      <c r="M66" s="464"/>
      <c r="R66"/>
      <c r="S66" s="11"/>
      <c r="W66" s="197"/>
      <c r="X66" s="201"/>
      <c r="Y66" s="201"/>
    </row>
    <row r="67" spans="2:34" x14ac:dyDescent="0.25">
      <c r="B67" s="1"/>
      <c r="C67" s="1"/>
      <c r="D67" s="261"/>
      <c r="E67" s="261"/>
      <c r="F67" s="12"/>
      <c r="G67" s="12"/>
      <c r="H67" s="55"/>
      <c r="I67" s="465"/>
      <c r="J67" s="261"/>
      <c r="K67" s="133"/>
      <c r="L67" s="133"/>
      <c r="M67" s="133"/>
      <c r="R67"/>
      <c r="S67" s="11"/>
      <c r="U67">
        <f>SUM(U53:U65)/3.6</f>
        <v>28698.141666666666</v>
      </c>
      <c r="W67" s="197"/>
      <c r="X67" s="201"/>
      <c r="Y67" s="201"/>
    </row>
    <row r="68" spans="2:34" x14ac:dyDescent="0.25">
      <c r="B68" s="1"/>
      <c r="C68" s="1"/>
      <c r="D68" s="466"/>
      <c r="E68" s="466"/>
      <c r="F68" s="467"/>
      <c r="G68" s="467"/>
      <c r="H68" s="55"/>
      <c r="I68" s="465"/>
      <c r="J68" s="261"/>
      <c r="K68" s="133"/>
      <c r="L68" s="133"/>
      <c r="M68" s="133"/>
      <c r="R68"/>
      <c r="S68" s="11"/>
      <c r="W68" s="198"/>
      <c r="X68" s="201"/>
    </row>
    <row r="69" spans="2:34" x14ac:dyDescent="0.25">
      <c r="B69" s="1"/>
      <c r="C69" s="1"/>
      <c r="D69" s="466"/>
      <c r="E69" s="466"/>
      <c r="F69" s="467"/>
      <c r="G69" s="467"/>
      <c r="H69" s="55"/>
      <c r="I69" s="468"/>
      <c r="J69" s="468"/>
      <c r="K69" s="469"/>
      <c r="L69" s="469"/>
      <c r="M69" s="133"/>
      <c r="R69"/>
      <c r="S69" s="11"/>
      <c r="W69" s="199"/>
      <c r="X69" s="201"/>
      <c r="Y69" s="201"/>
    </row>
    <row r="70" spans="2:34" x14ac:dyDescent="0.25">
      <c r="B70" s="1"/>
      <c r="C70" s="1"/>
      <c r="D70" s="261"/>
      <c r="E70" s="261"/>
      <c r="F70" s="470"/>
      <c r="G70" s="470"/>
      <c r="H70" s="55"/>
      <c r="I70" s="465"/>
      <c r="J70" s="261"/>
      <c r="K70" s="133"/>
      <c r="L70" s="133"/>
      <c r="M70" s="133"/>
      <c r="N70" s="63"/>
      <c r="O70" s="63"/>
      <c r="R70"/>
      <c r="S70" s="11"/>
      <c r="T70" s="697" t="s">
        <v>476</v>
      </c>
      <c r="U70" s="697" t="s">
        <v>493</v>
      </c>
      <c r="V70" s="697"/>
      <c r="W70" s="698"/>
      <c r="X70" s="698"/>
      <c r="Y70" s="699">
        <v>2010</v>
      </c>
      <c r="Z70" s="699">
        <v>2011</v>
      </c>
      <c r="AA70" s="699">
        <v>2012</v>
      </c>
      <c r="AB70" s="699">
        <v>2013</v>
      </c>
    </row>
    <row r="71" spans="2:34" x14ac:dyDescent="0.25">
      <c r="B71" s="1"/>
      <c r="C71" s="1"/>
      <c r="D71" s="55"/>
      <c r="E71" s="55"/>
      <c r="F71" s="55"/>
      <c r="G71" s="55"/>
      <c r="H71" s="55"/>
      <c r="I71" s="465"/>
      <c r="J71" s="261"/>
      <c r="K71" s="133"/>
      <c r="L71" s="133"/>
      <c r="M71" s="133"/>
      <c r="N71" s="73"/>
      <c r="O71" s="73"/>
      <c r="R71"/>
      <c r="S71" s="11"/>
      <c r="T71" s="700"/>
      <c r="U71" s="700"/>
      <c r="V71" s="700"/>
      <c r="W71" s="701"/>
      <c r="X71" s="701"/>
      <c r="Y71" s="702" t="s">
        <v>477</v>
      </c>
      <c r="Z71" s="702" t="s">
        <v>477</v>
      </c>
      <c r="AA71" s="702" t="s">
        <v>477</v>
      </c>
      <c r="AB71" s="702" t="s">
        <v>477</v>
      </c>
    </row>
    <row r="72" spans="2:34" x14ac:dyDescent="0.25">
      <c r="D72" s="55"/>
      <c r="E72" s="55"/>
      <c r="F72" s="55"/>
      <c r="G72" s="55"/>
      <c r="H72" s="55"/>
      <c r="I72" s="468"/>
      <c r="J72" s="468"/>
      <c r="K72" s="469"/>
      <c r="L72" s="469"/>
      <c r="M72" s="133"/>
      <c r="R72"/>
      <c r="S72" s="11"/>
      <c r="T72" s="703" t="s">
        <v>478</v>
      </c>
      <c r="U72" s="703"/>
      <c r="V72" s="703"/>
      <c r="W72" s="704"/>
      <c r="X72" s="704"/>
      <c r="Y72" s="705">
        <v>28.727</v>
      </c>
      <c r="Z72" s="705">
        <v>24.254000000000001</v>
      </c>
      <c r="AA72" s="705">
        <v>26.754999999999999</v>
      </c>
      <c r="AB72" s="705">
        <v>26.393000000000001</v>
      </c>
    </row>
    <row r="73" spans="2:34" x14ac:dyDescent="0.25">
      <c r="D73" s="55"/>
      <c r="E73" s="55"/>
      <c r="F73" s="55"/>
      <c r="G73" s="55"/>
      <c r="H73" s="55"/>
      <c r="I73" s="471"/>
      <c r="J73" s="468"/>
      <c r="K73" s="472"/>
      <c r="L73" s="472"/>
      <c r="M73" s="472"/>
      <c r="R73"/>
      <c r="S73" s="11"/>
      <c r="T73" s="706" t="s">
        <v>479</v>
      </c>
      <c r="U73" s="706"/>
      <c r="V73" s="706"/>
      <c r="W73" s="707"/>
      <c r="X73" s="707"/>
      <c r="Y73" s="708">
        <v>26.696999999999999</v>
      </c>
      <c r="Z73" s="708">
        <v>22.196999999999999</v>
      </c>
      <c r="AA73" s="708">
        <v>24.524999999999999</v>
      </c>
      <c r="AB73" s="708">
        <v>24.225999999999999</v>
      </c>
    </row>
    <row r="74" spans="2:34" x14ac:dyDescent="0.25">
      <c r="H74" s="6"/>
      <c r="K74" s="4"/>
      <c r="R74"/>
      <c r="S74" s="11"/>
      <c r="T74" s="706" t="s">
        <v>414</v>
      </c>
      <c r="U74" s="706"/>
      <c r="V74" s="706"/>
      <c r="W74" s="707"/>
      <c r="X74" s="707"/>
      <c r="Y74" s="708">
        <v>1.2709999999999999</v>
      </c>
      <c r="Z74" s="708">
        <v>1.3149999999999999</v>
      </c>
      <c r="AA74" s="708">
        <v>1.5109999999999999</v>
      </c>
      <c r="AB74" s="708">
        <v>1.5049999999999999</v>
      </c>
    </row>
    <row r="75" spans="2:34" x14ac:dyDescent="0.25">
      <c r="B75" s="1"/>
      <c r="C75" s="1"/>
      <c r="D75" s="8"/>
      <c r="E75" s="8"/>
      <c r="F75" s="8"/>
      <c r="G75" s="8"/>
      <c r="H75" s="8"/>
      <c r="I75" s="5"/>
      <c r="J75" s="5"/>
      <c r="K75" s="5"/>
      <c r="R75"/>
      <c r="S75" s="11"/>
      <c r="T75" s="706" t="s">
        <v>480</v>
      </c>
      <c r="U75" s="706"/>
      <c r="V75" s="706"/>
      <c r="W75" s="707"/>
      <c r="X75" s="707"/>
      <c r="Y75" s="708">
        <v>0.377</v>
      </c>
      <c r="Z75" s="708">
        <v>0.35599999999999998</v>
      </c>
      <c r="AA75" s="708">
        <v>0.27600000000000002</v>
      </c>
      <c r="AB75" s="708">
        <v>0.20300000000000001</v>
      </c>
    </row>
    <row r="76" spans="2:34" x14ac:dyDescent="0.25">
      <c r="B76" s="1"/>
      <c r="C76" s="1"/>
      <c r="D76" s="8"/>
      <c r="E76" s="8"/>
      <c r="F76" s="8"/>
      <c r="G76" s="8"/>
      <c r="H76" s="8"/>
      <c r="I76" s="5"/>
      <c r="J76" s="5"/>
      <c r="K76" s="5"/>
      <c r="R76"/>
      <c r="S76" s="11"/>
      <c r="T76" s="706" t="s">
        <v>481</v>
      </c>
      <c r="U76" s="706"/>
      <c r="V76" s="706"/>
      <c r="W76" s="707"/>
      <c r="X76" s="707"/>
      <c r="Y76" s="708">
        <v>0.17399999999999999</v>
      </c>
      <c r="Z76" s="708">
        <v>0.2</v>
      </c>
      <c r="AA76" s="708">
        <v>0.27700000000000002</v>
      </c>
      <c r="AB76" s="708">
        <v>0.255</v>
      </c>
    </row>
    <row r="77" spans="2:34" x14ac:dyDescent="0.25">
      <c r="B77" s="1"/>
      <c r="C77" s="1"/>
      <c r="D77" s="8"/>
      <c r="E77" s="8"/>
      <c r="F77" s="8"/>
      <c r="G77" s="8"/>
      <c r="H77" s="8"/>
      <c r="I77" s="5"/>
      <c r="J77" s="5"/>
      <c r="K77" s="5"/>
      <c r="R77"/>
      <c r="S77" s="11"/>
      <c r="T77" s="706" t="s">
        <v>482</v>
      </c>
      <c r="U77" s="706"/>
      <c r="V77" s="706"/>
      <c r="W77" s="707"/>
      <c r="X77" s="707"/>
      <c r="Y77" s="708" t="s">
        <v>483</v>
      </c>
      <c r="Z77" s="708" t="s">
        <v>483</v>
      </c>
      <c r="AA77" s="708" t="s">
        <v>483</v>
      </c>
      <c r="AB77" s="708" t="s">
        <v>483</v>
      </c>
    </row>
    <row r="78" spans="2:34" x14ac:dyDescent="0.25">
      <c r="B78" s="1"/>
      <c r="C78" s="1"/>
      <c r="D78" s="8"/>
      <c r="E78" s="8"/>
      <c r="F78" s="8"/>
      <c r="G78" s="8"/>
      <c r="H78" s="8"/>
      <c r="I78" s="5"/>
      <c r="J78" s="5"/>
      <c r="K78" s="5"/>
      <c r="R78"/>
      <c r="S78" s="11"/>
      <c r="T78" s="706" t="s">
        <v>484</v>
      </c>
      <c r="U78" s="706"/>
      <c r="V78" s="706"/>
      <c r="W78" s="707"/>
      <c r="X78" s="707"/>
      <c r="Y78" s="708">
        <v>0.17899999999999999</v>
      </c>
      <c r="Z78" s="708">
        <v>0.16800000000000001</v>
      </c>
      <c r="AA78" s="708">
        <v>0.161</v>
      </c>
      <c r="AB78" s="708">
        <v>0.19700000000000001</v>
      </c>
    </row>
    <row r="79" spans="2:34" x14ac:dyDescent="0.25">
      <c r="B79" s="1"/>
      <c r="C79" s="1"/>
      <c r="D79" s="8"/>
      <c r="E79" s="8"/>
      <c r="F79" s="8"/>
      <c r="G79" s="8"/>
      <c r="H79" s="8"/>
      <c r="I79" s="5"/>
      <c r="J79" s="5"/>
      <c r="K79" s="5"/>
      <c r="R79"/>
      <c r="S79" s="11"/>
      <c r="T79" s="706"/>
      <c r="U79" s="706" t="s">
        <v>485</v>
      </c>
      <c r="V79" s="706"/>
      <c r="W79" s="707"/>
      <c r="X79" s="707"/>
      <c r="Y79" s="708" t="s">
        <v>486</v>
      </c>
      <c r="Z79" s="708" t="s">
        <v>486</v>
      </c>
      <c r="AA79" s="708" t="s">
        <v>486</v>
      </c>
      <c r="AB79" s="708" t="s">
        <v>486</v>
      </c>
    </row>
    <row r="80" spans="2:34" x14ac:dyDescent="0.25">
      <c r="B80" s="1"/>
      <c r="C80" s="1"/>
      <c r="D80" s="8"/>
      <c r="E80" s="8"/>
      <c r="F80" s="8"/>
      <c r="G80" s="8"/>
      <c r="H80" s="8"/>
      <c r="I80" s="5"/>
      <c r="J80" s="5"/>
      <c r="K80" s="5"/>
      <c r="R80"/>
      <c r="S80" s="11"/>
      <c r="T80" s="706"/>
      <c r="U80" s="706"/>
      <c r="V80" s="709" t="s">
        <v>487</v>
      </c>
      <c r="W80" s="710"/>
      <c r="X80" s="710"/>
      <c r="Y80" s="708">
        <v>0.161</v>
      </c>
      <c r="Z80" s="708">
        <v>0.157</v>
      </c>
      <c r="AA80" s="708">
        <v>0.13700000000000001</v>
      </c>
      <c r="AB80" s="708">
        <v>0.187</v>
      </c>
    </row>
    <row r="81" spans="2:28" x14ac:dyDescent="0.25">
      <c r="B81" s="1"/>
      <c r="C81" s="1"/>
      <c r="D81" s="8"/>
      <c r="E81" s="8"/>
      <c r="F81" s="8"/>
      <c r="G81" s="8"/>
      <c r="H81" s="8"/>
      <c r="I81" s="5"/>
      <c r="J81" s="5"/>
      <c r="K81" s="5"/>
      <c r="R81"/>
      <c r="S81" s="11"/>
      <c r="T81" s="706"/>
      <c r="U81" s="706"/>
      <c r="V81" s="709" t="s">
        <v>488</v>
      </c>
      <c r="W81" s="710"/>
      <c r="X81" s="710"/>
      <c r="Y81" s="708" t="s">
        <v>483</v>
      </c>
      <c r="Z81" s="708" t="s">
        <v>483</v>
      </c>
      <c r="AA81" s="708" t="s">
        <v>483</v>
      </c>
      <c r="AB81" s="708" t="s">
        <v>483</v>
      </c>
    </row>
    <row r="82" spans="2:28" x14ac:dyDescent="0.25">
      <c r="B82" s="1"/>
      <c r="C82" s="1"/>
      <c r="D82" s="8"/>
      <c r="E82" s="8"/>
      <c r="F82" s="8"/>
      <c r="G82" s="8"/>
      <c r="H82" s="8"/>
      <c r="I82" s="5"/>
      <c r="J82" s="5"/>
      <c r="K82" s="5"/>
      <c r="R82"/>
      <c r="S82" s="11"/>
      <c r="T82" s="706"/>
      <c r="U82" s="706"/>
      <c r="V82" s="709" t="s">
        <v>490</v>
      </c>
      <c r="W82" s="710"/>
      <c r="X82" s="710"/>
      <c r="Y82" s="708" t="s">
        <v>489</v>
      </c>
      <c r="Z82" s="708" t="s">
        <v>489</v>
      </c>
      <c r="AA82" s="708">
        <v>0.01</v>
      </c>
      <c r="AB82" s="708" t="s">
        <v>489</v>
      </c>
    </row>
    <row r="83" spans="2:28" x14ac:dyDescent="0.25">
      <c r="B83" s="1"/>
      <c r="C83" s="1"/>
      <c r="D83" s="8"/>
      <c r="E83" s="8"/>
      <c r="F83" s="8"/>
      <c r="G83" s="8"/>
      <c r="H83" s="8"/>
      <c r="I83" s="5"/>
      <c r="J83" s="5"/>
      <c r="K83" s="5"/>
      <c r="R83"/>
      <c r="S83" s="11"/>
      <c r="T83" s="706"/>
      <c r="U83" s="706"/>
      <c r="V83" s="709" t="s">
        <v>491</v>
      </c>
      <c r="W83" s="710"/>
      <c r="X83" s="710"/>
      <c r="Y83" s="708">
        <v>1.4999999999999999E-2</v>
      </c>
      <c r="Z83" s="708">
        <v>7.0000000000000001E-3</v>
      </c>
      <c r="AA83" s="708">
        <v>1.4E-2</v>
      </c>
      <c r="AB83" s="708">
        <v>6.0000000000000001E-3</v>
      </c>
    </row>
    <row r="84" spans="2:28" x14ac:dyDescent="0.25">
      <c r="B84" s="1"/>
      <c r="C84" s="1"/>
      <c r="D84" s="8"/>
      <c r="E84" s="8"/>
      <c r="F84" s="8"/>
      <c r="G84" s="8"/>
      <c r="H84" s="8"/>
      <c r="I84" s="5"/>
      <c r="J84" s="5"/>
      <c r="K84" s="5"/>
      <c r="R84"/>
      <c r="S84" s="11"/>
      <c r="T84" s="711" t="s">
        <v>492</v>
      </c>
      <c r="U84" s="711"/>
      <c r="V84" s="711"/>
      <c r="W84" s="712"/>
      <c r="X84" s="712"/>
      <c r="Y84" s="713">
        <v>0.03</v>
      </c>
      <c r="Z84" s="713">
        <v>1.7000000000000001E-2</v>
      </c>
      <c r="AA84" s="713">
        <v>5.0000000000000001E-3</v>
      </c>
      <c r="AB84" s="713">
        <v>8.0000000000000002E-3</v>
      </c>
    </row>
    <row r="85" spans="2:28" x14ac:dyDescent="0.25">
      <c r="B85" s="1"/>
      <c r="C85" s="1"/>
      <c r="D85" s="8"/>
      <c r="E85" s="8"/>
      <c r="F85" s="8"/>
      <c r="G85" s="8"/>
      <c r="H85" s="8"/>
      <c r="I85" s="5"/>
      <c r="J85" s="5"/>
      <c r="K85" s="5"/>
      <c r="R85"/>
      <c r="S85" s="11"/>
      <c r="W85" s="199"/>
      <c r="X85" s="201"/>
    </row>
    <row r="86" spans="2:28" x14ac:dyDescent="0.25">
      <c r="B86" s="1"/>
      <c r="C86" s="1"/>
      <c r="D86" s="8"/>
      <c r="E86" s="8"/>
      <c r="F86" s="8"/>
      <c r="G86" s="8"/>
      <c r="H86" s="8"/>
      <c r="I86" s="5"/>
      <c r="J86" s="5"/>
      <c r="K86" s="5"/>
      <c r="R86"/>
      <c r="S86" s="11"/>
      <c r="W86" s="199"/>
      <c r="X86" s="201"/>
      <c r="Y86" s="201"/>
    </row>
    <row r="87" spans="2:28" x14ac:dyDescent="0.25">
      <c r="B87" s="1"/>
      <c r="C87" s="1"/>
      <c r="D87" s="8"/>
      <c r="E87" s="8"/>
      <c r="F87" s="8"/>
      <c r="G87" s="8"/>
      <c r="H87" s="8"/>
      <c r="I87" s="5"/>
      <c r="J87" s="5"/>
      <c r="K87" s="5"/>
      <c r="R87"/>
      <c r="S87" s="11"/>
      <c r="W87" s="199"/>
      <c r="X87" s="201"/>
      <c r="Y87" s="201"/>
    </row>
    <row r="88" spans="2:28" x14ac:dyDescent="0.25">
      <c r="B88" s="1"/>
      <c r="C88" s="1"/>
      <c r="D88" s="8"/>
      <c r="E88" s="8"/>
      <c r="F88" s="8"/>
      <c r="G88" s="8"/>
      <c r="H88" s="8"/>
      <c r="I88" s="5"/>
      <c r="J88" s="5"/>
      <c r="K88" s="5"/>
      <c r="R88"/>
      <c r="S88" s="11"/>
      <c r="T88" s="704" t="s">
        <v>506</v>
      </c>
      <c r="U88" s="704"/>
      <c r="V88" s="704"/>
      <c r="W88" s="704"/>
      <c r="X88" s="704"/>
      <c r="Y88" s="714">
        <v>2010</v>
      </c>
      <c r="Z88" s="714">
        <v>2011</v>
      </c>
      <c r="AA88" s="714">
        <v>2012</v>
      </c>
      <c r="AB88" s="714">
        <v>2013</v>
      </c>
    </row>
    <row r="89" spans="2:28" x14ac:dyDescent="0.25">
      <c r="B89" s="1"/>
      <c r="C89" s="1"/>
      <c r="D89" s="8"/>
      <c r="E89" s="8"/>
      <c r="F89" s="8"/>
      <c r="G89" s="8"/>
      <c r="H89" s="8"/>
      <c r="I89" s="5"/>
      <c r="J89" s="5"/>
      <c r="K89" s="5"/>
      <c r="R89"/>
      <c r="S89" s="11"/>
      <c r="T89" s="701"/>
      <c r="U89" s="701"/>
      <c r="V89" s="701"/>
      <c r="W89" s="701"/>
      <c r="X89" s="701"/>
      <c r="Y89" s="715" t="s">
        <v>477</v>
      </c>
      <c r="Z89" s="715" t="s">
        <v>477</v>
      </c>
      <c r="AA89" s="715" t="s">
        <v>477</v>
      </c>
      <c r="AB89" s="715" t="s">
        <v>477</v>
      </c>
    </row>
    <row r="90" spans="2:28" x14ac:dyDescent="0.25">
      <c r="B90" s="1"/>
      <c r="C90" s="1"/>
      <c r="D90" s="8"/>
      <c r="E90" s="8"/>
      <c r="F90" s="8"/>
      <c r="G90" s="8"/>
      <c r="H90" s="8"/>
      <c r="I90" s="5"/>
      <c r="J90" s="5"/>
      <c r="K90" s="5"/>
      <c r="R90"/>
      <c r="S90" s="11"/>
      <c r="T90" s="704" t="s">
        <v>478</v>
      </c>
      <c r="U90" s="704"/>
      <c r="V90" s="704"/>
      <c r="W90" s="704"/>
      <c r="X90" s="704"/>
      <c r="Y90" s="716">
        <v>35.289000000000001</v>
      </c>
      <c r="Z90" s="716">
        <v>33.033999999999999</v>
      </c>
      <c r="AA90" s="716">
        <v>32.484999999999999</v>
      </c>
      <c r="AB90" s="716">
        <v>32.103999999999999</v>
      </c>
    </row>
    <row r="91" spans="2:28" x14ac:dyDescent="0.25">
      <c r="B91" s="1"/>
      <c r="C91" s="1"/>
      <c r="D91" s="8"/>
      <c r="E91" s="8"/>
      <c r="F91" s="8"/>
      <c r="G91" s="8"/>
      <c r="H91" s="8"/>
      <c r="I91" s="5"/>
      <c r="J91" s="5"/>
      <c r="K91" s="5"/>
      <c r="R91"/>
      <c r="S91" s="11"/>
      <c r="T91" s="707" t="s">
        <v>494</v>
      </c>
      <c r="U91" s="707"/>
      <c r="V91" s="707"/>
      <c r="W91" s="707"/>
      <c r="X91" s="707"/>
      <c r="Y91" s="717">
        <v>15.864000000000001</v>
      </c>
      <c r="Z91" s="717">
        <v>14.098000000000001</v>
      </c>
      <c r="AA91" s="717">
        <v>14.302</v>
      </c>
      <c r="AB91" s="717">
        <v>14.442</v>
      </c>
    </row>
    <row r="92" spans="2:28" x14ac:dyDescent="0.25">
      <c r="B92" s="1"/>
      <c r="C92" s="1"/>
      <c r="D92" s="8"/>
      <c r="E92" s="8"/>
      <c r="F92" s="8"/>
      <c r="G92" s="8"/>
      <c r="H92" s="8"/>
      <c r="I92" s="5"/>
      <c r="J92" s="5"/>
      <c r="K92" s="5"/>
      <c r="R92"/>
      <c r="S92" s="11"/>
      <c r="T92" s="707" t="s">
        <v>484</v>
      </c>
      <c r="U92" s="707"/>
      <c r="V92" s="707"/>
      <c r="W92" s="707"/>
      <c r="X92" s="707"/>
      <c r="Y92" s="717">
        <v>12.351000000000001</v>
      </c>
      <c r="Z92" s="717">
        <v>11.968999999999999</v>
      </c>
      <c r="AA92" s="717">
        <v>11.525</v>
      </c>
      <c r="AB92" s="717">
        <v>11.07</v>
      </c>
    </row>
    <row r="93" spans="2:28" x14ac:dyDescent="0.25">
      <c r="B93" s="1"/>
      <c r="C93" s="1"/>
      <c r="D93" s="8"/>
      <c r="E93" s="8"/>
      <c r="F93" s="8"/>
      <c r="G93" s="8"/>
      <c r="H93" s="8"/>
      <c r="I93" s="5"/>
      <c r="J93" s="5"/>
      <c r="K93" s="5"/>
      <c r="R93"/>
      <c r="S93" s="11"/>
      <c r="T93" s="707" t="s">
        <v>479</v>
      </c>
      <c r="U93" s="707"/>
      <c r="V93" s="707"/>
      <c r="W93" s="707"/>
      <c r="X93" s="707"/>
      <c r="Y93" s="717">
        <v>5.5389999999999997</v>
      </c>
      <c r="Z93" s="717">
        <v>5.7590000000000003</v>
      </c>
      <c r="AA93" s="717">
        <v>5.4279999999999999</v>
      </c>
      <c r="AB93" s="717">
        <v>5.5060000000000002</v>
      </c>
    </row>
    <row r="94" spans="2:28" x14ac:dyDescent="0.25">
      <c r="B94" s="1"/>
      <c r="C94" s="1"/>
      <c r="D94" s="8"/>
      <c r="E94" s="8"/>
      <c r="F94" s="8"/>
      <c r="G94" s="8"/>
      <c r="H94" s="8"/>
      <c r="I94" s="5"/>
      <c r="J94" s="5"/>
      <c r="K94" s="5"/>
      <c r="R94"/>
      <c r="S94" s="11"/>
      <c r="T94" s="707" t="s">
        <v>480</v>
      </c>
      <c r="U94" s="707"/>
      <c r="V94" s="707"/>
      <c r="W94" s="707"/>
      <c r="X94" s="707"/>
      <c r="Y94" s="717">
        <v>1.2569999999999999</v>
      </c>
      <c r="Z94" s="717">
        <v>0.93100000000000005</v>
      </c>
      <c r="AA94" s="717">
        <v>0.94099999999999995</v>
      </c>
      <c r="AB94" s="717">
        <v>0.90200000000000002</v>
      </c>
    </row>
    <row r="95" spans="2:28" ht="14.4" thickBot="1" x14ac:dyDescent="0.3">
      <c r="B95" s="1"/>
      <c r="C95" s="1"/>
      <c r="D95" s="339" t="s">
        <v>118</v>
      </c>
      <c r="E95" s="340" t="s">
        <v>306</v>
      </c>
      <c r="F95" s="339" t="s">
        <v>303</v>
      </c>
      <c r="G95" s="339" t="s">
        <v>305</v>
      </c>
      <c r="H95" s="339"/>
      <c r="I95" s="340"/>
      <c r="J95" s="339" t="s">
        <v>148</v>
      </c>
      <c r="K95" s="339"/>
      <c r="L95" s="339"/>
      <c r="R95"/>
      <c r="S95" s="11"/>
      <c r="T95" s="706" t="s">
        <v>481</v>
      </c>
      <c r="U95" s="707"/>
      <c r="V95" s="707"/>
      <c r="W95" s="707"/>
      <c r="X95" s="707"/>
      <c r="Y95" s="717">
        <v>0.214</v>
      </c>
      <c r="Z95" s="717">
        <v>0.123</v>
      </c>
      <c r="AA95" s="717">
        <v>0.16700000000000001</v>
      </c>
      <c r="AB95" s="717">
        <v>9.6000000000000002E-2</v>
      </c>
    </row>
    <row r="96" spans="2:28" ht="15" thickTop="1" thickBot="1" x14ac:dyDescent="0.3">
      <c r="B96" s="1"/>
      <c r="C96" s="1"/>
      <c r="D96" s="80" t="s">
        <v>118</v>
      </c>
      <c r="E96" s="80" t="s">
        <v>306</v>
      </c>
      <c r="F96" s="80" t="s">
        <v>302</v>
      </c>
      <c r="G96" s="80" t="s">
        <v>304</v>
      </c>
      <c r="H96" s="80" t="s">
        <v>141</v>
      </c>
      <c r="I96" s="80" t="s">
        <v>119</v>
      </c>
      <c r="J96" s="80" t="s">
        <v>295</v>
      </c>
      <c r="K96" s="80" t="s">
        <v>297</v>
      </c>
      <c r="L96" s="81" t="s">
        <v>296</v>
      </c>
      <c r="R96"/>
      <c r="S96" s="11"/>
      <c r="T96" s="712" t="s">
        <v>482</v>
      </c>
      <c r="U96" s="712"/>
      <c r="V96" s="712"/>
      <c r="W96" s="712"/>
      <c r="X96" s="712"/>
      <c r="Y96" s="718">
        <v>6.3E-2</v>
      </c>
      <c r="Z96" s="718">
        <v>0.153</v>
      </c>
      <c r="AA96" s="718">
        <v>0.121</v>
      </c>
      <c r="AB96" s="718">
        <v>8.8999999999999996E-2</v>
      </c>
    </row>
    <row r="97" spans="2:40" x14ac:dyDescent="0.25">
      <c r="B97" s="1"/>
      <c r="C97" s="1"/>
      <c r="D97" s="8"/>
      <c r="E97" s="8"/>
      <c r="F97" s="8"/>
      <c r="G97" s="8"/>
      <c r="H97" s="8"/>
      <c r="I97" s="5"/>
      <c r="J97" s="5"/>
      <c r="K97" s="5"/>
      <c r="R97"/>
      <c r="S97" s="11"/>
      <c r="W97" s="197"/>
    </row>
    <row r="98" spans="2:40" x14ac:dyDescent="0.25">
      <c r="B98" s="1"/>
      <c r="C98" s="1"/>
      <c r="D98" s="8"/>
      <c r="E98" s="8"/>
      <c r="F98" s="8"/>
      <c r="G98" s="8"/>
      <c r="H98" s="8"/>
      <c r="I98" s="5"/>
      <c r="J98" s="5"/>
      <c r="K98" s="5"/>
      <c r="R98"/>
      <c r="S98" s="11"/>
      <c r="T98" s="707" t="s">
        <v>495</v>
      </c>
      <c r="W98" s="198"/>
      <c r="X98" s="201"/>
      <c r="Y98">
        <v>0.14037127001919181</v>
      </c>
      <c r="Z98">
        <v>0.14218575076047724</v>
      </c>
      <c r="AA98">
        <v>0.16368244034762872</v>
      </c>
      <c r="AB98">
        <v>0.146182092410822</v>
      </c>
    </row>
    <row r="99" spans="2:40" x14ac:dyDescent="0.25">
      <c r="B99" s="1"/>
      <c r="C99" s="1"/>
      <c r="D99" s="8"/>
      <c r="E99" s="8"/>
      <c r="F99" s="8"/>
      <c r="G99" s="8"/>
      <c r="H99" s="8"/>
      <c r="I99" s="5"/>
      <c r="J99" s="5"/>
      <c r="K99" s="5"/>
      <c r="R99"/>
      <c r="S99" s="11"/>
      <c r="W99" s="199"/>
      <c r="Y99" s="15">
        <f>(Y72+Y90+Y98)*1000*3.6</f>
        <v>230962.9365720691</v>
      </c>
    </row>
    <row r="100" spans="2:40" x14ac:dyDescent="0.25">
      <c r="B100" s="1"/>
      <c r="C100" s="1"/>
      <c r="D100" s="8"/>
      <c r="E100" s="8"/>
      <c r="F100" s="8"/>
      <c r="G100" s="8"/>
      <c r="H100" s="8"/>
      <c r="I100" s="5"/>
      <c r="J100" s="5"/>
      <c r="K100" s="5"/>
      <c r="R100"/>
      <c r="S100" s="11"/>
      <c r="W100" s="199"/>
    </row>
    <row r="101" spans="2:40" x14ac:dyDescent="0.25">
      <c r="B101" s="1"/>
      <c r="C101" s="1"/>
      <c r="D101" s="8"/>
      <c r="E101" s="8"/>
      <c r="F101" s="8"/>
      <c r="G101" s="8"/>
      <c r="H101" s="8"/>
      <c r="I101" s="5"/>
      <c r="J101" s="5"/>
      <c r="K101" s="5"/>
      <c r="R101"/>
      <c r="S101" s="11"/>
      <c r="T101" s="300">
        <v>500</v>
      </c>
      <c r="U101" t="s">
        <v>500</v>
      </c>
      <c r="W101" s="199"/>
    </row>
    <row r="102" spans="2:40" x14ac:dyDescent="0.25">
      <c r="B102" s="1"/>
      <c r="C102" s="1"/>
      <c r="D102" s="8"/>
      <c r="E102" s="8"/>
      <c r="F102" s="8"/>
      <c r="G102" s="8"/>
      <c r="H102" s="8"/>
      <c r="I102" s="5"/>
      <c r="J102" s="5"/>
      <c r="K102" s="5"/>
      <c r="R102"/>
      <c r="S102" s="11"/>
      <c r="W102" s="199"/>
    </row>
    <row r="103" spans="2:40" x14ac:dyDescent="0.25">
      <c r="B103" s="1"/>
      <c r="C103" s="1"/>
      <c r="D103" s="8"/>
      <c r="E103" s="8"/>
      <c r="F103" s="8"/>
      <c r="G103" s="8"/>
      <c r="H103" s="8"/>
      <c r="I103" s="5"/>
      <c r="J103" s="5"/>
      <c r="K103" s="5"/>
      <c r="R103"/>
      <c r="S103" s="11"/>
      <c r="T103" s="719" t="s">
        <v>496</v>
      </c>
      <c r="U103" s="720"/>
      <c r="V103" s="720"/>
      <c r="W103" s="720"/>
      <c r="X103" s="720"/>
      <c r="Y103" s="720"/>
      <c r="Z103" s="720"/>
      <c r="AA103" s="720"/>
      <c r="AB103" s="720"/>
      <c r="AC103" s="720"/>
      <c r="AD103" s="720"/>
      <c r="AE103" s="720"/>
      <c r="AF103" s="720"/>
      <c r="AG103" s="720"/>
      <c r="AH103" s="720"/>
      <c r="AI103" s="720"/>
      <c r="AJ103" s="720"/>
      <c r="AK103" s="720"/>
      <c r="AL103" s="720"/>
      <c r="AM103" s="720"/>
      <c r="AN103" s="720"/>
    </row>
    <row r="104" spans="2:40" x14ac:dyDescent="0.25">
      <c r="B104" s="1"/>
      <c r="C104" s="1"/>
      <c r="D104" s="8"/>
      <c r="E104" s="8"/>
      <c r="F104" s="8"/>
      <c r="G104" s="8"/>
      <c r="H104" s="8"/>
      <c r="I104" s="5"/>
      <c r="J104" s="5"/>
      <c r="K104" s="5"/>
      <c r="R104"/>
      <c r="S104" s="11"/>
      <c r="T104" s="720"/>
      <c r="U104" s="719"/>
      <c r="V104" s="719"/>
      <c r="W104" s="719"/>
      <c r="X104" s="719"/>
      <c r="Y104" s="720"/>
      <c r="Z104" s="720"/>
      <c r="AA104" s="720"/>
      <c r="AB104" s="720"/>
      <c r="AC104" s="720"/>
      <c r="AD104" s="720"/>
      <c r="AE104" s="720"/>
      <c r="AF104" s="720"/>
      <c r="AG104" s="720"/>
      <c r="AH104" s="720"/>
      <c r="AI104" s="720"/>
      <c r="AJ104" s="720"/>
      <c r="AK104" s="720"/>
      <c r="AL104" s="720"/>
      <c r="AM104" s="720"/>
      <c r="AN104" s="720"/>
    </row>
    <row r="105" spans="2:40" x14ac:dyDescent="0.25">
      <c r="B105" s="1"/>
      <c r="C105" s="1"/>
      <c r="D105" s="8"/>
      <c r="E105" s="8"/>
      <c r="F105" s="8"/>
      <c r="G105" s="8"/>
      <c r="H105" s="8"/>
      <c r="I105" s="5"/>
      <c r="J105" s="5"/>
      <c r="K105" s="5"/>
      <c r="R105"/>
      <c r="S105" s="11"/>
      <c r="T105" s="719"/>
      <c r="U105" s="719"/>
      <c r="V105" s="719"/>
      <c r="W105" s="719"/>
      <c r="X105" s="719"/>
      <c r="Y105" s="720"/>
      <c r="Z105" s="720"/>
      <c r="AA105" s="720"/>
      <c r="AB105" s="720"/>
      <c r="AC105" s="720"/>
      <c r="AD105" s="720"/>
      <c r="AE105" s="720"/>
      <c r="AF105" s="720"/>
      <c r="AG105" s="720"/>
      <c r="AH105" s="720"/>
      <c r="AI105" s="720"/>
      <c r="AJ105" s="720"/>
      <c r="AK105" s="720"/>
      <c r="AL105" s="720"/>
      <c r="AM105" s="720"/>
      <c r="AN105" s="720"/>
    </row>
    <row r="106" spans="2:40" x14ac:dyDescent="0.25">
      <c r="B106" s="1"/>
      <c r="C106" s="1"/>
      <c r="D106" s="8"/>
      <c r="E106" s="8"/>
      <c r="F106" s="8"/>
      <c r="G106" s="8"/>
      <c r="H106" s="8"/>
      <c r="I106" s="5"/>
      <c r="J106" s="5"/>
      <c r="K106" s="5"/>
      <c r="R106"/>
      <c r="S106" s="11"/>
      <c r="T106" s="719"/>
      <c r="U106" s="719"/>
      <c r="V106" s="719"/>
      <c r="W106" s="719"/>
      <c r="X106" s="719"/>
      <c r="Y106" s="720"/>
      <c r="Z106" s="720"/>
      <c r="AA106" s="720"/>
      <c r="AB106" s="720"/>
      <c r="AC106" s="720"/>
      <c r="AD106" s="720"/>
      <c r="AE106" s="720"/>
      <c r="AF106" s="720"/>
      <c r="AG106" s="720"/>
      <c r="AH106" s="720"/>
      <c r="AI106" s="720"/>
      <c r="AJ106" s="720"/>
      <c r="AK106" s="720"/>
      <c r="AL106" s="720"/>
      <c r="AM106" s="720"/>
      <c r="AN106" s="720"/>
    </row>
    <row r="107" spans="2:40" x14ac:dyDescent="0.25">
      <c r="B107" s="1"/>
      <c r="C107" s="1"/>
      <c r="D107" s="8"/>
      <c r="E107" s="8"/>
      <c r="F107" s="8"/>
      <c r="G107" s="8"/>
      <c r="H107" s="8"/>
      <c r="I107" s="5"/>
      <c r="J107" s="5"/>
      <c r="K107" s="5"/>
      <c r="R107"/>
      <c r="S107" s="11"/>
      <c r="T107" s="719"/>
      <c r="U107" s="719"/>
      <c r="V107" s="719"/>
      <c r="W107" s="719"/>
      <c r="X107" s="719"/>
      <c r="Y107" s="720"/>
      <c r="Z107" s="720"/>
      <c r="AA107" s="720"/>
      <c r="AB107" s="720"/>
      <c r="AC107" s="720"/>
      <c r="AD107" s="720"/>
      <c r="AE107" s="720"/>
      <c r="AF107" s="720"/>
      <c r="AG107" s="720"/>
      <c r="AH107" s="720"/>
      <c r="AI107" s="720"/>
      <c r="AJ107" s="720"/>
      <c r="AK107" s="720"/>
      <c r="AL107" s="720"/>
      <c r="AM107" s="720"/>
      <c r="AN107" s="720"/>
    </row>
    <row r="108" spans="2:40" x14ac:dyDescent="0.25">
      <c r="B108" s="1"/>
      <c r="C108" s="1"/>
      <c r="D108" s="8"/>
      <c r="E108" s="8"/>
      <c r="F108" s="8"/>
      <c r="G108" s="8"/>
      <c r="H108" s="8"/>
      <c r="I108" s="5"/>
      <c r="J108" s="5"/>
      <c r="K108" s="5"/>
      <c r="R108"/>
      <c r="S108" s="11"/>
      <c r="T108" s="721"/>
      <c r="U108" s="721"/>
      <c r="V108" s="721"/>
      <c r="W108" s="721"/>
      <c r="X108" s="721"/>
      <c r="Y108" s="1702">
        <v>2006</v>
      </c>
      <c r="Z108" s="1702"/>
      <c r="AA108" s="1701">
        <v>2007</v>
      </c>
      <c r="AB108" s="1701"/>
      <c r="AC108" s="1701">
        <v>2008</v>
      </c>
      <c r="AD108" s="1701"/>
      <c r="AE108" s="1701">
        <v>2009</v>
      </c>
      <c r="AF108" s="1701"/>
      <c r="AG108" s="1701">
        <v>2010</v>
      </c>
      <c r="AH108" s="1701"/>
      <c r="AI108" s="1701">
        <v>2011</v>
      </c>
      <c r="AJ108" s="1701"/>
      <c r="AK108" s="1701">
        <v>2012</v>
      </c>
      <c r="AL108" s="1701"/>
      <c r="AM108" s="1701">
        <v>2013</v>
      </c>
      <c r="AN108" s="1701"/>
    </row>
    <row r="109" spans="2:40" x14ac:dyDescent="0.25">
      <c r="B109" s="1"/>
      <c r="C109" s="1"/>
      <c r="D109" s="8"/>
      <c r="E109" s="8"/>
      <c r="F109" s="8"/>
      <c r="G109" s="8"/>
      <c r="H109" s="8"/>
      <c r="I109" s="5"/>
      <c r="J109" s="5"/>
      <c r="K109" s="5"/>
      <c r="R109"/>
      <c r="S109" s="11"/>
      <c r="T109" s="722" t="s">
        <v>497</v>
      </c>
      <c r="U109" s="723"/>
      <c r="V109" s="723"/>
      <c r="W109" s="723"/>
      <c r="X109" s="723"/>
      <c r="Y109" s="724">
        <v>14.855</v>
      </c>
      <c r="Z109" s="725">
        <v>5.734</v>
      </c>
      <c r="AA109" s="724">
        <v>18.95</v>
      </c>
      <c r="AB109" s="726">
        <v>7.2320000000000002</v>
      </c>
      <c r="AC109" s="724">
        <v>28.202000000000002</v>
      </c>
      <c r="AD109" s="726">
        <v>9.4109999999999996</v>
      </c>
      <c r="AE109" s="724">
        <v>24.515440049999999</v>
      </c>
      <c r="AF109" s="726">
        <v>8.5154840499999995</v>
      </c>
      <c r="AG109" s="724">
        <v>26.675366520000001</v>
      </c>
      <c r="AH109" s="726">
        <v>2.73464112</v>
      </c>
      <c r="AI109" s="724">
        <v>30.837580240000001</v>
      </c>
      <c r="AJ109" s="726">
        <v>9.4620171499999994</v>
      </c>
      <c r="AK109" s="724">
        <v>29.80483825</v>
      </c>
      <c r="AL109" s="726">
        <v>9.3414930999999992</v>
      </c>
      <c r="AM109" s="724">
        <v>29.070571279999999</v>
      </c>
      <c r="AN109" s="726">
        <v>8.0930038199999998</v>
      </c>
    </row>
    <row r="110" spans="2:40" x14ac:dyDescent="0.25">
      <c r="B110" s="1"/>
      <c r="C110" s="1"/>
      <c r="D110" s="8"/>
      <c r="E110" s="8"/>
      <c r="F110" s="8"/>
      <c r="G110" s="8"/>
      <c r="H110" s="8"/>
      <c r="I110" s="5"/>
      <c r="J110" s="5"/>
      <c r="K110" s="5"/>
      <c r="R110"/>
      <c r="S110" s="11"/>
      <c r="T110" s="727" t="s">
        <v>498</v>
      </c>
      <c r="U110" s="728"/>
      <c r="V110" s="728"/>
      <c r="W110" s="728"/>
      <c r="X110" s="728"/>
      <c r="Y110" s="729" t="s">
        <v>499</v>
      </c>
      <c r="Z110" s="729"/>
      <c r="AA110" s="730">
        <v>14.2</v>
      </c>
      <c r="AB110" s="731">
        <v>4.9000000000000004</v>
      </c>
      <c r="AC110" s="730">
        <v>14.8</v>
      </c>
      <c r="AD110" s="731">
        <v>5.8</v>
      </c>
      <c r="AE110" s="730">
        <v>22.397686719999999</v>
      </c>
      <c r="AF110" s="731">
        <v>7.4484075199999999</v>
      </c>
      <c r="AG110" s="730">
        <v>10.52441172</v>
      </c>
      <c r="AH110" s="731">
        <v>0.65592908000000005</v>
      </c>
      <c r="AI110" s="730">
        <v>9.2215893500000004</v>
      </c>
      <c r="AJ110" s="731">
        <v>0.91710022999999996</v>
      </c>
      <c r="AK110" s="730">
        <v>10.983615410000001</v>
      </c>
      <c r="AL110" s="731">
        <v>0.99672607000000002</v>
      </c>
      <c r="AM110" s="730">
        <v>10.057049859999999</v>
      </c>
      <c r="AN110" s="731">
        <v>2.0019164599999999</v>
      </c>
    </row>
    <row r="111" spans="2:40" x14ac:dyDescent="0.25">
      <c r="B111" s="1"/>
      <c r="C111" s="1"/>
      <c r="D111" s="8"/>
      <c r="E111" s="8"/>
      <c r="F111" s="8"/>
      <c r="G111" s="8"/>
      <c r="H111" s="8"/>
      <c r="I111" s="5"/>
      <c r="J111" s="5"/>
      <c r="K111" s="5"/>
      <c r="R111"/>
      <c r="S111" s="11"/>
      <c r="T111" s="720"/>
      <c r="U111" s="720"/>
      <c r="V111" s="720"/>
      <c r="W111" s="720"/>
      <c r="X111" s="720"/>
      <c r="Y111" s="720"/>
      <c r="Z111" s="720"/>
      <c r="AA111" s="720"/>
      <c r="AB111" s="720"/>
      <c r="AC111" s="720"/>
      <c r="AD111" s="720"/>
      <c r="AE111" s="720"/>
      <c r="AF111" s="720"/>
      <c r="AG111" s="720"/>
      <c r="AH111" s="720"/>
      <c r="AI111" s="720"/>
      <c r="AJ111" s="720"/>
      <c r="AK111" s="720"/>
      <c r="AL111" s="720"/>
      <c r="AM111" s="720"/>
      <c r="AN111" s="720"/>
    </row>
    <row r="112" spans="2:40" x14ac:dyDescent="0.25">
      <c r="B112" s="1"/>
      <c r="C112" s="1"/>
      <c r="D112" s="8"/>
      <c r="E112" s="8"/>
      <c r="F112" s="8"/>
      <c r="G112" s="8"/>
      <c r="H112" s="8"/>
      <c r="I112" s="5"/>
      <c r="J112" s="5"/>
      <c r="K112" s="5"/>
      <c r="R112"/>
      <c r="S112" s="11"/>
      <c r="T112" s="720"/>
      <c r="U112" s="720"/>
      <c r="V112" s="720"/>
      <c r="W112" s="720"/>
      <c r="X112" s="720"/>
      <c r="Y112" s="720"/>
      <c r="Z112" s="720"/>
      <c r="AA112" s="720"/>
      <c r="AB112" s="720"/>
      <c r="AC112" s="720"/>
      <c r="AD112" s="720"/>
      <c r="AE112" s="720"/>
      <c r="AF112" s="720"/>
      <c r="AG112" s="720">
        <f>AG110*500*AG109*1000</f>
        <v>140371270.0191918</v>
      </c>
      <c r="AH112" s="720"/>
      <c r="AI112" s="720">
        <f>AI110*500*AI109*1000</f>
        <v>142185750.76047724</v>
      </c>
      <c r="AJ112" s="720"/>
      <c r="AK112" s="720">
        <f>AK110*500*AK109*1000</f>
        <v>163682440.34762871</v>
      </c>
      <c r="AL112" s="720"/>
      <c r="AM112" s="720">
        <f>AM110*500*AM109*1000</f>
        <v>146182092.410822</v>
      </c>
      <c r="AN112" s="720"/>
    </row>
    <row r="113" spans="2:40" x14ac:dyDescent="0.25">
      <c r="B113" s="1"/>
      <c r="C113" s="1"/>
      <c r="D113" s="8"/>
      <c r="E113" s="8"/>
      <c r="F113" s="8"/>
      <c r="G113" s="8"/>
      <c r="H113" s="8"/>
      <c r="I113" s="5"/>
      <c r="J113" s="5"/>
      <c r="K113" s="5"/>
      <c r="R113"/>
      <c r="S113" s="11"/>
      <c r="T113" s="704" t="s">
        <v>506</v>
      </c>
      <c r="U113" s="720"/>
      <c r="V113" s="720"/>
      <c r="W113" s="720"/>
      <c r="X113" s="720"/>
      <c r="Y113" s="720"/>
      <c r="Z113" s="720"/>
      <c r="AA113" s="720"/>
      <c r="AB113" s="720"/>
      <c r="AC113" s="720"/>
      <c r="AD113" s="720"/>
      <c r="AE113" s="720"/>
      <c r="AF113" s="720"/>
      <c r="AG113" s="720">
        <f>AG112/10^9</f>
        <v>0.14037127001919181</v>
      </c>
      <c r="AH113" s="720"/>
      <c r="AI113" s="720">
        <f>AI112/10^9</f>
        <v>0.14218575076047724</v>
      </c>
      <c r="AJ113" s="720"/>
      <c r="AK113" s="720">
        <f>AK112/10^9</f>
        <v>0.16368244034762872</v>
      </c>
      <c r="AL113" s="720"/>
      <c r="AM113" s="720">
        <f>AM112/10^9</f>
        <v>0.146182092410822</v>
      </c>
      <c r="AN113" s="720"/>
    </row>
    <row r="114" spans="2:40" x14ac:dyDescent="0.25">
      <c r="B114" s="1"/>
      <c r="C114" s="1"/>
      <c r="D114" s="8"/>
      <c r="E114" s="8"/>
      <c r="F114" s="8"/>
      <c r="G114" s="8"/>
      <c r="H114" s="8"/>
      <c r="I114" s="5"/>
      <c r="J114" s="5"/>
      <c r="K114" s="5"/>
      <c r="R114"/>
      <c r="S114" s="11"/>
    </row>
    <row r="115" spans="2:40" ht="28.8" x14ac:dyDescent="0.3">
      <c r="B115" s="1"/>
      <c r="C115" s="1"/>
      <c r="D115" s="8"/>
      <c r="E115" s="8"/>
      <c r="F115" s="8"/>
      <c r="G115" s="8"/>
      <c r="H115" s="8"/>
      <c r="I115" s="5"/>
      <c r="J115" s="5"/>
      <c r="K115" s="5"/>
      <c r="R115"/>
      <c r="S115" s="11"/>
      <c r="T115" s="732" t="s">
        <v>124</v>
      </c>
      <c r="U115" s="733" t="s">
        <v>503</v>
      </c>
      <c r="V115" s="734" t="s">
        <v>504</v>
      </c>
      <c r="W115" s="735" t="s">
        <v>505</v>
      </c>
      <c r="X115" s="732" t="s">
        <v>295</v>
      </c>
      <c r="Y115" t="s">
        <v>507</v>
      </c>
    </row>
    <row r="116" spans="2:40" ht="14.4" x14ac:dyDescent="0.3">
      <c r="B116" s="1"/>
      <c r="C116" s="1"/>
      <c r="D116" s="8"/>
      <c r="E116" s="8"/>
      <c r="F116" s="8"/>
      <c r="G116" s="8"/>
      <c r="H116" s="8"/>
      <c r="I116" s="5"/>
      <c r="J116" s="5"/>
      <c r="K116" s="5"/>
      <c r="R116"/>
      <c r="S116" s="11" t="s">
        <v>48</v>
      </c>
      <c r="T116" s="736">
        <v>3.5110000000000001</v>
      </c>
      <c r="U116" s="736">
        <v>35.884</v>
      </c>
      <c r="V116" s="736">
        <v>36.92</v>
      </c>
      <c r="W116" s="736">
        <v>104.765</v>
      </c>
      <c r="X116" s="736">
        <v>109.99700000000001</v>
      </c>
      <c r="Y116" s="737">
        <f>SUM(T116:X116)</f>
        <v>291.077</v>
      </c>
    </row>
    <row r="117" spans="2:40" x14ac:dyDescent="0.25">
      <c r="B117" s="1"/>
      <c r="C117" s="1"/>
      <c r="D117" s="8"/>
      <c r="E117" s="8"/>
      <c r="F117" s="8"/>
      <c r="G117" s="8"/>
      <c r="H117" s="8"/>
      <c r="I117" s="5"/>
      <c r="J117" s="5"/>
      <c r="K117" s="5"/>
      <c r="R117"/>
      <c r="S117" s="11"/>
      <c r="T117" s="738">
        <f>T116/$Y$116</f>
        <v>1.206210040642167E-2</v>
      </c>
      <c r="U117" s="738">
        <f>U116/$Y$116</f>
        <v>0.1232800942705882</v>
      </c>
      <c r="V117" s="738">
        <f>V116/$Y$116</f>
        <v>0.12683928994733354</v>
      </c>
      <c r="W117" s="738">
        <f>W116/$Y$116</f>
        <v>0.3599219450523401</v>
      </c>
      <c r="X117" s="738">
        <f>X116/$Y$116</f>
        <v>0.37789657032331658</v>
      </c>
    </row>
    <row r="118" spans="2:40" x14ac:dyDescent="0.25">
      <c r="B118" s="1"/>
      <c r="C118" s="1"/>
      <c r="D118" s="8"/>
      <c r="E118" s="8"/>
      <c r="F118" s="8"/>
      <c r="G118" s="8"/>
      <c r="H118" s="8"/>
      <c r="I118" s="5"/>
      <c r="J118" s="5"/>
      <c r="K118" s="5"/>
      <c r="R118"/>
      <c r="S118" s="11"/>
      <c r="V118" s="739">
        <f>V117/SUM(V117:W117)</f>
        <v>0.26057804284151465</v>
      </c>
      <c r="W118" s="739">
        <f>W117/SUM(V117:W117)</f>
        <v>0.73942195715848535</v>
      </c>
    </row>
    <row r="119" spans="2:40" x14ac:dyDescent="0.25">
      <c r="B119" s="1"/>
      <c r="C119" s="1"/>
      <c r="D119" s="8"/>
      <c r="E119" s="8"/>
      <c r="F119" s="8"/>
      <c r="G119" s="8"/>
      <c r="H119" s="8"/>
      <c r="I119" s="5"/>
      <c r="J119" s="5"/>
      <c r="K119" s="5"/>
      <c r="R119"/>
      <c r="S119" s="11"/>
    </row>
    <row r="120" spans="2:40" x14ac:dyDescent="0.25">
      <c r="B120" s="1"/>
      <c r="C120" s="1"/>
      <c r="D120" s="8"/>
      <c r="E120" s="8"/>
      <c r="F120" s="8"/>
      <c r="G120" s="8"/>
      <c r="H120" s="8"/>
      <c r="I120" s="5"/>
      <c r="J120" s="5"/>
      <c r="K120" s="5"/>
      <c r="R120"/>
      <c r="S120" s="11"/>
    </row>
    <row r="121" spans="2:40" x14ac:dyDescent="0.25">
      <c r="B121" s="1"/>
      <c r="C121" s="1"/>
      <c r="D121" s="8"/>
      <c r="E121" s="8"/>
      <c r="F121" s="8"/>
      <c r="G121" s="8"/>
      <c r="H121" s="8"/>
      <c r="I121" s="5"/>
      <c r="J121" s="5"/>
      <c r="K121" s="5"/>
      <c r="R121"/>
      <c r="S121" s="11"/>
    </row>
    <row r="122" spans="2:40" x14ac:dyDescent="0.25">
      <c r="B122" s="1"/>
      <c r="C122" s="1"/>
      <c r="D122" s="8"/>
      <c r="E122" s="8"/>
      <c r="F122" s="8"/>
      <c r="G122" s="8"/>
      <c r="H122" s="8"/>
      <c r="I122" s="5"/>
      <c r="J122" s="5"/>
      <c r="K122" s="5"/>
      <c r="R122"/>
      <c r="S122" s="11"/>
    </row>
    <row r="123" spans="2:40" x14ac:dyDescent="0.25">
      <c r="B123" s="1"/>
      <c r="C123" s="1"/>
      <c r="D123" s="8"/>
      <c r="E123" s="8"/>
      <c r="F123" s="8"/>
      <c r="G123" s="8"/>
      <c r="H123" s="8"/>
      <c r="I123" s="5"/>
      <c r="J123" s="5"/>
      <c r="K123" s="5"/>
      <c r="R123"/>
      <c r="S123" s="11"/>
    </row>
    <row r="124" spans="2:40" x14ac:dyDescent="0.25">
      <c r="B124" s="1"/>
      <c r="C124" s="1"/>
      <c r="D124" s="8"/>
      <c r="E124" s="8"/>
      <c r="F124" s="8"/>
      <c r="G124" s="8"/>
      <c r="H124" s="8"/>
      <c r="I124" s="5"/>
      <c r="J124" s="5"/>
      <c r="K124" s="5"/>
      <c r="R124"/>
      <c r="S124" s="11"/>
    </row>
    <row r="125" spans="2:40" x14ac:dyDescent="0.25">
      <c r="B125" s="1"/>
      <c r="C125" s="1"/>
      <c r="D125" s="8"/>
      <c r="E125" s="8"/>
      <c r="F125" s="8"/>
      <c r="G125" s="8"/>
      <c r="H125" s="8"/>
      <c r="I125" s="5"/>
      <c r="J125" s="5"/>
      <c r="K125" s="5"/>
      <c r="R125"/>
      <c r="S125" s="11"/>
    </row>
    <row r="126" spans="2:40" x14ac:dyDescent="0.25">
      <c r="B126" s="1"/>
      <c r="C126" s="1"/>
      <c r="D126" s="8"/>
      <c r="E126" s="8"/>
      <c r="F126" s="8"/>
      <c r="G126" s="8"/>
      <c r="H126" s="8"/>
      <c r="I126" s="5"/>
      <c r="J126" s="5"/>
      <c r="K126" s="5"/>
      <c r="R126"/>
      <c r="S126" s="11"/>
    </row>
    <row r="127" spans="2:40" x14ac:dyDescent="0.25">
      <c r="B127" s="1"/>
      <c r="C127" s="1"/>
      <c r="D127" s="8"/>
      <c r="E127" s="8"/>
      <c r="F127" s="8"/>
      <c r="G127" s="8"/>
      <c r="H127" s="8"/>
      <c r="I127" s="5"/>
      <c r="J127" s="5"/>
      <c r="K127" s="5"/>
      <c r="R127"/>
      <c r="S127" s="11"/>
    </row>
    <row r="128" spans="2:40" x14ac:dyDescent="0.25">
      <c r="B128" s="1"/>
      <c r="C128" s="1"/>
      <c r="D128" s="8"/>
      <c r="E128" s="8"/>
      <c r="F128" s="8"/>
      <c r="G128" s="8"/>
      <c r="H128" s="8"/>
      <c r="I128" s="5"/>
      <c r="J128" s="5"/>
      <c r="K128" s="5"/>
      <c r="R128"/>
      <c r="S128" s="11"/>
    </row>
    <row r="129" spans="2:19" x14ac:dyDescent="0.25">
      <c r="B129" s="1"/>
      <c r="C129" s="1"/>
      <c r="D129" s="8"/>
      <c r="E129" s="8"/>
      <c r="F129" s="8"/>
      <c r="G129" s="8"/>
      <c r="H129" s="8"/>
      <c r="I129" s="5"/>
      <c r="J129" s="5"/>
      <c r="K129" s="5"/>
      <c r="R129"/>
      <c r="S129" s="11"/>
    </row>
    <row r="130" spans="2:19" x14ac:dyDescent="0.25">
      <c r="B130" s="1"/>
      <c r="C130" s="1"/>
      <c r="D130" s="8"/>
      <c r="E130" s="8"/>
      <c r="F130" s="8"/>
      <c r="G130" s="8"/>
      <c r="H130" s="8"/>
      <c r="I130" s="5"/>
      <c r="J130" s="5"/>
      <c r="K130" s="5"/>
      <c r="R130"/>
      <c r="S130" s="11"/>
    </row>
    <row r="131" spans="2:19" x14ac:dyDescent="0.25">
      <c r="B131" s="1"/>
      <c r="C131" s="1"/>
      <c r="D131" s="8"/>
      <c r="E131" s="8"/>
      <c r="F131" s="8"/>
      <c r="G131" s="8"/>
      <c r="H131" s="8"/>
      <c r="I131" s="5"/>
      <c r="J131" s="5"/>
      <c r="K131" s="5"/>
      <c r="R131"/>
      <c r="S131" s="11"/>
    </row>
    <row r="132" spans="2:19" x14ac:dyDescent="0.25">
      <c r="B132" s="1"/>
      <c r="C132" s="1"/>
      <c r="D132" s="8"/>
      <c r="E132" s="8"/>
      <c r="F132" s="8"/>
      <c r="G132" s="8"/>
      <c r="H132" s="8"/>
      <c r="I132" s="5"/>
      <c r="J132" s="5"/>
      <c r="K132" s="5"/>
      <c r="R132"/>
      <c r="S132" s="11"/>
    </row>
    <row r="133" spans="2:19" x14ac:dyDescent="0.25">
      <c r="B133" s="1"/>
      <c r="C133" s="1"/>
      <c r="D133" s="8"/>
      <c r="E133" s="8"/>
      <c r="F133" s="8"/>
      <c r="G133" s="8"/>
      <c r="H133" s="8"/>
      <c r="I133" s="5"/>
      <c r="J133" s="5"/>
      <c r="K133" s="5"/>
      <c r="R133"/>
      <c r="S133" s="11"/>
    </row>
    <row r="134" spans="2:19" x14ac:dyDescent="0.25">
      <c r="B134" s="1"/>
      <c r="C134" s="1"/>
      <c r="D134" s="8"/>
      <c r="E134" s="8"/>
      <c r="F134" s="8"/>
      <c r="G134" s="8"/>
      <c r="H134" s="8"/>
      <c r="I134" s="5"/>
      <c r="J134" s="5"/>
      <c r="K134" s="5"/>
      <c r="R134"/>
      <c r="S134" s="11"/>
    </row>
    <row r="135" spans="2:19" x14ac:dyDescent="0.25">
      <c r="B135" s="1"/>
      <c r="C135" s="1"/>
      <c r="D135" s="8"/>
      <c r="E135" s="8"/>
      <c r="F135" s="8"/>
      <c r="G135" s="8"/>
      <c r="H135" s="8"/>
      <c r="I135" s="5"/>
      <c r="J135" s="5"/>
      <c r="K135" s="5"/>
      <c r="R135"/>
      <c r="S135" s="11"/>
    </row>
    <row r="136" spans="2:19" x14ac:dyDescent="0.25">
      <c r="B136" s="1"/>
      <c r="C136" s="1"/>
      <c r="D136" s="8"/>
      <c r="E136" s="8"/>
      <c r="F136" s="8"/>
      <c r="G136" s="8"/>
      <c r="H136" s="8"/>
      <c r="I136" s="5"/>
      <c r="J136" s="5"/>
      <c r="K136" s="5"/>
      <c r="R136"/>
      <c r="S136" s="11"/>
    </row>
    <row r="137" spans="2:19" x14ac:dyDescent="0.25">
      <c r="B137" s="1"/>
      <c r="C137" s="1"/>
      <c r="D137" s="8"/>
      <c r="E137" s="8"/>
      <c r="F137" s="8"/>
      <c r="G137" s="8"/>
      <c r="H137" s="8"/>
      <c r="I137" s="5"/>
      <c r="J137" s="5"/>
      <c r="K137" s="5"/>
      <c r="R137"/>
      <c r="S137" s="11"/>
    </row>
    <row r="138" spans="2:19" x14ac:dyDescent="0.25">
      <c r="B138" s="1"/>
      <c r="C138" s="1"/>
      <c r="D138" s="8"/>
      <c r="E138" s="8"/>
      <c r="F138" s="8"/>
      <c r="G138" s="8"/>
      <c r="H138" s="8"/>
      <c r="I138" s="5"/>
      <c r="J138" s="5"/>
      <c r="K138" s="5"/>
      <c r="R138"/>
      <c r="S138" s="11"/>
    </row>
    <row r="139" spans="2:19" x14ac:dyDescent="0.25">
      <c r="B139" s="1"/>
      <c r="C139" s="1"/>
      <c r="D139" s="8"/>
      <c r="E139" s="8"/>
      <c r="F139" s="8"/>
      <c r="G139" s="8"/>
      <c r="H139" s="8"/>
      <c r="I139" s="5"/>
      <c r="J139" s="5"/>
      <c r="K139" s="5"/>
      <c r="R139"/>
      <c r="S139" s="11"/>
    </row>
    <row r="140" spans="2:19" x14ac:dyDescent="0.25">
      <c r="B140" s="1"/>
      <c r="C140" s="1"/>
      <c r="D140" s="8"/>
      <c r="E140" s="8"/>
      <c r="F140" s="8"/>
      <c r="G140" s="8"/>
      <c r="H140" s="8"/>
      <c r="I140" s="5"/>
      <c r="J140" s="5"/>
      <c r="K140" s="5"/>
      <c r="R140"/>
      <c r="S140" s="11"/>
    </row>
    <row r="141" spans="2:19" x14ac:dyDescent="0.25">
      <c r="B141" s="1"/>
      <c r="C141" s="1"/>
      <c r="D141" s="8"/>
      <c r="E141" s="8"/>
      <c r="F141" s="8"/>
      <c r="G141" s="8"/>
      <c r="H141" s="8"/>
      <c r="I141" s="5"/>
      <c r="J141" s="5"/>
      <c r="K141" s="5"/>
      <c r="R141"/>
      <c r="S141" s="11"/>
    </row>
    <row r="142" spans="2:19" x14ac:dyDescent="0.25">
      <c r="B142" s="1"/>
      <c r="C142" s="1"/>
      <c r="D142" s="8"/>
      <c r="E142" s="8"/>
      <c r="F142" s="8"/>
      <c r="G142" s="8"/>
      <c r="H142" s="8"/>
      <c r="I142" s="5"/>
      <c r="J142" s="5"/>
      <c r="K142" s="5"/>
      <c r="R142"/>
      <c r="S142" s="11"/>
    </row>
    <row r="143" spans="2:19" x14ac:dyDescent="0.25">
      <c r="B143" s="1"/>
      <c r="C143" s="1"/>
      <c r="D143" s="8"/>
      <c r="E143" s="8"/>
      <c r="F143" s="8"/>
      <c r="G143" s="8"/>
      <c r="H143" s="8"/>
      <c r="I143" s="5"/>
      <c r="J143" s="5"/>
      <c r="K143" s="5"/>
      <c r="R143"/>
      <c r="S143" s="11"/>
    </row>
    <row r="144" spans="2:19" x14ac:dyDescent="0.25">
      <c r="B144" s="1"/>
      <c r="C144" s="1"/>
      <c r="D144" s="8"/>
      <c r="E144" s="8"/>
      <c r="F144" s="8"/>
      <c r="G144" s="8"/>
      <c r="H144" s="8"/>
      <c r="I144" s="5"/>
      <c r="J144" s="5"/>
      <c r="K144" s="5"/>
      <c r="R144"/>
      <c r="S144" s="11"/>
    </row>
    <row r="145" spans="2:19" x14ac:dyDescent="0.25">
      <c r="B145" s="1"/>
      <c r="C145" s="1"/>
      <c r="D145" s="8"/>
      <c r="E145" s="8"/>
      <c r="F145" s="8"/>
      <c r="G145" s="8"/>
      <c r="H145" s="8"/>
      <c r="I145" s="5"/>
      <c r="J145" s="5"/>
      <c r="K145" s="5"/>
      <c r="R145"/>
      <c r="S145" s="11"/>
    </row>
    <row r="146" spans="2:19" x14ac:dyDescent="0.25">
      <c r="B146" s="1"/>
      <c r="C146" s="1"/>
      <c r="D146" s="8"/>
      <c r="E146" s="8"/>
      <c r="F146" s="8"/>
      <c r="G146" s="8"/>
      <c r="H146" s="8"/>
      <c r="I146" s="5"/>
      <c r="J146" s="5"/>
      <c r="K146" s="5"/>
      <c r="R146"/>
      <c r="S146" s="11"/>
    </row>
    <row r="147" spans="2:19" x14ac:dyDescent="0.25">
      <c r="B147" s="1"/>
      <c r="C147" s="1"/>
      <c r="D147" s="8"/>
      <c r="E147" s="8"/>
      <c r="F147" s="8"/>
      <c r="G147" s="8"/>
      <c r="H147" s="8"/>
      <c r="I147" s="5"/>
      <c r="J147" s="5"/>
      <c r="K147" s="5"/>
      <c r="R147"/>
      <c r="S147" s="11"/>
    </row>
    <row r="148" spans="2:19" x14ac:dyDescent="0.25">
      <c r="B148" s="1"/>
      <c r="C148" s="1"/>
      <c r="D148" s="8"/>
      <c r="E148" s="8"/>
      <c r="F148" s="8"/>
      <c r="G148" s="8"/>
      <c r="H148" s="8"/>
      <c r="I148" s="5"/>
      <c r="J148" s="5"/>
      <c r="K148" s="5"/>
      <c r="R148"/>
      <c r="S148" s="11"/>
    </row>
    <row r="149" spans="2:19" x14ac:dyDescent="0.25">
      <c r="B149" s="1"/>
      <c r="C149" s="1"/>
      <c r="D149" s="8"/>
      <c r="E149" s="8"/>
      <c r="F149" s="8"/>
      <c r="G149" s="8"/>
      <c r="H149" s="8"/>
      <c r="I149" s="5"/>
      <c r="J149" s="5"/>
      <c r="K149" s="5"/>
      <c r="R149"/>
      <c r="S149" s="11"/>
    </row>
    <row r="150" spans="2:19" x14ac:dyDescent="0.25">
      <c r="B150" s="1"/>
      <c r="C150" s="1"/>
      <c r="D150" s="8"/>
      <c r="E150" s="8"/>
      <c r="F150" s="8"/>
      <c r="G150" s="8"/>
      <c r="H150" s="8"/>
      <c r="I150" s="5"/>
      <c r="J150" s="5"/>
      <c r="K150" s="5"/>
      <c r="R150"/>
      <c r="S150" s="11"/>
    </row>
    <row r="151" spans="2:19" x14ac:dyDescent="0.25">
      <c r="B151" s="1"/>
      <c r="C151" s="1"/>
      <c r="D151" s="8"/>
      <c r="E151" s="8"/>
      <c r="F151" s="8"/>
      <c r="G151" s="8"/>
      <c r="H151" s="8"/>
      <c r="I151" s="5"/>
      <c r="J151" s="5"/>
      <c r="K151" s="5"/>
      <c r="R151"/>
      <c r="S151" s="11"/>
    </row>
    <row r="152" spans="2:19" x14ac:dyDescent="0.25">
      <c r="B152" s="1"/>
      <c r="C152" s="1"/>
      <c r="D152" s="8"/>
      <c r="E152" s="8"/>
      <c r="F152" s="8"/>
      <c r="G152" s="8"/>
      <c r="H152" s="8"/>
      <c r="I152" s="5"/>
      <c r="J152" s="5"/>
      <c r="K152" s="5"/>
      <c r="R152"/>
      <c r="S152" s="11"/>
    </row>
    <row r="153" spans="2:19" x14ac:dyDescent="0.25">
      <c r="B153" s="1"/>
      <c r="C153" s="1"/>
      <c r="D153" s="8"/>
      <c r="E153" s="8"/>
      <c r="F153" s="8"/>
      <c r="G153" s="8"/>
      <c r="H153" s="8"/>
      <c r="I153" s="5"/>
      <c r="J153" s="5"/>
      <c r="K153" s="5"/>
      <c r="R153"/>
      <c r="S153" s="11"/>
    </row>
    <row r="154" spans="2:19" x14ac:dyDescent="0.25">
      <c r="B154" s="1"/>
      <c r="C154" s="1"/>
      <c r="D154" s="8"/>
      <c r="E154" s="8"/>
      <c r="F154" s="8"/>
      <c r="G154" s="8"/>
      <c r="H154" s="8"/>
      <c r="I154" s="5"/>
      <c r="J154" s="5"/>
      <c r="K154" s="5"/>
      <c r="R154"/>
      <c r="S154" s="11"/>
    </row>
    <row r="155" spans="2:19" x14ac:dyDescent="0.25">
      <c r="B155" s="1"/>
      <c r="C155" s="1"/>
      <c r="D155" s="8"/>
      <c r="E155" s="8"/>
      <c r="F155" s="8"/>
      <c r="G155" s="8"/>
      <c r="H155" s="8"/>
      <c r="I155" s="5"/>
      <c r="J155" s="5"/>
      <c r="K155" s="5"/>
      <c r="R155"/>
      <c r="S155" s="11"/>
    </row>
    <row r="156" spans="2:19" x14ac:dyDescent="0.25">
      <c r="B156" s="1"/>
      <c r="C156" s="1"/>
      <c r="D156" s="8"/>
      <c r="E156" s="8"/>
      <c r="F156" s="8"/>
      <c r="G156" s="8"/>
      <c r="H156" s="8"/>
      <c r="I156" s="5"/>
      <c r="J156" s="5"/>
      <c r="K156" s="5"/>
      <c r="R156"/>
      <c r="S156" s="11"/>
    </row>
    <row r="157" spans="2:19" x14ac:dyDescent="0.25">
      <c r="B157" s="1"/>
      <c r="C157" s="1"/>
      <c r="D157" s="8"/>
      <c r="E157" s="8"/>
      <c r="F157" s="8"/>
      <c r="G157" s="8"/>
      <c r="H157" s="8"/>
      <c r="I157" s="5"/>
      <c r="J157" s="5"/>
      <c r="K157" s="5"/>
      <c r="R157"/>
      <c r="S157" s="11"/>
    </row>
    <row r="158" spans="2:19" x14ac:dyDescent="0.25">
      <c r="B158" s="1"/>
      <c r="C158" s="1"/>
      <c r="D158" s="8"/>
      <c r="E158" s="8"/>
      <c r="F158" s="8"/>
      <c r="G158" s="8"/>
      <c r="H158" s="8"/>
      <c r="I158" s="5"/>
      <c r="J158" s="5"/>
      <c r="K158" s="5"/>
      <c r="R158"/>
      <c r="S158" s="11"/>
    </row>
    <row r="159" spans="2:19" x14ac:dyDescent="0.25">
      <c r="B159" s="1"/>
      <c r="C159" s="1"/>
      <c r="D159" s="8"/>
      <c r="E159" s="8"/>
      <c r="F159" s="8"/>
      <c r="G159" s="8"/>
      <c r="H159" s="8"/>
      <c r="I159" s="5"/>
      <c r="J159" s="5"/>
      <c r="K159" s="5"/>
      <c r="R159"/>
      <c r="S159" s="11"/>
    </row>
    <row r="160" spans="2:19" x14ac:dyDescent="0.25">
      <c r="B160" s="1"/>
      <c r="C160" s="1"/>
      <c r="D160" s="8"/>
      <c r="E160" s="8"/>
      <c r="F160" s="8"/>
      <c r="G160" s="8"/>
      <c r="H160" s="8"/>
      <c r="I160" s="5"/>
      <c r="J160" s="5"/>
      <c r="K160" s="5"/>
      <c r="R160"/>
      <c r="S160" s="11"/>
    </row>
    <row r="161" spans="2:19" x14ac:dyDescent="0.25">
      <c r="B161" s="1"/>
      <c r="C161" s="1"/>
      <c r="D161" s="8"/>
      <c r="E161" s="8"/>
      <c r="F161" s="8"/>
      <c r="G161" s="8"/>
      <c r="H161" s="8"/>
      <c r="I161" s="5"/>
      <c r="J161" s="5"/>
      <c r="K161" s="5"/>
      <c r="R161"/>
      <c r="S161" s="11"/>
    </row>
    <row r="162" spans="2:19" x14ac:dyDescent="0.25">
      <c r="B162" s="1"/>
      <c r="C162" s="1"/>
      <c r="D162" s="8"/>
      <c r="E162" s="8"/>
      <c r="F162" s="8"/>
      <c r="G162" s="8"/>
      <c r="H162" s="8"/>
      <c r="I162" s="5"/>
      <c r="J162" s="5"/>
      <c r="K162" s="5"/>
      <c r="R162"/>
      <c r="S162" s="11"/>
    </row>
    <row r="163" spans="2:19" x14ac:dyDescent="0.25">
      <c r="B163" s="1"/>
      <c r="C163" s="1"/>
      <c r="D163" s="8"/>
      <c r="E163" s="8"/>
      <c r="F163" s="8"/>
      <c r="G163" s="8"/>
      <c r="H163" s="8"/>
      <c r="I163" s="5"/>
      <c r="J163" s="5"/>
      <c r="K163" s="5"/>
      <c r="R163"/>
      <c r="S163" s="11"/>
    </row>
    <row r="164" spans="2:19" x14ac:dyDescent="0.25">
      <c r="B164" s="1"/>
      <c r="C164" s="1"/>
      <c r="D164" s="8"/>
      <c r="E164" s="8"/>
      <c r="F164" s="8"/>
      <c r="G164" s="8"/>
      <c r="H164" s="8"/>
      <c r="I164" s="5"/>
      <c r="J164" s="5"/>
      <c r="K164" s="5"/>
      <c r="R164"/>
      <c r="S164" s="11"/>
    </row>
    <row r="165" spans="2:19" x14ac:dyDescent="0.25">
      <c r="B165" s="1"/>
      <c r="C165" s="1"/>
      <c r="D165" s="8"/>
      <c r="E165" s="8"/>
      <c r="F165" s="8"/>
      <c r="G165" s="8"/>
      <c r="H165" s="8"/>
      <c r="I165" s="5"/>
      <c r="J165" s="5"/>
      <c r="K165" s="5"/>
      <c r="R165"/>
      <c r="S165" s="11"/>
    </row>
    <row r="166" spans="2:19" x14ac:dyDescent="0.25">
      <c r="B166" s="1"/>
      <c r="C166" s="1"/>
      <c r="D166" s="8"/>
      <c r="E166" s="8"/>
      <c r="F166" s="8"/>
      <c r="G166" s="8"/>
      <c r="H166" s="8"/>
      <c r="I166" s="5"/>
      <c r="J166" s="5"/>
      <c r="K166" s="5"/>
      <c r="R166"/>
      <c r="S166" s="11"/>
    </row>
    <row r="167" spans="2:19" x14ac:dyDescent="0.25">
      <c r="B167" s="1"/>
      <c r="C167" s="1"/>
      <c r="D167" s="8"/>
      <c r="E167" s="8"/>
      <c r="F167" s="8"/>
      <c r="G167" s="8"/>
      <c r="H167" s="8"/>
      <c r="I167" s="5"/>
      <c r="J167" s="5"/>
      <c r="K167" s="5"/>
      <c r="R167"/>
      <c r="S167" s="11"/>
    </row>
    <row r="168" spans="2:19" x14ac:dyDescent="0.25">
      <c r="B168" s="1"/>
      <c r="C168" s="1"/>
      <c r="D168" s="8"/>
      <c r="E168" s="8"/>
      <c r="F168" s="8"/>
      <c r="G168" s="8"/>
      <c r="H168" s="8"/>
      <c r="I168" s="5"/>
      <c r="J168" s="5"/>
      <c r="K168" s="5"/>
      <c r="R168"/>
      <c r="S168" s="11"/>
    </row>
    <row r="169" spans="2:19" x14ac:dyDescent="0.25">
      <c r="B169" s="1"/>
      <c r="C169" s="1"/>
      <c r="D169" s="8"/>
      <c r="E169" s="8"/>
      <c r="F169" s="8"/>
      <c r="G169" s="8"/>
      <c r="H169" s="8"/>
      <c r="I169" s="5"/>
      <c r="J169" s="5"/>
      <c r="K169" s="5"/>
      <c r="R169"/>
      <c r="S169" s="11"/>
    </row>
    <row r="170" spans="2:19" x14ac:dyDescent="0.25">
      <c r="B170" s="1"/>
      <c r="C170" s="1"/>
      <c r="D170" s="8"/>
      <c r="E170" s="8"/>
      <c r="F170" s="8"/>
      <c r="G170" s="8"/>
      <c r="H170" s="8"/>
      <c r="I170" s="5"/>
      <c r="J170" s="5"/>
      <c r="K170" s="5"/>
      <c r="R170"/>
      <c r="S170" s="11"/>
    </row>
    <row r="171" spans="2:19" x14ac:dyDescent="0.25">
      <c r="B171" s="1"/>
      <c r="C171" s="1"/>
      <c r="D171" s="8"/>
      <c r="E171" s="8"/>
      <c r="F171" s="8"/>
      <c r="G171" s="8"/>
      <c r="H171" s="8"/>
      <c r="I171" s="5"/>
      <c r="J171" s="5"/>
      <c r="K171" s="5"/>
      <c r="R171"/>
      <c r="S171" s="11"/>
    </row>
    <row r="172" spans="2:19" x14ac:dyDescent="0.25">
      <c r="B172" s="1"/>
      <c r="C172" s="1"/>
      <c r="D172" s="8"/>
      <c r="E172" s="8"/>
      <c r="F172" s="8"/>
      <c r="G172" s="8"/>
      <c r="H172" s="8"/>
      <c r="I172" s="5"/>
      <c r="J172" s="5"/>
      <c r="K172" s="5"/>
      <c r="R172"/>
      <c r="S172" s="11"/>
    </row>
    <row r="173" spans="2:19" x14ac:dyDescent="0.25">
      <c r="B173" s="1"/>
      <c r="C173" s="1"/>
      <c r="D173" s="8"/>
      <c r="E173" s="8"/>
      <c r="F173" s="8"/>
      <c r="G173" s="8"/>
      <c r="H173" s="8"/>
      <c r="I173" s="5"/>
      <c r="J173" s="5"/>
      <c r="K173" s="5"/>
      <c r="R173"/>
      <c r="S173" s="11"/>
    </row>
    <row r="174" spans="2:19" x14ac:dyDescent="0.25">
      <c r="B174" s="1"/>
      <c r="C174" s="1"/>
      <c r="D174" s="8"/>
      <c r="E174" s="8"/>
      <c r="F174" s="8"/>
      <c r="G174" s="8"/>
      <c r="H174" s="8"/>
      <c r="I174" s="5"/>
      <c r="J174" s="5"/>
      <c r="K174" s="5"/>
      <c r="R174"/>
      <c r="S174" s="11"/>
    </row>
    <row r="175" spans="2:19" x14ac:dyDescent="0.25">
      <c r="B175" s="1"/>
      <c r="C175" s="1"/>
      <c r="D175" s="8"/>
      <c r="E175" s="8"/>
      <c r="F175" s="8"/>
      <c r="G175" s="8"/>
      <c r="H175" s="8"/>
      <c r="I175" s="5"/>
      <c r="J175" s="5"/>
      <c r="K175" s="5"/>
      <c r="R175"/>
      <c r="S175" s="11"/>
    </row>
    <row r="176" spans="2:19" x14ac:dyDescent="0.25">
      <c r="B176" s="1"/>
      <c r="C176" s="1"/>
      <c r="D176" s="8"/>
      <c r="E176" s="8"/>
      <c r="F176" s="8"/>
      <c r="G176" s="8"/>
      <c r="H176" s="8"/>
      <c r="I176" s="5"/>
      <c r="J176" s="5"/>
      <c r="K176" s="5"/>
      <c r="R176"/>
      <c r="S176" s="11"/>
    </row>
    <row r="177" spans="2:19" x14ac:dyDescent="0.25">
      <c r="B177" s="1"/>
      <c r="C177" s="1"/>
      <c r="D177" s="8"/>
      <c r="E177" s="8"/>
      <c r="F177" s="8"/>
      <c r="G177" s="8"/>
      <c r="H177" s="8"/>
      <c r="I177" s="5"/>
      <c r="J177" s="5"/>
      <c r="K177" s="5"/>
      <c r="R177"/>
      <c r="S177" s="11"/>
    </row>
    <row r="178" spans="2:19" x14ac:dyDescent="0.25">
      <c r="B178" s="1"/>
      <c r="C178" s="1"/>
      <c r="D178" s="8"/>
      <c r="E178" s="8"/>
      <c r="F178" s="8"/>
      <c r="G178" s="8"/>
      <c r="H178" s="8"/>
      <c r="I178" s="5"/>
      <c r="J178" s="5"/>
      <c r="K178" s="5"/>
      <c r="R178"/>
      <c r="S178" s="11"/>
    </row>
    <row r="179" spans="2:19" x14ac:dyDescent="0.25">
      <c r="B179" s="1"/>
      <c r="C179" s="1"/>
      <c r="D179" s="8"/>
      <c r="E179" s="8"/>
      <c r="F179" s="8"/>
      <c r="G179" s="8"/>
      <c r="H179" s="8"/>
      <c r="I179" s="5"/>
      <c r="J179" s="5"/>
      <c r="K179" s="5"/>
      <c r="R179"/>
      <c r="S179" s="11"/>
    </row>
    <row r="180" spans="2:19" x14ac:dyDescent="0.25">
      <c r="B180" s="1"/>
      <c r="C180" s="1"/>
      <c r="D180" s="8"/>
      <c r="E180" s="8"/>
      <c r="F180" s="8"/>
      <c r="G180" s="8"/>
      <c r="H180" s="8"/>
      <c r="I180" s="5"/>
      <c r="J180" s="5"/>
      <c r="K180" s="5"/>
      <c r="R180"/>
      <c r="S180" s="11"/>
    </row>
    <row r="181" spans="2:19" x14ac:dyDescent="0.25">
      <c r="B181" s="1"/>
      <c r="C181" s="1"/>
      <c r="D181" s="8"/>
      <c r="E181" s="8"/>
      <c r="F181" s="8"/>
      <c r="G181" s="8"/>
      <c r="H181" s="8"/>
      <c r="I181" s="5"/>
      <c r="J181" s="5"/>
      <c r="K181" s="5"/>
      <c r="R181"/>
      <c r="S181" s="11"/>
    </row>
    <row r="182" spans="2:19" x14ac:dyDescent="0.25">
      <c r="B182" s="1"/>
      <c r="C182" s="1"/>
      <c r="D182" s="8"/>
      <c r="E182" s="8"/>
      <c r="F182" s="8"/>
      <c r="G182" s="8"/>
      <c r="H182" s="8"/>
      <c r="I182" s="5"/>
      <c r="J182" s="5"/>
      <c r="K182" s="5"/>
      <c r="R182"/>
      <c r="S182" s="11"/>
    </row>
    <row r="183" spans="2:19" x14ac:dyDescent="0.25">
      <c r="B183" s="1"/>
      <c r="C183" s="1"/>
      <c r="D183" s="8"/>
      <c r="E183" s="8"/>
      <c r="F183" s="8"/>
      <c r="G183" s="8"/>
      <c r="H183" s="8"/>
      <c r="I183" s="5"/>
      <c r="J183" s="5"/>
      <c r="K183" s="5"/>
      <c r="R183"/>
      <c r="S183" s="11"/>
    </row>
    <row r="184" spans="2:19" x14ac:dyDescent="0.25">
      <c r="B184" s="1"/>
      <c r="C184" s="1"/>
      <c r="D184" s="8"/>
      <c r="E184" s="8"/>
      <c r="F184" s="8"/>
      <c r="G184" s="8"/>
      <c r="H184" s="8"/>
      <c r="I184" s="5"/>
      <c r="J184" s="5"/>
      <c r="K184" s="5"/>
      <c r="R184"/>
      <c r="S184" s="11"/>
    </row>
    <row r="185" spans="2:19" x14ac:dyDescent="0.25">
      <c r="B185" s="1"/>
      <c r="C185" s="1"/>
      <c r="D185" s="8"/>
      <c r="E185" s="8"/>
      <c r="F185" s="8"/>
      <c r="G185" s="8"/>
      <c r="H185" s="8"/>
      <c r="I185" s="5"/>
      <c r="J185" s="5"/>
      <c r="K185" s="5"/>
      <c r="R185"/>
      <c r="S185" s="11"/>
    </row>
    <row r="186" spans="2:19" x14ac:dyDescent="0.25">
      <c r="B186" s="1"/>
      <c r="C186" s="1"/>
      <c r="D186" s="8"/>
      <c r="E186" s="8"/>
      <c r="F186" s="8"/>
      <c r="G186" s="8"/>
      <c r="H186" s="8"/>
      <c r="I186" s="5"/>
      <c r="J186" s="5"/>
      <c r="K186" s="5"/>
      <c r="R186"/>
      <c r="S186" s="11"/>
    </row>
    <row r="187" spans="2:19" x14ac:dyDescent="0.25">
      <c r="B187" s="1"/>
      <c r="C187" s="1"/>
      <c r="D187" s="8"/>
      <c r="E187" s="8"/>
      <c r="F187" s="8"/>
      <c r="G187" s="8"/>
      <c r="H187" s="8"/>
      <c r="I187" s="5"/>
      <c r="J187" s="5"/>
      <c r="K187" s="5"/>
      <c r="R187"/>
      <c r="S187" s="11"/>
    </row>
    <row r="188" spans="2:19" x14ac:dyDescent="0.25">
      <c r="B188" s="1"/>
      <c r="C188" s="1"/>
      <c r="D188" s="8"/>
      <c r="E188" s="8"/>
      <c r="F188" s="8"/>
      <c r="G188" s="8"/>
      <c r="H188" s="8"/>
      <c r="I188" s="5"/>
      <c r="J188" s="5"/>
      <c r="K188" s="5"/>
      <c r="R188"/>
      <c r="S188" s="11"/>
    </row>
    <row r="189" spans="2:19" x14ac:dyDescent="0.25">
      <c r="B189" s="1"/>
      <c r="C189" s="1"/>
      <c r="D189" s="8"/>
      <c r="E189" s="8"/>
      <c r="F189" s="8"/>
      <c r="G189" s="8"/>
      <c r="H189" s="8"/>
      <c r="I189" s="5"/>
      <c r="J189" s="5"/>
      <c r="K189" s="5"/>
      <c r="R189"/>
      <c r="S189" s="11"/>
    </row>
    <row r="190" spans="2:19" x14ac:dyDescent="0.25">
      <c r="B190" s="1"/>
      <c r="C190" s="1"/>
      <c r="D190" s="8"/>
      <c r="E190" s="8"/>
      <c r="F190" s="8"/>
      <c r="G190" s="8"/>
      <c r="H190" s="8"/>
      <c r="I190" s="5"/>
      <c r="J190" s="5"/>
      <c r="K190" s="5"/>
      <c r="R190"/>
      <c r="S190" s="11"/>
    </row>
    <row r="191" spans="2:19" x14ac:dyDescent="0.25">
      <c r="B191" s="1"/>
      <c r="C191" s="1"/>
      <c r="D191" s="8"/>
      <c r="E191" s="8"/>
      <c r="F191" s="8"/>
      <c r="G191" s="8"/>
      <c r="H191" s="8"/>
      <c r="I191" s="5"/>
      <c r="J191" s="5"/>
      <c r="K191" s="5"/>
      <c r="R191"/>
      <c r="S191" s="11"/>
    </row>
    <row r="192" spans="2:19" x14ac:dyDescent="0.25">
      <c r="B192" s="1"/>
      <c r="C192" s="1"/>
      <c r="D192" s="8"/>
      <c r="E192" s="8"/>
      <c r="F192" s="8"/>
      <c r="G192" s="8"/>
      <c r="H192" s="8"/>
      <c r="I192" s="5"/>
      <c r="J192" s="5"/>
      <c r="K192" s="5"/>
      <c r="R192"/>
      <c r="S192" s="11"/>
    </row>
    <row r="193" spans="2:19" x14ac:dyDescent="0.25">
      <c r="B193" s="1"/>
      <c r="C193" s="1"/>
      <c r="D193" s="8"/>
      <c r="E193" s="8"/>
      <c r="F193" s="8"/>
      <c r="G193" s="8"/>
      <c r="H193" s="8"/>
      <c r="I193" s="5"/>
      <c r="J193" s="5"/>
      <c r="K193" s="5"/>
      <c r="R193"/>
      <c r="S193" s="11"/>
    </row>
    <row r="194" spans="2:19" x14ac:dyDescent="0.25">
      <c r="B194" s="1"/>
      <c r="C194" s="1"/>
      <c r="D194" s="8"/>
      <c r="E194" s="8"/>
      <c r="F194" s="8"/>
      <c r="G194" s="8"/>
      <c r="H194" s="8"/>
      <c r="I194" s="5"/>
      <c r="J194" s="5"/>
      <c r="K194" s="5"/>
      <c r="R194"/>
      <c r="S194" s="11"/>
    </row>
    <row r="195" spans="2:19" x14ac:dyDescent="0.25">
      <c r="B195" s="1"/>
      <c r="C195" s="1"/>
      <c r="D195" s="8"/>
      <c r="E195" s="8"/>
      <c r="F195" s="8"/>
      <c r="G195" s="8"/>
      <c r="H195" s="8"/>
      <c r="I195" s="5"/>
      <c r="J195" s="5"/>
      <c r="K195" s="5"/>
      <c r="R195"/>
      <c r="S195" s="11"/>
    </row>
    <row r="196" spans="2:19" x14ac:dyDescent="0.25">
      <c r="B196" s="1"/>
      <c r="C196" s="1"/>
      <c r="D196" s="8"/>
      <c r="E196" s="8"/>
      <c r="F196" s="8"/>
      <c r="G196" s="8"/>
      <c r="H196" s="8"/>
      <c r="I196" s="5"/>
      <c r="J196" s="5"/>
      <c r="K196" s="5"/>
      <c r="R196"/>
      <c r="S196" s="11"/>
    </row>
    <row r="197" spans="2:19" x14ac:dyDescent="0.25">
      <c r="B197" s="1"/>
      <c r="C197" s="1"/>
      <c r="D197" s="8"/>
      <c r="E197" s="8"/>
      <c r="F197" s="8"/>
      <c r="G197" s="8"/>
      <c r="H197" s="8"/>
      <c r="I197" s="5"/>
      <c r="J197" s="5"/>
      <c r="K197" s="5"/>
      <c r="R197"/>
      <c r="S197" s="11"/>
    </row>
    <row r="198" spans="2:19" x14ac:dyDescent="0.25">
      <c r="B198" s="1"/>
      <c r="C198" s="1"/>
      <c r="D198" s="8"/>
      <c r="E198" s="8"/>
      <c r="F198" s="8"/>
      <c r="G198" s="8"/>
      <c r="H198" s="8"/>
      <c r="I198" s="5"/>
      <c r="J198" s="5"/>
      <c r="K198" s="5"/>
      <c r="R198"/>
      <c r="S198" s="11"/>
    </row>
    <row r="199" spans="2:19" x14ac:dyDescent="0.25">
      <c r="B199" s="1"/>
      <c r="C199" s="1"/>
      <c r="D199" s="8"/>
      <c r="E199" s="8"/>
      <c r="F199" s="8"/>
      <c r="G199" s="8"/>
      <c r="H199" s="8"/>
      <c r="I199" s="5"/>
      <c r="J199" s="5"/>
      <c r="K199" s="5"/>
      <c r="R199"/>
      <c r="S199" s="11"/>
    </row>
    <row r="200" spans="2:19" x14ac:dyDescent="0.25">
      <c r="B200" s="1"/>
      <c r="C200" s="1"/>
      <c r="D200" s="8"/>
      <c r="E200" s="8"/>
      <c r="F200" s="8"/>
      <c r="G200" s="8"/>
      <c r="H200" s="8"/>
      <c r="I200" s="5"/>
      <c r="J200" s="5"/>
      <c r="K200" s="5"/>
      <c r="R200"/>
      <c r="S200" s="11"/>
    </row>
    <row r="201" spans="2:19" x14ac:dyDescent="0.25">
      <c r="B201" s="1"/>
      <c r="C201" s="1"/>
      <c r="D201" s="8"/>
      <c r="E201" s="8"/>
      <c r="F201" s="8"/>
      <c r="G201" s="8"/>
      <c r="H201" s="8"/>
      <c r="I201" s="5"/>
      <c r="J201" s="5"/>
      <c r="K201" s="5"/>
      <c r="R201"/>
      <c r="S201" s="11"/>
    </row>
    <row r="202" spans="2:19" x14ac:dyDescent="0.25">
      <c r="B202" s="1"/>
      <c r="C202" s="1"/>
      <c r="D202" s="8"/>
      <c r="E202" s="8"/>
      <c r="F202" s="8"/>
      <c r="G202" s="8"/>
      <c r="H202" s="8"/>
      <c r="I202" s="5"/>
      <c r="J202" s="5"/>
      <c r="K202" s="5"/>
      <c r="R202"/>
      <c r="S202" s="11"/>
    </row>
    <row r="203" spans="2:19" x14ac:dyDescent="0.25">
      <c r="B203" s="1"/>
      <c r="C203" s="1"/>
      <c r="D203" s="8"/>
      <c r="E203" s="8"/>
      <c r="F203" s="8"/>
      <c r="G203" s="8"/>
      <c r="H203" s="8"/>
      <c r="I203" s="5"/>
      <c r="J203" s="5"/>
      <c r="K203" s="5"/>
      <c r="R203"/>
      <c r="S203" s="11"/>
    </row>
    <row r="204" spans="2:19" x14ac:dyDescent="0.25">
      <c r="B204" s="1"/>
      <c r="C204" s="1"/>
      <c r="D204" s="8"/>
      <c r="E204" s="8"/>
      <c r="F204" s="8"/>
      <c r="G204" s="8"/>
      <c r="H204" s="8"/>
      <c r="I204" s="5"/>
      <c r="J204" s="5"/>
      <c r="K204" s="5"/>
      <c r="R204"/>
      <c r="S204" s="11"/>
    </row>
    <row r="205" spans="2:19" x14ac:dyDescent="0.25">
      <c r="B205" s="1"/>
      <c r="C205" s="1"/>
      <c r="D205" s="8"/>
      <c r="E205" s="8"/>
      <c r="F205" s="8"/>
      <c r="G205" s="8"/>
      <c r="H205" s="8"/>
      <c r="I205" s="5"/>
      <c r="J205" s="5"/>
      <c r="K205" s="5"/>
      <c r="R205"/>
      <c r="S205" s="11"/>
    </row>
    <row r="206" spans="2:19" x14ac:dyDescent="0.25">
      <c r="B206" s="1"/>
      <c r="C206" s="1"/>
      <c r="D206" s="8"/>
      <c r="E206" s="8"/>
      <c r="F206" s="8"/>
      <c r="G206" s="8"/>
      <c r="H206" s="8"/>
      <c r="I206" s="5"/>
      <c r="J206" s="5"/>
      <c r="K206" s="5"/>
      <c r="R206"/>
      <c r="S206" s="11"/>
    </row>
    <row r="207" spans="2:19" x14ac:dyDescent="0.25">
      <c r="B207" s="1"/>
      <c r="C207" s="1"/>
      <c r="D207" s="8"/>
      <c r="E207" s="8"/>
      <c r="F207" s="8"/>
      <c r="G207" s="8"/>
      <c r="H207" s="8"/>
      <c r="I207" s="5"/>
      <c r="J207" s="5"/>
      <c r="K207" s="5"/>
      <c r="R207"/>
      <c r="S207" s="11"/>
    </row>
    <row r="208" spans="2:19" x14ac:dyDescent="0.25">
      <c r="B208" s="1"/>
      <c r="C208" s="1"/>
      <c r="D208" s="8"/>
      <c r="E208" s="8"/>
      <c r="F208" s="8"/>
      <c r="G208" s="8"/>
      <c r="H208" s="8"/>
      <c r="I208" s="5"/>
      <c r="J208" s="5"/>
      <c r="K208" s="5"/>
      <c r="R208"/>
      <c r="S208" s="11"/>
    </row>
    <row r="209" spans="2:19" x14ac:dyDescent="0.25">
      <c r="B209" s="1"/>
      <c r="C209" s="1"/>
      <c r="D209" s="8"/>
      <c r="E209" s="8"/>
      <c r="F209" s="8"/>
      <c r="G209" s="8"/>
      <c r="H209" s="8"/>
      <c r="I209" s="5"/>
      <c r="J209" s="5"/>
      <c r="K209" s="5"/>
      <c r="R209"/>
      <c r="S209" s="11"/>
    </row>
    <row r="210" spans="2:19" x14ac:dyDescent="0.25">
      <c r="B210" s="1"/>
      <c r="C210" s="1"/>
      <c r="D210" s="8"/>
      <c r="E210" s="8"/>
      <c r="F210" s="8"/>
      <c r="G210" s="8"/>
      <c r="H210" s="8"/>
      <c r="I210" s="5"/>
      <c r="J210" s="5"/>
      <c r="K210" s="5"/>
      <c r="R210"/>
      <c r="S210" s="11"/>
    </row>
    <row r="211" spans="2:19" x14ac:dyDescent="0.25">
      <c r="B211" s="1"/>
      <c r="C211" s="1"/>
      <c r="D211" s="8"/>
      <c r="E211" s="8"/>
      <c r="F211" s="8"/>
      <c r="G211" s="8"/>
      <c r="H211" s="8"/>
      <c r="I211" s="5"/>
      <c r="J211" s="5"/>
      <c r="K211" s="5"/>
      <c r="R211"/>
      <c r="S211" s="11"/>
    </row>
    <row r="212" spans="2:19" x14ac:dyDescent="0.25">
      <c r="B212" s="1"/>
      <c r="C212" s="1"/>
      <c r="D212" s="8"/>
      <c r="E212" s="8"/>
      <c r="F212" s="8"/>
      <c r="G212" s="8"/>
      <c r="H212" s="8"/>
      <c r="I212" s="5"/>
      <c r="J212" s="5"/>
      <c r="K212" s="5"/>
      <c r="R212"/>
      <c r="S212" s="11"/>
    </row>
    <row r="213" spans="2:19" x14ac:dyDescent="0.25">
      <c r="B213" s="1"/>
      <c r="C213" s="1"/>
      <c r="D213" s="8"/>
      <c r="E213" s="8"/>
      <c r="F213" s="8"/>
      <c r="G213" s="8"/>
      <c r="H213" s="8"/>
      <c r="I213" s="5"/>
      <c r="J213" s="5"/>
      <c r="K213" s="5"/>
      <c r="R213"/>
      <c r="S213" s="11"/>
    </row>
    <row r="214" spans="2:19" x14ac:dyDescent="0.25">
      <c r="B214" s="1"/>
      <c r="C214" s="1"/>
      <c r="D214" s="8"/>
      <c r="E214" s="8"/>
      <c r="F214" s="8"/>
      <c r="G214" s="8"/>
      <c r="H214" s="8"/>
      <c r="I214" s="5"/>
      <c r="J214" s="5"/>
      <c r="K214" s="5"/>
      <c r="R214"/>
      <c r="S214" s="11"/>
    </row>
    <row r="215" spans="2:19" x14ac:dyDescent="0.25">
      <c r="B215" s="1"/>
      <c r="C215" s="1"/>
      <c r="D215" s="8"/>
      <c r="E215" s="8"/>
      <c r="F215" s="8"/>
      <c r="G215" s="8"/>
      <c r="H215" s="8"/>
      <c r="I215" s="5"/>
      <c r="J215" s="5"/>
      <c r="K215" s="5"/>
      <c r="R215"/>
      <c r="S215" s="11"/>
    </row>
    <row r="216" spans="2:19" x14ac:dyDescent="0.25">
      <c r="B216" s="1"/>
      <c r="C216" s="1"/>
      <c r="D216" s="8"/>
      <c r="E216" s="8"/>
      <c r="F216" s="8"/>
      <c r="G216" s="8"/>
      <c r="H216" s="8"/>
      <c r="I216" s="5"/>
      <c r="J216" s="5"/>
      <c r="K216" s="5"/>
      <c r="R216"/>
      <c r="S216" s="11"/>
    </row>
    <row r="217" spans="2:19" x14ac:dyDescent="0.25">
      <c r="B217" s="1"/>
      <c r="C217" s="1"/>
      <c r="D217" s="8"/>
      <c r="E217" s="8"/>
      <c r="F217" s="8"/>
      <c r="G217" s="8"/>
      <c r="H217" s="8"/>
      <c r="I217" s="5"/>
      <c r="J217" s="5"/>
      <c r="K217" s="5"/>
      <c r="R217"/>
      <c r="S217" s="11"/>
    </row>
    <row r="218" spans="2:19" x14ac:dyDescent="0.25">
      <c r="B218" s="1"/>
      <c r="C218" s="1"/>
      <c r="D218" s="8"/>
      <c r="E218" s="8"/>
      <c r="F218" s="8"/>
      <c r="G218" s="8"/>
      <c r="H218" s="8"/>
      <c r="I218" s="5"/>
      <c r="J218" s="5"/>
      <c r="K218" s="5"/>
      <c r="R218"/>
      <c r="S218" s="11"/>
    </row>
    <row r="219" spans="2:19" x14ac:dyDescent="0.25">
      <c r="B219" s="1"/>
      <c r="C219" s="1"/>
      <c r="D219" s="8"/>
      <c r="E219" s="8"/>
      <c r="F219" s="8"/>
      <c r="G219" s="8"/>
      <c r="H219" s="8"/>
      <c r="I219" s="5"/>
      <c r="J219" s="5"/>
      <c r="K219" s="5"/>
      <c r="R219"/>
      <c r="S219" s="11"/>
    </row>
    <row r="220" spans="2:19" x14ac:dyDescent="0.25">
      <c r="B220" s="1"/>
      <c r="C220" s="1"/>
      <c r="D220" s="8"/>
      <c r="E220" s="8"/>
      <c r="F220" s="8"/>
      <c r="G220" s="8"/>
      <c r="H220" s="8"/>
      <c r="I220" s="5"/>
      <c r="J220" s="5"/>
      <c r="K220" s="5"/>
      <c r="R220"/>
      <c r="S220" s="11"/>
    </row>
    <row r="221" spans="2:19" x14ac:dyDescent="0.25">
      <c r="B221" s="1"/>
      <c r="C221" s="1"/>
      <c r="D221" s="8"/>
      <c r="E221" s="8"/>
      <c r="F221" s="8"/>
      <c r="G221" s="8"/>
      <c r="H221" s="8"/>
      <c r="I221" s="5"/>
      <c r="J221" s="5"/>
      <c r="K221" s="5"/>
      <c r="R221"/>
      <c r="S221" s="11"/>
    </row>
    <row r="222" spans="2:19" x14ac:dyDescent="0.25">
      <c r="B222" s="1"/>
      <c r="C222" s="1"/>
      <c r="D222" s="8"/>
      <c r="E222" s="8"/>
      <c r="F222" s="8"/>
      <c r="G222" s="8"/>
      <c r="H222" s="8"/>
      <c r="I222" s="5"/>
      <c r="J222" s="5"/>
      <c r="K222" s="5"/>
      <c r="R222"/>
      <c r="S222" s="11"/>
    </row>
    <row r="223" spans="2:19" x14ac:dyDescent="0.25">
      <c r="B223" s="1"/>
      <c r="C223" s="1"/>
      <c r="D223" s="8"/>
      <c r="E223" s="8"/>
      <c r="F223" s="8"/>
      <c r="G223" s="8"/>
      <c r="H223" s="8"/>
      <c r="I223" s="5"/>
      <c r="J223" s="5"/>
      <c r="K223" s="5"/>
      <c r="R223"/>
      <c r="S223" s="11"/>
    </row>
    <row r="224" spans="2:19" x14ac:dyDescent="0.25">
      <c r="B224" s="1"/>
      <c r="C224" s="1"/>
      <c r="D224" s="8"/>
      <c r="E224" s="8"/>
      <c r="F224" s="8"/>
      <c r="G224" s="8"/>
      <c r="H224" s="8"/>
      <c r="I224" s="5"/>
      <c r="J224" s="5"/>
      <c r="K224" s="5"/>
      <c r="R224"/>
      <c r="S224" s="11"/>
    </row>
    <row r="225" spans="2:19" x14ac:dyDescent="0.25">
      <c r="B225" s="1"/>
      <c r="C225" s="1"/>
      <c r="D225" s="8"/>
      <c r="E225" s="8"/>
      <c r="F225" s="8"/>
      <c r="G225" s="8"/>
      <c r="H225" s="8"/>
      <c r="I225" s="5"/>
      <c r="J225" s="5"/>
      <c r="K225" s="5"/>
      <c r="R225"/>
      <c r="S225" s="11"/>
    </row>
    <row r="226" spans="2:19" x14ac:dyDescent="0.25">
      <c r="B226" s="1"/>
      <c r="C226" s="1"/>
      <c r="D226" s="8"/>
      <c r="E226" s="8"/>
      <c r="F226" s="8"/>
      <c r="G226" s="8"/>
      <c r="H226" s="8"/>
      <c r="I226" s="5"/>
      <c r="J226" s="5"/>
      <c r="K226" s="5"/>
      <c r="R226"/>
      <c r="S226" s="11"/>
    </row>
    <row r="227" spans="2:19" x14ac:dyDescent="0.25">
      <c r="B227" s="1"/>
      <c r="C227" s="1"/>
      <c r="D227" s="8"/>
      <c r="E227" s="8"/>
      <c r="F227" s="8"/>
      <c r="G227" s="8"/>
      <c r="H227" s="8"/>
      <c r="I227" s="5"/>
      <c r="J227" s="5"/>
      <c r="K227" s="5"/>
      <c r="R227"/>
      <c r="S227" s="11"/>
    </row>
    <row r="228" spans="2:19" x14ac:dyDescent="0.25">
      <c r="B228" s="1"/>
      <c r="C228" s="1"/>
      <c r="D228" s="8"/>
      <c r="E228" s="8"/>
      <c r="F228" s="8"/>
      <c r="G228" s="8"/>
      <c r="H228" s="8"/>
      <c r="I228" s="5"/>
      <c r="J228" s="5"/>
      <c r="K228" s="5"/>
      <c r="R228"/>
      <c r="S228" s="11"/>
    </row>
    <row r="229" spans="2:19" x14ac:dyDescent="0.25">
      <c r="B229" s="1"/>
      <c r="C229" s="1"/>
      <c r="D229" s="8"/>
      <c r="E229" s="8"/>
      <c r="F229" s="8"/>
      <c r="G229" s="8"/>
      <c r="H229" s="8"/>
      <c r="I229" s="5"/>
      <c r="J229" s="5"/>
      <c r="K229" s="5"/>
      <c r="R229"/>
      <c r="S229" s="11"/>
    </row>
    <row r="230" spans="2:19" x14ac:dyDescent="0.25">
      <c r="B230" s="1"/>
      <c r="C230" s="1"/>
      <c r="D230" s="8"/>
      <c r="E230" s="8"/>
      <c r="F230" s="8"/>
      <c r="G230" s="8"/>
      <c r="H230" s="8"/>
      <c r="I230" s="5"/>
      <c r="J230" s="5"/>
      <c r="K230" s="5"/>
      <c r="R230"/>
      <c r="S230" s="11"/>
    </row>
    <row r="231" spans="2:19" x14ac:dyDescent="0.25">
      <c r="B231" s="1"/>
      <c r="C231" s="1"/>
      <c r="D231" s="8"/>
      <c r="E231" s="8"/>
      <c r="F231" s="8"/>
      <c r="G231" s="8"/>
      <c r="H231" s="8"/>
      <c r="I231" s="5"/>
      <c r="J231" s="5"/>
      <c r="K231" s="5"/>
      <c r="R231"/>
      <c r="S231" s="11"/>
    </row>
    <row r="232" spans="2:19" x14ac:dyDescent="0.25">
      <c r="B232" s="1"/>
      <c r="C232" s="1"/>
      <c r="D232" s="8"/>
      <c r="E232" s="8"/>
      <c r="F232" s="8"/>
      <c r="G232" s="8"/>
      <c r="H232" s="8"/>
      <c r="I232" s="5"/>
      <c r="J232" s="5"/>
      <c r="K232" s="5"/>
      <c r="R232"/>
      <c r="S232" s="11"/>
    </row>
    <row r="233" spans="2:19" x14ac:dyDescent="0.25">
      <c r="B233" s="1"/>
      <c r="C233" s="1"/>
      <c r="D233" s="8"/>
      <c r="E233" s="8"/>
      <c r="F233" s="8"/>
      <c r="G233" s="8"/>
      <c r="H233" s="8"/>
      <c r="I233" s="5"/>
      <c r="J233" s="5"/>
      <c r="K233" s="5"/>
      <c r="R233"/>
      <c r="S233" s="11"/>
    </row>
    <row r="234" spans="2:19" x14ac:dyDescent="0.25">
      <c r="B234" s="1"/>
      <c r="C234" s="1"/>
      <c r="D234" s="8"/>
      <c r="E234" s="8"/>
      <c r="F234" s="8"/>
      <c r="G234" s="8"/>
      <c r="H234" s="8"/>
      <c r="I234" s="5"/>
      <c r="J234" s="5"/>
      <c r="K234" s="5"/>
      <c r="R234"/>
      <c r="S234" s="11"/>
    </row>
    <row r="235" spans="2:19" x14ac:dyDescent="0.25">
      <c r="B235" s="1"/>
      <c r="C235" s="1"/>
      <c r="D235" s="8"/>
      <c r="E235" s="8"/>
      <c r="F235" s="8"/>
      <c r="G235" s="8"/>
      <c r="H235" s="8"/>
      <c r="I235" s="5"/>
      <c r="J235" s="5"/>
      <c r="K235" s="5"/>
      <c r="R235"/>
      <c r="S235" s="11"/>
    </row>
    <row r="236" spans="2:19" x14ac:dyDescent="0.25">
      <c r="B236" s="1"/>
      <c r="C236" s="1"/>
      <c r="D236" s="8"/>
      <c r="E236" s="8"/>
      <c r="F236" s="8"/>
      <c r="G236" s="8"/>
      <c r="H236" s="8"/>
      <c r="I236" s="5"/>
      <c r="J236" s="5"/>
      <c r="K236" s="5"/>
      <c r="R236"/>
      <c r="S236" s="11"/>
    </row>
    <row r="237" spans="2:19" x14ac:dyDescent="0.25">
      <c r="B237" s="1"/>
      <c r="C237" s="1"/>
      <c r="D237" s="8"/>
      <c r="E237" s="8"/>
      <c r="F237" s="8"/>
      <c r="G237" s="8"/>
      <c r="H237" s="8"/>
      <c r="I237" s="5"/>
      <c r="J237" s="5"/>
      <c r="K237" s="5"/>
      <c r="R237"/>
      <c r="S237" s="11"/>
    </row>
    <row r="238" spans="2:19" x14ac:dyDescent="0.25">
      <c r="B238" s="1"/>
      <c r="C238" s="1"/>
      <c r="D238" s="8"/>
      <c r="E238" s="8"/>
      <c r="F238" s="8"/>
      <c r="G238" s="8"/>
      <c r="H238" s="8"/>
      <c r="I238" s="5"/>
      <c r="J238" s="5"/>
      <c r="K238" s="5"/>
      <c r="R238"/>
      <c r="S238" s="11"/>
    </row>
    <row r="239" spans="2:19" x14ac:dyDescent="0.25">
      <c r="B239" s="1"/>
      <c r="C239" s="1"/>
      <c r="D239" s="8"/>
      <c r="E239" s="8"/>
      <c r="F239" s="8"/>
      <c r="G239" s="8"/>
      <c r="H239" s="8"/>
      <c r="I239" s="5"/>
      <c r="J239" s="5"/>
      <c r="K239" s="5"/>
      <c r="R239"/>
      <c r="S239" s="11"/>
    </row>
    <row r="240" spans="2:19" x14ac:dyDescent="0.25">
      <c r="B240" s="1"/>
      <c r="C240" s="1"/>
      <c r="D240" s="8"/>
      <c r="E240" s="8"/>
      <c r="F240" s="8"/>
      <c r="G240" s="8"/>
      <c r="H240" s="8"/>
      <c r="I240" s="5"/>
      <c r="J240" s="5"/>
      <c r="K240" s="5"/>
      <c r="R240"/>
      <c r="S240" s="11"/>
    </row>
    <row r="241" spans="2:19" x14ac:dyDescent="0.25">
      <c r="B241" s="1"/>
      <c r="C241" s="1"/>
      <c r="D241" s="8"/>
      <c r="E241" s="8"/>
      <c r="F241" s="8"/>
      <c r="G241" s="8"/>
      <c r="H241" s="8"/>
      <c r="I241" s="5"/>
      <c r="J241" s="5"/>
      <c r="K241" s="5"/>
      <c r="R241"/>
      <c r="S241" s="11"/>
    </row>
    <row r="242" spans="2:19" x14ac:dyDescent="0.25">
      <c r="B242" s="1"/>
      <c r="C242" s="1"/>
      <c r="D242" s="8"/>
      <c r="E242" s="8"/>
      <c r="F242" s="8"/>
      <c r="G242" s="8"/>
      <c r="H242" s="8"/>
      <c r="I242" s="5"/>
      <c r="J242" s="5"/>
      <c r="K242" s="5"/>
      <c r="R242"/>
      <c r="S242" s="11"/>
    </row>
    <row r="243" spans="2:19" x14ac:dyDescent="0.25">
      <c r="B243" s="1"/>
      <c r="C243" s="1"/>
      <c r="D243" s="8"/>
      <c r="E243" s="8"/>
      <c r="F243" s="8"/>
      <c r="G243" s="8"/>
      <c r="H243" s="8"/>
      <c r="I243" s="5"/>
      <c r="J243" s="5"/>
      <c r="K243" s="5"/>
      <c r="R243"/>
      <c r="S243" s="11"/>
    </row>
    <row r="244" spans="2:19" x14ac:dyDescent="0.25">
      <c r="B244" s="1"/>
      <c r="C244" s="1"/>
      <c r="D244" s="8"/>
      <c r="E244" s="8"/>
      <c r="F244" s="8"/>
      <c r="G244" s="8"/>
      <c r="H244" s="8"/>
      <c r="I244" s="5"/>
      <c r="J244" s="5"/>
      <c r="K244" s="5"/>
      <c r="R244"/>
      <c r="S244" s="11"/>
    </row>
    <row r="245" spans="2:19" x14ac:dyDescent="0.25">
      <c r="B245" s="1"/>
      <c r="C245" s="1"/>
      <c r="D245" s="8"/>
      <c r="E245" s="8"/>
      <c r="F245" s="8"/>
      <c r="G245" s="8"/>
      <c r="H245" s="8"/>
      <c r="I245" s="5"/>
      <c r="J245" s="5"/>
      <c r="K245" s="5"/>
      <c r="R245"/>
      <c r="S245" s="11"/>
    </row>
    <row r="246" spans="2:19" x14ac:dyDescent="0.25">
      <c r="B246" s="1"/>
      <c r="C246" s="1"/>
      <c r="D246" s="8"/>
      <c r="E246" s="8"/>
      <c r="F246" s="8"/>
      <c r="G246" s="8"/>
      <c r="H246" s="8"/>
      <c r="I246" s="5"/>
      <c r="J246" s="5"/>
      <c r="K246" s="5"/>
      <c r="R246"/>
      <c r="S246" s="11"/>
    </row>
    <row r="247" spans="2:19" x14ac:dyDescent="0.25">
      <c r="B247" s="1"/>
      <c r="C247" s="1"/>
      <c r="D247" s="8"/>
      <c r="E247" s="8"/>
      <c r="F247" s="8"/>
      <c r="G247" s="8"/>
      <c r="H247" s="8"/>
      <c r="I247" s="5"/>
      <c r="J247" s="5"/>
      <c r="K247" s="5"/>
      <c r="R247"/>
      <c r="S247" s="11"/>
    </row>
    <row r="248" spans="2:19" x14ac:dyDescent="0.25">
      <c r="B248" s="1"/>
      <c r="C248" s="1"/>
      <c r="D248" s="8"/>
      <c r="E248" s="8"/>
      <c r="F248" s="8"/>
      <c r="G248" s="8"/>
      <c r="H248" s="8"/>
      <c r="I248" s="5"/>
      <c r="J248" s="5"/>
      <c r="K248" s="5"/>
      <c r="R248"/>
      <c r="S248" s="11"/>
    </row>
    <row r="249" spans="2:19" x14ac:dyDescent="0.25">
      <c r="B249" s="1"/>
      <c r="C249" s="1"/>
      <c r="D249" s="8"/>
      <c r="E249" s="8"/>
      <c r="F249" s="8"/>
      <c r="G249" s="8"/>
      <c r="H249" s="8"/>
      <c r="I249" s="5"/>
      <c r="J249" s="5"/>
      <c r="K249" s="5"/>
      <c r="R249"/>
      <c r="S249" s="11"/>
    </row>
    <row r="250" spans="2:19" x14ac:dyDescent="0.25">
      <c r="B250" s="1"/>
      <c r="C250" s="1"/>
      <c r="D250" s="8"/>
      <c r="E250" s="8"/>
      <c r="F250" s="8"/>
      <c r="G250" s="8"/>
      <c r="H250" s="8"/>
      <c r="I250" s="5"/>
      <c r="J250" s="5"/>
      <c r="K250" s="5"/>
      <c r="R250"/>
      <c r="S250" s="11"/>
    </row>
    <row r="251" spans="2:19" x14ac:dyDescent="0.25">
      <c r="B251" s="1"/>
      <c r="C251" s="1"/>
      <c r="D251" s="8"/>
      <c r="E251" s="8"/>
      <c r="F251" s="8"/>
      <c r="G251" s="8"/>
      <c r="H251" s="8"/>
      <c r="I251" s="5"/>
      <c r="J251" s="5"/>
      <c r="K251" s="5"/>
      <c r="R251"/>
      <c r="S251" s="11"/>
    </row>
    <row r="252" spans="2:19" x14ac:dyDescent="0.25">
      <c r="B252" s="1"/>
      <c r="C252" s="1"/>
      <c r="D252" s="8"/>
      <c r="E252" s="8"/>
      <c r="F252" s="8"/>
      <c r="G252" s="8"/>
      <c r="H252" s="8"/>
      <c r="I252" s="5"/>
      <c r="J252" s="5"/>
      <c r="K252" s="5"/>
      <c r="R252"/>
      <c r="S252" s="11"/>
    </row>
    <row r="253" spans="2:19" x14ac:dyDescent="0.25">
      <c r="B253" s="1"/>
      <c r="C253" s="1"/>
      <c r="D253" s="8"/>
      <c r="E253" s="8"/>
      <c r="F253" s="8"/>
      <c r="G253" s="8"/>
      <c r="H253" s="8"/>
      <c r="I253" s="5"/>
      <c r="J253" s="5"/>
      <c r="K253" s="5"/>
      <c r="R253"/>
      <c r="S253" s="11"/>
    </row>
    <row r="254" spans="2:19" x14ac:dyDescent="0.25">
      <c r="B254" s="1"/>
      <c r="C254" s="1"/>
      <c r="D254" s="8"/>
      <c r="E254" s="8"/>
      <c r="F254" s="8"/>
      <c r="G254" s="8"/>
      <c r="H254" s="8"/>
      <c r="I254" s="5"/>
      <c r="J254" s="5"/>
      <c r="K254" s="5"/>
      <c r="R254"/>
      <c r="S254" s="11"/>
    </row>
    <row r="255" spans="2:19" x14ac:dyDescent="0.25">
      <c r="B255" s="1"/>
      <c r="C255" s="1"/>
      <c r="D255" s="8"/>
      <c r="E255" s="8"/>
      <c r="F255" s="8"/>
      <c r="G255" s="8"/>
      <c r="H255" s="8"/>
      <c r="I255" s="5"/>
      <c r="J255" s="5"/>
      <c r="K255" s="5"/>
      <c r="R255"/>
      <c r="S255" s="11"/>
    </row>
    <row r="256" spans="2:19" x14ac:dyDescent="0.25">
      <c r="B256" s="1"/>
      <c r="C256" s="1"/>
      <c r="D256" s="8"/>
      <c r="E256" s="8"/>
      <c r="F256" s="8"/>
      <c r="G256" s="8"/>
      <c r="H256" s="8"/>
      <c r="I256" s="5"/>
      <c r="J256" s="5"/>
      <c r="K256" s="5"/>
      <c r="R256"/>
      <c r="S256" s="11"/>
    </row>
    <row r="257" spans="2:19" x14ac:dyDescent="0.25">
      <c r="B257" s="1"/>
      <c r="C257" s="1"/>
      <c r="D257" s="8"/>
      <c r="E257" s="8"/>
      <c r="F257" s="8"/>
      <c r="G257" s="8"/>
      <c r="H257" s="8"/>
      <c r="I257" s="5"/>
      <c r="J257" s="5"/>
      <c r="K257" s="5"/>
      <c r="R257"/>
      <c r="S257" s="11"/>
    </row>
    <row r="258" spans="2:19" x14ac:dyDescent="0.25">
      <c r="B258" s="1"/>
      <c r="C258" s="1"/>
      <c r="D258" s="8"/>
      <c r="E258" s="8"/>
      <c r="F258" s="8"/>
      <c r="G258" s="8"/>
      <c r="H258" s="5"/>
      <c r="I258" s="5"/>
      <c r="J258" s="5"/>
    </row>
    <row r="259" spans="2:19" x14ac:dyDescent="0.25">
      <c r="B259" s="1"/>
      <c r="C259" s="1"/>
      <c r="D259" s="8"/>
      <c r="E259" s="8"/>
      <c r="F259" s="8"/>
      <c r="G259" s="8"/>
      <c r="H259" s="5"/>
      <c r="I259" s="5"/>
      <c r="J259" s="5"/>
    </row>
    <row r="260" spans="2:19" x14ac:dyDescent="0.25">
      <c r="B260" s="1"/>
      <c r="C260" s="1"/>
      <c r="D260" s="8"/>
      <c r="E260" s="8"/>
      <c r="F260" s="8"/>
      <c r="G260" s="8"/>
      <c r="H260" s="5"/>
      <c r="I260" s="5"/>
      <c r="J260" s="5"/>
    </row>
    <row r="261" spans="2:19" x14ac:dyDescent="0.25">
      <c r="B261" s="1"/>
      <c r="C261" s="1"/>
      <c r="D261" s="8"/>
      <c r="E261" s="8"/>
      <c r="F261" s="8"/>
      <c r="G261" s="8"/>
      <c r="H261" s="5"/>
      <c r="I261" s="5"/>
      <c r="J261" s="5"/>
    </row>
    <row r="262" spans="2:19" x14ac:dyDescent="0.25">
      <c r="B262" s="1"/>
      <c r="C262" s="1"/>
      <c r="D262" s="8"/>
      <c r="E262" s="8"/>
      <c r="F262" s="8"/>
      <c r="G262" s="8"/>
      <c r="H262" s="5"/>
      <c r="I262" s="5"/>
      <c r="J262" s="5"/>
    </row>
    <row r="263" spans="2:19" x14ac:dyDescent="0.25">
      <c r="B263" s="1"/>
      <c r="C263" s="1"/>
      <c r="D263" s="8"/>
      <c r="E263" s="8"/>
      <c r="F263" s="8"/>
      <c r="G263" s="8"/>
      <c r="H263" s="5"/>
      <c r="I263" s="5"/>
      <c r="J263" s="5"/>
    </row>
    <row r="264" spans="2:19" x14ac:dyDescent="0.25">
      <c r="B264" s="1"/>
      <c r="C264" s="1"/>
      <c r="D264" s="8"/>
      <c r="E264" s="8"/>
      <c r="F264" s="8"/>
      <c r="G264" s="8"/>
      <c r="H264" s="5"/>
      <c r="I264" s="5"/>
      <c r="J264" s="5"/>
    </row>
    <row r="265" spans="2:19" x14ac:dyDescent="0.25">
      <c r="B265" s="1"/>
      <c r="C265" s="1"/>
      <c r="D265" s="8"/>
      <c r="E265" s="8"/>
      <c r="F265" s="8"/>
      <c r="G265" s="8"/>
      <c r="H265" s="5"/>
      <c r="I265" s="5"/>
      <c r="J265" s="5"/>
    </row>
    <row r="266" spans="2:19" x14ac:dyDescent="0.25">
      <c r="B266" s="1"/>
      <c r="C266" s="1"/>
      <c r="D266" s="8"/>
      <c r="E266" s="8"/>
      <c r="F266" s="8"/>
      <c r="G266" s="8"/>
      <c r="H266" s="5"/>
      <c r="I266" s="5"/>
      <c r="J266" s="5"/>
    </row>
    <row r="267" spans="2:19" x14ac:dyDescent="0.25">
      <c r="B267" s="1"/>
      <c r="C267" s="1"/>
      <c r="D267" s="8"/>
      <c r="E267" s="8"/>
      <c r="F267" s="8"/>
      <c r="G267" s="8"/>
      <c r="H267" s="5"/>
      <c r="I267" s="5"/>
      <c r="J267" s="5"/>
    </row>
    <row r="268" spans="2:19" x14ac:dyDescent="0.25">
      <c r="B268" s="1"/>
      <c r="C268" s="1"/>
      <c r="D268" s="8"/>
      <c r="E268" s="8"/>
      <c r="F268" s="8"/>
      <c r="G268" s="8"/>
      <c r="H268" s="5"/>
      <c r="I268" s="5"/>
      <c r="J268" s="5"/>
    </row>
    <row r="269" spans="2:19" x14ac:dyDescent="0.25">
      <c r="B269" s="1"/>
      <c r="C269" s="1"/>
      <c r="D269" s="8"/>
      <c r="E269" s="8"/>
      <c r="F269" s="8"/>
      <c r="G269" s="8"/>
      <c r="H269" s="5"/>
      <c r="I269" s="5"/>
      <c r="J269" s="5"/>
    </row>
    <row r="270" spans="2:19" x14ac:dyDescent="0.25">
      <c r="B270" s="1"/>
      <c r="C270" s="1"/>
      <c r="D270" s="8"/>
      <c r="E270" s="8"/>
      <c r="F270" s="8"/>
      <c r="G270" s="8"/>
      <c r="H270" s="5"/>
      <c r="I270" s="5"/>
      <c r="J270" s="5"/>
    </row>
    <row r="271" spans="2:19" x14ac:dyDescent="0.25">
      <c r="B271" s="1"/>
      <c r="C271" s="1"/>
      <c r="D271" s="8"/>
      <c r="E271" s="8"/>
      <c r="F271" s="8"/>
      <c r="G271" s="8"/>
      <c r="H271" s="5"/>
      <c r="I271" s="5"/>
      <c r="J271" s="5"/>
    </row>
    <row r="272" spans="2:19" x14ac:dyDescent="0.25">
      <c r="B272" s="1"/>
      <c r="C272" s="1"/>
      <c r="D272" s="8"/>
      <c r="E272" s="8"/>
      <c r="F272" s="8"/>
      <c r="G272" s="8"/>
      <c r="H272" s="5"/>
      <c r="I272" s="5"/>
      <c r="J272" s="5"/>
    </row>
    <row r="273" spans="2:10" x14ac:dyDescent="0.25">
      <c r="B273" s="1"/>
      <c r="C273" s="1"/>
      <c r="D273" s="8"/>
      <c r="E273" s="8"/>
      <c r="F273" s="8"/>
      <c r="G273" s="8"/>
      <c r="H273" s="5"/>
      <c r="I273" s="5"/>
      <c r="J273" s="5"/>
    </row>
    <row r="274" spans="2:10" x14ac:dyDescent="0.25">
      <c r="B274" s="1"/>
      <c r="C274" s="1"/>
      <c r="D274" s="8"/>
      <c r="E274" s="8"/>
      <c r="F274" s="8"/>
      <c r="G274" s="8"/>
      <c r="H274" s="5"/>
      <c r="I274" s="5"/>
      <c r="J274" s="5"/>
    </row>
    <row r="275" spans="2:10" x14ac:dyDescent="0.25">
      <c r="B275" s="1"/>
      <c r="C275" s="1"/>
      <c r="D275" s="8"/>
      <c r="E275" s="8"/>
      <c r="F275" s="8"/>
      <c r="G275" s="8"/>
      <c r="H275" s="5"/>
      <c r="I275" s="5"/>
      <c r="J275" s="5"/>
    </row>
    <row r="276" spans="2:10" x14ac:dyDescent="0.25">
      <c r="B276" s="1"/>
      <c r="C276" s="1"/>
      <c r="D276" s="8"/>
      <c r="E276" s="8"/>
      <c r="F276" s="8"/>
      <c r="G276" s="8"/>
      <c r="H276" s="5"/>
      <c r="I276" s="5"/>
      <c r="J276" s="5"/>
    </row>
    <row r="277" spans="2:10" x14ac:dyDescent="0.25">
      <c r="B277" s="1"/>
      <c r="C277" s="1"/>
      <c r="D277" s="8"/>
      <c r="E277" s="8"/>
      <c r="F277" s="8"/>
      <c r="G277" s="8"/>
      <c r="H277" s="5"/>
      <c r="I277" s="5"/>
      <c r="J277" s="5"/>
    </row>
    <row r="278" spans="2:10" x14ac:dyDescent="0.25">
      <c r="B278" s="1"/>
      <c r="C278" s="1"/>
      <c r="D278" s="8"/>
      <c r="E278" s="8"/>
      <c r="F278" s="8"/>
      <c r="G278" s="8"/>
      <c r="H278" s="5"/>
      <c r="I278" s="5"/>
      <c r="J278" s="5"/>
    </row>
    <row r="279" spans="2:10" x14ac:dyDescent="0.25">
      <c r="B279" s="1"/>
      <c r="C279" s="1"/>
      <c r="D279" s="8"/>
      <c r="E279" s="8"/>
      <c r="F279" s="8"/>
      <c r="G279" s="8"/>
      <c r="H279" s="5"/>
      <c r="I279" s="5"/>
      <c r="J279" s="5"/>
    </row>
    <row r="280" spans="2:10" x14ac:dyDescent="0.25">
      <c r="B280" s="1"/>
      <c r="C280" s="1"/>
      <c r="D280" s="8"/>
      <c r="E280" s="8"/>
      <c r="F280" s="8"/>
      <c r="G280" s="8"/>
      <c r="H280" s="5"/>
      <c r="I280" s="5"/>
      <c r="J280" s="5"/>
    </row>
    <row r="281" spans="2:10" x14ac:dyDescent="0.25">
      <c r="B281" s="1"/>
      <c r="C281" s="1"/>
      <c r="D281" s="8"/>
      <c r="E281" s="8"/>
      <c r="F281" s="8"/>
      <c r="G281" s="8"/>
      <c r="H281" s="5"/>
      <c r="I281" s="5"/>
      <c r="J281" s="5"/>
    </row>
    <row r="282" spans="2:10" x14ac:dyDescent="0.25">
      <c r="B282" s="1"/>
      <c r="C282" s="1"/>
      <c r="D282" s="8"/>
      <c r="E282" s="8"/>
      <c r="F282" s="8"/>
      <c r="G282" s="8"/>
      <c r="H282" s="5"/>
      <c r="I282" s="5"/>
      <c r="J282" s="5"/>
    </row>
    <row r="283" spans="2:10" x14ac:dyDescent="0.25">
      <c r="B283" s="1"/>
      <c r="C283" s="1"/>
      <c r="D283" s="8"/>
      <c r="E283" s="8"/>
      <c r="F283" s="8"/>
      <c r="G283" s="8"/>
      <c r="H283" s="5"/>
      <c r="I283" s="5"/>
      <c r="J283" s="5"/>
    </row>
    <row r="284" spans="2:10" x14ac:dyDescent="0.25">
      <c r="B284" s="1"/>
      <c r="C284" s="1"/>
      <c r="D284" s="8"/>
      <c r="E284" s="8"/>
      <c r="F284" s="8"/>
      <c r="G284" s="8"/>
      <c r="H284" s="5"/>
      <c r="I284" s="5"/>
      <c r="J284" s="5"/>
    </row>
    <row r="285" spans="2:10" x14ac:dyDescent="0.25">
      <c r="B285" s="1"/>
      <c r="C285" s="1"/>
      <c r="D285" s="8"/>
      <c r="E285" s="8"/>
      <c r="F285" s="8"/>
      <c r="G285" s="8"/>
      <c r="H285" s="5"/>
      <c r="I285" s="5"/>
      <c r="J285" s="5"/>
    </row>
    <row r="286" spans="2:10" x14ac:dyDescent="0.25">
      <c r="B286" s="1"/>
      <c r="C286" s="1"/>
      <c r="D286" s="8"/>
      <c r="E286" s="8"/>
      <c r="F286" s="8"/>
      <c r="G286" s="8"/>
      <c r="H286" s="5"/>
      <c r="I286" s="5"/>
      <c r="J286" s="5"/>
    </row>
    <row r="287" spans="2:10" x14ac:dyDescent="0.25">
      <c r="B287" s="1"/>
      <c r="C287" s="1"/>
      <c r="D287" s="8"/>
      <c r="E287" s="8"/>
      <c r="F287" s="8"/>
      <c r="G287" s="8"/>
      <c r="H287" s="5"/>
      <c r="I287" s="5"/>
      <c r="J287" s="5"/>
    </row>
    <row r="288" spans="2:10" x14ac:dyDescent="0.25">
      <c r="B288" s="1"/>
      <c r="C288" s="1"/>
      <c r="D288" s="8"/>
      <c r="E288" s="8"/>
      <c r="F288" s="8"/>
      <c r="G288" s="8"/>
      <c r="H288" s="5"/>
      <c r="I288" s="5"/>
      <c r="J288" s="5"/>
    </row>
    <row r="289" spans="2:10" x14ac:dyDescent="0.25">
      <c r="B289" s="1"/>
      <c r="C289" s="1"/>
      <c r="D289" s="8"/>
      <c r="E289" s="8"/>
      <c r="F289" s="8"/>
      <c r="G289" s="8"/>
      <c r="H289" s="5"/>
      <c r="I289" s="5"/>
      <c r="J289" s="5"/>
    </row>
    <row r="290" spans="2:10" x14ac:dyDescent="0.25">
      <c r="B290" s="1"/>
      <c r="C290" s="1"/>
      <c r="D290" s="8"/>
      <c r="E290" s="8"/>
      <c r="F290" s="8"/>
      <c r="G290" s="8"/>
      <c r="H290" s="5"/>
      <c r="I290" s="5"/>
      <c r="J290" s="5"/>
    </row>
    <row r="291" spans="2:10" x14ac:dyDescent="0.25">
      <c r="B291" s="1"/>
      <c r="C291" s="1"/>
      <c r="D291" s="8"/>
      <c r="E291" s="8"/>
      <c r="F291" s="8"/>
      <c r="G291" s="8"/>
      <c r="H291" s="5"/>
      <c r="I291" s="5"/>
      <c r="J291" s="5"/>
    </row>
    <row r="292" spans="2:10" x14ac:dyDescent="0.25">
      <c r="B292" s="1"/>
      <c r="C292" s="1"/>
      <c r="D292" s="8"/>
      <c r="E292" s="8"/>
      <c r="F292" s="8"/>
      <c r="G292" s="8"/>
      <c r="H292" s="5"/>
      <c r="I292" s="5"/>
      <c r="J292" s="5"/>
    </row>
    <row r="293" spans="2:10" x14ac:dyDescent="0.25">
      <c r="B293" s="1"/>
      <c r="C293" s="1"/>
      <c r="D293" s="8"/>
      <c r="E293" s="8"/>
      <c r="F293" s="8"/>
      <c r="G293" s="8"/>
      <c r="H293" s="5"/>
      <c r="I293" s="5"/>
      <c r="J293" s="5"/>
    </row>
    <row r="294" spans="2:10" x14ac:dyDescent="0.25">
      <c r="B294" s="1"/>
      <c r="C294" s="1"/>
      <c r="D294" s="8"/>
      <c r="E294" s="8"/>
      <c r="F294" s="8"/>
      <c r="G294" s="8"/>
      <c r="H294" s="5"/>
      <c r="I294" s="5"/>
      <c r="J294" s="5"/>
    </row>
    <row r="295" spans="2:10" x14ac:dyDescent="0.25">
      <c r="B295" s="1"/>
      <c r="C295" s="1"/>
      <c r="D295" s="8"/>
      <c r="E295" s="8"/>
      <c r="F295" s="8"/>
      <c r="G295" s="8"/>
      <c r="H295" s="5"/>
      <c r="I295" s="5"/>
      <c r="J295" s="5"/>
    </row>
    <row r="296" spans="2:10" x14ac:dyDescent="0.25">
      <c r="B296" s="1"/>
      <c r="C296" s="1"/>
      <c r="D296" s="8"/>
      <c r="E296" s="8"/>
      <c r="F296" s="8"/>
      <c r="G296" s="8"/>
      <c r="H296" s="5"/>
      <c r="I296" s="5"/>
      <c r="J296" s="5"/>
    </row>
    <row r="297" spans="2:10" x14ac:dyDescent="0.25">
      <c r="B297" s="1"/>
      <c r="C297" s="1"/>
      <c r="D297" s="8"/>
      <c r="E297" s="8"/>
      <c r="F297" s="8"/>
      <c r="G297" s="8"/>
      <c r="H297" s="5"/>
      <c r="I297" s="5"/>
      <c r="J297" s="5"/>
    </row>
    <row r="298" spans="2:10" x14ac:dyDescent="0.25">
      <c r="B298" s="1"/>
      <c r="C298" s="1"/>
      <c r="D298" s="8"/>
      <c r="E298" s="8"/>
      <c r="F298" s="8"/>
      <c r="G298" s="8"/>
      <c r="H298" s="5"/>
      <c r="I298" s="5"/>
      <c r="J298" s="5"/>
    </row>
    <row r="299" spans="2:10" x14ac:dyDescent="0.25">
      <c r="B299" s="1"/>
      <c r="C299" s="1"/>
      <c r="D299" s="8"/>
      <c r="E299" s="8"/>
      <c r="F299" s="8"/>
      <c r="G299" s="8"/>
      <c r="H299" s="5"/>
      <c r="I299" s="5"/>
      <c r="J299" s="5"/>
    </row>
    <row r="300" spans="2:10" x14ac:dyDescent="0.25">
      <c r="B300" s="1"/>
      <c r="C300" s="1"/>
      <c r="D300" s="8"/>
      <c r="E300" s="8"/>
      <c r="F300" s="8"/>
      <c r="G300" s="8"/>
      <c r="H300" s="5"/>
      <c r="I300" s="5"/>
      <c r="J300" s="5"/>
    </row>
    <row r="301" spans="2:10" x14ac:dyDescent="0.25">
      <c r="B301" s="1"/>
      <c r="C301" s="1"/>
      <c r="D301" s="8"/>
      <c r="E301" s="8"/>
      <c r="F301" s="8"/>
      <c r="G301" s="8"/>
      <c r="H301" s="5"/>
      <c r="I301" s="5"/>
      <c r="J301" s="5"/>
    </row>
    <row r="302" spans="2:10" x14ac:dyDescent="0.25">
      <c r="B302" s="1"/>
      <c r="C302" s="1"/>
      <c r="D302" s="8"/>
      <c r="E302" s="8"/>
      <c r="F302" s="8"/>
      <c r="G302" s="8"/>
      <c r="H302" s="5"/>
      <c r="I302" s="5"/>
      <c r="J302" s="5"/>
    </row>
    <row r="303" spans="2:10" x14ac:dyDescent="0.25">
      <c r="B303" s="1"/>
      <c r="C303" s="1"/>
      <c r="D303" s="8"/>
      <c r="E303" s="8"/>
      <c r="F303" s="8"/>
      <c r="G303" s="8"/>
      <c r="H303" s="5"/>
      <c r="I303" s="5"/>
      <c r="J303" s="5"/>
    </row>
    <row r="304" spans="2:10" x14ac:dyDescent="0.25">
      <c r="B304" s="1"/>
      <c r="C304" s="1"/>
      <c r="D304" s="8"/>
      <c r="E304" s="8"/>
      <c r="F304" s="8"/>
      <c r="G304" s="8"/>
      <c r="H304" s="5"/>
      <c r="I304" s="5"/>
      <c r="J304" s="5"/>
    </row>
    <row r="305" spans="2:10" x14ac:dyDescent="0.25">
      <c r="B305" s="1"/>
      <c r="C305" s="1"/>
      <c r="D305" s="8"/>
      <c r="E305" s="8"/>
      <c r="F305" s="8"/>
      <c r="G305" s="8"/>
      <c r="H305" s="5"/>
      <c r="I305" s="5"/>
      <c r="J305" s="5"/>
    </row>
    <row r="306" spans="2:10" x14ac:dyDescent="0.25">
      <c r="B306" s="1"/>
      <c r="C306" s="1"/>
      <c r="D306" s="8"/>
      <c r="E306" s="8"/>
      <c r="F306" s="8"/>
      <c r="G306" s="8"/>
      <c r="H306" s="5"/>
      <c r="I306" s="5"/>
      <c r="J306" s="5"/>
    </row>
    <row r="307" spans="2:10" x14ac:dyDescent="0.25">
      <c r="B307" s="1"/>
      <c r="C307" s="1"/>
      <c r="D307" s="8"/>
      <c r="E307" s="8"/>
      <c r="F307" s="8"/>
      <c r="G307" s="8"/>
      <c r="H307" s="5"/>
      <c r="I307" s="5"/>
      <c r="J307" s="5"/>
    </row>
    <row r="308" spans="2:10" x14ac:dyDescent="0.25">
      <c r="B308" s="1"/>
      <c r="C308" s="1"/>
      <c r="D308" s="8"/>
      <c r="E308" s="8"/>
      <c r="F308" s="8"/>
      <c r="G308" s="8"/>
      <c r="H308" s="5"/>
      <c r="I308" s="5"/>
      <c r="J308" s="5"/>
    </row>
    <row r="309" spans="2:10" x14ac:dyDescent="0.25">
      <c r="B309" s="1"/>
      <c r="C309" s="1"/>
      <c r="D309" s="8"/>
      <c r="E309" s="8"/>
      <c r="F309" s="8"/>
      <c r="G309" s="8"/>
      <c r="H309" s="5"/>
      <c r="I309" s="5"/>
      <c r="J309" s="5"/>
    </row>
    <row r="310" spans="2:10" x14ac:dyDescent="0.25">
      <c r="B310" s="1"/>
      <c r="C310" s="1"/>
      <c r="D310" s="8"/>
      <c r="E310" s="8"/>
      <c r="F310" s="8"/>
      <c r="G310" s="8"/>
      <c r="H310" s="5"/>
      <c r="I310" s="5"/>
      <c r="J310" s="5"/>
    </row>
    <row r="311" spans="2:10" x14ac:dyDescent="0.25">
      <c r="B311" s="1"/>
      <c r="C311" s="1"/>
      <c r="D311" s="8"/>
      <c r="E311" s="8"/>
      <c r="F311" s="8"/>
      <c r="G311" s="8"/>
      <c r="H311" s="5"/>
      <c r="I311" s="5"/>
      <c r="J311" s="5"/>
    </row>
    <row r="312" spans="2:10" x14ac:dyDescent="0.25">
      <c r="B312" s="1"/>
      <c r="C312" s="1"/>
      <c r="D312" s="8"/>
      <c r="E312" s="8"/>
      <c r="F312" s="8"/>
      <c r="G312" s="8"/>
      <c r="H312" s="5"/>
      <c r="I312" s="5"/>
      <c r="J312" s="5"/>
    </row>
    <row r="313" spans="2:10" x14ac:dyDescent="0.25">
      <c r="B313" s="1"/>
      <c r="C313" s="1"/>
      <c r="D313" s="8"/>
      <c r="E313" s="8"/>
      <c r="F313" s="8"/>
      <c r="G313" s="8"/>
      <c r="H313" s="5"/>
      <c r="I313" s="5"/>
      <c r="J313" s="5"/>
    </row>
    <row r="314" spans="2:10" x14ac:dyDescent="0.25">
      <c r="B314" s="1"/>
      <c r="C314" s="1"/>
      <c r="D314" s="8"/>
      <c r="E314" s="8"/>
      <c r="F314" s="8"/>
      <c r="G314" s="8"/>
      <c r="H314" s="5"/>
      <c r="I314" s="5"/>
      <c r="J314" s="5"/>
    </row>
    <row r="315" spans="2:10" x14ac:dyDescent="0.25">
      <c r="B315" s="1"/>
      <c r="C315" s="1"/>
      <c r="D315" s="8"/>
      <c r="E315" s="8"/>
      <c r="F315" s="8"/>
      <c r="G315" s="8"/>
      <c r="H315" s="5"/>
      <c r="I315" s="5"/>
      <c r="J315" s="5"/>
    </row>
    <row r="316" spans="2:10" x14ac:dyDescent="0.25">
      <c r="B316" s="1"/>
      <c r="C316" s="1"/>
      <c r="D316" s="8"/>
      <c r="E316" s="8"/>
      <c r="F316" s="8"/>
      <c r="G316" s="8"/>
      <c r="H316" s="5"/>
      <c r="I316" s="5"/>
      <c r="J316" s="5"/>
    </row>
    <row r="317" spans="2:10" x14ac:dyDescent="0.25">
      <c r="B317" s="1"/>
      <c r="C317" s="1"/>
      <c r="D317" s="8"/>
      <c r="E317" s="8"/>
      <c r="F317" s="8"/>
      <c r="G317" s="8"/>
      <c r="H317" s="5"/>
      <c r="I317" s="5"/>
      <c r="J317" s="5"/>
    </row>
    <row r="318" spans="2:10" x14ac:dyDescent="0.25">
      <c r="B318" s="1"/>
      <c r="C318" s="1"/>
      <c r="D318" s="8"/>
      <c r="E318" s="8"/>
      <c r="F318" s="8"/>
      <c r="G318" s="8"/>
      <c r="H318" s="5"/>
      <c r="I318" s="5"/>
      <c r="J318" s="5"/>
    </row>
    <row r="319" spans="2:10" x14ac:dyDescent="0.25">
      <c r="B319" s="1"/>
      <c r="C319" s="1"/>
      <c r="D319" s="8"/>
      <c r="E319" s="8"/>
      <c r="F319" s="8"/>
      <c r="G319" s="8"/>
      <c r="H319" s="5"/>
      <c r="I319" s="5"/>
      <c r="J319" s="5"/>
    </row>
    <row r="320" spans="2:10" x14ac:dyDescent="0.25">
      <c r="B320" s="1"/>
      <c r="C320" s="1"/>
      <c r="D320" s="8"/>
      <c r="E320" s="8"/>
      <c r="F320" s="8"/>
      <c r="G320" s="8"/>
      <c r="H320" s="5"/>
      <c r="I320" s="5"/>
      <c r="J320" s="5"/>
    </row>
    <row r="321" spans="2:10" x14ac:dyDescent="0.25">
      <c r="B321" s="1"/>
      <c r="C321" s="1"/>
      <c r="D321" s="8"/>
      <c r="E321" s="8"/>
      <c r="F321" s="8"/>
      <c r="G321" s="8"/>
      <c r="H321" s="5"/>
      <c r="I321" s="5"/>
      <c r="J321" s="5"/>
    </row>
    <row r="322" spans="2:10" x14ac:dyDescent="0.25">
      <c r="B322" s="1"/>
      <c r="C322" s="1"/>
      <c r="D322" s="8"/>
      <c r="E322" s="8"/>
      <c r="F322" s="8"/>
      <c r="G322" s="8"/>
      <c r="H322" s="5"/>
      <c r="I322" s="5"/>
      <c r="J322" s="5"/>
    </row>
    <row r="323" spans="2:10" x14ac:dyDescent="0.25">
      <c r="B323" s="1"/>
      <c r="C323" s="1"/>
      <c r="D323" s="8"/>
      <c r="E323" s="8"/>
      <c r="F323" s="8"/>
      <c r="G323" s="8"/>
      <c r="H323" s="5"/>
      <c r="I323" s="5"/>
      <c r="J323" s="5"/>
    </row>
    <row r="324" spans="2:10" x14ac:dyDescent="0.25">
      <c r="B324" s="1"/>
      <c r="C324" s="1"/>
      <c r="D324" s="8"/>
      <c r="E324" s="8"/>
      <c r="F324" s="8"/>
      <c r="G324" s="8"/>
      <c r="H324" s="5"/>
      <c r="I324" s="5"/>
      <c r="J324" s="5"/>
    </row>
    <row r="325" spans="2:10" x14ac:dyDescent="0.25">
      <c r="B325" s="1"/>
      <c r="C325" s="1"/>
      <c r="D325" s="8"/>
      <c r="E325" s="8"/>
      <c r="F325" s="8"/>
      <c r="G325" s="8"/>
      <c r="H325" s="5"/>
      <c r="I325" s="5"/>
      <c r="J325" s="5"/>
    </row>
    <row r="326" spans="2:10" x14ac:dyDescent="0.25">
      <c r="B326" s="1"/>
      <c r="C326" s="1"/>
      <c r="D326" s="8"/>
      <c r="E326" s="8"/>
      <c r="F326" s="8"/>
      <c r="G326" s="8"/>
      <c r="H326" s="5"/>
      <c r="I326" s="5"/>
      <c r="J326" s="5"/>
    </row>
    <row r="327" spans="2:10" x14ac:dyDescent="0.25">
      <c r="B327" s="1"/>
      <c r="C327" s="1"/>
      <c r="D327" s="8"/>
      <c r="E327" s="8"/>
      <c r="F327" s="8"/>
      <c r="G327" s="8"/>
      <c r="H327" s="5"/>
      <c r="I327" s="5"/>
      <c r="J327" s="5"/>
    </row>
    <row r="328" spans="2:10" x14ac:dyDescent="0.25">
      <c r="B328" s="1"/>
      <c r="C328" s="1"/>
      <c r="D328" s="8"/>
      <c r="E328" s="8"/>
      <c r="F328" s="8"/>
      <c r="G328" s="8"/>
      <c r="H328" s="5"/>
      <c r="I328" s="5"/>
      <c r="J328" s="5"/>
    </row>
    <row r="329" spans="2:10" x14ac:dyDescent="0.25">
      <c r="B329" s="1"/>
      <c r="C329" s="1"/>
      <c r="D329" s="8"/>
      <c r="E329" s="8"/>
      <c r="F329" s="8"/>
      <c r="G329" s="8"/>
      <c r="H329" s="5"/>
      <c r="I329" s="5"/>
      <c r="J329" s="5"/>
    </row>
    <row r="330" spans="2:10" x14ac:dyDescent="0.25">
      <c r="B330" s="1"/>
      <c r="C330" s="1"/>
      <c r="D330" s="8"/>
      <c r="E330" s="8"/>
      <c r="F330" s="8"/>
      <c r="G330" s="8"/>
      <c r="H330" s="5"/>
      <c r="I330" s="5"/>
      <c r="J330" s="5"/>
    </row>
    <row r="331" spans="2:10" x14ac:dyDescent="0.25">
      <c r="B331" s="1"/>
      <c r="C331" s="1"/>
      <c r="D331" s="8"/>
      <c r="E331" s="8"/>
      <c r="F331" s="8"/>
      <c r="G331" s="8"/>
      <c r="H331" s="5"/>
      <c r="I331" s="5"/>
      <c r="J331" s="5"/>
    </row>
    <row r="332" spans="2:10" x14ac:dyDescent="0.25">
      <c r="B332" s="1"/>
      <c r="C332" s="1"/>
      <c r="D332" s="8"/>
      <c r="E332" s="8"/>
      <c r="F332" s="8"/>
      <c r="G332" s="8"/>
      <c r="H332" s="5"/>
      <c r="I332" s="5"/>
      <c r="J332" s="5"/>
    </row>
    <row r="333" spans="2:10" x14ac:dyDescent="0.25">
      <c r="B333" s="1"/>
      <c r="C333" s="1"/>
      <c r="D333" s="8"/>
      <c r="E333" s="8"/>
      <c r="F333" s="8"/>
      <c r="G333" s="8"/>
      <c r="H333" s="5"/>
      <c r="I333" s="5"/>
      <c r="J333" s="5"/>
    </row>
    <row r="334" spans="2:10" x14ac:dyDescent="0.25">
      <c r="B334" s="1"/>
      <c r="C334" s="1"/>
      <c r="D334" s="8"/>
      <c r="E334" s="8"/>
      <c r="F334" s="8"/>
      <c r="G334" s="8"/>
      <c r="H334" s="5"/>
      <c r="I334" s="5"/>
      <c r="J334" s="5"/>
    </row>
    <row r="335" spans="2:10" x14ac:dyDescent="0.25">
      <c r="B335" s="1"/>
      <c r="C335" s="1"/>
      <c r="D335" s="8"/>
      <c r="E335" s="8"/>
      <c r="F335" s="8"/>
      <c r="G335" s="8"/>
      <c r="H335" s="5"/>
      <c r="I335" s="5"/>
      <c r="J335" s="5"/>
    </row>
    <row r="336" spans="2:10" x14ac:dyDescent="0.25">
      <c r="B336" s="1"/>
      <c r="C336" s="1"/>
      <c r="D336" s="8"/>
      <c r="E336" s="8"/>
      <c r="F336" s="8"/>
      <c r="G336" s="8"/>
      <c r="H336" s="5"/>
      <c r="I336" s="5"/>
      <c r="J336" s="5"/>
    </row>
    <row r="337" spans="2:10" x14ac:dyDescent="0.25">
      <c r="B337" s="1"/>
      <c r="C337" s="1"/>
      <c r="D337" s="8"/>
      <c r="E337" s="8"/>
      <c r="F337" s="8"/>
      <c r="G337" s="8"/>
      <c r="H337" s="5"/>
      <c r="I337" s="5"/>
      <c r="J337" s="5"/>
    </row>
    <row r="338" spans="2:10" x14ac:dyDescent="0.25">
      <c r="B338" s="1"/>
      <c r="C338" s="1"/>
      <c r="D338" s="8"/>
      <c r="E338" s="8"/>
      <c r="F338" s="8"/>
      <c r="G338" s="8"/>
      <c r="H338" s="5"/>
      <c r="I338" s="5"/>
      <c r="J338" s="5"/>
    </row>
    <row r="339" spans="2:10" x14ac:dyDescent="0.25">
      <c r="B339" s="1"/>
      <c r="C339" s="1"/>
      <c r="D339" s="8"/>
      <c r="E339" s="8"/>
      <c r="F339" s="8"/>
      <c r="G339" s="8"/>
      <c r="H339" s="5"/>
      <c r="I339" s="5"/>
      <c r="J339" s="5"/>
    </row>
    <row r="340" spans="2:10" x14ac:dyDescent="0.25">
      <c r="B340" s="1"/>
      <c r="C340" s="1"/>
      <c r="D340" s="8"/>
      <c r="E340" s="8"/>
      <c r="F340" s="8"/>
      <c r="G340" s="8"/>
      <c r="H340" s="5"/>
      <c r="I340" s="5"/>
      <c r="J340" s="5"/>
    </row>
    <row r="341" spans="2:10" x14ac:dyDescent="0.25">
      <c r="B341" s="1"/>
      <c r="C341" s="1"/>
      <c r="D341" s="8"/>
      <c r="E341" s="8"/>
      <c r="F341" s="8"/>
      <c r="G341" s="8"/>
      <c r="H341" s="5"/>
      <c r="I341" s="5"/>
      <c r="J341" s="5"/>
    </row>
    <row r="342" spans="2:10" x14ac:dyDescent="0.25">
      <c r="B342" s="1"/>
      <c r="C342" s="1"/>
      <c r="D342" s="8"/>
      <c r="E342" s="8"/>
      <c r="F342" s="8"/>
      <c r="G342" s="8"/>
      <c r="H342" s="5"/>
      <c r="I342" s="5"/>
      <c r="J342" s="5"/>
    </row>
    <row r="343" spans="2:10" x14ac:dyDescent="0.25">
      <c r="B343" s="1"/>
      <c r="C343" s="1"/>
      <c r="D343" s="8"/>
      <c r="E343" s="8"/>
      <c r="F343" s="8"/>
      <c r="G343" s="8"/>
      <c r="H343" s="5"/>
      <c r="I343" s="5"/>
      <c r="J343" s="5"/>
    </row>
    <row r="344" spans="2:10" x14ac:dyDescent="0.25">
      <c r="B344" s="1"/>
      <c r="C344" s="1"/>
      <c r="D344" s="8"/>
      <c r="E344" s="8"/>
      <c r="F344" s="8"/>
      <c r="G344" s="8"/>
      <c r="H344" s="5"/>
      <c r="I344" s="5"/>
      <c r="J344" s="5"/>
    </row>
    <row r="345" spans="2:10" x14ac:dyDescent="0.25">
      <c r="B345" s="1"/>
      <c r="C345" s="1"/>
      <c r="D345" s="8"/>
      <c r="E345" s="8"/>
      <c r="F345" s="8"/>
      <c r="G345" s="8"/>
      <c r="H345" s="5"/>
      <c r="I345" s="5"/>
      <c r="J345" s="5"/>
    </row>
    <row r="346" spans="2:10" x14ac:dyDescent="0.25">
      <c r="B346" s="1"/>
      <c r="C346" s="1"/>
      <c r="D346" s="8"/>
      <c r="E346" s="8"/>
      <c r="F346" s="8"/>
      <c r="G346" s="8"/>
      <c r="H346" s="5"/>
      <c r="I346" s="5"/>
      <c r="J346" s="5"/>
    </row>
    <row r="347" spans="2:10" x14ac:dyDescent="0.25">
      <c r="B347" s="1"/>
      <c r="C347" s="1"/>
      <c r="D347" s="8"/>
      <c r="E347" s="8"/>
      <c r="F347" s="8"/>
      <c r="G347" s="8"/>
      <c r="H347" s="5"/>
      <c r="I347" s="5"/>
      <c r="J347" s="5"/>
    </row>
    <row r="348" spans="2:10" x14ac:dyDescent="0.25">
      <c r="B348" s="1"/>
      <c r="C348" s="1"/>
      <c r="D348" s="8"/>
      <c r="E348" s="8"/>
      <c r="F348" s="8"/>
      <c r="G348" s="8"/>
      <c r="H348" s="5"/>
      <c r="I348" s="5"/>
      <c r="J348" s="5"/>
    </row>
    <row r="349" spans="2:10" x14ac:dyDescent="0.25">
      <c r="B349" s="1"/>
      <c r="C349" s="1"/>
      <c r="D349" s="8"/>
      <c r="E349" s="8"/>
      <c r="F349" s="8"/>
      <c r="G349" s="8"/>
      <c r="H349" s="5"/>
      <c r="I349" s="5"/>
      <c r="J349" s="5"/>
    </row>
    <row r="350" spans="2:10" x14ac:dyDescent="0.25">
      <c r="B350" s="1"/>
      <c r="C350" s="1"/>
      <c r="D350" s="8"/>
      <c r="E350" s="8"/>
      <c r="F350" s="8"/>
      <c r="G350" s="8"/>
      <c r="H350" s="5"/>
      <c r="I350" s="5"/>
      <c r="J350" s="5"/>
    </row>
    <row r="351" spans="2:10" x14ac:dyDescent="0.25">
      <c r="B351" s="1"/>
      <c r="C351" s="1"/>
      <c r="D351" s="8"/>
      <c r="E351" s="8"/>
      <c r="F351" s="8"/>
      <c r="G351" s="8"/>
      <c r="H351" s="5"/>
      <c r="I351" s="5"/>
      <c r="J351" s="5"/>
    </row>
    <row r="352" spans="2:10" x14ac:dyDescent="0.25">
      <c r="B352" s="1"/>
      <c r="C352" s="1"/>
      <c r="D352" s="8"/>
      <c r="E352" s="8"/>
      <c r="F352" s="8"/>
      <c r="G352" s="8"/>
      <c r="H352" s="5"/>
      <c r="I352" s="5"/>
      <c r="J352" s="5"/>
    </row>
    <row r="353" spans="2:10" x14ac:dyDescent="0.25">
      <c r="B353" s="1"/>
      <c r="C353" s="1"/>
      <c r="D353" s="8"/>
      <c r="E353" s="8"/>
      <c r="F353" s="8"/>
      <c r="G353" s="8"/>
      <c r="H353" s="5"/>
      <c r="I353" s="5"/>
      <c r="J353" s="5"/>
    </row>
    <row r="354" spans="2:10" x14ac:dyDescent="0.25">
      <c r="B354" s="1"/>
      <c r="C354" s="1"/>
      <c r="D354" s="8"/>
      <c r="E354" s="8"/>
      <c r="F354" s="8"/>
      <c r="G354" s="8"/>
      <c r="H354" s="5"/>
      <c r="I354" s="5"/>
      <c r="J354" s="5"/>
    </row>
    <row r="355" spans="2:10" x14ac:dyDescent="0.25">
      <c r="B355" s="1"/>
      <c r="C355" s="1"/>
      <c r="D355" s="8"/>
      <c r="E355" s="8"/>
      <c r="F355" s="8"/>
      <c r="G355" s="8"/>
      <c r="H355" s="5"/>
      <c r="I355" s="5"/>
      <c r="J355" s="5"/>
    </row>
    <row r="356" spans="2:10" x14ac:dyDescent="0.25">
      <c r="B356" s="1"/>
      <c r="C356" s="1"/>
      <c r="D356" s="8"/>
      <c r="E356" s="8"/>
      <c r="F356" s="8"/>
      <c r="G356" s="8"/>
      <c r="H356" s="5"/>
      <c r="I356" s="5"/>
      <c r="J356" s="5"/>
    </row>
    <row r="357" spans="2:10" x14ac:dyDescent="0.25">
      <c r="B357" s="1"/>
      <c r="C357" s="1"/>
      <c r="D357" s="8"/>
      <c r="E357" s="8"/>
      <c r="F357" s="8"/>
      <c r="G357" s="8"/>
      <c r="H357" s="5"/>
      <c r="I357" s="5"/>
      <c r="J357" s="5"/>
    </row>
    <row r="358" spans="2:10" x14ac:dyDescent="0.25">
      <c r="B358" s="1"/>
      <c r="C358" s="1"/>
      <c r="D358" s="8"/>
      <c r="E358" s="8"/>
      <c r="F358" s="8"/>
      <c r="G358" s="8"/>
      <c r="H358" s="5"/>
      <c r="I358" s="5"/>
      <c r="J358" s="5"/>
    </row>
    <row r="359" spans="2:10" x14ac:dyDescent="0.25">
      <c r="B359" s="1"/>
      <c r="C359" s="1"/>
      <c r="D359" s="8"/>
      <c r="E359" s="8"/>
      <c r="F359" s="8"/>
      <c r="G359" s="8"/>
      <c r="H359" s="5"/>
      <c r="I359" s="5"/>
      <c r="J359" s="5"/>
    </row>
    <row r="360" spans="2:10" x14ac:dyDescent="0.25">
      <c r="B360" s="1"/>
      <c r="C360" s="1"/>
      <c r="D360" s="8"/>
      <c r="E360" s="8"/>
      <c r="F360" s="8"/>
      <c r="G360" s="8"/>
      <c r="H360" s="5"/>
      <c r="I360" s="5"/>
      <c r="J360" s="5"/>
    </row>
    <row r="361" spans="2:10" x14ac:dyDescent="0.25">
      <c r="B361" s="1"/>
      <c r="C361" s="1"/>
      <c r="D361" s="8"/>
      <c r="E361" s="8"/>
      <c r="F361" s="8"/>
      <c r="G361" s="8"/>
      <c r="H361" s="5"/>
      <c r="I361" s="5"/>
      <c r="J361" s="5"/>
    </row>
    <row r="362" spans="2:10" x14ac:dyDescent="0.25">
      <c r="B362" s="1"/>
      <c r="C362" s="1"/>
      <c r="D362" s="8"/>
      <c r="E362" s="8"/>
      <c r="F362" s="8"/>
      <c r="G362" s="8"/>
      <c r="H362" s="5"/>
      <c r="I362" s="5"/>
      <c r="J362" s="5"/>
    </row>
    <row r="363" spans="2:10" x14ac:dyDescent="0.25">
      <c r="B363" s="1"/>
      <c r="C363" s="1"/>
      <c r="D363" s="8"/>
      <c r="E363" s="8"/>
      <c r="F363" s="8"/>
      <c r="G363" s="8"/>
      <c r="H363" s="5"/>
      <c r="I363" s="5"/>
      <c r="J363" s="5"/>
    </row>
    <row r="364" spans="2:10" x14ac:dyDescent="0.25">
      <c r="B364" s="1"/>
      <c r="C364" s="1"/>
      <c r="D364" s="8"/>
      <c r="E364" s="8"/>
      <c r="F364" s="8"/>
      <c r="G364" s="8"/>
      <c r="H364" s="5"/>
      <c r="I364" s="5"/>
      <c r="J364" s="5"/>
    </row>
    <row r="365" spans="2:10" x14ac:dyDescent="0.25">
      <c r="B365" s="1"/>
      <c r="C365" s="1"/>
      <c r="D365" s="8"/>
      <c r="E365" s="8"/>
      <c r="F365" s="8"/>
      <c r="G365" s="8"/>
      <c r="H365" s="5"/>
      <c r="I365" s="5"/>
      <c r="J365" s="5"/>
    </row>
    <row r="366" spans="2:10" x14ac:dyDescent="0.25">
      <c r="B366" s="1"/>
      <c r="C366" s="1"/>
      <c r="D366" s="8"/>
      <c r="E366" s="8"/>
      <c r="F366" s="8"/>
      <c r="G366" s="8"/>
      <c r="H366" s="5"/>
      <c r="I366" s="5"/>
      <c r="J366" s="5"/>
    </row>
    <row r="367" spans="2:10" x14ac:dyDescent="0.25">
      <c r="B367" s="1"/>
      <c r="C367" s="1"/>
      <c r="D367" s="8"/>
      <c r="E367" s="8"/>
      <c r="F367" s="8"/>
      <c r="G367" s="8"/>
      <c r="H367" s="5"/>
      <c r="I367" s="5"/>
      <c r="J367" s="5"/>
    </row>
    <row r="368" spans="2:10" x14ac:dyDescent="0.25">
      <c r="B368" s="1"/>
      <c r="C368" s="1"/>
      <c r="D368" s="8"/>
      <c r="E368" s="8"/>
      <c r="F368" s="8"/>
      <c r="G368" s="8"/>
      <c r="H368" s="5"/>
      <c r="I368" s="5"/>
      <c r="J368" s="5"/>
    </row>
    <row r="369" spans="2:10" x14ac:dyDescent="0.25">
      <c r="B369" s="1"/>
      <c r="C369" s="1"/>
      <c r="D369" s="8"/>
      <c r="E369" s="8"/>
      <c r="F369" s="8"/>
      <c r="G369" s="8"/>
      <c r="H369" s="5"/>
      <c r="I369" s="5"/>
      <c r="J369" s="5"/>
    </row>
    <row r="370" spans="2:10" x14ac:dyDescent="0.25">
      <c r="B370" s="1"/>
      <c r="C370" s="1"/>
      <c r="D370" s="8"/>
      <c r="E370" s="8"/>
      <c r="F370" s="8"/>
      <c r="G370" s="8"/>
      <c r="H370" s="5"/>
      <c r="I370" s="5"/>
      <c r="J370" s="5"/>
    </row>
    <row r="371" spans="2:10" x14ac:dyDescent="0.25">
      <c r="B371" s="1"/>
      <c r="C371" s="1"/>
      <c r="D371" s="8"/>
      <c r="E371" s="8"/>
      <c r="F371" s="8"/>
      <c r="G371" s="8"/>
      <c r="H371" s="5"/>
      <c r="I371" s="5"/>
      <c r="J371" s="5"/>
    </row>
    <row r="372" spans="2:10" x14ac:dyDescent="0.25">
      <c r="B372" s="1"/>
      <c r="C372" s="1"/>
      <c r="D372" s="8"/>
      <c r="E372" s="8"/>
      <c r="F372" s="8"/>
      <c r="G372" s="8"/>
      <c r="H372" s="5"/>
      <c r="I372" s="5"/>
      <c r="J372" s="5"/>
    </row>
    <row r="373" spans="2:10" x14ac:dyDescent="0.25">
      <c r="B373" s="1"/>
      <c r="C373" s="1"/>
      <c r="D373" s="8"/>
      <c r="E373" s="8"/>
      <c r="F373" s="8"/>
      <c r="G373" s="8"/>
      <c r="H373" s="5"/>
      <c r="I373" s="5"/>
      <c r="J373" s="5"/>
    </row>
    <row r="374" spans="2:10" x14ac:dyDescent="0.25">
      <c r="B374" s="1"/>
      <c r="C374" s="1"/>
      <c r="D374" s="8"/>
      <c r="E374" s="8"/>
      <c r="F374" s="8"/>
      <c r="G374" s="8"/>
      <c r="H374" s="5"/>
      <c r="I374" s="5"/>
      <c r="J374" s="5"/>
    </row>
    <row r="375" spans="2:10" x14ac:dyDescent="0.25">
      <c r="B375" s="1"/>
      <c r="C375" s="1"/>
      <c r="D375" s="8"/>
      <c r="E375" s="8"/>
      <c r="F375" s="8"/>
      <c r="G375" s="8"/>
      <c r="H375" s="5"/>
      <c r="I375" s="5"/>
      <c r="J375" s="5"/>
    </row>
    <row r="376" spans="2:10" x14ac:dyDescent="0.25">
      <c r="B376" s="1"/>
      <c r="C376" s="1"/>
      <c r="D376" s="8"/>
      <c r="E376" s="8"/>
      <c r="F376" s="8"/>
      <c r="G376" s="8"/>
      <c r="H376" s="5"/>
      <c r="I376" s="5"/>
      <c r="J376" s="5"/>
    </row>
    <row r="377" spans="2:10" x14ac:dyDescent="0.25">
      <c r="B377" s="1"/>
      <c r="C377" s="1"/>
      <c r="D377" s="8"/>
      <c r="E377" s="8"/>
      <c r="F377" s="8"/>
      <c r="G377" s="8"/>
      <c r="H377" s="5"/>
      <c r="I377" s="5"/>
      <c r="J377" s="5"/>
    </row>
    <row r="378" spans="2:10" x14ac:dyDescent="0.25">
      <c r="B378" s="1"/>
      <c r="C378" s="1"/>
      <c r="D378" s="8"/>
      <c r="E378" s="8"/>
      <c r="F378" s="8"/>
      <c r="G378" s="8"/>
      <c r="H378" s="5"/>
      <c r="I378" s="5"/>
      <c r="J378" s="5"/>
    </row>
    <row r="379" spans="2:10" x14ac:dyDescent="0.25">
      <c r="B379" s="1"/>
      <c r="C379" s="1"/>
      <c r="D379" s="8"/>
      <c r="E379" s="8"/>
      <c r="F379" s="8"/>
      <c r="G379" s="8"/>
      <c r="H379" s="5"/>
      <c r="I379" s="5"/>
      <c r="J379" s="5"/>
    </row>
    <row r="380" spans="2:10" x14ac:dyDescent="0.25">
      <c r="B380" s="1"/>
      <c r="C380" s="1"/>
      <c r="D380" s="8"/>
      <c r="E380" s="8"/>
      <c r="F380" s="8"/>
      <c r="G380" s="8"/>
      <c r="H380" s="5"/>
      <c r="I380" s="5"/>
      <c r="J380" s="5"/>
    </row>
    <row r="381" spans="2:10" x14ac:dyDescent="0.25">
      <c r="B381" s="1"/>
      <c r="C381" s="1"/>
      <c r="D381" s="8"/>
      <c r="E381" s="8"/>
      <c r="F381" s="8"/>
      <c r="G381" s="8"/>
      <c r="H381" s="5"/>
      <c r="I381" s="5"/>
      <c r="J381" s="5"/>
    </row>
    <row r="382" spans="2:10" x14ac:dyDescent="0.25">
      <c r="B382" s="1"/>
      <c r="C382" s="1"/>
      <c r="D382" s="8"/>
      <c r="E382" s="8"/>
      <c r="F382" s="8"/>
      <c r="G382" s="8"/>
      <c r="H382" s="5"/>
      <c r="I382" s="5"/>
      <c r="J382" s="5"/>
    </row>
    <row r="383" spans="2:10" x14ac:dyDescent="0.25">
      <c r="B383" s="1"/>
      <c r="C383" s="1"/>
      <c r="D383" s="8"/>
      <c r="E383" s="8"/>
      <c r="F383" s="8"/>
      <c r="G383" s="8"/>
      <c r="H383" s="5"/>
      <c r="I383" s="5"/>
      <c r="J383" s="5"/>
    </row>
    <row r="384" spans="2:10" x14ac:dyDescent="0.25">
      <c r="B384" s="1"/>
      <c r="C384" s="1"/>
      <c r="D384" s="8"/>
      <c r="E384" s="8"/>
      <c r="F384" s="8"/>
      <c r="G384" s="8"/>
      <c r="H384" s="5"/>
      <c r="I384" s="5"/>
      <c r="J384" s="5"/>
    </row>
    <row r="385" spans="2:10" x14ac:dyDescent="0.25">
      <c r="B385" s="1"/>
      <c r="C385" s="1"/>
      <c r="D385" s="8"/>
      <c r="E385" s="8"/>
      <c r="F385" s="8"/>
      <c r="G385" s="8"/>
      <c r="H385" s="5"/>
      <c r="I385" s="5"/>
      <c r="J385" s="5"/>
    </row>
    <row r="386" spans="2:10" x14ac:dyDescent="0.25">
      <c r="B386" s="1"/>
      <c r="C386" s="1"/>
      <c r="D386" s="8"/>
      <c r="E386" s="8"/>
      <c r="F386" s="8"/>
      <c r="G386" s="8"/>
      <c r="H386" s="5"/>
      <c r="I386" s="5"/>
      <c r="J386" s="5"/>
    </row>
    <row r="387" spans="2:10" x14ac:dyDescent="0.25">
      <c r="B387" s="1"/>
      <c r="C387" s="1"/>
      <c r="D387" s="8"/>
      <c r="E387" s="8"/>
      <c r="F387" s="8"/>
      <c r="G387" s="8"/>
      <c r="H387" s="5"/>
      <c r="I387" s="5"/>
      <c r="J387" s="5"/>
    </row>
    <row r="388" spans="2:10" x14ac:dyDescent="0.25">
      <c r="B388" s="1"/>
      <c r="C388" s="1"/>
      <c r="D388" s="8"/>
      <c r="E388" s="8"/>
      <c r="F388" s="8"/>
      <c r="G388" s="8"/>
      <c r="H388" s="5"/>
      <c r="I388" s="5"/>
      <c r="J388" s="5"/>
    </row>
    <row r="389" spans="2:10" x14ac:dyDescent="0.25">
      <c r="B389" s="1"/>
      <c r="C389" s="1"/>
      <c r="D389" s="8"/>
      <c r="E389" s="8"/>
      <c r="F389" s="8"/>
      <c r="G389" s="8"/>
      <c r="H389" s="5"/>
      <c r="I389" s="5"/>
      <c r="J389" s="5"/>
    </row>
    <row r="390" spans="2:10" x14ac:dyDescent="0.25">
      <c r="B390" s="1"/>
      <c r="C390" s="1"/>
      <c r="D390" s="8"/>
      <c r="E390" s="8"/>
      <c r="F390" s="8"/>
      <c r="G390" s="8"/>
      <c r="H390" s="5"/>
      <c r="I390" s="5"/>
      <c r="J390" s="5"/>
    </row>
    <row r="391" spans="2:10" x14ac:dyDescent="0.25">
      <c r="B391" s="1"/>
      <c r="C391" s="1"/>
      <c r="D391" s="8"/>
      <c r="E391" s="8"/>
      <c r="F391" s="8"/>
      <c r="G391" s="8"/>
      <c r="H391" s="5"/>
      <c r="I391" s="5"/>
      <c r="J391" s="5"/>
    </row>
    <row r="392" spans="2:10" x14ac:dyDescent="0.25">
      <c r="B392" s="1"/>
      <c r="C392" s="1"/>
      <c r="D392" s="8"/>
      <c r="E392" s="8"/>
      <c r="F392" s="8"/>
      <c r="G392" s="8"/>
      <c r="H392" s="5"/>
      <c r="I392" s="5"/>
      <c r="J392" s="5"/>
    </row>
    <row r="393" spans="2:10" x14ac:dyDescent="0.25">
      <c r="B393" s="1"/>
      <c r="C393" s="1"/>
      <c r="D393" s="8"/>
      <c r="E393" s="8"/>
      <c r="F393" s="8"/>
      <c r="G393" s="8"/>
      <c r="H393" s="5"/>
      <c r="I393" s="5"/>
      <c r="J393" s="5"/>
    </row>
    <row r="394" spans="2:10" x14ac:dyDescent="0.25">
      <c r="B394" s="1"/>
      <c r="C394" s="1"/>
      <c r="D394" s="8"/>
      <c r="E394" s="8"/>
      <c r="F394" s="8"/>
      <c r="G394" s="8"/>
      <c r="H394" s="5"/>
      <c r="I394" s="5"/>
      <c r="J394" s="5"/>
    </row>
    <row r="395" spans="2:10" x14ac:dyDescent="0.25">
      <c r="B395" s="1"/>
      <c r="C395" s="1"/>
      <c r="D395" s="8"/>
      <c r="E395" s="8"/>
      <c r="F395" s="8"/>
      <c r="G395" s="8"/>
      <c r="H395" s="5"/>
      <c r="I395" s="5"/>
      <c r="J395" s="5"/>
    </row>
    <row r="396" spans="2:10" x14ac:dyDescent="0.25">
      <c r="B396" s="1"/>
      <c r="C396" s="1"/>
      <c r="D396" s="8"/>
      <c r="E396" s="8"/>
      <c r="F396" s="8"/>
      <c r="G396" s="8"/>
      <c r="H396" s="5"/>
      <c r="I396" s="5"/>
      <c r="J396" s="5"/>
    </row>
    <row r="397" spans="2:10" x14ac:dyDescent="0.25">
      <c r="B397" s="1"/>
      <c r="C397" s="1"/>
      <c r="D397" s="8"/>
      <c r="E397" s="8"/>
      <c r="F397" s="8"/>
      <c r="G397" s="8"/>
      <c r="H397" s="5"/>
      <c r="I397" s="5"/>
      <c r="J397" s="5"/>
    </row>
    <row r="398" spans="2:10" x14ac:dyDescent="0.25">
      <c r="B398" s="1"/>
      <c r="C398" s="1"/>
      <c r="D398" s="8"/>
      <c r="E398" s="8"/>
      <c r="F398" s="8"/>
      <c r="G398" s="8"/>
      <c r="H398" s="5"/>
      <c r="I398" s="5"/>
      <c r="J398" s="5"/>
    </row>
    <row r="399" spans="2:10" x14ac:dyDescent="0.25">
      <c r="B399" s="1"/>
      <c r="C399" s="1"/>
      <c r="D399" s="8"/>
      <c r="E399" s="8"/>
      <c r="F399" s="8"/>
      <c r="G399" s="8"/>
      <c r="H399" s="5"/>
      <c r="I399" s="5"/>
      <c r="J399" s="5"/>
    </row>
    <row r="400" spans="2:10" x14ac:dyDescent="0.25">
      <c r="B400" s="1"/>
      <c r="C400" s="1"/>
      <c r="D400" s="8"/>
      <c r="E400" s="8"/>
      <c r="F400" s="8"/>
      <c r="G400" s="8"/>
      <c r="H400" s="5"/>
      <c r="I400" s="5"/>
      <c r="J400" s="5"/>
    </row>
    <row r="401" spans="2:10" x14ac:dyDescent="0.25">
      <c r="B401" s="1"/>
      <c r="C401" s="1"/>
      <c r="D401" s="8"/>
      <c r="E401" s="8"/>
      <c r="F401" s="8"/>
      <c r="G401" s="8"/>
      <c r="H401" s="5"/>
      <c r="I401" s="5"/>
      <c r="J401" s="5"/>
    </row>
    <row r="402" spans="2:10" x14ac:dyDescent="0.25">
      <c r="B402" s="1"/>
      <c r="C402" s="1"/>
      <c r="D402" s="8"/>
      <c r="E402" s="8"/>
      <c r="F402" s="8"/>
      <c r="G402" s="8"/>
      <c r="H402" s="5"/>
      <c r="I402" s="5"/>
      <c r="J402" s="5"/>
    </row>
    <row r="403" spans="2:10" x14ac:dyDescent="0.25">
      <c r="B403" s="1"/>
      <c r="C403" s="1"/>
      <c r="D403" s="8"/>
      <c r="E403" s="8"/>
      <c r="F403" s="8"/>
      <c r="G403" s="8"/>
      <c r="H403" s="5"/>
      <c r="I403" s="5"/>
      <c r="J403" s="5"/>
    </row>
    <row r="404" spans="2:10" x14ac:dyDescent="0.25">
      <c r="B404" s="1"/>
      <c r="C404" s="1"/>
      <c r="D404" s="8"/>
      <c r="E404" s="8"/>
      <c r="F404" s="8"/>
      <c r="G404" s="8"/>
      <c r="H404" s="5"/>
      <c r="I404" s="5"/>
      <c r="J404" s="5"/>
    </row>
    <row r="405" spans="2:10" x14ac:dyDescent="0.25">
      <c r="B405" s="1"/>
      <c r="C405" s="1"/>
      <c r="D405" s="8"/>
      <c r="E405" s="8"/>
      <c r="F405" s="8"/>
      <c r="G405" s="8"/>
      <c r="H405" s="5"/>
      <c r="I405" s="5"/>
      <c r="J405" s="5"/>
    </row>
    <row r="406" spans="2:10" x14ac:dyDescent="0.25">
      <c r="B406" s="1"/>
      <c r="C406" s="1"/>
      <c r="D406" s="8"/>
      <c r="E406" s="8"/>
      <c r="F406" s="8"/>
      <c r="G406" s="8"/>
      <c r="H406" s="5"/>
      <c r="I406" s="5"/>
      <c r="J406" s="5"/>
    </row>
    <row r="407" spans="2:10" x14ac:dyDescent="0.25">
      <c r="B407" s="1"/>
      <c r="C407" s="1"/>
      <c r="D407" s="8"/>
      <c r="E407" s="8"/>
      <c r="F407" s="8"/>
      <c r="G407" s="8"/>
      <c r="H407" s="5"/>
      <c r="I407" s="5"/>
      <c r="J407" s="5"/>
    </row>
    <row r="408" spans="2:10" x14ac:dyDescent="0.25">
      <c r="B408" s="1"/>
      <c r="C408" s="1"/>
      <c r="D408" s="8"/>
      <c r="E408" s="8"/>
      <c r="F408" s="8"/>
      <c r="G408" s="8"/>
      <c r="H408" s="5"/>
      <c r="I408" s="5"/>
      <c r="J408" s="5"/>
    </row>
    <row r="409" spans="2:10" x14ac:dyDescent="0.25">
      <c r="B409" s="1"/>
      <c r="C409" s="1"/>
      <c r="D409" s="8"/>
      <c r="E409" s="8"/>
      <c r="F409" s="8"/>
      <c r="G409" s="8"/>
      <c r="H409" s="5"/>
      <c r="I409" s="5"/>
      <c r="J409" s="5"/>
    </row>
    <row r="410" spans="2:10" x14ac:dyDescent="0.25">
      <c r="B410" s="1"/>
      <c r="C410" s="1"/>
      <c r="D410" s="8"/>
      <c r="E410" s="8"/>
      <c r="F410" s="8"/>
      <c r="G410" s="8"/>
      <c r="H410" s="5"/>
      <c r="I410" s="5"/>
      <c r="J410" s="5"/>
    </row>
    <row r="411" spans="2:10" x14ac:dyDescent="0.25">
      <c r="B411" s="1"/>
      <c r="C411" s="1"/>
      <c r="D411" s="8"/>
      <c r="E411" s="8"/>
      <c r="F411" s="8"/>
      <c r="G411" s="8"/>
      <c r="H411" s="5"/>
      <c r="I411" s="5"/>
      <c r="J411" s="5"/>
    </row>
    <row r="412" spans="2:10" x14ac:dyDescent="0.25">
      <c r="B412" s="1"/>
      <c r="C412" s="1"/>
      <c r="D412" s="8"/>
      <c r="E412" s="8"/>
      <c r="F412" s="8"/>
      <c r="G412" s="8"/>
      <c r="H412" s="5"/>
      <c r="I412" s="5"/>
      <c r="J412" s="5"/>
    </row>
    <row r="413" spans="2:10" x14ac:dyDescent="0.25">
      <c r="B413" s="1"/>
      <c r="C413" s="1"/>
      <c r="D413" s="8"/>
      <c r="E413" s="8"/>
      <c r="F413" s="8"/>
      <c r="G413" s="8"/>
      <c r="H413" s="5"/>
      <c r="I413" s="5"/>
      <c r="J413" s="5"/>
    </row>
    <row r="414" spans="2:10" x14ac:dyDescent="0.25">
      <c r="B414" s="1"/>
      <c r="C414" s="1"/>
      <c r="D414" s="8"/>
      <c r="E414" s="8"/>
      <c r="F414" s="8"/>
      <c r="G414" s="8"/>
      <c r="H414" s="5"/>
      <c r="I414" s="5"/>
      <c r="J414" s="5"/>
    </row>
    <row r="415" spans="2:10" x14ac:dyDescent="0.25">
      <c r="B415" s="1"/>
      <c r="C415" s="1"/>
      <c r="D415" s="8"/>
      <c r="E415" s="8"/>
      <c r="F415" s="8"/>
      <c r="G415" s="8"/>
      <c r="H415" s="5"/>
      <c r="I415" s="5"/>
      <c r="J415" s="5"/>
    </row>
    <row r="416" spans="2:10" x14ac:dyDescent="0.25">
      <c r="B416" s="1"/>
      <c r="C416" s="1"/>
      <c r="D416" s="8"/>
      <c r="E416" s="8"/>
      <c r="F416" s="8"/>
      <c r="G416" s="8"/>
      <c r="H416" s="5"/>
      <c r="I416" s="5"/>
      <c r="J416" s="5"/>
    </row>
    <row r="417" spans="2:10" x14ac:dyDescent="0.25">
      <c r="B417" s="1"/>
      <c r="C417" s="1"/>
      <c r="D417" s="8"/>
      <c r="E417" s="8"/>
      <c r="F417" s="8"/>
      <c r="G417" s="8"/>
      <c r="H417" s="5"/>
      <c r="I417" s="5"/>
      <c r="J417" s="5"/>
    </row>
    <row r="418" spans="2:10" x14ac:dyDescent="0.25">
      <c r="B418" s="1"/>
      <c r="C418" s="1"/>
      <c r="D418" s="8"/>
      <c r="E418" s="8"/>
      <c r="F418" s="8"/>
      <c r="G418" s="8"/>
      <c r="H418" s="5"/>
      <c r="I418" s="5"/>
      <c r="J418" s="5"/>
    </row>
    <row r="419" spans="2:10" x14ac:dyDescent="0.25">
      <c r="B419" s="1"/>
      <c r="C419" s="1"/>
      <c r="D419" s="8"/>
      <c r="E419" s="8"/>
      <c r="F419" s="8"/>
      <c r="G419" s="8"/>
      <c r="H419" s="5"/>
      <c r="I419" s="5"/>
      <c r="J419" s="5"/>
    </row>
    <row r="420" spans="2:10" x14ac:dyDescent="0.25">
      <c r="B420" s="1"/>
      <c r="C420" s="1"/>
      <c r="D420" s="8"/>
      <c r="E420" s="8"/>
      <c r="F420" s="8"/>
      <c r="G420" s="8"/>
      <c r="H420" s="5"/>
      <c r="I420" s="5"/>
      <c r="J420" s="5"/>
    </row>
    <row r="421" spans="2:10" x14ac:dyDescent="0.25">
      <c r="B421" s="1"/>
      <c r="C421" s="1"/>
      <c r="D421" s="8"/>
      <c r="E421" s="8"/>
      <c r="F421" s="8"/>
      <c r="G421" s="8"/>
      <c r="H421" s="5"/>
      <c r="I421" s="5"/>
      <c r="J421" s="5"/>
    </row>
    <row r="422" spans="2:10" x14ac:dyDescent="0.25">
      <c r="B422" s="1"/>
      <c r="C422" s="1"/>
      <c r="D422" s="8"/>
      <c r="E422" s="8"/>
      <c r="F422" s="8"/>
      <c r="G422" s="8"/>
      <c r="H422" s="5"/>
      <c r="I422" s="5"/>
      <c r="J422" s="5"/>
    </row>
    <row r="423" spans="2:10" x14ac:dyDescent="0.25">
      <c r="B423" s="1"/>
      <c r="C423" s="1"/>
      <c r="D423" s="8"/>
      <c r="E423" s="8"/>
      <c r="F423" s="8"/>
      <c r="G423" s="8"/>
      <c r="H423" s="5"/>
      <c r="I423" s="5"/>
      <c r="J423" s="5"/>
    </row>
    <row r="424" spans="2:10" x14ac:dyDescent="0.25">
      <c r="B424" s="1"/>
      <c r="C424" s="1"/>
      <c r="D424" s="8"/>
      <c r="E424" s="8"/>
      <c r="F424" s="8"/>
      <c r="G424" s="8"/>
      <c r="H424" s="5"/>
      <c r="I424" s="5"/>
      <c r="J424" s="5"/>
    </row>
    <row r="425" spans="2:10" x14ac:dyDescent="0.25">
      <c r="B425" s="1"/>
      <c r="C425" s="1"/>
      <c r="D425" s="8"/>
      <c r="E425" s="8"/>
      <c r="F425" s="8"/>
      <c r="G425" s="8"/>
      <c r="H425" s="5"/>
      <c r="I425" s="5"/>
      <c r="J425" s="5"/>
    </row>
    <row r="426" spans="2:10" x14ac:dyDescent="0.25">
      <c r="B426" s="1"/>
      <c r="C426" s="1"/>
      <c r="D426" s="8"/>
      <c r="E426" s="8"/>
      <c r="F426" s="8"/>
      <c r="G426" s="8"/>
      <c r="H426" s="5"/>
      <c r="I426" s="5"/>
      <c r="J426" s="5"/>
    </row>
    <row r="427" spans="2:10" x14ac:dyDescent="0.25">
      <c r="B427" s="1"/>
      <c r="C427" s="1"/>
      <c r="D427" s="8"/>
      <c r="E427" s="8"/>
      <c r="F427" s="8"/>
      <c r="G427" s="8"/>
      <c r="H427" s="5"/>
      <c r="I427" s="5"/>
      <c r="J427" s="5"/>
    </row>
    <row r="428" spans="2:10" x14ac:dyDescent="0.25">
      <c r="B428" s="1"/>
      <c r="C428" s="1"/>
      <c r="D428" s="8"/>
      <c r="E428" s="8"/>
      <c r="F428" s="8"/>
      <c r="G428" s="8"/>
      <c r="H428" s="5"/>
      <c r="I428" s="5"/>
      <c r="J428" s="5"/>
    </row>
    <row r="429" spans="2:10" x14ac:dyDescent="0.25">
      <c r="B429" s="1"/>
      <c r="C429" s="1"/>
      <c r="D429" s="8"/>
      <c r="E429" s="8"/>
      <c r="F429" s="8"/>
      <c r="G429" s="8"/>
      <c r="H429" s="5"/>
      <c r="I429" s="5"/>
      <c r="J429" s="5"/>
    </row>
    <row r="430" spans="2:10" x14ac:dyDescent="0.25">
      <c r="B430" s="1"/>
      <c r="C430" s="1"/>
      <c r="D430" s="8"/>
      <c r="E430" s="8"/>
      <c r="F430" s="8"/>
      <c r="G430" s="8"/>
      <c r="H430" s="5"/>
      <c r="I430" s="5"/>
      <c r="J430" s="5"/>
    </row>
    <row r="431" spans="2:10" x14ac:dyDescent="0.25">
      <c r="B431" s="1"/>
      <c r="C431" s="1"/>
      <c r="D431" s="8"/>
      <c r="E431" s="8"/>
      <c r="F431" s="8"/>
      <c r="G431" s="8"/>
      <c r="H431" s="5"/>
      <c r="I431" s="5"/>
      <c r="J431" s="5"/>
    </row>
    <row r="432" spans="2:10" x14ac:dyDescent="0.25">
      <c r="B432" s="1"/>
      <c r="C432" s="1"/>
      <c r="D432" s="8"/>
      <c r="E432" s="8"/>
      <c r="F432" s="8"/>
      <c r="G432" s="8"/>
      <c r="H432" s="5"/>
      <c r="I432" s="5"/>
      <c r="J432" s="5"/>
    </row>
    <row r="433" spans="2:10" x14ac:dyDescent="0.25">
      <c r="B433" s="1"/>
      <c r="C433" s="1"/>
      <c r="D433" s="8"/>
      <c r="E433" s="8"/>
      <c r="F433" s="8"/>
      <c r="G433" s="8"/>
      <c r="H433" s="5"/>
      <c r="I433" s="5"/>
      <c r="J433" s="5"/>
    </row>
    <row r="434" spans="2:10" x14ac:dyDescent="0.25">
      <c r="B434" s="1"/>
      <c r="C434" s="1"/>
      <c r="D434" s="8"/>
      <c r="E434" s="8"/>
      <c r="F434" s="8"/>
      <c r="G434" s="8"/>
      <c r="H434" s="5"/>
      <c r="I434" s="5"/>
      <c r="J434" s="5"/>
    </row>
    <row r="435" spans="2:10" x14ac:dyDescent="0.25">
      <c r="B435" s="1"/>
      <c r="C435" s="1"/>
      <c r="D435" s="8"/>
      <c r="E435" s="8"/>
      <c r="F435" s="8"/>
      <c r="G435" s="8"/>
      <c r="H435" s="5"/>
      <c r="I435" s="5"/>
      <c r="J435" s="5"/>
    </row>
    <row r="436" spans="2:10" x14ac:dyDescent="0.25">
      <c r="B436" s="1"/>
      <c r="C436" s="1"/>
      <c r="D436" s="8"/>
      <c r="E436" s="8"/>
      <c r="F436" s="8"/>
      <c r="G436" s="8"/>
      <c r="H436" s="5"/>
      <c r="I436" s="5"/>
      <c r="J436" s="5"/>
    </row>
    <row r="437" spans="2:10" x14ac:dyDescent="0.25">
      <c r="B437" s="1"/>
      <c r="C437" s="1"/>
      <c r="D437" s="8"/>
      <c r="E437" s="8"/>
      <c r="F437" s="8"/>
      <c r="G437" s="8"/>
      <c r="H437" s="5"/>
      <c r="I437" s="5"/>
      <c r="J437" s="5"/>
    </row>
    <row r="438" spans="2:10" x14ac:dyDescent="0.25">
      <c r="B438" s="1"/>
      <c r="C438" s="1"/>
      <c r="D438" s="8"/>
      <c r="E438" s="8"/>
      <c r="F438" s="8"/>
      <c r="G438" s="8"/>
      <c r="H438" s="5"/>
      <c r="I438" s="5"/>
      <c r="J438" s="5"/>
    </row>
    <row r="439" spans="2:10" x14ac:dyDescent="0.25">
      <c r="B439" s="1"/>
      <c r="C439" s="1"/>
      <c r="D439" s="8"/>
      <c r="E439" s="8"/>
      <c r="F439" s="8"/>
      <c r="G439" s="8"/>
      <c r="H439" s="5"/>
      <c r="I439" s="5"/>
      <c r="J439" s="5"/>
    </row>
    <row r="440" spans="2:10" x14ac:dyDescent="0.25">
      <c r="B440" s="1"/>
      <c r="C440" s="1"/>
      <c r="D440" s="8"/>
      <c r="E440" s="8"/>
      <c r="F440" s="8"/>
      <c r="G440" s="8"/>
      <c r="H440" s="5"/>
      <c r="I440" s="5"/>
      <c r="J440" s="5"/>
    </row>
    <row r="441" spans="2:10" x14ac:dyDescent="0.25">
      <c r="B441" s="1"/>
      <c r="C441" s="1"/>
      <c r="D441" s="8"/>
      <c r="E441" s="8"/>
      <c r="F441" s="8"/>
      <c r="G441" s="8"/>
      <c r="H441" s="5"/>
      <c r="I441" s="5"/>
      <c r="J441" s="5"/>
    </row>
    <row r="442" spans="2:10" x14ac:dyDescent="0.25">
      <c r="B442" s="1"/>
      <c r="C442" s="1"/>
      <c r="D442" s="8"/>
      <c r="E442" s="8"/>
      <c r="F442" s="8"/>
      <c r="G442" s="8"/>
      <c r="H442" s="5"/>
      <c r="I442" s="5"/>
      <c r="J442" s="5"/>
    </row>
    <row r="443" spans="2:10" x14ac:dyDescent="0.25">
      <c r="B443" s="1"/>
      <c r="C443" s="1"/>
      <c r="D443" s="8"/>
      <c r="E443" s="8"/>
      <c r="F443" s="8"/>
      <c r="G443" s="8"/>
      <c r="H443" s="5"/>
      <c r="I443" s="5"/>
      <c r="J443" s="5"/>
    </row>
    <row r="444" spans="2:10" x14ac:dyDescent="0.25">
      <c r="B444" s="1"/>
      <c r="C444" s="1"/>
      <c r="D444" s="8"/>
      <c r="E444" s="8"/>
      <c r="F444" s="8"/>
      <c r="G444" s="8"/>
      <c r="H444" s="5"/>
      <c r="I444" s="5"/>
      <c r="J444" s="5"/>
    </row>
    <row r="445" spans="2:10" x14ac:dyDescent="0.25">
      <c r="B445" s="1"/>
      <c r="C445" s="1"/>
      <c r="D445" s="8"/>
      <c r="E445" s="8"/>
      <c r="F445" s="8"/>
      <c r="G445" s="8"/>
      <c r="H445" s="5"/>
      <c r="I445" s="5"/>
      <c r="J445" s="5"/>
    </row>
    <row r="446" spans="2:10" x14ac:dyDescent="0.25">
      <c r="B446" s="1"/>
      <c r="C446" s="1"/>
      <c r="D446" s="8"/>
      <c r="E446" s="8"/>
      <c r="F446" s="8"/>
      <c r="G446" s="8"/>
      <c r="H446" s="5"/>
      <c r="I446" s="5"/>
      <c r="J446" s="5"/>
    </row>
    <row r="447" spans="2:10" x14ac:dyDescent="0.25">
      <c r="B447" s="1"/>
      <c r="C447" s="1"/>
      <c r="D447" s="8"/>
      <c r="E447" s="8"/>
      <c r="F447" s="8"/>
      <c r="G447" s="8"/>
      <c r="H447" s="5"/>
      <c r="I447" s="5"/>
      <c r="J447" s="5"/>
    </row>
    <row r="448" spans="2:10" x14ac:dyDescent="0.25">
      <c r="B448" s="1"/>
      <c r="C448" s="1"/>
      <c r="D448" s="8"/>
      <c r="E448" s="8"/>
      <c r="F448" s="8"/>
      <c r="G448" s="8"/>
      <c r="H448" s="5"/>
      <c r="I448" s="5"/>
      <c r="J448" s="5"/>
    </row>
    <row r="449" spans="2:10" x14ac:dyDescent="0.25">
      <c r="B449" s="1"/>
      <c r="C449" s="1"/>
      <c r="D449" s="8"/>
      <c r="E449" s="8"/>
      <c r="F449" s="8"/>
      <c r="G449" s="8"/>
      <c r="H449" s="5"/>
      <c r="I449" s="5"/>
      <c r="J449" s="5"/>
    </row>
    <row r="450" spans="2:10" x14ac:dyDescent="0.25">
      <c r="B450" s="1"/>
      <c r="C450" s="1"/>
      <c r="D450" s="8"/>
      <c r="E450" s="8"/>
      <c r="F450" s="8"/>
      <c r="G450" s="8"/>
      <c r="H450" s="5"/>
      <c r="I450" s="5"/>
      <c r="J450" s="5"/>
    </row>
    <row r="451" spans="2:10" x14ac:dyDescent="0.25">
      <c r="B451" s="1"/>
      <c r="C451" s="1"/>
      <c r="D451" s="8"/>
      <c r="E451" s="8"/>
      <c r="F451" s="8"/>
      <c r="G451" s="8"/>
      <c r="H451" s="5"/>
      <c r="I451" s="5"/>
      <c r="J451" s="5"/>
    </row>
    <row r="452" spans="2:10" x14ac:dyDescent="0.25">
      <c r="B452" s="1"/>
      <c r="C452" s="1"/>
      <c r="D452" s="8"/>
      <c r="E452" s="8"/>
      <c r="F452" s="8"/>
      <c r="G452" s="8"/>
      <c r="H452" s="5"/>
      <c r="I452" s="5"/>
      <c r="J452" s="5"/>
    </row>
    <row r="453" spans="2:10" x14ac:dyDescent="0.25">
      <c r="B453" s="1"/>
      <c r="C453" s="1"/>
      <c r="D453" s="8"/>
      <c r="E453" s="8"/>
      <c r="F453" s="8"/>
      <c r="G453" s="8"/>
      <c r="H453" s="5"/>
      <c r="I453" s="5"/>
      <c r="J453" s="5"/>
    </row>
    <row r="454" spans="2:10" x14ac:dyDescent="0.25">
      <c r="B454" s="1"/>
      <c r="C454" s="1"/>
      <c r="D454" s="8"/>
      <c r="E454" s="8"/>
      <c r="F454" s="8"/>
      <c r="G454" s="8"/>
      <c r="H454" s="5"/>
      <c r="I454" s="5"/>
      <c r="J454" s="5"/>
    </row>
    <row r="455" spans="2:10" x14ac:dyDescent="0.25">
      <c r="B455" s="1"/>
      <c r="C455" s="1"/>
      <c r="D455" s="8"/>
      <c r="E455" s="8"/>
      <c r="F455" s="8"/>
      <c r="G455" s="8"/>
      <c r="H455" s="5"/>
      <c r="I455" s="5"/>
      <c r="J455" s="5"/>
    </row>
    <row r="456" spans="2:10" x14ac:dyDescent="0.25">
      <c r="B456" s="1"/>
      <c r="C456" s="1"/>
      <c r="D456" s="8"/>
      <c r="E456" s="8"/>
      <c r="F456" s="8"/>
      <c r="G456" s="8"/>
      <c r="H456" s="5"/>
      <c r="I456" s="5"/>
      <c r="J456" s="5"/>
    </row>
    <row r="457" spans="2:10" x14ac:dyDescent="0.25">
      <c r="B457" s="1"/>
      <c r="C457" s="1"/>
      <c r="D457" s="8"/>
      <c r="E457" s="8"/>
      <c r="F457" s="8"/>
      <c r="G457" s="8"/>
      <c r="H457" s="5"/>
      <c r="I457" s="5"/>
      <c r="J457" s="5"/>
    </row>
    <row r="458" spans="2:10" x14ac:dyDescent="0.25">
      <c r="B458" s="1"/>
      <c r="C458" s="1"/>
      <c r="D458" s="8"/>
      <c r="E458" s="8"/>
      <c r="F458" s="8"/>
      <c r="G458" s="8"/>
      <c r="H458" s="5"/>
      <c r="I458" s="5"/>
      <c r="J458" s="5"/>
    </row>
    <row r="459" spans="2:10" x14ac:dyDescent="0.25">
      <c r="B459" s="1"/>
      <c r="C459" s="1"/>
      <c r="D459" s="8"/>
      <c r="E459" s="8"/>
      <c r="F459" s="8"/>
      <c r="G459" s="8"/>
      <c r="H459" s="5"/>
      <c r="I459" s="5"/>
      <c r="J459" s="5"/>
    </row>
    <row r="460" spans="2:10" x14ac:dyDescent="0.25">
      <c r="B460" s="1"/>
      <c r="C460" s="1"/>
      <c r="D460" s="8"/>
      <c r="E460" s="8"/>
      <c r="F460" s="8"/>
      <c r="G460" s="8"/>
      <c r="H460" s="5"/>
      <c r="I460" s="5"/>
      <c r="J460" s="5"/>
    </row>
    <row r="461" spans="2:10" x14ac:dyDescent="0.25">
      <c r="B461" s="1"/>
      <c r="C461" s="1"/>
      <c r="D461" s="8"/>
      <c r="E461" s="8"/>
      <c r="F461" s="8"/>
      <c r="G461" s="8"/>
      <c r="H461" s="5"/>
      <c r="I461" s="5"/>
      <c r="J461" s="5"/>
    </row>
    <row r="462" spans="2:10" x14ac:dyDescent="0.25">
      <c r="B462" s="1"/>
      <c r="C462" s="1"/>
      <c r="D462" s="8"/>
      <c r="E462" s="8"/>
      <c r="F462" s="8"/>
      <c r="G462" s="8"/>
      <c r="H462" s="5"/>
      <c r="I462" s="5"/>
      <c r="J462" s="5"/>
    </row>
    <row r="463" spans="2:10" x14ac:dyDescent="0.25">
      <c r="B463" s="1"/>
      <c r="C463" s="1"/>
      <c r="D463" s="8"/>
      <c r="E463" s="8"/>
      <c r="F463" s="8"/>
      <c r="G463" s="8"/>
      <c r="H463" s="5"/>
      <c r="I463" s="5"/>
      <c r="J463" s="5"/>
    </row>
    <row r="464" spans="2:10" x14ac:dyDescent="0.25">
      <c r="B464" s="1"/>
      <c r="C464" s="1"/>
      <c r="D464" s="8"/>
      <c r="E464" s="8"/>
      <c r="F464" s="8"/>
      <c r="G464" s="8"/>
      <c r="H464" s="5"/>
      <c r="I464" s="5"/>
      <c r="J464" s="5"/>
    </row>
    <row r="465" spans="2:10" x14ac:dyDescent="0.25">
      <c r="B465" s="1"/>
      <c r="C465" s="1"/>
      <c r="D465" s="8"/>
      <c r="E465" s="8"/>
      <c r="F465" s="8"/>
      <c r="G465" s="8"/>
      <c r="H465" s="5"/>
      <c r="I465" s="5"/>
      <c r="J465" s="5"/>
    </row>
    <row r="466" spans="2:10" x14ac:dyDescent="0.25">
      <c r="B466" s="1"/>
      <c r="C466" s="1"/>
      <c r="D466" s="8"/>
      <c r="E466" s="8"/>
      <c r="F466" s="8"/>
      <c r="G466" s="8"/>
      <c r="H466" s="5"/>
      <c r="I466" s="5"/>
      <c r="J466" s="5"/>
    </row>
    <row r="467" spans="2:10" x14ac:dyDescent="0.25">
      <c r="B467" s="1"/>
      <c r="C467" s="1"/>
      <c r="D467" s="8"/>
      <c r="E467" s="8"/>
      <c r="F467" s="8"/>
      <c r="G467" s="8"/>
      <c r="H467" s="5"/>
      <c r="I467" s="5"/>
      <c r="J467" s="5"/>
    </row>
    <row r="468" spans="2:10" x14ac:dyDescent="0.25">
      <c r="B468" s="1"/>
      <c r="C468" s="1"/>
      <c r="D468" s="8"/>
      <c r="E468" s="8"/>
      <c r="F468" s="8"/>
      <c r="G468" s="8"/>
      <c r="H468" s="5"/>
      <c r="I468" s="5"/>
      <c r="J468" s="5"/>
    </row>
    <row r="469" spans="2:10" x14ac:dyDescent="0.25">
      <c r="B469" s="1"/>
      <c r="C469" s="1"/>
      <c r="D469" s="8"/>
      <c r="E469" s="8"/>
      <c r="F469" s="8"/>
      <c r="G469" s="8"/>
      <c r="H469" s="5"/>
      <c r="I469" s="5"/>
      <c r="J469" s="5"/>
    </row>
    <row r="470" spans="2:10" x14ac:dyDescent="0.25">
      <c r="B470" s="1"/>
      <c r="C470" s="1"/>
      <c r="D470" s="8"/>
      <c r="E470" s="8"/>
      <c r="F470" s="8"/>
      <c r="G470" s="8"/>
      <c r="H470" s="5"/>
      <c r="I470" s="5"/>
      <c r="J470" s="5"/>
    </row>
    <row r="471" spans="2:10" x14ac:dyDescent="0.25">
      <c r="B471" s="1"/>
      <c r="C471" s="1"/>
      <c r="D471" s="8"/>
      <c r="E471" s="8"/>
      <c r="F471" s="8"/>
      <c r="G471" s="8"/>
      <c r="H471" s="5"/>
      <c r="I471" s="5"/>
      <c r="J471" s="5"/>
    </row>
    <row r="472" spans="2:10" x14ac:dyDescent="0.25">
      <c r="B472" s="1"/>
      <c r="C472" s="1"/>
      <c r="D472" s="8"/>
      <c r="E472" s="8"/>
      <c r="F472" s="8"/>
      <c r="G472" s="8"/>
      <c r="H472" s="5"/>
      <c r="I472" s="5"/>
      <c r="J472" s="5"/>
    </row>
    <row r="473" spans="2:10" x14ac:dyDescent="0.25">
      <c r="B473" s="1"/>
      <c r="C473" s="1"/>
      <c r="D473" s="8"/>
      <c r="E473" s="8"/>
      <c r="F473" s="8"/>
      <c r="G473" s="8"/>
      <c r="H473" s="5"/>
      <c r="I473" s="5"/>
      <c r="J473" s="5"/>
    </row>
    <row r="474" spans="2:10" x14ac:dyDescent="0.25">
      <c r="B474" s="1"/>
      <c r="C474" s="1"/>
      <c r="D474" s="8"/>
      <c r="E474" s="8"/>
      <c r="F474" s="8"/>
      <c r="G474" s="8"/>
      <c r="H474" s="5"/>
      <c r="I474" s="5"/>
      <c r="J474" s="5"/>
    </row>
    <row r="475" spans="2:10" x14ac:dyDescent="0.25">
      <c r="B475" s="1"/>
      <c r="C475" s="1"/>
      <c r="D475" s="8"/>
      <c r="E475" s="8"/>
      <c r="F475" s="8"/>
      <c r="G475" s="8"/>
      <c r="H475" s="5"/>
      <c r="I475" s="5"/>
      <c r="J475" s="5"/>
    </row>
    <row r="476" spans="2:10" x14ac:dyDescent="0.25">
      <c r="B476" s="1"/>
      <c r="C476" s="1"/>
      <c r="D476" s="8"/>
      <c r="E476" s="8"/>
      <c r="F476" s="8"/>
      <c r="G476" s="8"/>
      <c r="H476" s="5"/>
      <c r="I476" s="5"/>
      <c r="J476" s="5"/>
    </row>
    <row r="477" spans="2:10" x14ac:dyDescent="0.25">
      <c r="B477" s="1"/>
      <c r="C477" s="1"/>
      <c r="D477" s="8"/>
      <c r="E477" s="8"/>
      <c r="F477" s="8"/>
      <c r="G477" s="8"/>
      <c r="H477" s="5"/>
      <c r="I477" s="5"/>
      <c r="J477" s="5"/>
    </row>
    <row r="478" spans="2:10" x14ac:dyDescent="0.25">
      <c r="B478" s="1"/>
      <c r="C478" s="1"/>
      <c r="D478" s="8"/>
      <c r="E478" s="8"/>
      <c r="F478" s="8"/>
      <c r="G478" s="8"/>
      <c r="H478" s="5"/>
      <c r="I478" s="5"/>
      <c r="J478" s="5"/>
    </row>
    <row r="479" spans="2:10" x14ac:dyDescent="0.25">
      <c r="B479" s="1"/>
      <c r="C479" s="1"/>
      <c r="D479" s="8"/>
      <c r="E479" s="8"/>
      <c r="F479" s="8"/>
      <c r="G479" s="8"/>
      <c r="H479" s="5"/>
      <c r="I479" s="5"/>
      <c r="J479" s="5"/>
    </row>
    <row r="480" spans="2:10" x14ac:dyDescent="0.25">
      <c r="B480" s="1"/>
      <c r="C480" s="1"/>
      <c r="D480" s="8"/>
      <c r="E480" s="8"/>
      <c r="F480" s="8"/>
      <c r="G480" s="8"/>
      <c r="H480" s="5"/>
      <c r="I480" s="5"/>
      <c r="J480" s="5"/>
    </row>
    <row r="481" spans="2:10" x14ac:dyDescent="0.25">
      <c r="B481" s="1"/>
      <c r="C481" s="1"/>
      <c r="D481" s="8"/>
      <c r="E481" s="8"/>
      <c r="F481" s="8"/>
      <c r="G481" s="8"/>
      <c r="H481" s="5"/>
      <c r="I481" s="5"/>
      <c r="J481" s="5"/>
    </row>
    <row r="482" spans="2:10" x14ac:dyDescent="0.25">
      <c r="B482" s="1"/>
      <c r="C482" s="1"/>
      <c r="D482" s="8"/>
      <c r="E482" s="8"/>
      <c r="F482" s="8"/>
      <c r="G482" s="8"/>
      <c r="H482" s="5"/>
      <c r="I482" s="5"/>
      <c r="J482" s="5"/>
    </row>
    <row r="483" spans="2:10" x14ac:dyDescent="0.25">
      <c r="B483" s="1"/>
      <c r="C483" s="1"/>
      <c r="D483" s="8"/>
      <c r="E483" s="8"/>
      <c r="F483" s="8"/>
      <c r="G483" s="8"/>
      <c r="H483" s="5"/>
      <c r="I483" s="5"/>
      <c r="J483" s="5"/>
    </row>
    <row r="484" spans="2:10" x14ac:dyDescent="0.25">
      <c r="B484" s="1"/>
      <c r="C484" s="1"/>
      <c r="D484" s="8"/>
      <c r="E484" s="8"/>
      <c r="F484" s="8"/>
      <c r="G484" s="8"/>
      <c r="H484" s="5"/>
      <c r="I484" s="5"/>
      <c r="J484" s="5"/>
    </row>
    <row r="485" spans="2:10" x14ac:dyDescent="0.25">
      <c r="B485" s="1"/>
      <c r="C485" s="1"/>
      <c r="D485" s="8"/>
      <c r="E485" s="8"/>
      <c r="F485" s="8"/>
      <c r="G485" s="8"/>
      <c r="H485" s="5"/>
      <c r="I485" s="5"/>
      <c r="J485" s="5"/>
    </row>
    <row r="486" spans="2:10" x14ac:dyDescent="0.25">
      <c r="B486" s="1"/>
      <c r="C486" s="1"/>
      <c r="D486" s="8"/>
      <c r="E486" s="8"/>
      <c r="F486" s="8"/>
      <c r="G486" s="8"/>
      <c r="H486" s="5"/>
      <c r="I486" s="5"/>
      <c r="J486" s="5"/>
    </row>
    <row r="487" spans="2:10" x14ac:dyDescent="0.25">
      <c r="B487" s="1"/>
      <c r="C487" s="1"/>
      <c r="D487" s="8"/>
      <c r="E487" s="8"/>
      <c r="F487" s="8"/>
      <c r="G487" s="8"/>
      <c r="H487" s="5"/>
      <c r="I487" s="5"/>
      <c r="J487" s="5"/>
    </row>
    <row r="488" spans="2:10" x14ac:dyDescent="0.25">
      <c r="B488" s="1"/>
      <c r="C488" s="1"/>
      <c r="D488" s="8"/>
      <c r="E488" s="8"/>
      <c r="F488" s="8"/>
      <c r="G488" s="8"/>
      <c r="H488" s="5"/>
      <c r="I488" s="5"/>
      <c r="J488" s="5"/>
    </row>
    <row r="489" spans="2:10" x14ac:dyDescent="0.25">
      <c r="B489" s="1"/>
      <c r="C489" s="1"/>
      <c r="D489" s="8"/>
      <c r="E489" s="8"/>
      <c r="F489" s="8"/>
      <c r="G489" s="8"/>
      <c r="H489" s="5"/>
      <c r="I489" s="5"/>
      <c r="J489" s="5"/>
    </row>
    <row r="490" spans="2:10" x14ac:dyDescent="0.25">
      <c r="B490" s="1"/>
      <c r="C490" s="1"/>
      <c r="D490" s="8"/>
      <c r="E490" s="8"/>
      <c r="F490" s="8"/>
      <c r="G490" s="8"/>
      <c r="H490" s="5"/>
      <c r="I490" s="5"/>
      <c r="J490" s="5"/>
    </row>
    <row r="491" spans="2:10" x14ac:dyDescent="0.25">
      <c r="B491" s="1"/>
      <c r="C491" s="1"/>
      <c r="D491" s="8"/>
      <c r="E491" s="8"/>
      <c r="F491" s="8"/>
      <c r="G491" s="8"/>
      <c r="H491" s="5"/>
      <c r="I491" s="5"/>
      <c r="J491" s="5"/>
    </row>
    <row r="492" spans="2:10" x14ac:dyDescent="0.25">
      <c r="B492" s="1"/>
      <c r="C492" s="1"/>
      <c r="D492" s="8"/>
      <c r="E492" s="8"/>
      <c r="F492" s="8"/>
      <c r="G492" s="8"/>
      <c r="H492" s="5"/>
      <c r="I492" s="5"/>
      <c r="J492" s="5"/>
    </row>
    <row r="493" spans="2:10" x14ac:dyDescent="0.25">
      <c r="B493" s="1"/>
      <c r="C493" s="1"/>
      <c r="D493" s="8"/>
      <c r="E493" s="8"/>
      <c r="F493" s="8"/>
      <c r="G493" s="8"/>
      <c r="H493" s="5"/>
      <c r="I493" s="5"/>
      <c r="J493" s="5"/>
    </row>
    <row r="494" spans="2:10" x14ac:dyDescent="0.25">
      <c r="B494" s="1"/>
      <c r="C494" s="1"/>
      <c r="D494" s="8"/>
      <c r="E494" s="8"/>
      <c r="F494" s="8"/>
      <c r="G494" s="8"/>
      <c r="H494" s="5"/>
      <c r="I494" s="5"/>
      <c r="J494" s="5"/>
    </row>
    <row r="495" spans="2:10" x14ac:dyDescent="0.25">
      <c r="B495" s="1"/>
      <c r="C495" s="1"/>
      <c r="D495" s="8"/>
      <c r="E495" s="8"/>
      <c r="F495" s="8"/>
      <c r="G495" s="8"/>
      <c r="H495" s="5"/>
      <c r="I495" s="5"/>
      <c r="J495" s="5"/>
    </row>
    <row r="496" spans="2:10" x14ac:dyDescent="0.25">
      <c r="B496" s="1"/>
      <c r="C496" s="1"/>
      <c r="D496" s="8"/>
      <c r="E496" s="8"/>
      <c r="F496" s="8"/>
      <c r="G496" s="8"/>
      <c r="H496" s="5"/>
      <c r="I496" s="5"/>
      <c r="J496" s="5"/>
    </row>
    <row r="497" spans="2:10" x14ac:dyDescent="0.25">
      <c r="B497" s="1"/>
      <c r="C497" s="1"/>
      <c r="D497" s="8"/>
      <c r="E497" s="8"/>
      <c r="F497" s="8"/>
      <c r="G497" s="8"/>
      <c r="H497" s="5"/>
      <c r="I497" s="5"/>
      <c r="J497" s="5"/>
    </row>
    <row r="498" spans="2:10" x14ac:dyDescent="0.25">
      <c r="B498" s="1"/>
      <c r="C498" s="1"/>
      <c r="D498" s="8"/>
      <c r="E498" s="8"/>
      <c r="F498" s="8"/>
      <c r="G498" s="8"/>
      <c r="H498" s="5"/>
      <c r="I498" s="5"/>
      <c r="J498" s="5"/>
    </row>
    <row r="499" spans="2:10" x14ac:dyDescent="0.25">
      <c r="B499" s="1"/>
      <c r="C499" s="1"/>
      <c r="D499" s="8"/>
      <c r="E499" s="8"/>
      <c r="F499" s="8"/>
      <c r="G499" s="8"/>
      <c r="H499" s="5"/>
      <c r="I499" s="5"/>
      <c r="J499" s="5"/>
    </row>
    <row r="500" spans="2:10" x14ac:dyDescent="0.25">
      <c r="B500" s="1"/>
      <c r="C500" s="1"/>
      <c r="D500" s="8"/>
      <c r="E500" s="8"/>
      <c r="F500" s="8"/>
      <c r="G500" s="8"/>
      <c r="H500" s="5"/>
      <c r="I500" s="5"/>
      <c r="J500" s="5"/>
    </row>
    <row r="501" spans="2:10" x14ac:dyDescent="0.25">
      <c r="B501" s="1"/>
      <c r="C501" s="1"/>
      <c r="D501" s="8"/>
      <c r="E501" s="8"/>
      <c r="F501" s="8"/>
      <c r="G501" s="8"/>
      <c r="H501" s="5"/>
      <c r="I501" s="5"/>
      <c r="J501" s="5"/>
    </row>
    <row r="502" spans="2:10" x14ac:dyDescent="0.25">
      <c r="B502" s="1"/>
      <c r="C502" s="1"/>
      <c r="D502" s="8"/>
      <c r="E502" s="8"/>
      <c r="F502" s="8"/>
      <c r="G502" s="8"/>
      <c r="H502" s="5"/>
      <c r="I502" s="5"/>
      <c r="J502" s="5"/>
    </row>
    <row r="503" spans="2:10" x14ac:dyDescent="0.25">
      <c r="B503" s="1"/>
      <c r="C503" s="1"/>
      <c r="D503" s="8"/>
      <c r="E503" s="8"/>
      <c r="F503" s="8"/>
      <c r="G503" s="8"/>
      <c r="H503" s="5"/>
      <c r="I503" s="5"/>
      <c r="J503" s="5"/>
    </row>
    <row r="504" spans="2:10" x14ac:dyDescent="0.25">
      <c r="B504" s="1"/>
      <c r="C504" s="1"/>
      <c r="D504" s="8"/>
      <c r="E504" s="8"/>
      <c r="F504" s="8"/>
      <c r="G504" s="8"/>
      <c r="H504" s="5"/>
      <c r="I504" s="5"/>
      <c r="J504" s="5"/>
    </row>
    <row r="505" spans="2:10" x14ac:dyDescent="0.25">
      <c r="B505" s="1"/>
      <c r="C505" s="1"/>
      <c r="D505" s="8"/>
      <c r="E505" s="8"/>
      <c r="F505" s="8"/>
      <c r="G505" s="8"/>
      <c r="H505" s="5"/>
      <c r="I505" s="5"/>
      <c r="J505" s="5"/>
    </row>
    <row r="506" spans="2:10" x14ac:dyDescent="0.25">
      <c r="B506" s="1"/>
      <c r="C506" s="1"/>
      <c r="D506" s="8"/>
      <c r="E506" s="8"/>
      <c r="F506" s="8"/>
      <c r="G506" s="8"/>
      <c r="H506" s="5"/>
      <c r="I506" s="5"/>
      <c r="J506" s="5"/>
    </row>
    <row r="507" spans="2:10" x14ac:dyDescent="0.25">
      <c r="B507" s="1"/>
      <c r="C507" s="1"/>
      <c r="D507" s="8"/>
      <c r="E507" s="8"/>
      <c r="F507" s="8"/>
      <c r="G507" s="8"/>
      <c r="H507" s="5"/>
      <c r="I507" s="5"/>
      <c r="J507" s="5"/>
    </row>
    <row r="508" spans="2:10" x14ac:dyDescent="0.25">
      <c r="B508" s="1"/>
      <c r="C508" s="1"/>
      <c r="D508" s="8"/>
      <c r="E508" s="8"/>
      <c r="F508" s="8"/>
      <c r="G508" s="8"/>
      <c r="H508" s="5"/>
      <c r="I508" s="5"/>
      <c r="J508" s="5"/>
    </row>
    <row r="509" spans="2:10" x14ac:dyDescent="0.25">
      <c r="B509" s="1"/>
      <c r="C509" s="1"/>
      <c r="D509" s="8"/>
      <c r="E509" s="8"/>
      <c r="F509" s="8"/>
      <c r="G509" s="8"/>
      <c r="H509" s="5"/>
      <c r="I509" s="5"/>
      <c r="J509" s="5"/>
    </row>
    <row r="510" spans="2:10" x14ac:dyDescent="0.25">
      <c r="B510" s="1"/>
      <c r="C510" s="1"/>
      <c r="D510" s="8"/>
      <c r="E510" s="8"/>
      <c r="F510" s="8"/>
      <c r="G510" s="8"/>
      <c r="H510" s="5"/>
      <c r="I510" s="5"/>
      <c r="J510" s="5"/>
    </row>
    <row r="511" spans="2:10" x14ac:dyDescent="0.25">
      <c r="B511" s="1"/>
      <c r="C511" s="1"/>
      <c r="D511" s="8"/>
      <c r="E511" s="8"/>
      <c r="F511" s="8"/>
      <c r="G511" s="8"/>
      <c r="H511" s="5"/>
      <c r="I511" s="5"/>
      <c r="J511" s="5"/>
    </row>
    <row r="512" spans="2:10" x14ac:dyDescent="0.25">
      <c r="B512" s="1"/>
      <c r="C512" s="1"/>
      <c r="D512" s="8"/>
      <c r="E512" s="8"/>
      <c r="F512" s="8"/>
      <c r="G512" s="8"/>
      <c r="H512" s="5"/>
      <c r="I512" s="5"/>
      <c r="J512" s="5"/>
    </row>
    <row r="513" spans="2:10" x14ac:dyDescent="0.25">
      <c r="B513" s="1"/>
      <c r="C513" s="1"/>
      <c r="D513" s="8"/>
      <c r="E513" s="8"/>
      <c r="F513" s="8"/>
      <c r="G513" s="8"/>
      <c r="H513" s="5"/>
      <c r="I513" s="5"/>
      <c r="J513" s="5"/>
    </row>
    <row r="514" spans="2:10" x14ac:dyDescent="0.25">
      <c r="B514" s="1"/>
      <c r="C514" s="1"/>
      <c r="D514" s="8"/>
      <c r="E514" s="8"/>
      <c r="F514" s="8"/>
      <c r="G514" s="8"/>
      <c r="H514" s="5"/>
      <c r="I514" s="5"/>
      <c r="J514" s="5"/>
    </row>
    <row r="515" spans="2:10" x14ac:dyDescent="0.25">
      <c r="B515" s="1"/>
      <c r="C515" s="1"/>
      <c r="D515" s="8"/>
      <c r="E515" s="8"/>
      <c r="F515" s="8"/>
      <c r="G515" s="8"/>
      <c r="H515" s="5"/>
      <c r="I515" s="5"/>
      <c r="J515" s="5"/>
    </row>
    <row r="516" spans="2:10" x14ac:dyDescent="0.25">
      <c r="B516" s="1"/>
      <c r="C516" s="1"/>
      <c r="D516" s="8"/>
      <c r="E516" s="8"/>
      <c r="F516" s="8"/>
      <c r="G516" s="8"/>
      <c r="H516" s="5"/>
      <c r="I516" s="5"/>
      <c r="J516" s="5"/>
    </row>
    <row r="517" spans="2:10" x14ac:dyDescent="0.25">
      <c r="B517" s="1"/>
      <c r="C517" s="1"/>
      <c r="D517" s="8"/>
      <c r="E517" s="8"/>
      <c r="F517" s="8"/>
      <c r="G517" s="8"/>
      <c r="H517" s="5"/>
      <c r="I517" s="5"/>
      <c r="J517" s="5"/>
    </row>
    <row r="518" spans="2:10" x14ac:dyDescent="0.25">
      <c r="B518" s="1"/>
      <c r="C518" s="1"/>
      <c r="D518" s="8"/>
      <c r="E518" s="8"/>
      <c r="F518" s="8"/>
      <c r="G518" s="8"/>
      <c r="H518" s="5"/>
      <c r="I518" s="5"/>
      <c r="J518" s="5"/>
    </row>
    <row r="519" spans="2:10" x14ac:dyDescent="0.25">
      <c r="B519" s="1"/>
      <c r="C519" s="1"/>
      <c r="D519" s="8"/>
      <c r="E519" s="8"/>
      <c r="F519" s="8"/>
      <c r="G519" s="8"/>
      <c r="H519" s="5"/>
      <c r="I519" s="5"/>
      <c r="J519" s="5"/>
    </row>
    <row r="520" spans="2:10" x14ac:dyDescent="0.25">
      <c r="B520" s="1"/>
      <c r="C520" s="1"/>
      <c r="D520" s="8"/>
      <c r="E520" s="8"/>
      <c r="F520" s="8"/>
      <c r="G520" s="8"/>
      <c r="H520" s="5"/>
      <c r="I520" s="5"/>
      <c r="J520" s="5"/>
    </row>
    <row r="521" spans="2:10" x14ac:dyDescent="0.25">
      <c r="B521" s="1"/>
      <c r="C521" s="1"/>
      <c r="D521" s="8"/>
      <c r="E521" s="8"/>
      <c r="F521" s="8"/>
      <c r="G521" s="8"/>
      <c r="H521" s="5"/>
      <c r="I521" s="5"/>
      <c r="J521" s="5"/>
    </row>
    <row r="522" spans="2:10" x14ac:dyDescent="0.25">
      <c r="B522" s="1"/>
      <c r="C522" s="1"/>
      <c r="D522" s="8"/>
      <c r="E522" s="8"/>
      <c r="F522" s="8"/>
      <c r="G522" s="8"/>
      <c r="H522" s="5"/>
      <c r="I522" s="5"/>
      <c r="J522" s="5"/>
    </row>
    <row r="523" spans="2:10" x14ac:dyDescent="0.25">
      <c r="B523" s="1"/>
      <c r="C523" s="1"/>
      <c r="D523" s="8"/>
      <c r="E523" s="8"/>
      <c r="F523" s="8"/>
      <c r="G523" s="8"/>
      <c r="H523" s="5"/>
      <c r="I523" s="5"/>
      <c r="J523" s="5"/>
    </row>
    <row r="524" spans="2:10" x14ac:dyDescent="0.25">
      <c r="B524" s="1"/>
      <c r="C524" s="1"/>
      <c r="D524" s="8"/>
      <c r="E524" s="8"/>
      <c r="F524" s="8"/>
      <c r="G524" s="8"/>
      <c r="H524" s="5"/>
      <c r="I524" s="5"/>
      <c r="J524" s="5"/>
    </row>
    <row r="525" spans="2:10" x14ac:dyDescent="0.25">
      <c r="B525" s="1"/>
      <c r="C525" s="1"/>
      <c r="D525" s="8"/>
      <c r="E525" s="8"/>
      <c r="F525" s="8"/>
      <c r="G525" s="8"/>
      <c r="H525" s="5"/>
      <c r="I525" s="5"/>
      <c r="J525" s="5"/>
    </row>
    <row r="526" spans="2:10" x14ac:dyDescent="0.25">
      <c r="B526" s="1"/>
      <c r="C526" s="1"/>
      <c r="D526" s="8"/>
      <c r="E526" s="8"/>
      <c r="F526" s="8"/>
      <c r="G526" s="8"/>
      <c r="H526" s="5"/>
      <c r="I526" s="5"/>
      <c r="J526" s="5"/>
    </row>
    <row r="527" spans="2:10" x14ac:dyDescent="0.25">
      <c r="B527" s="1"/>
      <c r="C527" s="1"/>
      <c r="D527" s="8"/>
      <c r="E527" s="8"/>
      <c r="F527" s="8"/>
      <c r="G527" s="8"/>
      <c r="H527" s="5"/>
      <c r="I527" s="5"/>
      <c r="J527" s="5"/>
    </row>
    <row r="528" spans="2:10" x14ac:dyDescent="0.25">
      <c r="B528" s="1"/>
      <c r="C528" s="1"/>
      <c r="D528" s="8"/>
      <c r="E528" s="8"/>
      <c r="F528" s="8"/>
      <c r="G528" s="8"/>
      <c r="H528" s="5"/>
      <c r="I528" s="5"/>
      <c r="J528" s="5"/>
    </row>
    <row r="529" spans="2:10" x14ac:dyDescent="0.25">
      <c r="B529" s="1"/>
      <c r="C529" s="1"/>
      <c r="D529" s="8"/>
      <c r="E529" s="8"/>
      <c r="F529" s="8"/>
      <c r="G529" s="8"/>
      <c r="H529" s="5"/>
      <c r="I529" s="5"/>
      <c r="J529" s="5"/>
    </row>
    <row r="530" spans="2:10" x14ac:dyDescent="0.25">
      <c r="B530" s="1"/>
      <c r="C530" s="1"/>
      <c r="D530" s="8"/>
      <c r="E530" s="8"/>
      <c r="F530" s="8"/>
      <c r="G530" s="8"/>
      <c r="H530" s="5"/>
      <c r="I530" s="5"/>
      <c r="J530" s="5"/>
    </row>
    <row r="531" spans="2:10" x14ac:dyDescent="0.25">
      <c r="B531" s="1"/>
      <c r="C531" s="1"/>
      <c r="D531" s="8"/>
      <c r="E531" s="8"/>
      <c r="F531" s="8"/>
      <c r="G531" s="8"/>
      <c r="H531" s="5"/>
      <c r="I531" s="5"/>
      <c r="J531" s="5"/>
    </row>
    <row r="532" spans="2:10" x14ac:dyDescent="0.25">
      <c r="B532" s="1"/>
      <c r="C532" s="1"/>
      <c r="D532" s="8"/>
      <c r="E532" s="8"/>
      <c r="F532" s="8"/>
      <c r="G532" s="8"/>
      <c r="H532" s="5"/>
      <c r="I532" s="5"/>
      <c r="J532" s="5"/>
    </row>
    <row r="533" spans="2:10" x14ac:dyDescent="0.25">
      <c r="B533" s="1"/>
      <c r="C533" s="1"/>
      <c r="D533" s="8"/>
      <c r="E533" s="8"/>
      <c r="F533" s="8"/>
      <c r="G533" s="8"/>
      <c r="H533" s="5"/>
      <c r="I533" s="5"/>
      <c r="J533" s="5"/>
    </row>
    <row r="534" spans="2:10" x14ac:dyDescent="0.25">
      <c r="B534" s="1"/>
      <c r="C534" s="1"/>
      <c r="D534" s="8"/>
      <c r="E534" s="8"/>
      <c r="F534" s="8"/>
      <c r="G534" s="8"/>
      <c r="H534" s="5"/>
      <c r="I534" s="5"/>
      <c r="J534" s="5"/>
    </row>
    <row r="535" spans="2:10" x14ac:dyDescent="0.25">
      <c r="B535" s="1"/>
      <c r="C535" s="1"/>
      <c r="D535" s="8"/>
      <c r="E535" s="8"/>
      <c r="F535" s="8"/>
      <c r="G535" s="8"/>
      <c r="H535" s="5"/>
      <c r="I535" s="5"/>
      <c r="J535" s="5"/>
    </row>
    <row r="536" spans="2:10" x14ac:dyDescent="0.25">
      <c r="B536" s="1"/>
      <c r="C536" s="1"/>
      <c r="D536" s="8"/>
      <c r="E536" s="8"/>
      <c r="F536" s="8"/>
      <c r="G536" s="8"/>
      <c r="H536" s="5"/>
      <c r="I536" s="5"/>
      <c r="J536" s="5"/>
    </row>
    <row r="537" spans="2:10" x14ac:dyDescent="0.25">
      <c r="B537" s="1"/>
      <c r="C537" s="1"/>
      <c r="D537" s="8"/>
      <c r="E537" s="8"/>
      <c r="F537" s="8"/>
      <c r="G537" s="8"/>
      <c r="H537" s="5"/>
      <c r="I537" s="5"/>
      <c r="J537" s="5"/>
    </row>
    <row r="538" spans="2:10" x14ac:dyDescent="0.25">
      <c r="B538" s="1"/>
      <c r="C538" s="1"/>
      <c r="D538" s="8"/>
      <c r="E538" s="8"/>
      <c r="F538" s="8"/>
      <c r="G538" s="8"/>
      <c r="H538" s="5"/>
      <c r="I538" s="5"/>
      <c r="J538" s="5"/>
    </row>
    <row r="539" spans="2:10" x14ac:dyDescent="0.25">
      <c r="B539" s="1"/>
      <c r="C539" s="1"/>
      <c r="D539" s="8"/>
      <c r="E539" s="8"/>
      <c r="F539" s="8"/>
      <c r="G539" s="8"/>
      <c r="H539" s="5"/>
      <c r="I539" s="5"/>
      <c r="J539" s="5"/>
    </row>
    <row r="540" spans="2:10" x14ac:dyDescent="0.25">
      <c r="B540" s="1"/>
      <c r="C540" s="1"/>
      <c r="D540" s="8"/>
      <c r="E540" s="8"/>
      <c r="F540" s="8"/>
      <c r="G540" s="8"/>
      <c r="H540" s="5"/>
      <c r="I540" s="5"/>
      <c r="J540" s="5"/>
    </row>
    <row r="541" spans="2:10" x14ac:dyDescent="0.25">
      <c r="B541" s="1"/>
      <c r="C541" s="1"/>
      <c r="D541" s="8"/>
      <c r="E541" s="8"/>
      <c r="F541" s="8"/>
      <c r="G541" s="8"/>
      <c r="H541" s="5"/>
      <c r="I541" s="5"/>
      <c r="J541" s="5"/>
    </row>
    <row r="542" spans="2:10" x14ac:dyDescent="0.25">
      <c r="B542" s="1"/>
      <c r="C542" s="1"/>
      <c r="D542" s="8"/>
      <c r="E542" s="8"/>
      <c r="F542" s="8"/>
      <c r="G542" s="8"/>
      <c r="H542" s="5"/>
      <c r="I542" s="5"/>
      <c r="J542" s="5"/>
    </row>
    <row r="543" spans="2:10" x14ac:dyDescent="0.25">
      <c r="B543" s="1"/>
      <c r="C543" s="1"/>
      <c r="D543" s="8"/>
      <c r="E543" s="8"/>
      <c r="F543" s="8"/>
      <c r="G543" s="8"/>
      <c r="H543" s="5"/>
      <c r="I543" s="5"/>
      <c r="J543" s="5"/>
    </row>
    <row r="544" spans="2:10" x14ac:dyDescent="0.25">
      <c r="B544" s="1"/>
      <c r="C544" s="1"/>
      <c r="D544" s="8"/>
      <c r="E544" s="8"/>
      <c r="F544" s="8"/>
      <c r="G544" s="8"/>
      <c r="H544" s="5"/>
      <c r="I544" s="5"/>
      <c r="J544" s="5"/>
    </row>
    <row r="545" spans="2:10" x14ac:dyDescent="0.25">
      <c r="B545" s="1"/>
      <c r="C545" s="1"/>
      <c r="D545" s="8"/>
      <c r="E545" s="8"/>
      <c r="F545" s="8"/>
      <c r="G545" s="8"/>
      <c r="H545" s="5"/>
      <c r="I545" s="5"/>
      <c r="J545" s="5"/>
    </row>
    <row r="546" spans="2:10" x14ac:dyDescent="0.25">
      <c r="B546" s="1"/>
      <c r="C546" s="1"/>
      <c r="D546" s="8"/>
      <c r="E546" s="8"/>
      <c r="F546" s="8"/>
      <c r="G546" s="8"/>
      <c r="H546" s="5"/>
      <c r="I546" s="5"/>
      <c r="J546" s="5"/>
    </row>
    <row r="547" spans="2:10" x14ac:dyDescent="0.25">
      <c r="B547" s="1"/>
      <c r="C547" s="1"/>
      <c r="D547" s="8"/>
      <c r="E547" s="8"/>
      <c r="F547" s="8"/>
      <c r="G547" s="8"/>
      <c r="H547" s="5"/>
      <c r="I547" s="5"/>
      <c r="J547" s="5"/>
    </row>
    <row r="548" spans="2:10" x14ac:dyDescent="0.25">
      <c r="B548" s="1"/>
      <c r="C548" s="1"/>
      <c r="D548" s="8"/>
      <c r="E548" s="8"/>
      <c r="F548" s="8"/>
      <c r="G548" s="8"/>
      <c r="H548" s="5"/>
      <c r="I548" s="5"/>
      <c r="J548" s="5"/>
    </row>
    <row r="549" spans="2:10" x14ac:dyDescent="0.25">
      <c r="B549" s="1"/>
      <c r="C549" s="1"/>
      <c r="D549" s="8"/>
      <c r="E549" s="8"/>
      <c r="F549" s="8"/>
      <c r="G549" s="8"/>
      <c r="H549" s="5"/>
      <c r="I549" s="5"/>
      <c r="J549" s="5"/>
    </row>
    <row r="550" spans="2:10" x14ac:dyDescent="0.25">
      <c r="B550" s="1"/>
      <c r="C550" s="1"/>
      <c r="D550" s="8"/>
      <c r="E550" s="8"/>
      <c r="F550" s="8"/>
      <c r="G550" s="8"/>
      <c r="H550" s="5"/>
      <c r="I550" s="5"/>
      <c r="J550" s="5"/>
    </row>
    <row r="551" spans="2:10" x14ac:dyDescent="0.25">
      <c r="B551" s="1"/>
      <c r="C551" s="1"/>
      <c r="D551" s="8"/>
      <c r="E551" s="8"/>
      <c r="F551" s="8"/>
      <c r="G551" s="8"/>
      <c r="H551" s="5"/>
      <c r="I551" s="5"/>
      <c r="J551" s="5"/>
    </row>
    <row r="552" spans="2:10" x14ac:dyDescent="0.25">
      <c r="B552" s="1"/>
      <c r="C552" s="1"/>
      <c r="D552" s="8"/>
      <c r="E552" s="8"/>
      <c r="F552" s="8"/>
      <c r="G552" s="8"/>
      <c r="H552" s="5"/>
      <c r="I552" s="5"/>
      <c r="J552" s="5"/>
    </row>
    <row r="553" spans="2:10" x14ac:dyDescent="0.25">
      <c r="B553" s="1"/>
      <c r="C553" s="1"/>
      <c r="D553" s="8"/>
      <c r="E553" s="8"/>
      <c r="F553" s="8"/>
      <c r="G553" s="8"/>
      <c r="H553" s="5"/>
      <c r="I553" s="5"/>
      <c r="J553" s="5"/>
    </row>
    <row r="554" spans="2:10" x14ac:dyDescent="0.25">
      <c r="B554" s="1"/>
      <c r="C554" s="1"/>
      <c r="D554" s="8"/>
      <c r="E554" s="8"/>
      <c r="F554" s="8"/>
      <c r="G554" s="8"/>
      <c r="H554" s="5"/>
      <c r="I554" s="5"/>
      <c r="J554" s="5"/>
    </row>
    <row r="555" spans="2:10" x14ac:dyDescent="0.25">
      <c r="B555" s="1"/>
      <c r="C555" s="1"/>
      <c r="D555" s="8"/>
      <c r="E555" s="8"/>
      <c r="F555" s="8"/>
      <c r="G555" s="8"/>
      <c r="H555" s="5"/>
      <c r="I555" s="5"/>
      <c r="J555" s="5"/>
    </row>
    <row r="556" spans="2:10" x14ac:dyDescent="0.25">
      <c r="B556" s="1"/>
      <c r="C556" s="1"/>
      <c r="D556" s="8"/>
      <c r="E556" s="8"/>
      <c r="F556" s="8"/>
      <c r="G556" s="8"/>
      <c r="H556" s="5"/>
      <c r="I556" s="5"/>
      <c r="J556" s="5"/>
    </row>
    <row r="557" spans="2:10" x14ac:dyDescent="0.25">
      <c r="B557" s="1"/>
      <c r="C557" s="1"/>
      <c r="D557" s="8"/>
      <c r="E557" s="8"/>
      <c r="F557" s="8"/>
      <c r="G557" s="8"/>
      <c r="H557" s="5"/>
      <c r="I557" s="5"/>
      <c r="J557" s="5"/>
    </row>
    <row r="558" spans="2:10" x14ac:dyDescent="0.25">
      <c r="B558" s="1"/>
      <c r="C558" s="1"/>
      <c r="D558" s="8"/>
      <c r="E558" s="8"/>
      <c r="F558" s="8"/>
      <c r="G558" s="8"/>
      <c r="H558" s="5"/>
      <c r="I558" s="5"/>
      <c r="J558" s="5"/>
    </row>
    <row r="559" spans="2:10" x14ac:dyDescent="0.25">
      <c r="B559" s="1"/>
      <c r="C559" s="1"/>
      <c r="D559" s="8"/>
      <c r="E559" s="8"/>
      <c r="F559" s="8"/>
      <c r="G559" s="8"/>
      <c r="H559" s="5"/>
      <c r="I559" s="5"/>
      <c r="J559" s="5"/>
    </row>
    <row r="560" spans="2:10" x14ac:dyDescent="0.25">
      <c r="B560" s="1"/>
      <c r="C560" s="1"/>
      <c r="D560" s="8"/>
      <c r="E560" s="8"/>
      <c r="F560" s="8"/>
      <c r="G560" s="8"/>
      <c r="H560" s="5"/>
      <c r="I560" s="5"/>
      <c r="J560" s="5"/>
    </row>
    <row r="561" spans="2:10" x14ac:dyDescent="0.25">
      <c r="B561" s="1"/>
      <c r="C561" s="1"/>
      <c r="D561" s="8"/>
      <c r="E561" s="8"/>
      <c r="F561" s="8"/>
      <c r="G561" s="8"/>
      <c r="H561" s="5"/>
      <c r="I561" s="5"/>
      <c r="J561" s="5"/>
    </row>
    <row r="562" spans="2:10" x14ac:dyDescent="0.25">
      <c r="B562" s="1"/>
      <c r="C562" s="1"/>
      <c r="D562" s="8"/>
      <c r="E562" s="8"/>
      <c r="F562" s="8"/>
      <c r="G562" s="8"/>
      <c r="H562" s="5"/>
      <c r="I562" s="5"/>
      <c r="J562" s="5"/>
    </row>
    <row r="563" spans="2:10" x14ac:dyDescent="0.25">
      <c r="B563" s="1"/>
      <c r="C563" s="1"/>
      <c r="D563" s="8"/>
      <c r="E563" s="8"/>
      <c r="F563" s="8"/>
      <c r="G563" s="8"/>
      <c r="H563" s="5"/>
      <c r="I563" s="5"/>
      <c r="J563" s="5"/>
    </row>
    <row r="564" spans="2:10" x14ac:dyDescent="0.25">
      <c r="B564" s="1"/>
      <c r="C564" s="1"/>
      <c r="D564" s="8"/>
      <c r="E564" s="8"/>
      <c r="F564" s="8"/>
      <c r="G564" s="8"/>
      <c r="H564" s="5"/>
      <c r="I564" s="5"/>
      <c r="J564" s="5"/>
    </row>
    <row r="565" spans="2:10" x14ac:dyDescent="0.25">
      <c r="B565" s="1"/>
      <c r="C565" s="1"/>
      <c r="D565" s="8"/>
      <c r="E565" s="8"/>
      <c r="F565" s="8"/>
      <c r="G565" s="8"/>
      <c r="H565" s="5"/>
      <c r="I565" s="5"/>
      <c r="J565" s="5"/>
    </row>
    <row r="566" spans="2:10" x14ac:dyDescent="0.25">
      <c r="B566" s="1"/>
      <c r="C566" s="1"/>
      <c r="D566" s="8"/>
      <c r="E566" s="8"/>
      <c r="F566" s="8"/>
      <c r="G566" s="8"/>
      <c r="H566" s="5"/>
      <c r="I566" s="5"/>
      <c r="J566" s="5"/>
    </row>
    <row r="567" spans="2:10" x14ac:dyDescent="0.25">
      <c r="B567" s="1"/>
      <c r="C567" s="1"/>
      <c r="D567" s="8"/>
      <c r="E567" s="8"/>
      <c r="F567" s="8"/>
      <c r="G567" s="8"/>
      <c r="H567" s="5"/>
      <c r="I567" s="5"/>
      <c r="J567" s="5"/>
    </row>
    <row r="568" spans="2:10" x14ac:dyDescent="0.25">
      <c r="B568" s="1"/>
      <c r="C568" s="1"/>
      <c r="D568" s="8"/>
      <c r="E568" s="8"/>
      <c r="F568" s="8"/>
      <c r="G568" s="8"/>
      <c r="H568" s="5"/>
      <c r="I568" s="5"/>
      <c r="J568" s="5"/>
    </row>
    <row r="569" spans="2:10" x14ac:dyDescent="0.25">
      <c r="B569" s="1"/>
      <c r="C569" s="1"/>
      <c r="D569" s="8"/>
      <c r="E569" s="8"/>
      <c r="F569" s="8"/>
      <c r="G569" s="8"/>
      <c r="H569" s="5"/>
      <c r="I569" s="5"/>
      <c r="J569" s="5"/>
    </row>
    <row r="570" spans="2:10" x14ac:dyDescent="0.25">
      <c r="B570" s="1"/>
      <c r="C570" s="1"/>
      <c r="D570" s="8"/>
      <c r="E570" s="8"/>
      <c r="F570" s="8"/>
      <c r="G570" s="8"/>
      <c r="H570" s="5"/>
      <c r="I570" s="5"/>
      <c r="J570" s="5"/>
    </row>
    <row r="571" spans="2:10" x14ac:dyDescent="0.25">
      <c r="B571" s="1"/>
      <c r="C571" s="1"/>
      <c r="D571" s="8"/>
      <c r="E571" s="8"/>
      <c r="F571" s="8"/>
      <c r="G571" s="8"/>
      <c r="H571" s="5"/>
      <c r="I571" s="5"/>
      <c r="J571" s="5"/>
    </row>
    <row r="572" spans="2:10" x14ac:dyDescent="0.25">
      <c r="B572" s="1"/>
      <c r="C572" s="1"/>
      <c r="D572" s="8"/>
      <c r="E572" s="8"/>
      <c r="F572" s="8"/>
      <c r="G572" s="8"/>
      <c r="H572" s="5"/>
      <c r="I572" s="5"/>
      <c r="J572" s="5"/>
    </row>
    <row r="573" spans="2:10" x14ac:dyDescent="0.25">
      <c r="B573" s="1"/>
      <c r="C573" s="1"/>
      <c r="D573" s="8"/>
      <c r="E573" s="8"/>
      <c r="F573" s="8"/>
      <c r="G573" s="8"/>
      <c r="H573" s="5"/>
      <c r="I573" s="5"/>
      <c r="J573" s="5"/>
    </row>
    <row r="574" spans="2:10" x14ac:dyDescent="0.25">
      <c r="B574" s="1"/>
      <c r="C574" s="1"/>
      <c r="D574" s="8"/>
      <c r="E574" s="8"/>
      <c r="F574" s="8"/>
      <c r="G574" s="8"/>
      <c r="H574" s="5"/>
      <c r="I574" s="5"/>
      <c r="J574" s="5"/>
    </row>
    <row r="575" spans="2:10" x14ac:dyDescent="0.25">
      <c r="B575" s="1"/>
      <c r="C575" s="1"/>
      <c r="D575" s="8"/>
      <c r="E575" s="8"/>
      <c r="F575" s="8"/>
      <c r="G575" s="8"/>
      <c r="H575" s="5"/>
      <c r="I575" s="5"/>
      <c r="J575" s="5"/>
    </row>
    <row r="576" spans="2:10" x14ac:dyDescent="0.25">
      <c r="B576" s="1"/>
      <c r="C576" s="1"/>
      <c r="D576" s="8"/>
      <c r="E576" s="8"/>
      <c r="F576" s="8"/>
      <c r="G576" s="8"/>
      <c r="H576" s="5"/>
      <c r="I576" s="5"/>
      <c r="J576" s="5"/>
    </row>
    <row r="577" spans="2:10" x14ac:dyDescent="0.25">
      <c r="B577" s="1"/>
      <c r="C577" s="1"/>
      <c r="D577" s="8"/>
      <c r="E577" s="8"/>
      <c r="F577" s="8"/>
      <c r="G577" s="8"/>
      <c r="H577" s="5"/>
      <c r="I577" s="5"/>
      <c r="J577" s="5"/>
    </row>
    <row r="578" spans="2:10" x14ac:dyDescent="0.25">
      <c r="B578" s="1"/>
      <c r="C578" s="1"/>
      <c r="D578" s="8"/>
      <c r="E578" s="8"/>
      <c r="F578" s="8"/>
      <c r="G578" s="8"/>
      <c r="H578" s="5"/>
      <c r="I578" s="5"/>
      <c r="J578" s="5"/>
    </row>
    <row r="579" spans="2:10" x14ac:dyDescent="0.25">
      <c r="B579" s="1"/>
      <c r="C579" s="1"/>
      <c r="D579" s="8"/>
      <c r="E579" s="8"/>
      <c r="F579" s="8"/>
      <c r="G579" s="8"/>
      <c r="H579" s="5"/>
      <c r="I579" s="5"/>
      <c r="J579" s="5"/>
    </row>
    <row r="580" spans="2:10" x14ac:dyDescent="0.25">
      <c r="B580" s="1"/>
      <c r="C580" s="1"/>
      <c r="D580" s="8"/>
      <c r="E580" s="8"/>
      <c r="F580" s="8"/>
      <c r="G580" s="8"/>
      <c r="H580" s="5"/>
      <c r="I580" s="5"/>
      <c r="J580" s="5"/>
    </row>
    <row r="581" spans="2:10" x14ac:dyDescent="0.25">
      <c r="B581" s="1"/>
      <c r="C581" s="1"/>
      <c r="D581" s="8"/>
      <c r="E581" s="8"/>
      <c r="F581" s="8"/>
      <c r="G581" s="8"/>
      <c r="H581" s="5"/>
      <c r="I581" s="5"/>
      <c r="J581" s="5"/>
    </row>
    <row r="582" spans="2:10" x14ac:dyDescent="0.25">
      <c r="B582" s="1"/>
      <c r="C582" s="1"/>
      <c r="D582" s="8"/>
      <c r="E582" s="8"/>
      <c r="F582" s="8"/>
      <c r="G582" s="8"/>
      <c r="H582" s="5"/>
      <c r="I582" s="5"/>
      <c r="J582" s="5"/>
    </row>
    <row r="583" spans="2:10" x14ac:dyDescent="0.25">
      <c r="B583" s="1"/>
      <c r="C583" s="1"/>
      <c r="D583" s="8"/>
      <c r="E583" s="8"/>
      <c r="F583" s="8"/>
      <c r="G583" s="8"/>
      <c r="H583" s="5"/>
      <c r="I583" s="5"/>
      <c r="J583" s="5"/>
    </row>
    <row r="584" spans="2:10" x14ac:dyDescent="0.25">
      <c r="B584" s="1"/>
      <c r="C584" s="1"/>
      <c r="D584" s="8"/>
      <c r="E584" s="8"/>
      <c r="F584" s="8"/>
      <c r="G584" s="8"/>
      <c r="H584" s="5"/>
      <c r="I584" s="5"/>
      <c r="J584" s="5"/>
    </row>
    <row r="585" spans="2:10" x14ac:dyDescent="0.25">
      <c r="B585" s="1"/>
      <c r="C585" s="1"/>
      <c r="D585" s="8"/>
      <c r="E585" s="8"/>
      <c r="F585" s="8"/>
      <c r="G585" s="8"/>
      <c r="H585" s="5"/>
      <c r="I585" s="5"/>
      <c r="J585" s="5"/>
    </row>
    <row r="586" spans="2:10" x14ac:dyDescent="0.25">
      <c r="B586" s="1"/>
      <c r="C586" s="1"/>
      <c r="D586" s="8"/>
      <c r="E586" s="8"/>
      <c r="F586" s="8"/>
      <c r="G586" s="8"/>
      <c r="H586" s="5"/>
      <c r="I586" s="5"/>
      <c r="J586" s="5"/>
    </row>
    <row r="587" spans="2:10" x14ac:dyDescent="0.25">
      <c r="B587" s="1"/>
      <c r="C587" s="1"/>
      <c r="D587" s="8"/>
      <c r="E587" s="8"/>
      <c r="F587" s="8"/>
      <c r="G587" s="8"/>
      <c r="H587" s="5"/>
      <c r="I587" s="5"/>
      <c r="J587" s="5"/>
    </row>
    <row r="588" spans="2:10" x14ac:dyDescent="0.25">
      <c r="B588" s="1"/>
      <c r="C588" s="1"/>
      <c r="D588" s="8"/>
      <c r="E588" s="8"/>
      <c r="F588" s="8"/>
      <c r="G588" s="8"/>
      <c r="H588" s="5"/>
      <c r="I588" s="5"/>
      <c r="J588" s="5"/>
    </row>
    <row r="589" spans="2:10" x14ac:dyDescent="0.25">
      <c r="B589" s="1"/>
      <c r="C589" s="1"/>
      <c r="D589" s="8"/>
      <c r="E589" s="8"/>
      <c r="F589" s="8"/>
      <c r="G589" s="8"/>
      <c r="H589" s="5"/>
      <c r="I589" s="5"/>
      <c r="J589" s="5"/>
    </row>
    <row r="590" spans="2:10" x14ac:dyDescent="0.25">
      <c r="B590" s="1"/>
      <c r="C590" s="1"/>
      <c r="D590" s="8"/>
      <c r="E590" s="8"/>
      <c r="F590" s="8"/>
      <c r="G590" s="8"/>
      <c r="H590" s="5"/>
      <c r="I590" s="5"/>
      <c r="J590" s="5"/>
    </row>
    <row r="591" spans="2:10" x14ac:dyDescent="0.25">
      <c r="B591" s="1"/>
      <c r="C591" s="1"/>
      <c r="D591" s="8"/>
      <c r="E591" s="8"/>
      <c r="F591" s="8"/>
      <c r="G591" s="8"/>
      <c r="H591" s="5"/>
      <c r="I591" s="5"/>
      <c r="J591" s="5"/>
    </row>
    <row r="592" spans="2:10" x14ac:dyDescent="0.25">
      <c r="B592" s="1"/>
      <c r="C592" s="1"/>
      <c r="D592" s="8"/>
      <c r="E592" s="8"/>
      <c r="F592" s="8"/>
      <c r="G592" s="8"/>
      <c r="H592" s="5"/>
      <c r="I592" s="5"/>
      <c r="J592" s="5"/>
    </row>
    <row r="593" spans="2:10" x14ac:dyDescent="0.25">
      <c r="B593" s="1"/>
      <c r="C593" s="1"/>
      <c r="D593" s="8"/>
      <c r="E593" s="8"/>
      <c r="F593" s="8"/>
      <c r="G593" s="8"/>
      <c r="H593" s="5"/>
      <c r="I593" s="5"/>
      <c r="J593" s="5"/>
    </row>
    <row r="594" spans="2:10" x14ac:dyDescent="0.25">
      <c r="B594" s="1"/>
      <c r="C594" s="1"/>
      <c r="D594" s="8"/>
      <c r="E594" s="8"/>
      <c r="F594" s="8"/>
      <c r="G594" s="8"/>
      <c r="H594" s="5"/>
      <c r="I594" s="5"/>
      <c r="J594" s="5"/>
    </row>
    <row r="595" spans="2:10" x14ac:dyDescent="0.25">
      <c r="B595" s="1"/>
      <c r="C595" s="1"/>
      <c r="D595" s="8"/>
      <c r="E595" s="8"/>
      <c r="F595" s="8"/>
      <c r="G595" s="8"/>
      <c r="H595" s="5"/>
      <c r="I595" s="5"/>
      <c r="J595" s="5"/>
    </row>
    <row r="596" spans="2:10" x14ac:dyDescent="0.25">
      <c r="B596" s="1"/>
      <c r="C596" s="1"/>
      <c r="D596" s="8"/>
      <c r="E596" s="8"/>
      <c r="F596" s="8"/>
      <c r="G596" s="8"/>
      <c r="H596" s="5"/>
      <c r="I596" s="5"/>
      <c r="J596" s="5"/>
    </row>
    <row r="597" spans="2:10" x14ac:dyDescent="0.25">
      <c r="B597" s="1"/>
      <c r="C597" s="1"/>
      <c r="D597" s="8"/>
      <c r="E597" s="8"/>
      <c r="F597" s="8"/>
      <c r="G597" s="8"/>
      <c r="H597" s="5"/>
      <c r="I597" s="5"/>
      <c r="J597" s="5"/>
    </row>
    <row r="598" spans="2:10" x14ac:dyDescent="0.25">
      <c r="B598" s="1"/>
      <c r="C598" s="1"/>
      <c r="D598" s="8"/>
      <c r="E598" s="8"/>
      <c r="F598" s="8"/>
      <c r="G598" s="8"/>
      <c r="H598" s="5"/>
      <c r="I598" s="5"/>
      <c r="J598" s="5"/>
    </row>
    <row r="599" spans="2:10" x14ac:dyDescent="0.25">
      <c r="B599" s="1"/>
      <c r="C599" s="1"/>
      <c r="D599" s="8"/>
      <c r="E599" s="8"/>
      <c r="F599" s="8"/>
      <c r="G599" s="8"/>
      <c r="H599" s="5"/>
      <c r="I599" s="5"/>
      <c r="J599" s="5"/>
    </row>
    <row r="600" spans="2:10" x14ac:dyDescent="0.25">
      <c r="B600" s="1"/>
      <c r="C600" s="1"/>
      <c r="D600" s="8"/>
      <c r="E600" s="8"/>
      <c r="F600" s="8"/>
      <c r="G600" s="8"/>
      <c r="H600" s="5"/>
      <c r="I600" s="5"/>
      <c r="J600" s="5"/>
    </row>
    <row r="601" spans="2:10" x14ac:dyDescent="0.25">
      <c r="B601" s="1"/>
      <c r="C601" s="1"/>
      <c r="D601" s="8"/>
      <c r="E601" s="8"/>
      <c r="F601" s="8"/>
      <c r="G601" s="8"/>
      <c r="H601" s="5"/>
      <c r="I601" s="5"/>
      <c r="J601" s="5"/>
    </row>
    <row r="602" spans="2:10" x14ac:dyDescent="0.25">
      <c r="B602" s="1"/>
      <c r="C602" s="1"/>
      <c r="D602" s="8"/>
      <c r="E602" s="8"/>
      <c r="F602" s="8"/>
      <c r="G602" s="8"/>
      <c r="H602" s="5"/>
      <c r="I602" s="5"/>
      <c r="J602" s="5"/>
    </row>
    <row r="603" spans="2:10" x14ac:dyDescent="0.25">
      <c r="B603" s="1"/>
      <c r="C603" s="1"/>
      <c r="D603" s="8"/>
      <c r="E603" s="8"/>
      <c r="F603" s="8"/>
      <c r="G603" s="8"/>
      <c r="H603" s="5"/>
      <c r="I603" s="5"/>
      <c r="J603" s="5"/>
    </row>
    <row r="604" spans="2:10" x14ac:dyDescent="0.25">
      <c r="B604" s="1"/>
      <c r="C604" s="1"/>
      <c r="D604" s="8"/>
      <c r="E604" s="8"/>
      <c r="F604" s="8"/>
      <c r="G604" s="8"/>
      <c r="H604" s="5"/>
      <c r="I604" s="5"/>
      <c r="J604" s="5"/>
    </row>
    <row r="605" spans="2:10" x14ac:dyDescent="0.25">
      <c r="B605" s="1"/>
      <c r="C605" s="1"/>
      <c r="D605" s="8"/>
      <c r="E605" s="8"/>
      <c r="F605" s="8"/>
      <c r="G605" s="8"/>
      <c r="H605" s="5"/>
      <c r="I605" s="5"/>
      <c r="J605" s="5"/>
    </row>
    <row r="606" spans="2:10" x14ac:dyDescent="0.25">
      <c r="B606" s="1"/>
      <c r="C606" s="1"/>
      <c r="D606" s="8"/>
      <c r="E606" s="8"/>
      <c r="F606" s="8"/>
      <c r="G606" s="8"/>
      <c r="H606" s="5"/>
      <c r="I606" s="5"/>
      <c r="J606" s="5"/>
    </row>
    <row r="607" spans="2:10" x14ac:dyDescent="0.25">
      <c r="B607" s="1"/>
      <c r="C607" s="1"/>
      <c r="D607" s="8"/>
      <c r="E607" s="8"/>
      <c r="F607" s="8"/>
      <c r="G607" s="8"/>
      <c r="H607" s="5"/>
      <c r="I607" s="5"/>
      <c r="J607" s="5"/>
    </row>
    <row r="608" spans="2:10" x14ac:dyDescent="0.25">
      <c r="B608" s="1"/>
      <c r="C608" s="1"/>
      <c r="D608" s="8"/>
      <c r="E608" s="8"/>
      <c r="F608" s="8"/>
      <c r="G608" s="8"/>
      <c r="H608" s="5"/>
      <c r="I608" s="5"/>
      <c r="J608" s="5"/>
    </row>
    <row r="609" spans="2:10" x14ac:dyDescent="0.25">
      <c r="B609" s="1"/>
      <c r="C609" s="1"/>
      <c r="D609" s="8"/>
      <c r="E609" s="8"/>
      <c r="F609" s="8"/>
      <c r="G609" s="8"/>
      <c r="H609" s="5"/>
      <c r="I609" s="5"/>
      <c r="J609" s="5"/>
    </row>
    <row r="610" spans="2:10" x14ac:dyDescent="0.25">
      <c r="B610" s="1"/>
      <c r="C610" s="1"/>
      <c r="D610" s="8"/>
      <c r="E610" s="8"/>
      <c r="F610" s="8"/>
      <c r="G610" s="8"/>
      <c r="H610" s="5"/>
      <c r="I610" s="5"/>
      <c r="J610" s="5"/>
    </row>
    <row r="611" spans="2:10" x14ac:dyDescent="0.25">
      <c r="B611" s="1"/>
      <c r="C611" s="1"/>
      <c r="D611" s="8"/>
      <c r="E611" s="8"/>
      <c r="F611" s="8"/>
      <c r="G611" s="8"/>
      <c r="H611" s="5"/>
      <c r="I611" s="5"/>
      <c r="J611" s="5"/>
    </row>
    <row r="612" spans="2:10" x14ac:dyDescent="0.25">
      <c r="B612" s="1"/>
      <c r="C612" s="1"/>
      <c r="D612" s="8"/>
      <c r="E612" s="8"/>
      <c r="F612" s="8"/>
      <c r="G612" s="8"/>
      <c r="H612" s="5"/>
      <c r="I612" s="5"/>
      <c r="J612" s="5"/>
    </row>
    <row r="613" spans="2:10" x14ac:dyDescent="0.25">
      <c r="B613" s="1"/>
      <c r="C613" s="1"/>
      <c r="D613" s="8"/>
      <c r="E613" s="8"/>
      <c r="F613" s="8"/>
      <c r="G613" s="8"/>
      <c r="H613" s="5"/>
      <c r="I613" s="5"/>
      <c r="J613" s="5"/>
    </row>
    <row r="614" spans="2:10" x14ac:dyDescent="0.25">
      <c r="B614" s="1"/>
      <c r="C614" s="1"/>
      <c r="D614" s="8"/>
      <c r="E614" s="8"/>
      <c r="F614" s="8"/>
      <c r="G614" s="8"/>
      <c r="H614" s="5"/>
      <c r="I614" s="5"/>
      <c r="J614" s="5"/>
    </row>
    <row r="615" spans="2:10" x14ac:dyDescent="0.25">
      <c r="B615" s="1"/>
      <c r="C615" s="1"/>
      <c r="D615" s="8"/>
      <c r="E615" s="8"/>
      <c r="F615" s="8"/>
      <c r="G615" s="8"/>
      <c r="H615" s="5"/>
      <c r="I615" s="5"/>
      <c r="J615" s="5"/>
    </row>
    <row r="616" spans="2:10" x14ac:dyDescent="0.25">
      <c r="B616" s="1"/>
      <c r="C616" s="1"/>
      <c r="D616" s="8"/>
      <c r="E616" s="8"/>
      <c r="F616" s="8"/>
      <c r="G616" s="8"/>
      <c r="H616" s="5"/>
      <c r="I616" s="5"/>
      <c r="J616" s="5"/>
    </row>
    <row r="617" spans="2:10" x14ac:dyDescent="0.25">
      <c r="B617" s="1"/>
      <c r="C617" s="1"/>
      <c r="D617" s="8"/>
      <c r="E617" s="8"/>
      <c r="F617" s="8"/>
      <c r="G617" s="8"/>
      <c r="H617" s="5"/>
      <c r="I617" s="5"/>
      <c r="J617" s="5"/>
    </row>
    <row r="618" spans="2:10" x14ac:dyDescent="0.25">
      <c r="B618" s="1"/>
      <c r="C618" s="1"/>
      <c r="D618" s="8"/>
      <c r="E618" s="8"/>
      <c r="F618" s="8"/>
      <c r="G618" s="8"/>
      <c r="H618" s="5"/>
      <c r="I618" s="5"/>
      <c r="J618" s="5"/>
    </row>
    <row r="619" spans="2:10" x14ac:dyDescent="0.25">
      <c r="B619" s="1"/>
      <c r="C619" s="1"/>
      <c r="D619" s="8"/>
      <c r="E619" s="8"/>
      <c r="F619" s="8"/>
      <c r="G619" s="8"/>
      <c r="H619" s="5"/>
      <c r="I619" s="5"/>
      <c r="J619" s="5"/>
    </row>
    <row r="620" spans="2:10" x14ac:dyDescent="0.25">
      <c r="B620" s="1"/>
      <c r="C620" s="1"/>
      <c r="D620" s="8"/>
      <c r="E620" s="8"/>
      <c r="F620" s="8"/>
      <c r="G620" s="8"/>
      <c r="H620" s="5"/>
      <c r="I620" s="5"/>
      <c r="J620" s="5"/>
    </row>
    <row r="621" spans="2:10" x14ac:dyDescent="0.25">
      <c r="B621" s="1"/>
      <c r="C621" s="1"/>
      <c r="D621" s="8"/>
      <c r="E621" s="8"/>
      <c r="F621" s="8"/>
      <c r="G621" s="8"/>
      <c r="H621" s="5"/>
      <c r="I621" s="5"/>
      <c r="J621" s="5"/>
    </row>
    <row r="622" spans="2:10" x14ac:dyDescent="0.25">
      <c r="B622" s="1"/>
      <c r="C622" s="1"/>
      <c r="D622" s="8"/>
      <c r="E622" s="8"/>
      <c r="F622" s="8"/>
      <c r="G622" s="8"/>
      <c r="H622" s="5"/>
      <c r="I622" s="5"/>
      <c r="J622" s="5"/>
    </row>
    <row r="623" spans="2:10" x14ac:dyDescent="0.25">
      <c r="B623" s="1"/>
      <c r="C623" s="1"/>
      <c r="D623" s="8"/>
      <c r="E623" s="8"/>
      <c r="F623" s="8"/>
      <c r="G623" s="8"/>
      <c r="H623" s="5"/>
      <c r="I623" s="5"/>
      <c r="J623" s="5"/>
    </row>
    <row r="624" spans="2:10" x14ac:dyDescent="0.25">
      <c r="B624" s="1"/>
      <c r="C624" s="1"/>
      <c r="D624" s="8"/>
      <c r="E624" s="8"/>
      <c r="F624" s="8"/>
      <c r="G624" s="8"/>
      <c r="H624" s="5"/>
      <c r="I624" s="5"/>
      <c r="J624" s="5"/>
    </row>
    <row r="625" spans="2:10" x14ac:dyDescent="0.25">
      <c r="B625" s="1"/>
      <c r="C625" s="1"/>
      <c r="D625" s="8"/>
      <c r="E625" s="8"/>
      <c r="F625" s="8"/>
      <c r="G625" s="8"/>
      <c r="H625" s="5"/>
      <c r="I625" s="5"/>
      <c r="J625" s="5"/>
    </row>
    <row r="626" spans="2:10" x14ac:dyDescent="0.25">
      <c r="B626" s="1"/>
      <c r="C626" s="1"/>
      <c r="D626" s="8"/>
      <c r="E626" s="8"/>
      <c r="F626" s="8"/>
      <c r="G626" s="8"/>
      <c r="H626" s="5"/>
      <c r="I626" s="5"/>
      <c r="J626" s="5"/>
    </row>
    <row r="627" spans="2:10" x14ac:dyDescent="0.25">
      <c r="B627" s="1"/>
      <c r="C627" s="1"/>
      <c r="D627" s="8"/>
      <c r="E627" s="8"/>
      <c r="F627" s="8"/>
      <c r="G627" s="8"/>
      <c r="H627" s="5"/>
      <c r="I627" s="5"/>
      <c r="J627" s="5"/>
    </row>
    <row r="628" spans="2:10" x14ac:dyDescent="0.25">
      <c r="B628" s="1"/>
      <c r="C628" s="1"/>
      <c r="D628" s="8"/>
      <c r="E628" s="8"/>
      <c r="F628" s="8"/>
      <c r="G628" s="8"/>
      <c r="H628" s="5"/>
      <c r="I628" s="5"/>
      <c r="J628" s="5"/>
    </row>
    <row r="629" spans="2:10" x14ac:dyDescent="0.25">
      <c r="B629" s="1"/>
      <c r="C629" s="1"/>
      <c r="D629" s="8"/>
      <c r="E629" s="8"/>
      <c r="F629" s="8"/>
      <c r="G629" s="8"/>
      <c r="H629" s="5"/>
      <c r="I629" s="5"/>
      <c r="J629" s="5"/>
    </row>
    <row r="630" spans="2:10" x14ac:dyDescent="0.25">
      <c r="B630" s="1"/>
      <c r="C630" s="1"/>
      <c r="D630" s="8"/>
      <c r="E630" s="8"/>
      <c r="F630" s="8"/>
      <c r="G630" s="8"/>
      <c r="H630" s="5"/>
      <c r="I630" s="5"/>
      <c r="J630" s="5"/>
    </row>
    <row r="631" spans="2:10" x14ac:dyDescent="0.25">
      <c r="B631" s="1"/>
      <c r="C631" s="1"/>
      <c r="D631" s="8"/>
      <c r="E631" s="8"/>
      <c r="F631" s="8"/>
      <c r="G631" s="8"/>
      <c r="H631" s="5"/>
      <c r="I631" s="5"/>
      <c r="J631" s="5"/>
    </row>
    <row r="632" spans="2:10" x14ac:dyDescent="0.25">
      <c r="B632" s="1"/>
      <c r="C632" s="1"/>
      <c r="D632" s="8"/>
      <c r="E632" s="8"/>
      <c r="F632" s="8"/>
      <c r="G632" s="8"/>
      <c r="H632" s="5"/>
      <c r="I632" s="5"/>
      <c r="J632" s="5"/>
    </row>
    <row r="633" spans="2:10" x14ac:dyDescent="0.25">
      <c r="B633" s="1"/>
      <c r="C633" s="1"/>
      <c r="D633" s="8"/>
      <c r="E633" s="8"/>
      <c r="F633" s="8"/>
      <c r="G633" s="8"/>
      <c r="H633" s="5"/>
      <c r="I633" s="5"/>
      <c r="J633" s="5"/>
    </row>
    <row r="634" spans="2:10" x14ac:dyDescent="0.25">
      <c r="B634" s="1"/>
      <c r="C634" s="1"/>
      <c r="D634" s="8"/>
      <c r="E634" s="8"/>
      <c r="F634" s="8"/>
      <c r="G634" s="8"/>
      <c r="H634" s="5"/>
      <c r="I634" s="5"/>
      <c r="J634" s="5"/>
    </row>
    <row r="635" spans="2:10" x14ac:dyDescent="0.25">
      <c r="B635" s="1"/>
      <c r="C635" s="1"/>
      <c r="D635" s="8"/>
      <c r="E635" s="8"/>
      <c r="F635" s="8"/>
      <c r="G635" s="8"/>
      <c r="H635" s="5"/>
      <c r="I635" s="5"/>
      <c r="J635" s="5"/>
    </row>
    <row r="636" spans="2:10" x14ac:dyDescent="0.25">
      <c r="B636" s="1"/>
      <c r="C636" s="1"/>
      <c r="D636" s="8"/>
      <c r="E636" s="8"/>
      <c r="F636" s="8"/>
      <c r="G636" s="8"/>
      <c r="H636" s="5"/>
      <c r="I636" s="5"/>
      <c r="J636" s="5"/>
    </row>
    <row r="637" spans="2:10" x14ac:dyDescent="0.25">
      <c r="B637" s="1"/>
      <c r="C637" s="1"/>
      <c r="D637" s="8"/>
      <c r="E637" s="8"/>
      <c r="F637" s="8"/>
      <c r="G637" s="8"/>
      <c r="H637" s="5"/>
      <c r="I637" s="5"/>
      <c r="J637" s="5"/>
    </row>
    <row r="638" spans="2:10" x14ac:dyDescent="0.25">
      <c r="B638" s="1"/>
      <c r="C638" s="1"/>
      <c r="D638" s="8"/>
      <c r="E638" s="8"/>
      <c r="F638" s="8"/>
      <c r="G638" s="8"/>
      <c r="H638" s="5"/>
      <c r="I638" s="5"/>
      <c r="J638" s="5"/>
    </row>
    <row r="639" spans="2:10" x14ac:dyDescent="0.25">
      <c r="B639" s="1"/>
      <c r="C639" s="1"/>
      <c r="D639" s="8"/>
      <c r="E639" s="8"/>
      <c r="F639" s="8"/>
      <c r="G639" s="8"/>
      <c r="H639" s="5"/>
      <c r="I639" s="5"/>
      <c r="J639" s="5"/>
    </row>
    <row r="640" spans="2:10" x14ac:dyDescent="0.25">
      <c r="B640" s="1"/>
      <c r="C640" s="1"/>
      <c r="D640" s="8"/>
      <c r="E640" s="8"/>
      <c r="F640" s="8"/>
      <c r="G640" s="8"/>
      <c r="H640" s="5"/>
      <c r="I640" s="5"/>
      <c r="J640" s="5"/>
    </row>
    <row r="641" spans="2:10" x14ac:dyDescent="0.25">
      <c r="B641" s="1"/>
      <c r="C641" s="1"/>
      <c r="D641" s="8"/>
      <c r="E641" s="8"/>
      <c r="F641" s="8"/>
      <c r="G641" s="8"/>
      <c r="H641" s="5"/>
      <c r="I641" s="5"/>
      <c r="J641" s="5"/>
    </row>
    <row r="642" spans="2:10" x14ac:dyDescent="0.25">
      <c r="B642" s="1"/>
      <c r="C642" s="1"/>
      <c r="D642" s="8"/>
      <c r="E642" s="8"/>
      <c r="F642" s="8"/>
      <c r="G642" s="8"/>
      <c r="H642" s="5"/>
      <c r="I642" s="5"/>
      <c r="J642" s="5"/>
    </row>
    <row r="643" spans="2:10" x14ac:dyDescent="0.25">
      <c r="B643" s="1"/>
      <c r="C643" s="1"/>
      <c r="D643" s="8"/>
      <c r="E643" s="8"/>
      <c r="F643" s="8"/>
      <c r="G643" s="8"/>
      <c r="H643" s="5"/>
      <c r="I643" s="5"/>
      <c r="J643" s="5"/>
    </row>
    <row r="644" spans="2:10" x14ac:dyDescent="0.25">
      <c r="B644" s="1"/>
      <c r="C644" s="1"/>
      <c r="D644" s="8"/>
      <c r="E644" s="8"/>
      <c r="F644" s="8"/>
      <c r="G644" s="8"/>
      <c r="H644" s="5"/>
      <c r="I644" s="5"/>
      <c r="J644" s="5"/>
    </row>
    <row r="645" spans="2:10" x14ac:dyDescent="0.25">
      <c r="B645" s="1"/>
      <c r="C645" s="1"/>
      <c r="D645" s="8"/>
      <c r="E645" s="8"/>
      <c r="F645" s="8"/>
      <c r="G645" s="8"/>
      <c r="H645" s="5"/>
      <c r="I645" s="5"/>
      <c r="J645" s="5"/>
    </row>
    <row r="646" spans="2:10" x14ac:dyDescent="0.25">
      <c r="B646" s="1"/>
      <c r="C646" s="1"/>
      <c r="D646" s="8"/>
      <c r="E646" s="8"/>
      <c r="F646" s="8"/>
      <c r="G646" s="8"/>
      <c r="H646" s="5"/>
      <c r="I646" s="5"/>
      <c r="J646" s="5"/>
    </row>
    <row r="647" spans="2:10" x14ac:dyDescent="0.25">
      <c r="B647" s="1"/>
      <c r="C647" s="1"/>
      <c r="D647" s="8"/>
      <c r="E647" s="8"/>
      <c r="F647" s="8"/>
      <c r="G647" s="8"/>
      <c r="H647" s="5"/>
      <c r="I647" s="5"/>
      <c r="J647" s="5"/>
    </row>
    <row r="648" spans="2:10" x14ac:dyDescent="0.25">
      <c r="B648" s="1"/>
      <c r="C648" s="1"/>
      <c r="D648" s="8"/>
      <c r="E648" s="8"/>
      <c r="F648" s="8"/>
      <c r="G648" s="8"/>
      <c r="H648" s="5"/>
      <c r="I648" s="5"/>
      <c r="J648" s="5"/>
    </row>
    <row r="649" spans="2:10" x14ac:dyDescent="0.25">
      <c r="B649" s="1"/>
      <c r="C649" s="1"/>
      <c r="D649" s="8"/>
      <c r="E649" s="8"/>
      <c r="F649" s="8"/>
      <c r="G649" s="8"/>
      <c r="H649" s="5"/>
      <c r="I649" s="5"/>
      <c r="J649" s="5"/>
    </row>
    <row r="650" spans="2:10" x14ac:dyDescent="0.25">
      <c r="B650" s="1"/>
      <c r="C650" s="1"/>
      <c r="D650" s="8"/>
      <c r="E650" s="8"/>
      <c r="F650" s="8"/>
      <c r="G650" s="8"/>
      <c r="H650" s="5"/>
      <c r="I650" s="5"/>
      <c r="J650" s="5"/>
    </row>
    <row r="651" spans="2:10" x14ac:dyDescent="0.25">
      <c r="B651" s="1"/>
      <c r="C651" s="1"/>
      <c r="D651" s="8"/>
      <c r="E651" s="8"/>
      <c r="F651" s="8"/>
      <c r="G651" s="8"/>
      <c r="H651" s="5"/>
      <c r="I651" s="5"/>
      <c r="J651" s="5"/>
    </row>
    <row r="652" spans="2:10" x14ac:dyDescent="0.25">
      <c r="B652" s="1"/>
      <c r="C652" s="1"/>
      <c r="D652" s="8"/>
      <c r="E652" s="8"/>
      <c r="F652" s="8"/>
      <c r="G652" s="8"/>
      <c r="H652" s="5"/>
      <c r="I652" s="5"/>
      <c r="J652" s="5"/>
    </row>
    <row r="653" spans="2:10" x14ac:dyDescent="0.25">
      <c r="B653" s="1"/>
      <c r="C653" s="1"/>
      <c r="D653" s="8"/>
      <c r="E653" s="8"/>
      <c r="F653" s="8"/>
      <c r="G653" s="8"/>
      <c r="H653" s="5"/>
      <c r="I653" s="5"/>
      <c r="J653" s="5"/>
    </row>
    <row r="654" spans="2:10" x14ac:dyDescent="0.25">
      <c r="B654" s="1"/>
      <c r="C654" s="1"/>
      <c r="D654" s="8"/>
      <c r="E654" s="8"/>
      <c r="F654" s="8"/>
      <c r="G654" s="8"/>
      <c r="H654" s="5"/>
      <c r="I654" s="5"/>
      <c r="J654" s="5"/>
    </row>
    <row r="655" spans="2:10" x14ac:dyDescent="0.25">
      <c r="B655" s="1"/>
      <c r="C655" s="1"/>
      <c r="D655" s="8"/>
      <c r="E655" s="8"/>
      <c r="F655" s="8"/>
      <c r="G655" s="8"/>
      <c r="H655" s="5"/>
      <c r="I655" s="5"/>
      <c r="J655" s="5"/>
    </row>
    <row r="656" spans="2:10" x14ac:dyDescent="0.25">
      <c r="B656" s="1"/>
      <c r="C656" s="1"/>
      <c r="D656" s="8"/>
      <c r="E656" s="8"/>
      <c r="F656" s="8"/>
      <c r="G656" s="8"/>
      <c r="H656" s="5"/>
      <c r="I656" s="5"/>
      <c r="J656" s="5"/>
    </row>
    <row r="657" spans="2:10" x14ac:dyDescent="0.25">
      <c r="B657" s="1"/>
      <c r="C657" s="1"/>
      <c r="D657" s="8"/>
      <c r="E657" s="8"/>
      <c r="F657" s="8"/>
      <c r="G657" s="8"/>
      <c r="H657" s="5"/>
      <c r="I657" s="5"/>
      <c r="J657" s="5"/>
    </row>
    <row r="658" spans="2:10" x14ac:dyDescent="0.25">
      <c r="B658" s="1"/>
      <c r="C658" s="1"/>
      <c r="D658" s="8"/>
      <c r="E658" s="8"/>
      <c r="F658" s="8"/>
      <c r="G658" s="8"/>
      <c r="H658" s="5"/>
      <c r="I658" s="5"/>
      <c r="J658" s="5"/>
    </row>
    <row r="659" spans="2:10" x14ac:dyDescent="0.25">
      <c r="B659" s="1"/>
      <c r="C659" s="1"/>
      <c r="D659" s="8"/>
      <c r="E659" s="8"/>
      <c r="F659" s="8"/>
      <c r="G659" s="8"/>
      <c r="H659" s="5"/>
      <c r="I659" s="5"/>
      <c r="J659" s="5"/>
    </row>
    <row r="660" spans="2:10" x14ac:dyDescent="0.25">
      <c r="B660" s="1"/>
      <c r="C660" s="1"/>
      <c r="D660" s="8"/>
      <c r="E660" s="8"/>
      <c r="F660" s="8"/>
      <c r="G660" s="8"/>
      <c r="H660" s="5"/>
      <c r="I660" s="5"/>
      <c r="J660" s="5"/>
    </row>
    <row r="661" spans="2:10" x14ac:dyDescent="0.25">
      <c r="B661" s="1"/>
      <c r="C661" s="1"/>
      <c r="D661" s="8"/>
      <c r="E661" s="8"/>
      <c r="F661" s="8"/>
      <c r="G661" s="8"/>
      <c r="H661" s="5"/>
      <c r="I661" s="5"/>
      <c r="J661" s="5"/>
    </row>
    <row r="662" spans="2:10" x14ac:dyDescent="0.25">
      <c r="B662" s="1"/>
      <c r="C662" s="1"/>
      <c r="D662" s="8"/>
      <c r="E662" s="8"/>
      <c r="F662" s="8"/>
      <c r="G662" s="8"/>
      <c r="H662" s="5"/>
      <c r="I662" s="5"/>
      <c r="J662" s="5"/>
    </row>
    <row r="663" spans="2:10" x14ac:dyDescent="0.25">
      <c r="B663" s="1"/>
      <c r="C663" s="1"/>
      <c r="D663" s="8"/>
      <c r="E663" s="8"/>
      <c r="F663" s="8"/>
      <c r="G663" s="8"/>
      <c r="H663" s="5"/>
      <c r="I663" s="5"/>
      <c r="J663" s="5"/>
    </row>
    <row r="664" spans="2:10" x14ac:dyDescent="0.25">
      <c r="B664" s="1"/>
      <c r="C664" s="1"/>
      <c r="D664" s="8"/>
      <c r="E664" s="8"/>
      <c r="F664" s="8"/>
      <c r="G664" s="8"/>
      <c r="H664" s="5"/>
      <c r="I664" s="5"/>
      <c r="J664" s="5"/>
    </row>
    <row r="665" spans="2:10" x14ac:dyDescent="0.25">
      <c r="B665" s="1"/>
      <c r="C665" s="1"/>
      <c r="D665" s="8"/>
      <c r="E665" s="8"/>
      <c r="F665" s="8"/>
      <c r="G665" s="8"/>
      <c r="H665" s="5"/>
      <c r="I665" s="5"/>
      <c r="J665" s="5"/>
    </row>
    <row r="666" spans="2:10" x14ac:dyDescent="0.25">
      <c r="B666" s="1"/>
      <c r="C666" s="1"/>
      <c r="D666" s="8"/>
      <c r="E666" s="8"/>
      <c r="F666" s="8"/>
      <c r="G666" s="8"/>
      <c r="H666" s="5"/>
      <c r="I666" s="5"/>
      <c r="J666" s="5"/>
    </row>
    <row r="667" spans="2:10" x14ac:dyDescent="0.25">
      <c r="B667" s="1"/>
      <c r="C667" s="1"/>
      <c r="D667" s="8"/>
      <c r="E667" s="8"/>
      <c r="F667" s="8"/>
      <c r="G667" s="8"/>
      <c r="H667" s="5"/>
      <c r="I667" s="5"/>
      <c r="J667" s="5"/>
    </row>
    <row r="668" spans="2:10" x14ac:dyDescent="0.25">
      <c r="B668" s="1"/>
      <c r="C668" s="1"/>
      <c r="D668" s="8"/>
      <c r="E668" s="8"/>
      <c r="F668" s="8"/>
      <c r="G668" s="8"/>
      <c r="H668" s="5"/>
      <c r="I668" s="5"/>
      <c r="J668" s="5"/>
    </row>
    <row r="669" spans="2:10" x14ac:dyDescent="0.25">
      <c r="B669" s="1"/>
      <c r="C669" s="1"/>
      <c r="D669" s="8"/>
      <c r="E669" s="8"/>
      <c r="F669" s="8"/>
      <c r="G669" s="8"/>
      <c r="H669" s="5"/>
      <c r="I669" s="5"/>
      <c r="J669" s="5"/>
    </row>
    <row r="670" spans="2:10" x14ac:dyDescent="0.25">
      <c r="B670" s="1"/>
      <c r="C670" s="1"/>
      <c r="D670" s="8"/>
      <c r="E670" s="8"/>
      <c r="F670" s="8"/>
      <c r="G670" s="8"/>
      <c r="H670" s="5"/>
      <c r="I670" s="5"/>
      <c r="J670" s="5"/>
    </row>
    <row r="671" spans="2:10" x14ac:dyDescent="0.25">
      <c r="B671" s="1"/>
      <c r="C671" s="1"/>
      <c r="D671" s="8"/>
      <c r="E671" s="8"/>
      <c r="F671" s="8"/>
      <c r="G671" s="8"/>
      <c r="H671" s="5"/>
      <c r="I671" s="5"/>
      <c r="J671" s="5"/>
    </row>
    <row r="672" spans="2:10" x14ac:dyDescent="0.25">
      <c r="B672" s="1"/>
      <c r="C672" s="1"/>
      <c r="D672" s="8"/>
      <c r="E672" s="8"/>
      <c r="F672" s="8"/>
      <c r="G672" s="8"/>
      <c r="H672" s="5"/>
      <c r="I672" s="5"/>
      <c r="J672" s="5"/>
    </row>
    <row r="673" spans="2:10" x14ac:dyDescent="0.25">
      <c r="B673" s="1"/>
      <c r="C673" s="1"/>
      <c r="D673" s="8"/>
      <c r="E673" s="8"/>
      <c r="F673" s="8"/>
      <c r="G673" s="8"/>
      <c r="H673" s="5"/>
      <c r="I673" s="5"/>
      <c r="J673" s="5"/>
    </row>
    <row r="674" spans="2:10" x14ac:dyDescent="0.25">
      <c r="B674" s="1"/>
      <c r="C674" s="1"/>
      <c r="D674" s="8"/>
      <c r="E674" s="8"/>
      <c r="F674" s="8"/>
      <c r="G674" s="8"/>
      <c r="H674" s="5"/>
      <c r="I674" s="5"/>
      <c r="J674" s="5"/>
    </row>
    <row r="675" spans="2:10" x14ac:dyDescent="0.25">
      <c r="B675" s="1"/>
      <c r="C675" s="1"/>
      <c r="D675" s="8"/>
      <c r="E675" s="8"/>
      <c r="F675" s="8"/>
      <c r="G675" s="8"/>
      <c r="H675" s="5"/>
      <c r="I675" s="5"/>
      <c r="J675" s="5"/>
    </row>
    <row r="676" spans="2:10" x14ac:dyDescent="0.25">
      <c r="B676" s="1"/>
      <c r="C676" s="1"/>
      <c r="D676" s="8"/>
      <c r="E676" s="8"/>
      <c r="F676" s="8"/>
      <c r="G676" s="8"/>
      <c r="H676" s="5"/>
      <c r="I676" s="5"/>
      <c r="J676" s="5"/>
    </row>
    <row r="677" spans="2:10" x14ac:dyDescent="0.25">
      <c r="B677" s="1"/>
      <c r="C677" s="1"/>
      <c r="D677" s="8"/>
      <c r="E677" s="8"/>
      <c r="F677" s="8"/>
      <c r="G677" s="8"/>
      <c r="H677" s="5"/>
      <c r="I677" s="5"/>
      <c r="J677" s="5"/>
    </row>
    <row r="678" spans="2:10" x14ac:dyDescent="0.25">
      <c r="B678" s="1"/>
      <c r="C678" s="1"/>
      <c r="D678" s="8"/>
      <c r="E678" s="8"/>
      <c r="F678" s="8"/>
      <c r="G678" s="8"/>
      <c r="H678" s="5"/>
      <c r="I678" s="5"/>
      <c r="J678" s="5"/>
    </row>
    <row r="679" spans="2:10" x14ac:dyDescent="0.25">
      <c r="B679" s="1"/>
      <c r="C679" s="1"/>
      <c r="D679" s="8"/>
      <c r="E679" s="8"/>
      <c r="F679" s="8"/>
      <c r="G679" s="8"/>
      <c r="H679" s="5"/>
      <c r="I679" s="5"/>
      <c r="J679" s="5"/>
    </row>
    <row r="680" spans="2:10" x14ac:dyDescent="0.25">
      <c r="B680" s="1"/>
      <c r="C680" s="1"/>
      <c r="D680" s="8"/>
      <c r="E680" s="8"/>
      <c r="F680" s="8"/>
      <c r="G680" s="8"/>
      <c r="H680" s="5"/>
      <c r="I680" s="5"/>
      <c r="J680" s="5"/>
    </row>
    <row r="681" spans="2:10" x14ac:dyDescent="0.25">
      <c r="B681" s="1"/>
      <c r="C681" s="1"/>
      <c r="D681" s="8"/>
      <c r="E681" s="8"/>
      <c r="F681" s="8"/>
      <c r="G681" s="8"/>
      <c r="H681" s="5"/>
      <c r="I681" s="5"/>
      <c r="J681" s="5"/>
    </row>
    <row r="682" spans="2:10" x14ac:dyDescent="0.25">
      <c r="B682" s="1"/>
      <c r="C682" s="1"/>
      <c r="D682" s="8"/>
      <c r="E682" s="8"/>
      <c r="F682" s="8"/>
      <c r="G682" s="8"/>
      <c r="H682" s="5"/>
      <c r="I682" s="5"/>
      <c r="J682" s="5"/>
    </row>
    <row r="683" spans="2:10" x14ac:dyDescent="0.25">
      <c r="B683" s="1"/>
      <c r="C683" s="1"/>
      <c r="D683" s="8"/>
      <c r="E683" s="8"/>
      <c r="F683" s="8"/>
      <c r="G683" s="8"/>
      <c r="H683" s="5"/>
      <c r="I683" s="5"/>
      <c r="J683" s="5"/>
    </row>
    <row r="684" spans="2:10" x14ac:dyDescent="0.25">
      <c r="B684" s="1"/>
      <c r="C684" s="1"/>
      <c r="D684" s="8"/>
      <c r="E684" s="8"/>
      <c r="F684" s="8"/>
      <c r="G684" s="8"/>
      <c r="H684" s="5"/>
      <c r="I684" s="5"/>
      <c r="J684" s="5"/>
    </row>
    <row r="685" spans="2:10" x14ac:dyDescent="0.25">
      <c r="B685" s="1"/>
      <c r="C685" s="1"/>
      <c r="D685" s="8"/>
      <c r="E685" s="8"/>
      <c r="F685" s="8"/>
      <c r="G685" s="8"/>
      <c r="H685" s="5"/>
      <c r="I685" s="5"/>
      <c r="J685" s="5"/>
    </row>
    <row r="686" spans="2:10" x14ac:dyDescent="0.25">
      <c r="B686" s="1"/>
      <c r="C686" s="1"/>
      <c r="D686" s="8"/>
      <c r="E686" s="8"/>
      <c r="F686" s="8"/>
      <c r="G686" s="8"/>
      <c r="H686" s="5"/>
      <c r="I686" s="5"/>
      <c r="J686" s="5"/>
    </row>
    <row r="687" spans="2:10" x14ac:dyDescent="0.25">
      <c r="B687" s="1"/>
      <c r="C687" s="1"/>
      <c r="D687" s="8"/>
      <c r="E687" s="8"/>
      <c r="F687" s="8"/>
      <c r="G687" s="8"/>
      <c r="H687" s="5"/>
      <c r="I687" s="5"/>
      <c r="J687" s="5"/>
    </row>
    <row r="688" spans="2:10" x14ac:dyDescent="0.25">
      <c r="B688" s="1"/>
      <c r="C688" s="1"/>
      <c r="D688" s="8"/>
      <c r="E688" s="8"/>
      <c r="F688" s="8"/>
      <c r="G688" s="8"/>
      <c r="H688" s="5"/>
      <c r="I688" s="5"/>
      <c r="J688" s="5"/>
    </row>
    <row r="689" spans="2:10" x14ac:dyDescent="0.25">
      <c r="B689" s="1"/>
      <c r="C689" s="1"/>
      <c r="D689" s="8"/>
      <c r="E689" s="8"/>
      <c r="F689" s="8"/>
      <c r="G689" s="8"/>
      <c r="H689" s="5"/>
      <c r="I689" s="5"/>
      <c r="J689" s="5"/>
    </row>
    <row r="690" spans="2:10" x14ac:dyDescent="0.25">
      <c r="B690" s="1"/>
      <c r="C690" s="1"/>
      <c r="D690" s="8"/>
      <c r="E690" s="8"/>
      <c r="F690" s="8"/>
      <c r="G690" s="8"/>
      <c r="H690" s="5"/>
      <c r="I690" s="5"/>
      <c r="J690" s="5"/>
    </row>
    <row r="691" spans="2:10" x14ac:dyDescent="0.25">
      <c r="B691" s="1"/>
      <c r="C691" s="1"/>
      <c r="D691" s="8"/>
      <c r="E691" s="8"/>
      <c r="F691" s="8"/>
      <c r="G691" s="8"/>
      <c r="H691" s="5"/>
      <c r="I691" s="5"/>
      <c r="J691" s="5"/>
    </row>
    <row r="692" spans="2:10" x14ac:dyDescent="0.25">
      <c r="B692" s="1"/>
      <c r="C692" s="1"/>
      <c r="D692" s="8"/>
      <c r="E692" s="8"/>
      <c r="F692" s="8"/>
      <c r="G692" s="8"/>
      <c r="H692" s="5"/>
      <c r="I692" s="5"/>
      <c r="J692" s="5"/>
    </row>
    <row r="693" spans="2:10" x14ac:dyDescent="0.25">
      <c r="B693" s="1"/>
      <c r="C693" s="1"/>
      <c r="D693" s="8"/>
      <c r="E693" s="8"/>
      <c r="F693" s="8"/>
      <c r="G693" s="8"/>
      <c r="H693" s="5"/>
      <c r="I693" s="5"/>
      <c r="J693" s="5"/>
    </row>
    <row r="694" spans="2:10" x14ac:dyDescent="0.25">
      <c r="B694" s="1"/>
      <c r="C694" s="1"/>
      <c r="D694" s="8"/>
      <c r="E694" s="8"/>
      <c r="F694" s="8"/>
      <c r="G694" s="8"/>
      <c r="H694" s="5"/>
      <c r="I694" s="5"/>
      <c r="J694" s="5"/>
    </row>
    <row r="695" spans="2:10" x14ac:dyDescent="0.25">
      <c r="B695" s="1"/>
      <c r="C695" s="1"/>
      <c r="D695" s="8"/>
      <c r="E695" s="8"/>
      <c r="F695" s="8"/>
      <c r="G695" s="8"/>
      <c r="H695" s="5"/>
      <c r="I695" s="5"/>
      <c r="J695" s="5"/>
    </row>
    <row r="696" spans="2:10" x14ac:dyDescent="0.25">
      <c r="B696" s="1"/>
      <c r="C696" s="1"/>
      <c r="D696" s="8"/>
      <c r="E696" s="8"/>
      <c r="F696" s="8"/>
      <c r="G696" s="8"/>
      <c r="H696" s="5"/>
      <c r="I696" s="5"/>
      <c r="J696" s="5"/>
    </row>
    <row r="697" spans="2:10" x14ac:dyDescent="0.25">
      <c r="B697" s="1"/>
      <c r="C697" s="1"/>
      <c r="D697" s="8"/>
      <c r="E697" s="8"/>
      <c r="F697" s="8"/>
      <c r="G697" s="8"/>
      <c r="H697" s="5"/>
      <c r="I697" s="5"/>
      <c r="J697" s="5"/>
    </row>
    <row r="698" spans="2:10" x14ac:dyDescent="0.25">
      <c r="B698" s="1"/>
      <c r="C698" s="1"/>
      <c r="D698" s="8"/>
      <c r="E698" s="8"/>
      <c r="F698" s="8"/>
      <c r="G698" s="8"/>
      <c r="H698" s="5"/>
      <c r="I698" s="5"/>
      <c r="J698" s="5"/>
    </row>
    <row r="699" spans="2:10" x14ac:dyDescent="0.25">
      <c r="B699" s="1"/>
      <c r="C699" s="1"/>
      <c r="D699" s="8"/>
      <c r="E699" s="8"/>
      <c r="F699" s="8"/>
      <c r="G699" s="8"/>
      <c r="H699" s="5"/>
      <c r="I699" s="5"/>
      <c r="J699" s="5"/>
    </row>
    <row r="700" spans="2:10" x14ac:dyDescent="0.25">
      <c r="B700" s="1"/>
      <c r="C700" s="1"/>
      <c r="D700" s="8"/>
      <c r="E700" s="8"/>
      <c r="F700" s="8"/>
      <c r="G700" s="8"/>
      <c r="H700" s="5"/>
      <c r="I700" s="5"/>
      <c r="J700" s="5"/>
    </row>
    <row r="701" spans="2:10" x14ac:dyDescent="0.25">
      <c r="B701" s="1"/>
      <c r="C701" s="1"/>
      <c r="D701" s="8"/>
      <c r="E701" s="8"/>
      <c r="F701" s="8"/>
      <c r="G701" s="8"/>
      <c r="H701" s="5"/>
      <c r="I701" s="5"/>
      <c r="J701" s="5"/>
    </row>
    <row r="702" spans="2:10" x14ac:dyDescent="0.25">
      <c r="B702" s="1"/>
      <c r="C702" s="1"/>
      <c r="D702" s="8"/>
      <c r="E702" s="8"/>
      <c r="F702" s="8"/>
      <c r="G702" s="8"/>
      <c r="H702" s="5"/>
      <c r="I702" s="5"/>
      <c r="J702" s="5"/>
    </row>
    <row r="703" spans="2:10" x14ac:dyDescent="0.25">
      <c r="B703" s="1"/>
      <c r="C703" s="1"/>
      <c r="D703" s="8"/>
      <c r="E703" s="8"/>
      <c r="F703" s="8"/>
      <c r="G703" s="8"/>
      <c r="H703" s="5"/>
      <c r="I703" s="5"/>
      <c r="J703" s="5"/>
    </row>
    <row r="704" spans="2:10" x14ac:dyDescent="0.25">
      <c r="B704" s="1"/>
      <c r="C704" s="1"/>
      <c r="D704" s="8"/>
      <c r="E704" s="8"/>
      <c r="F704" s="8"/>
      <c r="G704" s="8"/>
      <c r="H704" s="5"/>
      <c r="I704" s="5"/>
      <c r="J704" s="5"/>
    </row>
    <row r="705" spans="2:10" x14ac:dyDescent="0.25">
      <c r="B705" s="1"/>
      <c r="C705" s="1"/>
      <c r="D705" s="8"/>
      <c r="E705" s="8"/>
      <c r="F705" s="8"/>
      <c r="G705" s="8"/>
      <c r="H705" s="5"/>
      <c r="I705" s="5"/>
      <c r="J705" s="5"/>
    </row>
    <row r="706" spans="2:10" x14ac:dyDescent="0.25">
      <c r="B706" s="1"/>
      <c r="C706" s="1"/>
      <c r="D706" s="8"/>
      <c r="E706" s="8"/>
      <c r="F706" s="8"/>
      <c r="G706" s="8"/>
      <c r="H706" s="5"/>
      <c r="I706" s="5"/>
      <c r="J706" s="5"/>
    </row>
    <row r="707" spans="2:10" x14ac:dyDescent="0.25">
      <c r="B707" s="1"/>
      <c r="C707" s="1"/>
      <c r="D707" s="8"/>
      <c r="E707" s="8"/>
      <c r="F707" s="8"/>
      <c r="G707" s="8"/>
      <c r="H707" s="5"/>
      <c r="I707" s="5"/>
      <c r="J707" s="5"/>
    </row>
    <row r="708" spans="2:10" x14ac:dyDescent="0.25">
      <c r="B708" s="1"/>
      <c r="C708" s="1"/>
      <c r="D708" s="8"/>
      <c r="E708" s="8"/>
      <c r="F708" s="8"/>
      <c r="G708" s="8"/>
      <c r="H708" s="5"/>
      <c r="I708" s="5"/>
      <c r="J708" s="5"/>
    </row>
    <row r="709" spans="2:10" x14ac:dyDescent="0.25">
      <c r="B709" s="1"/>
      <c r="C709" s="1"/>
      <c r="D709" s="8"/>
      <c r="E709" s="8"/>
      <c r="F709" s="8"/>
      <c r="G709" s="8"/>
      <c r="H709" s="5"/>
      <c r="I709" s="5"/>
      <c r="J709" s="5"/>
    </row>
    <row r="710" spans="2:10" x14ac:dyDescent="0.25">
      <c r="B710" s="1"/>
      <c r="C710" s="1"/>
      <c r="D710" s="8"/>
      <c r="E710" s="8"/>
      <c r="F710" s="8"/>
      <c r="G710" s="8"/>
      <c r="H710" s="5"/>
      <c r="I710" s="5"/>
      <c r="J710" s="5"/>
    </row>
    <row r="711" spans="2:10" x14ac:dyDescent="0.25">
      <c r="B711" s="1"/>
      <c r="C711" s="1"/>
      <c r="D711" s="8"/>
      <c r="E711" s="8"/>
      <c r="F711" s="8"/>
      <c r="G711" s="8"/>
      <c r="H711" s="5"/>
      <c r="I711" s="5"/>
      <c r="J711" s="5"/>
    </row>
    <row r="712" spans="2:10" x14ac:dyDescent="0.25">
      <c r="B712" s="1"/>
      <c r="C712" s="1"/>
      <c r="D712" s="8"/>
      <c r="E712" s="8"/>
      <c r="F712" s="8"/>
      <c r="G712" s="8"/>
      <c r="H712" s="5"/>
      <c r="I712" s="5"/>
      <c r="J712" s="5"/>
    </row>
    <row r="713" spans="2:10" x14ac:dyDescent="0.25">
      <c r="B713" s="1"/>
      <c r="C713" s="1"/>
      <c r="D713" s="8"/>
      <c r="E713" s="8"/>
      <c r="F713" s="8"/>
      <c r="G713" s="8"/>
      <c r="H713" s="5"/>
      <c r="I713" s="5"/>
      <c r="J713" s="5"/>
    </row>
    <row r="714" spans="2:10" x14ac:dyDescent="0.25">
      <c r="B714" s="1"/>
      <c r="C714" s="1"/>
      <c r="D714" s="8"/>
      <c r="E714" s="8"/>
      <c r="F714" s="8"/>
      <c r="G714" s="8"/>
      <c r="H714" s="5"/>
      <c r="I714" s="5"/>
      <c r="J714" s="5"/>
    </row>
    <row r="715" spans="2:10" x14ac:dyDescent="0.25">
      <c r="B715" s="1"/>
      <c r="C715" s="1"/>
      <c r="D715" s="8"/>
      <c r="E715" s="8"/>
      <c r="F715" s="8"/>
      <c r="G715" s="8"/>
      <c r="H715" s="5"/>
      <c r="I715" s="5"/>
      <c r="J715" s="5"/>
    </row>
    <row r="716" spans="2:10" x14ac:dyDescent="0.25">
      <c r="B716" s="1"/>
      <c r="C716" s="1"/>
      <c r="D716" s="8"/>
      <c r="E716" s="8"/>
      <c r="F716" s="8"/>
      <c r="G716" s="8"/>
      <c r="H716" s="5"/>
      <c r="I716" s="5"/>
      <c r="J716" s="5"/>
    </row>
    <row r="717" spans="2:10" x14ac:dyDescent="0.25">
      <c r="B717" s="1"/>
      <c r="C717" s="1"/>
      <c r="D717" s="8"/>
      <c r="E717" s="8"/>
      <c r="F717" s="8"/>
      <c r="G717" s="8"/>
      <c r="H717" s="5"/>
      <c r="I717" s="5"/>
      <c r="J717" s="5"/>
    </row>
    <row r="718" spans="2:10" x14ac:dyDescent="0.25">
      <c r="B718" s="1"/>
      <c r="C718" s="1"/>
      <c r="D718" s="8"/>
      <c r="E718" s="8"/>
      <c r="F718" s="8"/>
      <c r="G718" s="8"/>
      <c r="H718" s="5"/>
      <c r="I718" s="5"/>
      <c r="J718" s="5"/>
    </row>
    <row r="719" spans="2:10" x14ac:dyDescent="0.25">
      <c r="B719" s="1"/>
      <c r="C719" s="1"/>
      <c r="D719" s="8"/>
      <c r="E719" s="8"/>
      <c r="F719" s="8"/>
      <c r="G719" s="8"/>
      <c r="H719" s="5"/>
      <c r="I719" s="5"/>
      <c r="J719" s="5"/>
    </row>
    <row r="720" spans="2:10" x14ac:dyDescent="0.25">
      <c r="B720" s="1"/>
      <c r="C720" s="1"/>
      <c r="D720" s="8"/>
      <c r="E720" s="8"/>
      <c r="F720" s="8"/>
      <c r="G720" s="8"/>
      <c r="H720" s="5"/>
      <c r="I720" s="5"/>
      <c r="J720" s="5"/>
    </row>
    <row r="721" spans="2:10" x14ac:dyDescent="0.25">
      <c r="B721" s="1"/>
      <c r="C721" s="1"/>
      <c r="D721" s="8"/>
      <c r="E721" s="8"/>
      <c r="F721" s="8"/>
      <c r="G721" s="8"/>
      <c r="H721" s="5"/>
      <c r="I721" s="5"/>
      <c r="J721" s="5"/>
    </row>
    <row r="722" spans="2:10" x14ac:dyDescent="0.25">
      <c r="B722" s="1"/>
      <c r="C722" s="1"/>
      <c r="D722" s="8"/>
      <c r="E722" s="8"/>
      <c r="F722" s="8"/>
      <c r="G722" s="8"/>
      <c r="H722" s="5"/>
      <c r="I722" s="5"/>
      <c r="J722" s="5"/>
    </row>
    <row r="723" spans="2:10" x14ac:dyDescent="0.25">
      <c r="B723" s="1"/>
      <c r="C723" s="1"/>
      <c r="D723" s="8"/>
      <c r="E723" s="8"/>
      <c r="F723" s="8"/>
      <c r="G723" s="8"/>
      <c r="H723" s="5"/>
      <c r="I723" s="5"/>
      <c r="J723" s="5"/>
    </row>
    <row r="724" spans="2:10" x14ac:dyDescent="0.25">
      <c r="B724" s="1"/>
      <c r="C724" s="1"/>
      <c r="D724" s="8"/>
      <c r="E724" s="8"/>
      <c r="F724" s="8"/>
      <c r="G724" s="8"/>
      <c r="H724" s="5"/>
      <c r="I724" s="5"/>
      <c r="J724" s="5"/>
    </row>
    <row r="725" spans="2:10" x14ac:dyDescent="0.25">
      <c r="B725" s="1"/>
      <c r="C725" s="1"/>
      <c r="D725" s="8"/>
      <c r="E725" s="8"/>
      <c r="F725" s="8"/>
      <c r="G725" s="8"/>
      <c r="H725" s="5"/>
      <c r="I725" s="5"/>
      <c r="J725" s="5"/>
    </row>
    <row r="726" spans="2:10" x14ac:dyDescent="0.25">
      <c r="B726" s="1"/>
      <c r="C726" s="1"/>
      <c r="D726" s="8"/>
      <c r="E726" s="8"/>
      <c r="F726" s="8"/>
      <c r="G726" s="8"/>
      <c r="H726" s="5"/>
      <c r="I726" s="5"/>
      <c r="J726" s="5"/>
    </row>
    <row r="727" spans="2:10" x14ac:dyDescent="0.25">
      <c r="B727" s="1"/>
      <c r="C727" s="1"/>
      <c r="D727" s="8"/>
      <c r="E727" s="8"/>
      <c r="F727" s="8"/>
      <c r="G727" s="8"/>
      <c r="H727" s="5"/>
      <c r="I727" s="5"/>
      <c r="J727" s="5"/>
    </row>
    <row r="728" spans="2:10" x14ac:dyDescent="0.25">
      <c r="B728" s="1"/>
      <c r="C728" s="1"/>
      <c r="D728" s="8"/>
      <c r="E728" s="8"/>
      <c r="F728" s="8"/>
      <c r="G728" s="8"/>
      <c r="H728" s="5"/>
      <c r="I728" s="5"/>
      <c r="J728" s="5"/>
    </row>
    <row r="729" spans="2:10" x14ac:dyDescent="0.25">
      <c r="B729" s="1"/>
      <c r="C729" s="1"/>
      <c r="D729" s="8"/>
      <c r="E729" s="8"/>
      <c r="F729" s="8"/>
      <c r="G729" s="8"/>
      <c r="H729" s="5"/>
      <c r="I729" s="5"/>
      <c r="J729" s="5"/>
    </row>
    <row r="730" spans="2:10" x14ac:dyDescent="0.25">
      <c r="B730" s="1"/>
      <c r="C730" s="1"/>
      <c r="D730" s="8"/>
      <c r="E730" s="8"/>
      <c r="F730" s="8"/>
      <c r="G730" s="8"/>
      <c r="H730" s="5"/>
      <c r="I730" s="5"/>
      <c r="J730" s="5"/>
    </row>
    <row r="731" spans="2:10" x14ac:dyDescent="0.25">
      <c r="B731" s="1"/>
      <c r="C731" s="1"/>
      <c r="D731" s="8"/>
      <c r="E731" s="8"/>
      <c r="F731" s="8"/>
      <c r="G731" s="8"/>
      <c r="H731" s="5"/>
      <c r="I731" s="5"/>
      <c r="J731" s="5"/>
    </row>
    <row r="732" spans="2:10" x14ac:dyDescent="0.25">
      <c r="B732" s="1"/>
      <c r="C732" s="1"/>
      <c r="D732" s="8"/>
      <c r="E732" s="8"/>
      <c r="F732" s="8"/>
      <c r="G732" s="8"/>
      <c r="H732" s="5"/>
      <c r="I732" s="5"/>
      <c r="J732" s="5"/>
    </row>
    <row r="733" spans="2:10" x14ac:dyDescent="0.25">
      <c r="B733" s="1"/>
      <c r="C733" s="1"/>
      <c r="D733" s="8"/>
      <c r="E733" s="8"/>
      <c r="F733" s="8"/>
      <c r="G733" s="8"/>
      <c r="H733" s="5"/>
      <c r="I733" s="5"/>
      <c r="J733" s="5"/>
    </row>
    <row r="734" spans="2:10" x14ac:dyDescent="0.25">
      <c r="B734" s="1"/>
      <c r="C734" s="1"/>
      <c r="D734" s="8"/>
      <c r="E734" s="8"/>
      <c r="F734" s="8"/>
      <c r="G734" s="8"/>
      <c r="H734" s="5"/>
      <c r="I734" s="5"/>
      <c r="J734" s="5"/>
    </row>
    <row r="735" spans="2:10" x14ac:dyDescent="0.25">
      <c r="B735" s="1"/>
      <c r="C735" s="1"/>
      <c r="D735" s="8"/>
      <c r="E735" s="8"/>
      <c r="F735" s="8"/>
      <c r="G735" s="8"/>
      <c r="H735" s="5"/>
      <c r="I735" s="5"/>
      <c r="J735" s="5"/>
    </row>
    <row r="736" spans="2:10" x14ac:dyDescent="0.25">
      <c r="B736" s="1"/>
      <c r="C736" s="1"/>
      <c r="D736" s="8"/>
      <c r="E736" s="8"/>
      <c r="F736" s="8"/>
      <c r="G736" s="8"/>
      <c r="H736" s="5"/>
      <c r="I736" s="5"/>
      <c r="J736" s="5"/>
    </row>
    <row r="737" spans="2:10" x14ac:dyDescent="0.25">
      <c r="B737" s="1"/>
      <c r="C737" s="1"/>
      <c r="D737" s="8"/>
      <c r="E737" s="8"/>
      <c r="F737" s="8"/>
      <c r="G737" s="8"/>
      <c r="H737" s="5"/>
      <c r="I737" s="5"/>
      <c r="J737" s="5"/>
    </row>
    <row r="738" spans="2:10" x14ac:dyDescent="0.25">
      <c r="B738" s="1"/>
      <c r="C738" s="1"/>
      <c r="D738" s="8"/>
      <c r="E738" s="8"/>
      <c r="F738" s="8"/>
      <c r="G738" s="8"/>
      <c r="H738" s="5"/>
      <c r="I738" s="5"/>
      <c r="J738" s="5"/>
    </row>
    <row r="739" spans="2:10" x14ac:dyDescent="0.25">
      <c r="B739" s="1"/>
      <c r="C739" s="1"/>
      <c r="D739" s="8"/>
      <c r="E739" s="8"/>
      <c r="F739" s="8"/>
      <c r="G739" s="8"/>
      <c r="H739" s="5"/>
      <c r="I739" s="5"/>
      <c r="J739" s="5"/>
    </row>
    <row r="740" spans="2:10" x14ac:dyDescent="0.25">
      <c r="B740" s="1"/>
      <c r="C740" s="1"/>
      <c r="D740" s="8"/>
      <c r="E740" s="8"/>
      <c r="F740" s="8"/>
      <c r="G740" s="8"/>
      <c r="H740" s="5"/>
      <c r="I740" s="5"/>
      <c r="J740" s="5"/>
    </row>
    <row r="741" spans="2:10" x14ac:dyDescent="0.25">
      <c r="B741" s="1"/>
      <c r="C741" s="1"/>
      <c r="D741" s="8"/>
      <c r="E741" s="8"/>
      <c r="F741" s="8"/>
      <c r="G741" s="8"/>
      <c r="H741" s="5"/>
      <c r="I741" s="5"/>
      <c r="J741" s="5"/>
    </row>
    <row r="742" spans="2:10" x14ac:dyDescent="0.25">
      <c r="B742" s="1"/>
      <c r="C742" s="1"/>
      <c r="D742" s="8"/>
      <c r="E742" s="8"/>
      <c r="F742" s="8"/>
      <c r="G742" s="8"/>
      <c r="H742" s="5"/>
      <c r="I742" s="5"/>
      <c r="J742" s="5"/>
    </row>
    <row r="743" spans="2:10" x14ac:dyDescent="0.25">
      <c r="B743" s="1"/>
      <c r="C743" s="1"/>
      <c r="D743" s="8"/>
      <c r="E743" s="8"/>
      <c r="F743" s="8"/>
      <c r="G743" s="8"/>
      <c r="H743" s="5"/>
      <c r="I743" s="5"/>
      <c r="J743" s="5"/>
    </row>
    <row r="744" spans="2:10" x14ac:dyDescent="0.25">
      <c r="B744" s="1"/>
      <c r="C744" s="1"/>
      <c r="D744" s="8"/>
      <c r="E744" s="8"/>
      <c r="F744" s="8"/>
      <c r="G744" s="8"/>
      <c r="H744" s="5"/>
      <c r="I744" s="5"/>
      <c r="J744" s="5"/>
    </row>
    <row r="745" spans="2:10" x14ac:dyDescent="0.25">
      <c r="B745" s="1"/>
      <c r="C745" s="1"/>
      <c r="D745" s="8"/>
      <c r="E745" s="8"/>
      <c r="F745" s="8"/>
      <c r="G745" s="8"/>
      <c r="H745" s="5"/>
      <c r="I745" s="5"/>
      <c r="J745" s="5"/>
    </row>
    <row r="746" spans="2:10" x14ac:dyDescent="0.25">
      <c r="B746" s="1"/>
      <c r="C746" s="1"/>
      <c r="D746" s="8"/>
      <c r="E746" s="8"/>
      <c r="F746" s="8"/>
      <c r="G746" s="8"/>
      <c r="H746" s="5"/>
      <c r="I746" s="5"/>
      <c r="J746" s="5"/>
    </row>
    <row r="747" spans="2:10" x14ac:dyDescent="0.25">
      <c r="B747" s="1"/>
      <c r="C747" s="1"/>
      <c r="D747" s="8"/>
      <c r="E747" s="8"/>
      <c r="F747" s="8"/>
      <c r="G747" s="8"/>
      <c r="H747" s="5"/>
      <c r="I747" s="5"/>
      <c r="J747" s="5"/>
    </row>
    <row r="748" spans="2:10" x14ac:dyDescent="0.25">
      <c r="B748" s="1"/>
      <c r="C748" s="1"/>
      <c r="D748" s="8"/>
      <c r="E748" s="8"/>
      <c r="F748" s="8"/>
      <c r="G748" s="8"/>
      <c r="H748" s="5"/>
      <c r="I748" s="5"/>
      <c r="J748" s="5"/>
    </row>
    <row r="749" spans="2:10" x14ac:dyDescent="0.25">
      <c r="B749" s="1"/>
      <c r="C749" s="1"/>
      <c r="D749" s="8"/>
      <c r="E749" s="8"/>
      <c r="F749" s="8"/>
      <c r="G749" s="8"/>
      <c r="H749" s="5"/>
      <c r="I749" s="5"/>
      <c r="J749" s="5"/>
    </row>
    <row r="750" spans="2:10" x14ac:dyDescent="0.25">
      <c r="B750" s="1"/>
      <c r="C750" s="1"/>
      <c r="D750" s="8"/>
      <c r="E750" s="8"/>
      <c r="F750" s="8"/>
      <c r="G750" s="8"/>
      <c r="H750" s="5"/>
      <c r="I750" s="5"/>
      <c r="J750" s="5"/>
    </row>
    <row r="751" spans="2:10" x14ac:dyDescent="0.25">
      <c r="B751" s="1"/>
      <c r="C751" s="1"/>
      <c r="D751" s="8"/>
      <c r="E751" s="8"/>
      <c r="F751" s="8"/>
      <c r="G751" s="8"/>
      <c r="H751" s="5"/>
      <c r="I751" s="5"/>
      <c r="J751" s="5"/>
    </row>
    <row r="752" spans="2:10" x14ac:dyDescent="0.25">
      <c r="B752" s="1"/>
      <c r="C752" s="1"/>
      <c r="D752" s="8"/>
      <c r="E752" s="8"/>
      <c r="F752" s="8"/>
      <c r="G752" s="8"/>
      <c r="H752" s="5"/>
      <c r="I752" s="5"/>
      <c r="J752" s="5"/>
    </row>
    <row r="753" spans="2:10" x14ac:dyDescent="0.25">
      <c r="B753" s="1"/>
      <c r="C753" s="1"/>
      <c r="D753" s="8"/>
      <c r="E753" s="8"/>
      <c r="F753" s="8"/>
      <c r="G753" s="8"/>
      <c r="H753" s="5"/>
      <c r="I753" s="5"/>
      <c r="J753" s="5"/>
    </row>
    <row r="754" spans="2:10" x14ac:dyDescent="0.25">
      <c r="B754" s="1"/>
      <c r="C754" s="1"/>
      <c r="D754" s="8"/>
      <c r="E754" s="8"/>
      <c r="F754" s="8"/>
      <c r="G754" s="8"/>
      <c r="H754" s="5"/>
      <c r="I754" s="5"/>
      <c r="J754" s="5"/>
    </row>
    <row r="755" spans="2:10" x14ac:dyDescent="0.25">
      <c r="B755" s="1"/>
      <c r="C755" s="1"/>
      <c r="D755" s="8"/>
      <c r="E755" s="8"/>
      <c r="F755" s="8"/>
      <c r="G755" s="8"/>
      <c r="H755" s="5"/>
      <c r="I755" s="5"/>
      <c r="J755" s="5"/>
    </row>
    <row r="756" spans="2:10" x14ac:dyDescent="0.25">
      <c r="B756" s="1"/>
      <c r="C756" s="1"/>
      <c r="D756" s="8"/>
      <c r="E756" s="8"/>
      <c r="F756" s="8"/>
      <c r="G756" s="8"/>
      <c r="H756" s="5"/>
      <c r="I756" s="5"/>
      <c r="J756" s="5"/>
    </row>
    <row r="757" spans="2:10" x14ac:dyDescent="0.25">
      <c r="B757" s="1"/>
      <c r="C757" s="1"/>
      <c r="D757" s="8"/>
      <c r="E757" s="8"/>
      <c r="F757" s="8"/>
      <c r="G757" s="8"/>
      <c r="H757" s="5"/>
      <c r="I757" s="5"/>
      <c r="J757" s="5"/>
    </row>
    <row r="758" spans="2:10" x14ac:dyDescent="0.25">
      <c r="B758" s="1"/>
      <c r="C758" s="1"/>
      <c r="D758" s="8"/>
      <c r="E758" s="8"/>
      <c r="F758" s="8"/>
      <c r="G758" s="8"/>
      <c r="H758" s="5"/>
      <c r="I758" s="5"/>
      <c r="J758" s="5"/>
    </row>
    <row r="759" spans="2:10" x14ac:dyDescent="0.25">
      <c r="B759" s="1"/>
      <c r="C759" s="1"/>
      <c r="D759" s="8"/>
      <c r="E759" s="8"/>
      <c r="F759" s="8"/>
      <c r="G759" s="8"/>
      <c r="H759" s="5"/>
      <c r="I759" s="5"/>
      <c r="J759" s="5"/>
    </row>
    <row r="760" spans="2:10" x14ac:dyDescent="0.25">
      <c r="B760" s="1"/>
      <c r="C760" s="1"/>
      <c r="D760" s="8"/>
      <c r="E760" s="8"/>
      <c r="F760" s="8"/>
      <c r="G760" s="8"/>
      <c r="H760" s="5"/>
      <c r="I760" s="5"/>
      <c r="J760" s="5"/>
    </row>
    <row r="761" spans="2:10" x14ac:dyDescent="0.25">
      <c r="B761" s="1"/>
      <c r="C761" s="1"/>
      <c r="D761" s="8"/>
      <c r="E761" s="8"/>
      <c r="F761" s="8"/>
      <c r="G761" s="8"/>
      <c r="H761" s="5"/>
      <c r="I761" s="5"/>
      <c r="J761" s="5"/>
    </row>
    <row r="762" spans="2:10" x14ac:dyDescent="0.25">
      <c r="B762" s="1"/>
      <c r="C762" s="1"/>
      <c r="D762" s="8"/>
      <c r="E762" s="8"/>
      <c r="F762" s="8"/>
      <c r="G762" s="8"/>
      <c r="H762" s="5"/>
      <c r="I762" s="5"/>
      <c r="J762" s="5"/>
    </row>
    <row r="763" spans="2:10" x14ac:dyDescent="0.25">
      <c r="B763" s="1"/>
      <c r="C763" s="1"/>
      <c r="D763" s="8"/>
      <c r="E763" s="8"/>
      <c r="F763" s="8"/>
      <c r="G763" s="8"/>
      <c r="H763" s="5"/>
      <c r="I763" s="5"/>
      <c r="J763" s="5"/>
    </row>
    <row r="764" spans="2:10" x14ac:dyDescent="0.25">
      <c r="B764" s="1"/>
      <c r="C764" s="1"/>
      <c r="D764" s="8"/>
      <c r="E764" s="8"/>
      <c r="F764" s="8"/>
      <c r="G764" s="8"/>
      <c r="H764" s="5"/>
      <c r="I764" s="5"/>
      <c r="J764" s="5"/>
    </row>
    <row r="765" spans="2:10" x14ac:dyDescent="0.25">
      <c r="B765" s="1"/>
      <c r="C765" s="1"/>
      <c r="D765" s="8"/>
      <c r="E765" s="8"/>
      <c r="F765" s="8"/>
      <c r="G765" s="8"/>
      <c r="H765" s="5"/>
      <c r="I765" s="5"/>
      <c r="J765" s="5"/>
    </row>
    <row r="766" spans="2:10" x14ac:dyDescent="0.25">
      <c r="B766" s="1"/>
      <c r="C766" s="1"/>
      <c r="D766" s="8"/>
      <c r="E766" s="8"/>
      <c r="F766" s="8"/>
      <c r="G766" s="8"/>
      <c r="H766" s="5"/>
      <c r="I766" s="5"/>
      <c r="J766" s="5"/>
    </row>
    <row r="767" spans="2:10" x14ac:dyDescent="0.25">
      <c r="B767" s="1"/>
      <c r="C767" s="1"/>
      <c r="D767" s="8"/>
      <c r="E767" s="8"/>
      <c r="F767" s="8"/>
      <c r="G767" s="8"/>
      <c r="H767" s="5"/>
      <c r="I767" s="5"/>
      <c r="J767" s="5"/>
    </row>
    <row r="768" spans="2:10" x14ac:dyDescent="0.25">
      <c r="B768" s="1"/>
      <c r="C768" s="1"/>
      <c r="D768" s="8"/>
      <c r="E768" s="8"/>
      <c r="F768" s="8"/>
      <c r="G768" s="8"/>
      <c r="H768" s="5"/>
      <c r="I768" s="5"/>
      <c r="J768" s="5"/>
    </row>
    <row r="769" spans="2:10" x14ac:dyDescent="0.25">
      <c r="B769" s="1"/>
      <c r="C769" s="1"/>
      <c r="D769" s="8"/>
      <c r="E769" s="8"/>
      <c r="F769" s="8"/>
      <c r="G769" s="8"/>
      <c r="H769" s="5"/>
      <c r="I769" s="5"/>
      <c r="J769" s="5"/>
    </row>
    <row r="770" spans="2:10" x14ac:dyDescent="0.25">
      <c r="B770" s="1"/>
      <c r="C770" s="1"/>
      <c r="D770" s="8"/>
      <c r="E770" s="8"/>
      <c r="F770" s="8"/>
      <c r="G770" s="8"/>
      <c r="H770" s="5"/>
      <c r="I770" s="5"/>
      <c r="J770" s="5"/>
    </row>
    <row r="771" spans="2:10" x14ac:dyDescent="0.25">
      <c r="B771" s="1"/>
      <c r="C771" s="1"/>
      <c r="D771" s="8"/>
      <c r="E771" s="8"/>
      <c r="F771" s="8"/>
      <c r="G771" s="8"/>
      <c r="H771" s="5"/>
      <c r="I771" s="5"/>
      <c r="J771" s="5"/>
    </row>
    <row r="772" spans="2:10" x14ac:dyDescent="0.25">
      <c r="B772" s="1"/>
      <c r="C772" s="1"/>
      <c r="D772" s="8"/>
      <c r="E772" s="8"/>
      <c r="F772" s="8"/>
      <c r="G772" s="8"/>
      <c r="H772" s="5"/>
      <c r="I772" s="5"/>
      <c r="J772" s="5"/>
    </row>
    <row r="773" spans="2:10" x14ac:dyDescent="0.25">
      <c r="B773" s="1"/>
      <c r="C773" s="1"/>
      <c r="D773" s="8"/>
      <c r="E773" s="8"/>
      <c r="F773" s="8"/>
      <c r="G773" s="8"/>
      <c r="H773" s="5"/>
      <c r="I773" s="5"/>
      <c r="J773" s="5"/>
    </row>
    <row r="774" spans="2:10" x14ac:dyDescent="0.25">
      <c r="B774" s="1"/>
      <c r="C774" s="1"/>
      <c r="D774" s="8"/>
      <c r="E774" s="8"/>
      <c r="F774" s="8"/>
      <c r="G774" s="8"/>
      <c r="H774" s="5"/>
      <c r="I774" s="5"/>
      <c r="J774" s="5"/>
    </row>
    <row r="775" spans="2:10" x14ac:dyDescent="0.25">
      <c r="B775" s="1"/>
      <c r="C775" s="1"/>
      <c r="D775" s="8"/>
      <c r="E775" s="8"/>
      <c r="F775" s="8"/>
      <c r="G775" s="8"/>
      <c r="H775" s="5"/>
      <c r="I775" s="5"/>
      <c r="J775" s="5"/>
    </row>
    <row r="776" spans="2:10" x14ac:dyDescent="0.25">
      <c r="B776" s="1"/>
      <c r="C776" s="1"/>
      <c r="D776" s="8"/>
      <c r="E776" s="8"/>
      <c r="F776" s="8"/>
      <c r="G776" s="8"/>
      <c r="H776" s="5"/>
      <c r="I776" s="5"/>
      <c r="J776" s="5"/>
    </row>
    <row r="777" spans="2:10" x14ac:dyDescent="0.25">
      <c r="B777" s="1"/>
      <c r="C777" s="1"/>
      <c r="D777" s="8"/>
      <c r="E777" s="8"/>
      <c r="F777" s="8"/>
      <c r="G777" s="8"/>
      <c r="H777" s="5"/>
      <c r="I777" s="5"/>
      <c r="J777" s="5"/>
    </row>
    <row r="778" spans="2:10" x14ac:dyDescent="0.25">
      <c r="B778" s="1"/>
      <c r="C778" s="1"/>
      <c r="D778" s="8"/>
      <c r="E778" s="8"/>
      <c r="F778" s="8"/>
      <c r="G778" s="8"/>
      <c r="H778" s="5"/>
      <c r="I778" s="5"/>
      <c r="J778" s="5"/>
    </row>
    <row r="779" spans="2:10" x14ac:dyDescent="0.25">
      <c r="B779" s="1"/>
      <c r="C779" s="1"/>
      <c r="D779" s="8"/>
      <c r="E779" s="8"/>
      <c r="F779" s="8"/>
      <c r="G779" s="8"/>
      <c r="H779" s="5"/>
      <c r="I779" s="5"/>
      <c r="J779" s="5"/>
    </row>
    <row r="780" spans="2:10" x14ac:dyDescent="0.25">
      <c r="B780" s="1"/>
      <c r="C780" s="1"/>
      <c r="D780" s="8"/>
      <c r="E780" s="8"/>
      <c r="F780" s="8"/>
      <c r="G780" s="8"/>
      <c r="H780" s="5"/>
      <c r="I780" s="5"/>
      <c r="J780" s="5"/>
    </row>
    <row r="781" spans="2:10" x14ac:dyDescent="0.25">
      <c r="B781" s="1"/>
      <c r="C781" s="1"/>
      <c r="D781" s="8"/>
      <c r="E781" s="8"/>
      <c r="F781" s="8"/>
      <c r="G781" s="8"/>
      <c r="H781" s="5"/>
      <c r="I781" s="5"/>
      <c r="J781" s="5"/>
    </row>
    <row r="782" spans="2:10" x14ac:dyDescent="0.25">
      <c r="B782" s="1"/>
      <c r="C782" s="1"/>
      <c r="D782" s="8"/>
      <c r="E782" s="8"/>
      <c r="F782" s="8"/>
      <c r="G782" s="8"/>
      <c r="H782" s="5"/>
      <c r="I782" s="5"/>
      <c r="J782" s="5"/>
    </row>
    <row r="783" spans="2:10" x14ac:dyDescent="0.25">
      <c r="B783" s="1"/>
      <c r="C783" s="1"/>
      <c r="D783" s="8"/>
      <c r="E783" s="8"/>
      <c r="F783" s="8"/>
      <c r="G783" s="8"/>
      <c r="H783" s="5"/>
      <c r="I783" s="5"/>
      <c r="J783" s="5"/>
    </row>
    <row r="784" spans="2:10" x14ac:dyDescent="0.25">
      <c r="B784" s="1"/>
      <c r="C784" s="1"/>
      <c r="D784" s="8"/>
      <c r="E784" s="8"/>
      <c r="F784" s="8"/>
      <c r="G784" s="8"/>
      <c r="H784" s="5"/>
      <c r="I784" s="5"/>
      <c r="J784" s="5"/>
    </row>
    <row r="785" spans="2:10" x14ac:dyDescent="0.25">
      <c r="B785" s="1"/>
      <c r="C785" s="1"/>
      <c r="D785" s="8"/>
      <c r="E785" s="8"/>
      <c r="F785" s="8"/>
      <c r="G785" s="8"/>
      <c r="H785" s="5"/>
      <c r="I785" s="5"/>
      <c r="J785" s="5"/>
    </row>
    <row r="786" spans="2:10" x14ac:dyDescent="0.25">
      <c r="B786" s="1"/>
      <c r="C786" s="1"/>
      <c r="D786" s="8"/>
      <c r="E786" s="8"/>
      <c r="F786" s="8"/>
      <c r="G786" s="8"/>
      <c r="H786" s="5"/>
      <c r="I786" s="5"/>
      <c r="J786" s="5"/>
    </row>
    <row r="787" spans="2:10" x14ac:dyDescent="0.25">
      <c r="B787" s="1"/>
      <c r="C787" s="1"/>
      <c r="D787" s="8"/>
      <c r="E787" s="8"/>
      <c r="F787" s="8"/>
      <c r="G787" s="8"/>
      <c r="H787" s="5"/>
      <c r="I787" s="5"/>
      <c r="J787" s="5"/>
    </row>
    <row r="788" spans="2:10" x14ac:dyDescent="0.25">
      <c r="B788" s="1"/>
      <c r="C788" s="1"/>
      <c r="D788" s="8"/>
      <c r="E788" s="8"/>
      <c r="F788" s="8"/>
      <c r="G788" s="8"/>
      <c r="H788" s="5"/>
      <c r="I788" s="5"/>
      <c r="J788" s="5"/>
    </row>
    <row r="789" spans="2:10" x14ac:dyDescent="0.25">
      <c r="B789" s="1"/>
      <c r="C789" s="1"/>
      <c r="D789" s="8"/>
      <c r="E789" s="8"/>
      <c r="F789" s="8"/>
      <c r="G789" s="8"/>
      <c r="H789" s="5"/>
      <c r="I789" s="5"/>
      <c r="J789" s="5"/>
    </row>
    <row r="790" spans="2:10" x14ac:dyDescent="0.25">
      <c r="B790" s="1"/>
      <c r="C790" s="1"/>
      <c r="D790" s="8"/>
      <c r="E790" s="8"/>
      <c r="F790" s="8"/>
      <c r="G790" s="8"/>
      <c r="H790" s="5"/>
      <c r="I790" s="5"/>
      <c r="J790" s="5"/>
    </row>
    <row r="791" spans="2:10" x14ac:dyDescent="0.25">
      <c r="B791" s="1"/>
      <c r="C791" s="1"/>
      <c r="D791" s="8"/>
      <c r="E791" s="8"/>
      <c r="F791" s="8"/>
      <c r="G791" s="8"/>
      <c r="H791" s="5"/>
      <c r="I791" s="5"/>
      <c r="J791" s="5"/>
    </row>
    <row r="792" spans="2:10" x14ac:dyDescent="0.25">
      <c r="B792" s="1"/>
      <c r="C792" s="1"/>
      <c r="D792" s="8"/>
      <c r="E792" s="8"/>
      <c r="F792" s="8"/>
      <c r="G792" s="8"/>
      <c r="H792" s="5"/>
      <c r="I792" s="5"/>
      <c r="J792" s="5"/>
    </row>
    <row r="793" spans="2:10" x14ac:dyDescent="0.25">
      <c r="B793" s="1"/>
      <c r="C793" s="1"/>
      <c r="D793" s="8"/>
      <c r="E793" s="8"/>
      <c r="F793" s="8"/>
      <c r="G793" s="8"/>
      <c r="H793" s="5"/>
      <c r="I793" s="5"/>
      <c r="J793" s="5"/>
    </row>
    <row r="794" spans="2:10" x14ac:dyDescent="0.25">
      <c r="B794" s="1"/>
      <c r="C794" s="1"/>
      <c r="D794" s="8"/>
      <c r="E794" s="8"/>
      <c r="F794" s="8"/>
      <c r="G794" s="8"/>
      <c r="H794" s="5"/>
      <c r="I794" s="5"/>
      <c r="J794" s="5"/>
    </row>
    <row r="795" spans="2:10" x14ac:dyDescent="0.25">
      <c r="B795" s="1"/>
      <c r="C795" s="1"/>
      <c r="D795" s="8"/>
      <c r="E795" s="8"/>
      <c r="F795" s="8"/>
      <c r="G795" s="8"/>
      <c r="H795" s="5"/>
      <c r="I795" s="5"/>
      <c r="J795" s="5"/>
    </row>
    <row r="796" spans="2:10" x14ac:dyDescent="0.25">
      <c r="B796" s="1"/>
      <c r="C796" s="1"/>
      <c r="D796" s="8"/>
      <c r="E796" s="8"/>
      <c r="F796" s="8"/>
      <c r="G796" s="8"/>
      <c r="H796" s="5"/>
      <c r="I796" s="5"/>
      <c r="J796" s="5"/>
    </row>
    <row r="797" spans="2:10" x14ac:dyDescent="0.25">
      <c r="B797" s="1"/>
      <c r="C797" s="1"/>
      <c r="D797" s="8"/>
      <c r="E797" s="8"/>
      <c r="F797" s="8"/>
      <c r="G797" s="8"/>
      <c r="H797" s="5"/>
      <c r="I797" s="5"/>
      <c r="J797" s="5"/>
    </row>
    <row r="798" spans="2:10" x14ac:dyDescent="0.25">
      <c r="B798" s="1"/>
      <c r="C798" s="1"/>
      <c r="D798" s="8"/>
      <c r="E798" s="8"/>
      <c r="F798" s="8"/>
      <c r="G798" s="8"/>
      <c r="H798" s="5"/>
      <c r="I798" s="5"/>
      <c r="J798" s="5"/>
    </row>
    <row r="799" spans="2:10" x14ac:dyDescent="0.25">
      <c r="B799" s="1"/>
      <c r="C799" s="1"/>
      <c r="D799" s="8"/>
      <c r="E799" s="8"/>
      <c r="F799" s="8"/>
      <c r="G799" s="8"/>
      <c r="H799" s="5"/>
      <c r="I799" s="5"/>
      <c r="J799" s="5"/>
    </row>
    <row r="800" spans="2:10" x14ac:dyDescent="0.25">
      <c r="B800" s="1"/>
      <c r="C800" s="1"/>
      <c r="D800" s="8"/>
      <c r="E800" s="8"/>
      <c r="F800" s="8"/>
      <c r="G800" s="8"/>
      <c r="H800" s="5"/>
      <c r="I800" s="5"/>
      <c r="J800" s="5"/>
    </row>
    <row r="801" spans="2:10" x14ac:dyDescent="0.25">
      <c r="B801" s="1"/>
      <c r="C801" s="1"/>
      <c r="D801" s="8"/>
      <c r="E801" s="8"/>
      <c r="F801" s="8"/>
      <c r="G801" s="8"/>
      <c r="H801" s="5"/>
      <c r="I801" s="5"/>
      <c r="J801" s="5"/>
    </row>
    <row r="802" spans="2:10" x14ac:dyDescent="0.25">
      <c r="B802" s="1"/>
      <c r="C802" s="1"/>
      <c r="D802" s="8"/>
      <c r="E802" s="8"/>
      <c r="F802" s="8"/>
      <c r="G802" s="8"/>
      <c r="H802" s="5"/>
      <c r="I802" s="5"/>
      <c r="J802" s="5"/>
    </row>
    <row r="803" spans="2:10" x14ac:dyDescent="0.25">
      <c r="B803" s="1"/>
      <c r="C803" s="1"/>
      <c r="D803" s="8"/>
      <c r="E803" s="8"/>
      <c r="F803" s="8"/>
      <c r="G803" s="8"/>
      <c r="H803" s="5"/>
      <c r="I803" s="5"/>
      <c r="J803" s="5"/>
    </row>
    <row r="804" spans="2:10" x14ac:dyDescent="0.25">
      <c r="B804" s="1"/>
      <c r="C804" s="1"/>
      <c r="D804" s="8"/>
      <c r="E804" s="8"/>
      <c r="F804" s="8"/>
      <c r="G804" s="8"/>
      <c r="H804" s="5"/>
      <c r="I804" s="5"/>
      <c r="J804" s="5"/>
    </row>
    <row r="805" spans="2:10" x14ac:dyDescent="0.25">
      <c r="B805" s="1"/>
      <c r="C805" s="1"/>
      <c r="D805" s="8"/>
      <c r="E805" s="8"/>
      <c r="F805" s="8"/>
      <c r="G805" s="8"/>
      <c r="H805" s="5"/>
      <c r="I805" s="5"/>
      <c r="J805" s="5"/>
    </row>
    <row r="806" spans="2:10" x14ac:dyDescent="0.25">
      <c r="B806" s="1"/>
      <c r="C806" s="1"/>
      <c r="D806" s="8"/>
      <c r="E806" s="8"/>
      <c r="F806" s="8"/>
      <c r="G806" s="8"/>
      <c r="H806" s="5"/>
      <c r="I806" s="5"/>
      <c r="J806" s="5"/>
    </row>
    <row r="807" spans="2:10" x14ac:dyDescent="0.25">
      <c r="B807" s="1"/>
      <c r="C807" s="1"/>
      <c r="D807" s="8"/>
      <c r="E807" s="8"/>
      <c r="F807" s="8"/>
      <c r="G807" s="8"/>
      <c r="H807" s="5"/>
      <c r="I807" s="5"/>
      <c r="J807" s="5"/>
    </row>
    <row r="808" spans="2:10" x14ac:dyDescent="0.25">
      <c r="B808" s="1"/>
      <c r="C808" s="1"/>
      <c r="D808" s="8"/>
      <c r="E808" s="8"/>
      <c r="F808" s="8"/>
      <c r="G808" s="8"/>
      <c r="H808" s="5"/>
      <c r="I808" s="5"/>
      <c r="J808" s="5"/>
    </row>
    <row r="809" spans="2:10" x14ac:dyDescent="0.25">
      <c r="B809" s="1"/>
      <c r="C809" s="1"/>
      <c r="D809" s="8"/>
      <c r="E809" s="8"/>
      <c r="F809" s="8"/>
      <c r="G809" s="8"/>
      <c r="H809" s="5"/>
      <c r="I809" s="5"/>
      <c r="J809" s="5"/>
    </row>
    <row r="810" spans="2:10" x14ac:dyDescent="0.25">
      <c r="B810" s="1"/>
      <c r="C810" s="1"/>
      <c r="D810" s="8"/>
      <c r="E810" s="8"/>
      <c r="F810" s="8"/>
      <c r="G810" s="8"/>
      <c r="H810" s="5"/>
      <c r="I810" s="5"/>
      <c r="J810" s="5"/>
    </row>
    <row r="811" spans="2:10" x14ac:dyDescent="0.25">
      <c r="B811" s="1"/>
      <c r="C811" s="1"/>
      <c r="D811" s="8"/>
      <c r="E811" s="8"/>
      <c r="F811" s="8"/>
      <c r="G811" s="8"/>
      <c r="H811" s="5"/>
      <c r="I811" s="5"/>
      <c r="J811" s="5"/>
    </row>
    <row r="812" spans="2:10" x14ac:dyDescent="0.25">
      <c r="B812" s="1"/>
      <c r="C812" s="1"/>
      <c r="D812" s="8"/>
      <c r="E812" s="8"/>
      <c r="F812" s="8"/>
      <c r="G812" s="8"/>
      <c r="H812" s="5"/>
      <c r="I812" s="5"/>
      <c r="J812" s="5"/>
    </row>
    <row r="813" spans="2:10" x14ac:dyDescent="0.25">
      <c r="B813" s="1"/>
      <c r="C813" s="1"/>
      <c r="D813" s="8"/>
      <c r="E813" s="8"/>
      <c r="F813" s="8"/>
      <c r="G813" s="8"/>
      <c r="H813" s="5"/>
      <c r="I813" s="5"/>
      <c r="J813" s="5"/>
    </row>
    <row r="814" spans="2:10" x14ac:dyDescent="0.25">
      <c r="B814" s="1"/>
      <c r="C814" s="1"/>
      <c r="D814" s="8"/>
      <c r="E814" s="8"/>
      <c r="F814" s="8"/>
      <c r="G814" s="8"/>
      <c r="H814" s="5"/>
      <c r="I814" s="5"/>
      <c r="J814" s="5"/>
    </row>
    <row r="815" spans="2:10" x14ac:dyDescent="0.25">
      <c r="B815" s="1"/>
      <c r="C815" s="1"/>
      <c r="D815" s="8"/>
      <c r="E815" s="8"/>
      <c r="F815" s="8"/>
      <c r="G815" s="8"/>
      <c r="H815" s="5"/>
      <c r="I815" s="5"/>
      <c r="J815" s="5"/>
    </row>
    <row r="816" spans="2:10" x14ac:dyDescent="0.25">
      <c r="B816" s="1"/>
      <c r="C816" s="1"/>
      <c r="D816" s="8"/>
      <c r="E816" s="8"/>
      <c r="F816" s="8"/>
      <c r="G816" s="8"/>
      <c r="H816" s="5"/>
      <c r="I816" s="5"/>
      <c r="J816" s="5"/>
    </row>
    <row r="817" spans="2:10" x14ac:dyDescent="0.25">
      <c r="B817" s="1"/>
      <c r="C817" s="1"/>
      <c r="D817" s="8"/>
      <c r="E817" s="8"/>
      <c r="F817" s="8"/>
      <c r="G817" s="8"/>
      <c r="H817" s="5"/>
      <c r="I817" s="5"/>
      <c r="J817" s="5"/>
    </row>
    <row r="818" spans="2:10" x14ac:dyDescent="0.25">
      <c r="B818" s="1"/>
      <c r="C818" s="1"/>
      <c r="D818" s="8"/>
      <c r="E818" s="8"/>
      <c r="F818" s="8"/>
      <c r="G818" s="8"/>
      <c r="H818" s="5"/>
      <c r="I818" s="5"/>
      <c r="J818" s="5"/>
    </row>
    <row r="819" spans="2:10" x14ac:dyDescent="0.25">
      <c r="B819" s="1"/>
      <c r="C819" s="1"/>
      <c r="D819" s="8"/>
      <c r="E819" s="8"/>
      <c r="F819" s="8"/>
      <c r="G819" s="8"/>
      <c r="H819" s="5"/>
      <c r="I819" s="5"/>
      <c r="J819" s="5"/>
    </row>
    <row r="820" spans="2:10" x14ac:dyDescent="0.25">
      <c r="B820" s="1"/>
      <c r="C820" s="1"/>
      <c r="D820" s="8"/>
      <c r="E820" s="8"/>
      <c r="F820" s="8"/>
      <c r="G820" s="8"/>
      <c r="H820" s="5"/>
      <c r="I820" s="5"/>
      <c r="J820" s="5"/>
    </row>
    <row r="821" spans="2:10" x14ac:dyDescent="0.25">
      <c r="B821" s="1"/>
      <c r="C821" s="1"/>
      <c r="D821" s="8"/>
      <c r="E821" s="8"/>
      <c r="F821" s="8"/>
      <c r="G821" s="8"/>
      <c r="H821" s="5"/>
      <c r="I821" s="5"/>
      <c r="J821" s="5"/>
    </row>
    <row r="822" spans="2:10" x14ac:dyDescent="0.25">
      <c r="B822" s="1"/>
      <c r="C822" s="1"/>
      <c r="D822" s="8"/>
      <c r="E822" s="8"/>
      <c r="F822" s="8"/>
      <c r="G822" s="8"/>
      <c r="H822" s="5"/>
      <c r="I822" s="5"/>
      <c r="J822" s="5"/>
    </row>
    <row r="823" spans="2:10" x14ac:dyDescent="0.25">
      <c r="B823" s="1"/>
      <c r="C823" s="1"/>
      <c r="D823" s="8"/>
      <c r="E823" s="8"/>
      <c r="F823" s="8"/>
      <c r="G823" s="8"/>
      <c r="H823" s="5"/>
      <c r="I823" s="5"/>
      <c r="J823" s="5"/>
    </row>
    <row r="824" spans="2:10" x14ac:dyDescent="0.25">
      <c r="B824" s="1"/>
      <c r="C824" s="1"/>
      <c r="D824" s="8"/>
      <c r="E824" s="8"/>
      <c r="F824" s="8"/>
      <c r="G824" s="8"/>
      <c r="H824" s="5"/>
      <c r="I824" s="5"/>
      <c r="J824" s="5"/>
    </row>
    <row r="825" spans="2:10" x14ac:dyDescent="0.25">
      <c r="B825" s="1"/>
      <c r="C825" s="1"/>
      <c r="D825" s="8"/>
      <c r="E825" s="8"/>
      <c r="F825" s="8"/>
      <c r="G825" s="8"/>
      <c r="H825" s="5"/>
      <c r="I825" s="5"/>
      <c r="J825" s="5"/>
    </row>
    <row r="826" spans="2:10" x14ac:dyDescent="0.25">
      <c r="B826" s="1"/>
      <c r="C826" s="1"/>
      <c r="D826" s="8"/>
      <c r="E826" s="8"/>
      <c r="F826" s="8"/>
      <c r="G826" s="8"/>
      <c r="H826" s="5"/>
      <c r="I826" s="5"/>
      <c r="J826" s="5"/>
    </row>
    <row r="827" spans="2:10" x14ac:dyDescent="0.25">
      <c r="B827" s="1"/>
      <c r="C827" s="1"/>
      <c r="D827" s="8"/>
      <c r="E827" s="8"/>
      <c r="F827" s="8"/>
      <c r="G827" s="8"/>
      <c r="H827" s="5"/>
      <c r="I827" s="5"/>
      <c r="J827" s="5"/>
    </row>
    <row r="828" spans="2:10" x14ac:dyDescent="0.25">
      <c r="B828" s="1"/>
      <c r="C828" s="1"/>
      <c r="D828" s="8"/>
      <c r="E828" s="8"/>
      <c r="F828" s="8"/>
      <c r="G828" s="8"/>
      <c r="H828" s="5"/>
      <c r="I828" s="5"/>
      <c r="J828" s="5"/>
    </row>
    <row r="829" spans="2:10" x14ac:dyDescent="0.25">
      <c r="B829" s="1"/>
      <c r="C829" s="1"/>
      <c r="D829" s="8"/>
      <c r="E829" s="8"/>
      <c r="F829" s="8"/>
      <c r="G829" s="8"/>
      <c r="H829" s="5"/>
      <c r="I829" s="5"/>
      <c r="J829" s="5"/>
    </row>
    <row r="830" spans="2:10" x14ac:dyDescent="0.25">
      <c r="B830" s="1"/>
      <c r="C830" s="1"/>
      <c r="D830" s="8"/>
      <c r="E830" s="8"/>
      <c r="F830" s="8"/>
      <c r="G830" s="8"/>
      <c r="H830" s="5"/>
      <c r="I830" s="5"/>
      <c r="J830" s="5"/>
    </row>
    <row r="831" spans="2:10" x14ac:dyDescent="0.25">
      <c r="B831" s="1"/>
      <c r="C831" s="1"/>
      <c r="D831" s="8"/>
      <c r="E831" s="8"/>
      <c r="F831" s="8"/>
      <c r="G831" s="8"/>
      <c r="H831" s="5"/>
      <c r="I831" s="5"/>
      <c r="J831" s="5"/>
    </row>
    <row r="832" spans="2:10" x14ac:dyDescent="0.25">
      <c r="B832" s="1"/>
      <c r="C832" s="1"/>
      <c r="D832" s="8"/>
      <c r="E832" s="8"/>
      <c r="F832" s="8"/>
      <c r="G832" s="8"/>
      <c r="H832" s="5"/>
      <c r="I832" s="5"/>
      <c r="J832" s="5"/>
    </row>
    <row r="833" spans="2:10" x14ac:dyDescent="0.25">
      <c r="B833" s="1"/>
      <c r="C833" s="1"/>
      <c r="D833" s="8"/>
      <c r="E833" s="8"/>
      <c r="F833" s="8"/>
      <c r="G833" s="8"/>
      <c r="H833" s="5"/>
      <c r="I833" s="5"/>
      <c r="J833" s="5"/>
    </row>
    <row r="834" spans="2:10" x14ac:dyDescent="0.25">
      <c r="B834" s="1"/>
      <c r="C834" s="1"/>
      <c r="D834" s="8"/>
      <c r="E834" s="8"/>
      <c r="F834" s="8"/>
      <c r="G834" s="8"/>
      <c r="H834" s="5"/>
      <c r="I834" s="5"/>
      <c r="J834" s="5"/>
    </row>
    <row r="835" spans="2:10" x14ac:dyDescent="0.25">
      <c r="B835" s="1"/>
      <c r="C835" s="1"/>
      <c r="D835" s="8"/>
      <c r="E835" s="8"/>
      <c r="F835" s="8"/>
      <c r="G835" s="8"/>
      <c r="H835" s="5"/>
      <c r="I835" s="5"/>
      <c r="J835" s="5"/>
    </row>
    <row r="836" spans="2:10" x14ac:dyDescent="0.25">
      <c r="B836" s="1"/>
      <c r="C836" s="1"/>
      <c r="D836" s="8"/>
      <c r="E836" s="8"/>
      <c r="F836" s="8"/>
      <c r="G836" s="8"/>
      <c r="H836" s="5"/>
      <c r="I836" s="5"/>
      <c r="J836" s="5"/>
    </row>
    <row r="837" spans="2:10" x14ac:dyDescent="0.25">
      <c r="B837" s="1"/>
      <c r="C837" s="1"/>
      <c r="D837" s="8"/>
      <c r="E837" s="8"/>
      <c r="F837" s="8"/>
      <c r="G837" s="8"/>
      <c r="H837" s="5"/>
      <c r="I837" s="5"/>
      <c r="J837" s="5"/>
    </row>
    <row r="838" spans="2:10" x14ac:dyDescent="0.25">
      <c r="B838" s="1"/>
      <c r="C838" s="1"/>
      <c r="D838" s="8"/>
      <c r="E838" s="8"/>
      <c r="F838" s="8"/>
      <c r="G838" s="8"/>
      <c r="H838" s="5"/>
      <c r="I838" s="5"/>
      <c r="J838" s="5"/>
    </row>
    <row r="839" spans="2:10" x14ac:dyDescent="0.25">
      <c r="B839" s="1"/>
      <c r="C839" s="1"/>
      <c r="D839" s="8"/>
      <c r="E839" s="8"/>
      <c r="F839" s="8"/>
      <c r="G839" s="8"/>
      <c r="H839" s="5"/>
      <c r="I839" s="5"/>
      <c r="J839" s="5"/>
    </row>
    <row r="840" spans="2:10" x14ac:dyDescent="0.25">
      <c r="B840" s="1"/>
      <c r="C840" s="1"/>
      <c r="D840" s="8"/>
      <c r="E840" s="8"/>
      <c r="F840" s="8"/>
      <c r="G840" s="8"/>
      <c r="H840" s="5"/>
      <c r="I840" s="5"/>
      <c r="J840" s="5"/>
    </row>
    <row r="841" spans="2:10" x14ac:dyDescent="0.25">
      <c r="B841" s="1"/>
      <c r="C841" s="1"/>
      <c r="D841" s="8"/>
      <c r="E841" s="8"/>
      <c r="F841" s="8"/>
      <c r="G841" s="8"/>
      <c r="H841" s="5"/>
      <c r="I841" s="5"/>
      <c r="J841" s="5"/>
    </row>
    <row r="842" spans="2:10" x14ac:dyDescent="0.25">
      <c r="B842" s="1"/>
      <c r="C842" s="1"/>
      <c r="D842" s="8"/>
      <c r="E842" s="8"/>
      <c r="F842" s="8"/>
      <c r="G842" s="8"/>
      <c r="H842" s="5"/>
      <c r="I842" s="5"/>
      <c r="J842" s="5"/>
    </row>
    <row r="843" spans="2:10" x14ac:dyDescent="0.25">
      <c r="B843" s="1"/>
      <c r="C843" s="1"/>
      <c r="D843" s="8"/>
      <c r="E843" s="8"/>
      <c r="F843" s="8"/>
      <c r="G843" s="8"/>
      <c r="H843" s="5"/>
      <c r="I843" s="5"/>
      <c r="J843" s="5"/>
    </row>
    <row r="844" spans="2:10" x14ac:dyDescent="0.25">
      <c r="B844" s="1"/>
      <c r="C844" s="1"/>
      <c r="D844" s="8"/>
      <c r="E844" s="8"/>
      <c r="F844" s="8"/>
      <c r="G844" s="8"/>
      <c r="H844" s="5"/>
      <c r="I844" s="5"/>
      <c r="J844" s="5"/>
    </row>
    <row r="845" spans="2:10" x14ac:dyDescent="0.25">
      <c r="B845" s="1"/>
      <c r="C845" s="1"/>
      <c r="D845" s="8"/>
      <c r="E845" s="8"/>
      <c r="F845" s="8"/>
      <c r="G845" s="8"/>
      <c r="H845" s="5"/>
      <c r="I845" s="5"/>
      <c r="J845" s="5"/>
    </row>
    <row r="846" spans="2:10" x14ac:dyDescent="0.25">
      <c r="B846" s="1"/>
      <c r="C846" s="1"/>
      <c r="D846" s="8"/>
      <c r="E846" s="8"/>
      <c r="F846" s="8"/>
      <c r="G846" s="8"/>
      <c r="H846" s="5"/>
      <c r="I846" s="5"/>
      <c r="J846" s="5"/>
    </row>
    <row r="847" spans="2:10" x14ac:dyDescent="0.25">
      <c r="B847" s="1"/>
      <c r="C847" s="1"/>
      <c r="D847" s="8"/>
      <c r="E847" s="8"/>
      <c r="F847" s="8"/>
      <c r="G847" s="8"/>
      <c r="H847" s="5"/>
      <c r="I847" s="5"/>
      <c r="J847" s="5"/>
    </row>
    <row r="848" spans="2:10" x14ac:dyDescent="0.25">
      <c r="B848" s="1"/>
      <c r="C848" s="1"/>
      <c r="D848" s="8"/>
      <c r="E848" s="8"/>
      <c r="F848" s="8"/>
      <c r="G848" s="8"/>
      <c r="H848" s="5"/>
      <c r="I848" s="5"/>
      <c r="J848" s="5"/>
    </row>
    <row r="849" spans="2:10" x14ac:dyDescent="0.25">
      <c r="B849" s="1"/>
      <c r="C849" s="1"/>
      <c r="D849" s="8"/>
      <c r="E849" s="8"/>
      <c r="F849" s="8"/>
      <c r="G849" s="8"/>
      <c r="H849" s="5"/>
      <c r="I849" s="5"/>
      <c r="J849" s="5"/>
    </row>
    <row r="850" spans="2:10" x14ac:dyDescent="0.25">
      <c r="B850" s="1"/>
      <c r="C850" s="1"/>
      <c r="D850" s="8"/>
      <c r="E850" s="8"/>
      <c r="F850" s="8"/>
      <c r="G850" s="8"/>
      <c r="H850" s="5"/>
      <c r="I850" s="5"/>
      <c r="J850" s="5"/>
    </row>
    <row r="851" spans="2:10" x14ac:dyDescent="0.25">
      <c r="B851" s="1"/>
      <c r="C851" s="1"/>
      <c r="D851" s="8"/>
      <c r="E851" s="8"/>
      <c r="F851" s="8"/>
      <c r="G851" s="8"/>
      <c r="H851" s="5"/>
      <c r="I851" s="5"/>
      <c r="J851" s="5"/>
    </row>
    <row r="852" spans="2:10" x14ac:dyDescent="0.25">
      <c r="B852" s="1"/>
      <c r="C852" s="1"/>
      <c r="D852" s="8"/>
      <c r="E852" s="8"/>
      <c r="F852" s="8"/>
      <c r="G852" s="8"/>
      <c r="H852" s="5"/>
      <c r="I852" s="5"/>
      <c r="J852" s="5"/>
    </row>
    <row r="853" spans="2:10" x14ac:dyDescent="0.25">
      <c r="B853" s="1"/>
      <c r="C853" s="1"/>
      <c r="D853" s="8"/>
      <c r="E853" s="8"/>
      <c r="F853" s="8"/>
      <c r="G853" s="8"/>
      <c r="H853" s="5"/>
      <c r="I853" s="5"/>
      <c r="J853" s="5"/>
    </row>
    <row r="854" spans="2:10" x14ac:dyDescent="0.25">
      <c r="B854" s="1"/>
      <c r="C854" s="1"/>
      <c r="D854" s="8"/>
      <c r="E854" s="8"/>
      <c r="F854" s="8"/>
      <c r="G854" s="8"/>
      <c r="H854" s="5"/>
      <c r="I854" s="5"/>
      <c r="J854" s="5"/>
    </row>
    <row r="855" spans="2:10" x14ac:dyDescent="0.25">
      <c r="B855" s="1"/>
      <c r="C855" s="1"/>
      <c r="D855" s="8"/>
      <c r="E855" s="8"/>
      <c r="F855" s="8"/>
      <c r="G855" s="8"/>
      <c r="H855" s="5"/>
      <c r="I855" s="5"/>
      <c r="J855" s="5"/>
    </row>
    <row r="856" spans="2:10" x14ac:dyDescent="0.25">
      <c r="B856" s="1"/>
      <c r="C856" s="1"/>
      <c r="D856" s="8"/>
      <c r="E856" s="8"/>
      <c r="F856" s="8"/>
      <c r="G856" s="8"/>
      <c r="H856" s="5"/>
      <c r="I856" s="5"/>
      <c r="J856" s="5"/>
    </row>
    <row r="857" spans="2:10" x14ac:dyDescent="0.25">
      <c r="B857" s="1"/>
      <c r="C857" s="1"/>
      <c r="D857" s="8"/>
      <c r="E857" s="8"/>
      <c r="F857" s="8"/>
      <c r="G857" s="8"/>
      <c r="H857" s="5"/>
      <c r="I857" s="5"/>
      <c r="J857" s="5"/>
    </row>
    <row r="858" spans="2:10" x14ac:dyDescent="0.25">
      <c r="B858" s="1"/>
      <c r="C858" s="1"/>
      <c r="D858" s="8"/>
      <c r="E858" s="8"/>
      <c r="F858" s="8"/>
      <c r="G858" s="8"/>
      <c r="H858" s="5"/>
      <c r="I858" s="5"/>
      <c r="J858" s="5"/>
    </row>
    <row r="859" spans="2:10" x14ac:dyDescent="0.25">
      <c r="B859" s="1"/>
      <c r="C859" s="1"/>
      <c r="D859" s="8"/>
      <c r="E859" s="8"/>
      <c r="F859" s="8"/>
      <c r="G859" s="8"/>
      <c r="H859" s="5"/>
      <c r="I859" s="5"/>
      <c r="J859" s="5"/>
    </row>
    <row r="860" spans="2:10" x14ac:dyDescent="0.25">
      <c r="B860" s="1"/>
      <c r="C860" s="1"/>
      <c r="D860" s="8"/>
      <c r="E860" s="8"/>
      <c r="F860" s="8"/>
      <c r="G860" s="8"/>
      <c r="H860" s="5"/>
      <c r="I860" s="5"/>
      <c r="J860" s="5"/>
    </row>
    <row r="861" spans="2:10" x14ac:dyDescent="0.25">
      <c r="B861" s="1"/>
      <c r="C861" s="1"/>
      <c r="D861" s="8"/>
      <c r="E861" s="8"/>
      <c r="F861" s="8"/>
      <c r="G861" s="8"/>
      <c r="H861" s="5"/>
      <c r="I861" s="5"/>
      <c r="J861" s="5"/>
    </row>
    <row r="862" spans="2:10" x14ac:dyDescent="0.25">
      <c r="B862" s="1"/>
      <c r="C862" s="1"/>
      <c r="D862" s="8"/>
      <c r="E862" s="8"/>
      <c r="F862" s="8"/>
      <c r="G862" s="8"/>
      <c r="H862" s="5"/>
      <c r="I862" s="5"/>
      <c r="J862" s="5"/>
    </row>
    <row r="863" spans="2:10" x14ac:dyDescent="0.25">
      <c r="B863" s="1"/>
      <c r="C863" s="1"/>
      <c r="D863" s="8"/>
      <c r="E863" s="8"/>
      <c r="F863" s="8"/>
      <c r="G863" s="8"/>
      <c r="H863" s="5"/>
      <c r="I863" s="5"/>
      <c r="J863" s="5"/>
    </row>
    <row r="864" spans="2:10" x14ac:dyDescent="0.25">
      <c r="B864" s="1"/>
      <c r="C864" s="1"/>
      <c r="D864" s="8"/>
      <c r="E864" s="8"/>
      <c r="F864" s="8"/>
      <c r="G864" s="8"/>
      <c r="H864" s="5"/>
      <c r="I864" s="5"/>
      <c r="J864" s="5"/>
    </row>
    <row r="865" spans="2:10" x14ac:dyDescent="0.25">
      <c r="B865" s="1"/>
      <c r="C865" s="1"/>
      <c r="D865" s="8"/>
      <c r="E865" s="8"/>
      <c r="F865" s="8"/>
      <c r="G865" s="8"/>
      <c r="H865" s="5"/>
      <c r="I865" s="5"/>
      <c r="J865" s="5"/>
    </row>
    <row r="866" spans="2:10" x14ac:dyDescent="0.25">
      <c r="B866" s="1"/>
      <c r="C866" s="1"/>
      <c r="D866" s="8"/>
      <c r="E866" s="8"/>
      <c r="F866" s="8"/>
      <c r="G866" s="8"/>
      <c r="H866" s="5"/>
      <c r="I866" s="5"/>
      <c r="J866" s="5"/>
    </row>
    <row r="867" spans="2:10" x14ac:dyDescent="0.25">
      <c r="B867" s="1"/>
      <c r="C867" s="1"/>
      <c r="D867" s="8"/>
      <c r="E867" s="8"/>
      <c r="F867" s="8"/>
      <c r="G867" s="8"/>
      <c r="H867" s="5"/>
      <c r="I867" s="5"/>
      <c r="J867" s="5"/>
    </row>
    <row r="868" spans="2:10" x14ac:dyDescent="0.25">
      <c r="B868" s="1"/>
      <c r="C868" s="1"/>
      <c r="D868" s="8"/>
      <c r="E868" s="8"/>
      <c r="F868" s="8"/>
      <c r="G868" s="8"/>
      <c r="H868" s="5"/>
      <c r="I868" s="5"/>
      <c r="J868" s="5"/>
    </row>
    <row r="869" spans="2:10" x14ac:dyDescent="0.25">
      <c r="B869" s="1"/>
      <c r="C869" s="1"/>
      <c r="D869" s="8"/>
      <c r="E869" s="8"/>
      <c r="F869" s="8"/>
      <c r="G869" s="8"/>
      <c r="H869" s="5"/>
      <c r="I869" s="5"/>
      <c r="J869" s="5"/>
    </row>
    <row r="870" spans="2:10" x14ac:dyDescent="0.25">
      <c r="B870" s="1"/>
      <c r="C870" s="1"/>
      <c r="D870" s="8"/>
      <c r="E870" s="8"/>
      <c r="F870" s="8"/>
      <c r="G870" s="8"/>
      <c r="H870" s="5"/>
      <c r="I870" s="5"/>
      <c r="J870" s="5"/>
    </row>
    <row r="871" spans="2:10" x14ac:dyDescent="0.25">
      <c r="B871" s="1"/>
      <c r="C871" s="1"/>
      <c r="D871" s="8"/>
      <c r="E871" s="8"/>
      <c r="F871" s="8"/>
      <c r="G871" s="8"/>
      <c r="H871" s="5"/>
      <c r="I871" s="5"/>
      <c r="J871" s="5"/>
    </row>
    <row r="872" spans="2:10" x14ac:dyDescent="0.25">
      <c r="B872" s="1"/>
      <c r="C872" s="1"/>
      <c r="D872" s="8"/>
      <c r="E872" s="8"/>
      <c r="F872" s="8"/>
      <c r="G872" s="8"/>
      <c r="H872" s="5"/>
      <c r="I872" s="5"/>
      <c r="J872" s="5"/>
    </row>
    <row r="873" spans="2:10" x14ac:dyDescent="0.25">
      <c r="B873" s="1"/>
      <c r="C873" s="1"/>
      <c r="D873" s="8"/>
      <c r="E873" s="8"/>
      <c r="F873" s="8"/>
      <c r="G873" s="8"/>
      <c r="H873" s="5"/>
      <c r="I873" s="5"/>
      <c r="J873" s="5"/>
    </row>
    <row r="874" spans="2:10" x14ac:dyDescent="0.25">
      <c r="B874" s="1"/>
      <c r="C874" s="1"/>
      <c r="D874" s="8"/>
      <c r="E874" s="8"/>
      <c r="F874" s="8"/>
      <c r="G874" s="8"/>
      <c r="H874" s="5"/>
      <c r="I874" s="5"/>
      <c r="J874" s="5"/>
    </row>
    <row r="875" spans="2:10" x14ac:dyDescent="0.25">
      <c r="B875" s="1"/>
      <c r="C875" s="1"/>
      <c r="D875" s="8"/>
      <c r="E875" s="8"/>
      <c r="F875" s="8"/>
      <c r="G875" s="8"/>
      <c r="H875" s="5"/>
      <c r="I875" s="5"/>
      <c r="J875" s="5"/>
    </row>
    <row r="876" spans="2:10" x14ac:dyDescent="0.25">
      <c r="B876" s="1"/>
      <c r="C876" s="1"/>
      <c r="D876" s="8"/>
      <c r="E876" s="8"/>
      <c r="F876" s="8"/>
      <c r="G876" s="8"/>
      <c r="H876" s="5"/>
      <c r="I876" s="5"/>
      <c r="J876" s="5"/>
    </row>
    <row r="877" spans="2:10" x14ac:dyDescent="0.25">
      <c r="B877" s="1"/>
      <c r="C877" s="1"/>
      <c r="D877" s="8"/>
      <c r="E877" s="8"/>
      <c r="F877" s="8"/>
      <c r="G877" s="8"/>
      <c r="H877" s="5"/>
      <c r="I877" s="5"/>
      <c r="J877" s="5"/>
    </row>
    <row r="878" spans="2:10" x14ac:dyDescent="0.25">
      <c r="B878" s="1"/>
      <c r="C878" s="1"/>
      <c r="D878" s="8"/>
      <c r="E878" s="8"/>
      <c r="F878" s="8"/>
      <c r="G878" s="8"/>
      <c r="H878" s="5"/>
      <c r="I878" s="5"/>
      <c r="J878" s="5"/>
    </row>
    <row r="879" spans="2:10" x14ac:dyDescent="0.25">
      <c r="B879" s="1"/>
      <c r="C879" s="1"/>
      <c r="D879" s="8"/>
      <c r="E879" s="8"/>
      <c r="F879" s="8"/>
      <c r="G879" s="8"/>
      <c r="H879" s="5"/>
      <c r="I879" s="5"/>
      <c r="J879" s="5"/>
    </row>
    <row r="880" spans="2:10" x14ac:dyDescent="0.25">
      <c r="B880" s="1"/>
      <c r="C880" s="1"/>
      <c r="D880" s="8"/>
      <c r="E880" s="8"/>
      <c r="F880" s="8"/>
      <c r="G880" s="8"/>
      <c r="H880" s="5"/>
      <c r="I880" s="5"/>
      <c r="J880" s="5"/>
    </row>
    <row r="881" spans="2:10" x14ac:dyDescent="0.25">
      <c r="B881" s="1"/>
      <c r="C881" s="1"/>
      <c r="D881" s="8"/>
      <c r="E881" s="8"/>
      <c r="F881" s="8"/>
      <c r="G881" s="8"/>
      <c r="H881" s="5"/>
      <c r="I881" s="5"/>
      <c r="J881" s="5"/>
    </row>
    <row r="882" spans="2:10" x14ac:dyDescent="0.25">
      <c r="B882" s="1"/>
      <c r="C882" s="1"/>
      <c r="D882" s="8"/>
      <c r="E882" s="8"/>
      <c r="F882" s="8"/>
      <c r="G882" s="8"/>
      <c r="H882" s="5"/>
      <c r="I882" s="5"/>
      <c r="J882" s="5"/>
    </row>
    <row r="883" spans="2:10" x14ac:dyDescent="0.25">
      <c r="B883" s="1"/>
      <c r="C883" s="1"/>
      <c r="D883" s="8"/>
      <c r="E883" s="8"/>
      <c r="F883" s="8"/>
      <c r="G883" s="8"/>
      <c r="H883" s="5"/>
      <c r="I883" s="5"/>
      <c r="J883" s="5"/>
    </row>
    <row r="884" spans="2:10" x14ac:dyDescent="0.25">
      <c r="B884" s="1"/>
      <c r="C884" s="1"/>
      <c r="D884" s="8"/>
      <c r="E884" s="8"/>
      <c r="F884" s="8"/>
      <c r="G884" s="8"/>
      <c r="H884" s="5"/>
      <c r="I884" s="5"/>
      <c r="J884" s="5"/>
    </row>
    <row r="885" spans="2:10" x14ac:dyDescent="0.25">
      <c r="B885" s="1"/>
      <c r="C885" s="1"/>
      <c r="D885" s="8"/>
      <c r="E885" s="8"/>
      <c r="F885" s="8"/>
      <c r="G885" s="8"/>
      <c r="H885" s="5"/>
      <c r="I885" s="5"/>
      <c r="J885" s="5"/>
    </row>
    <row r="886" spans="2:10" x14ac:dyDescent="0.25">
      <c r="B886" s="1"/>
      <c r="C886" s="1"/>
      <c r="D886" s="8"/>
      <c r="E886" s="8"/>
      <c r="F886" s="8"/>
      <c r="G886" s="8"/>
      <c r="H886" s="5"/>
      <c r="I886" s="5"/>
      <c r="J886" s="5"/>
    </row>
    <row r="887" spans="2:10" x14ac:dyDescent="0.25">
      <c r="B887" s="1"/>
      <c r="C887" s="1"/>
      <c r="D887" s="8"/>
      <c r="E887" s="8"/>
      <c r="F887" s="8"/>
      <c r="G887" s="8"/>
      <c r="H887" s="5"/>
      <c r="I887" s="5"/>
      <c r="J887" s="5"/>
    </row>
    <row r="888" spans="2:10" x14ac:dyDescent="0.25">
      <c r="B888" s="1"/>
      <c r="C888" s="1"/>
      <c r="D888" s="8"/>
      <c r="E888" s="8"/>
      <c r="F888" s="8"/>
      <c r="G888" s="8"/>
      <c r="H888" s="5"/>
      <c r="I888" s="5"/>
      <c r="J888" s="5"/>
    </row>
    <row r="889" spans="2:10" x14ac:dyDescent="0.25">
      <c r="B889" s="1"/>
      <c r="C889" s="1"/>
      <c r="D889" s="8"/>
      <c r="E889" s="8"/>
      <c r="F889" s="8"/>
      <c r="G889" s="8"/>
      <c r="H889" s="5"/>
      <c r="I889" s="5"/>
      <c r="J889" s="5"/>
    </row>
    <row r="890" spans="2:10" x14ac:dyDescent="0.25">
      <c r="B890" s="1"/>
      <c r="C890" s="1"/>
      <c r="D890" s="8"/>
      <c r="E890" s="8"/>
      <c r="F890" s="8"/>
      <c r="G890" s="8"/>
      <c r="H890" s="5"/>
      <c r="I890" s="5"/>
      <c r="J890" s="5"/>
    </row>
    <row r="891" spans="2:10" x14ac:dyDescent="0.25">
      <c r="B891" s="1"/>
      <c r="C891" s="1"/>
      <c r="D891" s="8"/>
      <c r="E891" s="8"/>
      <c r="F891" s="8"/>
      <c r="G891" s="8"/>
      <c r="H891" s="5"/>
      <c r="I891" s="5"/>
      <c r="J891" s="5"/>
    </row>
    <row r="892" spans="2:10" x14ac:dyDescent="0.25">
      <c r="B892" s="1"/>
      <c r="C892" s="1"/>
      <c r="D892" s="8"/>
      <c r="E892" s="8"/>
      <c r="F892" s="8"/>
      <c r="G892" s="8"/>
      <c r="H892" s="5"/>
      <c r="I892" s="5"/>
      <c r="J892" s="5"/>
    </row>
    <row r="893" spans="2:10" x14ac:dyDescent="0.25">
      <c r="B893" s="1"/>
      <c r="C893" s="1"/>
      <c r="D893" s="8"/>
      <c r="E893" s="8"/>
      <c r="F893" s="8"/>
      <c r="G893" s="8"/>
      <c r="H893" s="5"/>
      <c r="I893" s="5"/>
      <c r="J893" s="5"/>
    </row>
    <row r="894" spans="2:10" x14ac:dyDescent="0.25">
      <c r="B894" s="1"/>
      <c r="C894" s="1"/>
      <c r="D894" s="8"/>
      <c r="E894" s="8"/>
      <c r="F894" s="8"/>
      <c r="G894" s="8"/>
      <c r="H894" s="5"/>
      <c r="I894" s="5"/>
      <c r="J894" s="5"/>
    </row>
    <row r="895" spans="2:10" x14ac:dyDescent="0.25">
      <c r="B895" s="1"/>
      <c r="C895" s="1"/>
      <c r="D895" s="8"/>
      <c r="E895" s="8"/>
      <c r="F895" s="8"/>
      <c r="G895" s="8"/>
      <c r="H895" s="5"/>
      <c r="I895" s="5"/>
      <c r="J895" s="5"/>
    </row>
    <row r="896" spans="2:10" x14ac:dyDescent="0.25">
      <c r="B896" s="1"/>
      <c r="C896" s="1"/>
      <c r="D896" s="8"/>
      <c r="E896" s="8"/>
      <c r="F896" s="8"/>
      <c r="G896" s="8"/>
      <c r="H896" s="5"/>
      <c r="I896" s="5"/>
      <c r="J896" s="5"/>
    </row>
    <row r="897" spans="2:10" x14ac:dyDescent="0.25">
      <c r="B897" s="1"/>
      <c r="C897" s="1"/>
      <c r="D897" s="8"/>
      <c r="E897" s="8"/>
      <c r="F897" s="8"/>
      <c r="G897" s="8"/>
      <c r="H897" s="5"/>
      <c r="I897" s="5"/>
      <c r="J897" s="5"/>
    </row>
    <row r="898" spans="2:10" x14ac:dyDescent="0.25">
      <c r="B898" s="1"/>
      <c r="C898" s="1"/>
      <c r="D898" s="8"/>
      <c r="E898" s="8"/>
      <c r="F898" s="8"/>
      <c r="G898" s="8"/>
      <c r="H898" s="5"/>
      <c r="I898" s="5"/>
      <c r="J898" s="5"/>
    </row>
    <row r="899" spans="2:10" x14ac:dyDescent="0.25">
      <c r="B899" s="1"/>
      <c r="C899" s="1"/>
      <c r="D899" s="8"/>
      <c r="E899" s="8"/>
      <c r="F899" s="8"/>
      <c r="G899" s="8"/>
      <c r="H899" s="5"/>
      <c r="I899" s="5"/>
      <c r="J899" s="5"/>
    </row>
    <row r="900" spans="2:10" x14ac:dyDescent="0.25">
      <c r="B900" s="1"/>
      <c r="C900" s="1"/>
      <c r="D900" s="8"/>
      <c r="E900" s="8"/>
      <c r="F900" s="8"/>
      <c r="G900" s="8"/>
      <c r="H900" s="5"/>
      <c r="I900" s="5"/>
      <c r="J900" s="5"/>
    </row>
    <row r="901" spans="2:10" x14ac:dyDescent="0.25">
      <c r="B901" s="1"/>
      <c r="C901" s="1"/>
      <c r="D901" s="8"/>
      <c r="E901" s="8"/>
      <c r="F901" s="8"/>
      <c r="G901" s="8"/>
      <c r="H901" s="5"/>
      <c r="I901" s="5"/>
      <c r="J901" s="5"/>
    </row>
    <row r="902" spans="2:10" x14ac:dyDescent="0.25">
      <c r="B902" s="1"/>
      <c r="C902" s="1"/>
      <c r="D902" s="8"/>
      <c r="E902" s="8"/>
      <c r="F902" s="8"/>
      <c r="G902" s="8"/>
      <c r="H902" s="5"/>
      <c r="I902" s="5"/>
      <c r="J902" s="5"/>
    </row>
    <row r="903" spans="2:10" x14ac:dyDescent="0.25">
      <c r="B903" s="1"/>
      <c r="C903" s="1"/>
      <c r="D903" s="8"/>
      <c r="E903" s="8"/>
      <c r="F903" s="8"/>
      <c r="G903" s="8"/>
      <c r="H903" s="5"/>
      <c r="I903" s="5"/>
      <c r="J903" s="5"/>
    </row>
    <row r="904" spans="2:10" x14ac:dyDescent="0.25">
      <c r="B904" s="1"/>
      <c r="C904" s="1"/>
      <c r="D904" s="8"/>
      <c r="E904" s="8"/>
      <c r="F904" s="8"/>
      <c r="G904" s="8"/>
      <c r="H904" s="5"/>
      <c r="I904" s="5"/>
      <c r="J904" s="5"/>
    </row>
    <row r="905" spans="2:10" x14ac:dyDescent="0.25">
      <c r="B905" s="1"/>
      <c r="C905" s="1"/>
      <c r="D905" s="8"/>
      <c r="E905" s="8"/>
      <c r="F905" s="8"/>
      <c r="G905" s="8"/>
      <c r="H905" s="5"/>
      <c r="I905" s="5"/>
      <c r="J905" s="5"/>
    </row>
    <row r="906" spans="2:10" x14ac:dyDescent="0.25">
      <c r="B906" s="1"/>
      <c r="C906" s="1"/>
      <c r="D906" s="8"/>
      <c r="E906" s="8"/>
      <c r="F906" s="8"/>
      <c r="G906" s="8"/>
      <c r="H906" s="5"/>
      <c r="I906" s="5"/>
      <c r="J906" s="5"/>
    </row>
    <row r="907" spans="2:10" x14ac:dyDescent="0.25">
      <c r="B907" s="1"/>
      <c r="C907" s="1"/>
      <c r="D907" s="8"/>
      <c r="E907" s="8"/>
      <c r="F907" s="8"/>
      <c r="G907" s="8"/>
      <c r="H907" s="5"/>
      <c r="I907" s="5"/>
      <c r="J907" s="5"/>
    </row>
    <row r="908" spans="2:10" x14ac:dyDescent="0.25">
      <c r="B908" s="1"/>
      <c r="C908" s="1"/>
      <c r="D908" s="8"/>
      <c r="E908" s="8"/>
      <c r="F908" s="8"/>
      <c r="G908" s="8"/>
      <c r="H908" s="5"/>
      <c r="I908" s="5"/>
      <c r="J908" s="5"/>
    </row>
    <row r="909" spans="2:10" x14ac:dyDescent="0.25">
      <c r="B909" s="1"/>
      <c r="C909" s="1"/>
      <c r="D909" s="8"/>
      <c r="E909" s="8"/>
      <c r="F909" s="8"/>
      <c r="G909" s="8"/>
      <c r="H909" s="5"/>
      <c r="I909" s="5"/>
      <c r="J909" s="5"/>
    </row>
    <row r="910" spans="2:10" x14ac:dyDescent="0.25">
      <c r="B910" s="1"/>
      <c r="C910" s="1"/>
      <c r="D910" s="8"/>
      <c r="E910" s="8"/>
      <c r="F910" s="8"/>
      <c r="G910" s="8"/>
      <c r="H910" s="5"/>
      <c r="I910" s="5"/>
      <c r="J910" s="5"/>
    </row>
    <row r="911" spans="2:10" x14ac:dyDescent="0.25">
      <c r="B911" s="1"/>
      <c r="C911" s="1"/>
      <c r="D911" s="8"/>
      <c r="E911" s="8"/>
      <c r="F911" s="8"/>
      <c r="G911" s="8"/>
      <c r="H911" s="5"/>
      <c r="I911" s="5"/>
      <c r="J911" s="5"/>
    </row>
    <row r="912" spans="2:10" x14ac:dyDescent="0.25">
      <c r="B912" s="1"/>
      <c r="C912" s="1"/>
      <c r="D912" s="8"/>
      <c r="E912" s="8"/>
      <c r="F912" s="8"/>
      <c r="G912" s="8"/>
      <c r="H912" s="5"/>
      <c r="I912" s="5"/>
      <c r="J912" s="5"/>
    </row>
    <row r="913" spans="2:10" x14ac:dyDescent="0.25">
      <c r="B913" s="1"/>
      <c r="C913" s="1"/>
      <c r="D913" s="8"/>
      <c r="E913" s="8"/>
      <c r="F913" s="8"/>
      <c r="G913" s="8"/>
      <c r="H913" s="5"/>
      <c r="I913" s="5"/>
      <c r="J913" s="5"/>
    </row>
    <row r="914" spans="2:10" x14ac:dyDescent="0.25">
      <c r="B914" s="1"/>
      <c r="C914" s="1"/>
      <c r="D914" s="8"/>
      <c r="E914" s="8"/>
      <c r="F914" s="8"/>
      <c r="G914" s="8"/>
      <c r="H914" s="5"/>
      <c r="I914" s="5"/>
      <c r="J914" s="5"/>
    </row>
    <row r="915" spans="2:10" x14ac:dyDescent="0.25">
      <c r="B915" s="1"/>
      <c r="C915" s="1"/>
      <c r="D915" s="8"/>
      <c r="E915" s="8"/>
      <c r="F915" s="8"/>
      <c r="G915" s="8"/>
      <c r="H915" s="5"/>
      <c r="I915" s="5"/>
      <c r="J915" s="5"/>
    </row>
    <row r="916" spans="2:10" x14ac:dyDescent="0.25">
      <c r="B916" s="1"/>
      <c r="C916" s="1"/>
      <c r="D916" s="8"/>
      <c r="E916" s="8"/>
      <c r="F916" s="8"/>
      <c r="G916" s="8"/>
      <c r="H916" s="5"/>
      <c r="I916" s="5"/>
      <c r="J916" s="5"/>
    </row>
    <row r="917" spans="2:10" x14ac:dyDescent="0.25">
      <c r="B917" s="1"/>
      <c r="C917" s="1"/>
      <c r="D917" s="8"/>
      <c r="E917" s="8"/>
      <c r="F917" s="8"/>
      <c r="G917" s="8"/>
      <c r="H917" s="5"/>
      <c r="I917" s="5"/>
      <c r="J917" s="5"/>
    </row>
    <row r="918" spans="2:10" x14ac:dyDescent="0.25">
      <c r="B918" s="1"/>
      <c r="C918" s="1"/>
      <c r="D918" s="8"/>
      <c r="E918" s="8"/>
      <c r="F918" s="8"/>
      <c r="G918" s="8"/>
      <c r="H918" s="5"/>
      <c r="I918" s="5"/>
      <c r="J918" s="5"/>
    </row>
    <row r="919" spans="2:10" x14ac:dyDescent="0.25">
      <c r="B919" s="1"/>
      <c r="C919" s="1"/>
      <c r="D919" s="8"/>
      <c r="E919" s="8"/>
      <c r="F919" s="8"/>
      <c r="G919" s="8"/>
      <c r="H919" s="5"/>
      <c r="I919" s="5"/>
      <c r="J919" s="5"/>
    </row>
    <row r="920" spans="2:10" x14ac:dyDescent="0.25">
      <c r="B920" s="1"/>
      <c r="C920" s="1"/>
      <c r="D920" s="8"/>
      <c r="E920" s="8"/>
      <c r="F920" s="8"/>
      <c r="G920" s="8"/>
      <c r="H920" s="5"/>
      <c r="I920" s="5"/>
      <c r="J920" s="5"/>
    </row>
    <row r="921" spans="2:10" x14ac:dyDescent="0.25">
      <c r="B921" s="1"/>
      <c r="C921" s="1"/>
      <c r="D921" s="8"/>
      <c r="E921" s="8"/>
      <c r="F921" s="8"/>
      <c r="G921" s="8"/>
      <c r="H921" s="5"/>
      <c r="I921" s="5"/>
      <c r="J921" s="5"/>
    </row>
    <row r="922" spans="2:10" x14ac:dyDescent="0.25">
      <c r="B922" s="1"/>
      <c r="C922" s="1"/>
      <c r="D922" s="8"/>
      <c r="E922" s="8"/>
      <c r="F922" s="8"/>
      <c r="G922" s="8"/>
      <c r="H922" s="5"/>
      <c r="I922" s="5"/>
      <c r="J922" s="5"/>
    </row>
    <row r="923" spans="2:10" x14ac:dyDescent="0.25">
      <c r="B923" s="1"/>
      <c r="C923" s="1"/>
      <c r="D923" s="8"/>
      <c r="E923" s="8"/>
      <c r="F923" s="8"/>
      <c r="G923" s="8"/>
      <c r="H923" s="5"/>
      <c r="I923" s="5"/>
      <c r="J923" s="5"/>
    </row>
    <row r="924" spans="2:10" x14ac:dyDescent="0.25">
      <c r="B924" s="1"/>
      <c r="C924" s="1"/>
      <c r="D924" s="8"/>
      <c r="E924" s="8"/>
      <c r="F924" s="8"/>
      <c r="G924" s="8"/>
      <c r="H924" s="5"/>
      <c r="I924" s="5"/>
      <c r="J924" s="5"/>
    </row>
    <row r="925" spans="2:10" x14ac:dyDescent="0.25">
      <c r="B925" s="1"/>
      <c r="C925" s="1"/>
      <c r="D925" s="8"/>
      <c r="E925" s="8"/>
      <c r="F925" s="8"/>
      <c r="G925" s="8"/>
      <c r="H925" s="5"/>
      <c r="I925" s="5"/>
      <c r="J925" s="5"/>
    </row>
    <row r="926" spans="2:10" x14ac:dyDescent="0.25">
      <c r="B926" s="1"/>
      <c r="C926" s="1"/>
      <c r="D926" s="8"/>
      <c r="E926" s="8"/>
      <c r="F926" s="8"/>
      <c r="G926" s="8"/>
      <c r="H926" s="5"/>
      <c r="I926" s="5"/>
      <c r="J926" s="5"/>
    </row>
    <row r="927" spans="2:10" x14ac:dyDescent="0.25">
      <c r="B927" s="1"/>
      <c r="C927" s="1"/>
      <c r="D927" s="8"/>
      <c r="E927" s="8"/>
      <c r="F927" s="8"/>
      <c r="G927" s="8"/>
      <c r="H927" s="5"/>
      <c r="I927" s="5"/>
      <c r="J927" s="5"/>
    </row>
    <row r="928" spans="2:10" x14ac:dyDescent="0.25">
      <c r="B928" s="1"/>
      <c r="C928" s="1"/>
      <c r="D928" s="8"/>
      <c r="E928" s="8"/>
      <c r="F928" s="8"/>
      <c r="G928" s="8"/>
      <c r="H928" s="5"/>
      <c r="I928" s="5"/>
      <c r="J928" s="5"/>
    </row>
    <row r="929" spans="2:10" x14ac:dyDescent="0.25">
      <c r="B929" s="1"/>
      <c r="C929" s="1"/>
      <c r="D929" s="8"/>
      <c r="E929" s="8"/>
      <c r="F929" s="8"/>
      <c r="G929" s="8"/>
      <c r="H929" s="5"/>
      <c r="I929" s="5"/>
      <c r="J929" s="5"/>
    </row>
    <row r="930" spans="2:10" x14ac:dyDescent="0.25">
      <c r="B930" s="1"/>
      <c r="C930" s="1"/>
      <c r="D930" s="8"/>
      <c r="E930" s="8"/>
      <c r="F930" s="8"/>
      <c r="G930" s="8"/>
      <c r="H930" s="5"/>
      <c r="I930" s="5"/>
      <c r="J930" s="5"/>
    </row>
    <row r="931" spans="2:10" x14ac:dyDescent="0.25">
      <c r="B931" s="1"/>
      <c r="C931" s="1"/>
      <c r="D931" s="8"/>
      <c r="E931" s="8"/>
      <c r="F931" s="8"/>
      <c r="G931" s="8"/>
      <c r="H931" s="5"/>
      <c r="I931" s="5"/>
      <c r="J931" s="5"/>
    </row>
    <row r="932" spans="2:10" x14ac:dyDescent="0.25">
      <c r="B932" s="1"/>
      <c r="C932" s="1"/>
      <c r="D932" s="8"/>
      <c r="E932" s="8"/>
      <c r="F932" s="8"/>
      <c r="G932" s="8"/>
      <c r="H932" s="5"/>
      <c r="I932" s="5"/>
      <c r="J932" s="5"/>
    </row>
    <row r="933" spans="2:10" x14ac:dyDescent="0.25">
      <c r="B933" s="1"/>
      <c r="C933" s="1"/>
      <c r="D933" s="8"/>
      <c r="E933" s="8"/>
      <c r="F933" s="8"/>
      <c r="G933" s="8"/>
      <c r="H933" s="5"/>
      <c r="I933" s="5"/>
      <c r="J933" s="5"/>
    </row>
    <row r="934" spans="2:10" x14ac:dyDescent="0.25">
      <c r="B934" s="1"/>
      <c r="C934" s="1"/>
      <c r="D934" s="8"/>
      <c r="E934" s="8"/>
      <c r="F934" s="8"/>
      <c r="G934" s="8"/>
      <c r="H934" s="5"/>
      <c r="I934" s="5"/>
      <c r="J934" s="5"/>
    </row>
    <row r="935" spans="2:10" x14ac:dyDescent="0.25">
      <c r="B935" s="1"/>
      <c r="C935" s="1"/>
      <c r="D935" s="8"/>
      <c r="E935" s="8"/>
      <c r="F935" s="8"/>
      <c r="G935" s="8"/>
      <c r="H935" s="5"/>
      <c r="I935" s="5"/>
      <c r="J935" s="5"/>
    </row>
    <row r="936" spans="2:10" x14ac:dyDescent="0.25">
      <c r="B936" s="1"/>
      <c r="C936" s="1"/>
      <c r="D936" s="8"/>
      <c r="E936" s="8"/>
      <c r="F936" s="8"/>
      <c r="G936" s="8"/>
      <c r="H936" s="5"/>
      <c r="I936" s="5"/>
      <c r="J936" s="5"/>
    </row>
    <row r="937" spans="2:10" x14ac:dyDescent="0.25">
      <c r="B937" s="1"/>
      <c r="C937" s="1"/>
      <c r="D937" s="8"/>
      <c r="E937" s="8"/>
      <c r="F937" s="8"/>
      <c r="G937" s="8"/>
      <c r="H937" s="5"/>
      <c r="I937" s="5"/>
      <c r="J937" s="5"/>
    </row>
    <row r="938" spans="2:10" x14ac:dyDescent="0.25">
      <c r="B938" s="1"/>
      <c r="C938" s="1"/>
      <c r="D938" s="8"/>
      <c r="E938" s="8"/>
      <c r="F938" s="8"/>
      <c r="G938" s="8"/>
      <c r="H938" s="5"/>
      <c r="I938" s="5"/>
      <c r="J938" s="5"/>
    </row>
    <row r="939" spans="2:10" x14ac:dyDescent="0.25">
      <c r="B939" s="1"/>
      <c r="C939" s="1"/>
      <c r="D939" s="8"/>
      <c r="E939" s="8"/>
      <c r="F939" s="8"/>
      <c r="G939" s="8"/>
      <c r="H939" s="5"/>
      <c r="I939" s="5"/>
      <c r="J939" s="5"/>
    </row>
    <row r="940" spans="2:10" x14ac:dyDescent="0.25">
      <c r="B940" s="1"/>
      <c r="C940" s="1"/>
      <c r="D940" s="8"/>
      <c r="E940" s="8"/>
      <c r="F940" s="8"/>
      <c r="G940" s="8"/>
      <c r="H940" s="5"/>
      <c r="I940" s="5"/>
      <c r="J940" s="5"/>
    </row>
    <row r="941" spans="2:10" x14ac:dyDescent="0.25">
      <c r="B941" s="1"/>
      <c r="C941" s="1"/>
      <c r="D941" s="8"/>
      <c r="E941" s="8"/>
      <c r="F941" s="8"/>
      <c r="G941" s="8"/>
      <c r="H941" s="5"/>
      <c r="I941" s="5"/>
      <c r="J941" s="5"/>
    </row>
    <row r="942" spans="2:10" x14ac:dyDescent="0.25">
      <c r="B942" s="1"/>
      <c r="C942" s="1"/>
      <c r="D942" s="8"/>
      <c r="E942" s="8"/>
      <c r="F942" s="8"/>
      <c r="G942" s="8"/>
      <c r="H942" s="5"/>
      <c r="I942" s="5"/>
      <c r="J942" s="5"/>
    </row>
    <row r="943" spans="2:10" x14ac:dyDescent="0.25">
      <c r="B943" s="1"/>
      <c r="C943" s="1"/>
      <c r="D943" s="8"/>
      <c r="E943" s="8"/>
      <c r="F943" s="8"/>
      <c r="G943" s="8"/>
      <c r="H943" s="5"/>
      <c r="I943" s="5"/>
      <c r="J943" s="5"/>
    </row>
    <row r="944" spans="2:10" x14ac:dyDescent="0.25">
      <c r="B944" s="1"/>
      <c r="C944" s="1"/>
      <c r="D944" s="8"/>
      <c r="E944" s="8"/>
      <c r="F944" s="8"/>
      <c r="G944" s="8"/>
      <c r="H944" s="5"/>
      <c r="I944" s="5"/>
      <c r="J944" s="5"/>
    </row>
    <row r="945" spans="2:10" x14ac:dyDescent="0.25">
      <c r="B945" s="1"/>
      <c r="C945" s="1"/>
      <c r="D945" s="8"/>
      <c r="E945" s="8"/>
      <c r="F945" s="8"/>
      <c r="G945" s="8"/>
      <c r="H945" s="5"/>
      <c r="I945" s="5"/>
      <c r="J945" s="5"/>
    </row>
    <row r="946" spans="2:10" x14ac:dyDescent="0.25">
      <c r="B946" s="1"/>
      <c r="C946" s="1"/>
      <c r="D946" s="8"/>
      <c r="E946" s="8"/>
      <c r="F946" s="8"/>
      <c r="G946" s="8"/>
      <c r="H946" s="5"/>
      <c r="I946" s="5"/>
      <c r="J946" s="5"/>
    </row>
    <row r="947" spans="2:10" x14ac:dyDescent="0.25">
      <c r="B947" s="1"/>
      <c r="C947" s="1"/>
      <c r="D947" s="8"/>
      <c r="E947" s="8"/>
      <c r="F947" s="8"/>
      <c r="G947" s="8"/>
      <c r="H947" s="5"/>
      <c r="I947" s="5"/>
      <c r="J947" s="5"/>
    </row>
    <row r="948" spans="2:10" x14ac:dyDescent="0.25">
      <c r="B948" s="1"/>
      <c r="C948" s="1"/>
      <c r="D948" s="8"/>
      <c r="E948" s="8"/>
      <c r="F948" s="8"/>
      <c r="G948" s="8"/>
      <c r="H948" s="5"/>
      <c r="I948" s="5"/>
      <c r="J948" s="5"/>
    </row>
    <row r="949" spans="2:10" x14ac:dyDescent="0.25">
      <c r="B949" s="1"/>
      <c r="C949" s="1"/>
      <c r="D949" s="8"/>
      <c r="E949" s="8"/>
      <c r="F949" s="8"/>
      <c r="G949" s="8"/>
      <c r="H949" s="5"/>
      <c r="I949" s="5"/>
      <c r="J949" s="5"/>
    </row>
    <row r="950" spans="2:10" x14ac:dyDescent="0.25">
      <c r="B950" s="1"/>
      <c r="C950" s="1"/>
      <c r="D950" s="8"/>
      <c r="E950" s="8"/>
      <c r="F950" s="8"/>
      <c r="G950" s="8"/>
      <c r="H950" s="5"/>
      <c r="I950" s="5"/>
      <c r="J950" s="5"/>
    </row>
    <row r="951" spans="2:10" x14ac:dyDescent="0.25">
      <c r="B951" s="1"/>
      <c r="C951" s="1"/>
      <c r="D951" s="8"/>
      <c r="E951" s="8"/>
      <c r="F951" s="8"/>
      <c r="G951" s="8"/>
      <c r="H951" s="5"/>
      <c r="I951" s="5"/>
      <c r="J951" s="5"/>
    </row>
    <row r="952" spans="2:10" x14ac:dyDescent="0.25">
      <c r="B952" s="1"/>
      <c r="C952" s="1"/>
      <c r="D952" s="8"/>
      <c r="E952" s="8"/>
      <c r="F952" s="8"/>
      <c r="G952" s="8"/>
      <c r="H952" s="5"/>
      <c r="I952" s="5"/>
      <c r="J952" s="5"/>
    </row>
    <row r="953" spans="2:10" x14ac:dyDescent="0.25">
      <c r="B953" s="1"/>
      <c r="C953" s="1"/>
      <c r="D953" s="8"/>
      <c r="E953" s="8"/>
      <c r="F953" s="8"/>
      <c r="G953" s="8"/>
      <c r="H953" s="5"/>
      <c r="I953" s="5"/>
      <c r="J953" s="5"/>
    </row>
    <row r="954" spans="2:10" x14ac:dyDescent="0.25">
      <c r="B954" s="1"/>
      <c r="C954" s="1"/>
      <c r="D954" s="8"/>
      <c r="E954" s="8"/>
      <c r="F954" s="8"/>
      <c r="G954" s="8"/>
      <c r="H954" s="5"/>
      <c r="I954" s="5"/>
      <c r="J954" s="5"/>
    </row>
    <row r="955" spans="2:10" x14ac:dyDescent="0.25">
      <c r="B955" s="1"/>
      <c r="C955" s="1"/>
      <c r="D955" s="8"/>
      <c r="E955" s="8"/>
      <c r="F955" s="8"/>
      <c r="G955" s="8"/>
      <c r="H955" s="5"/>
      <c r="I955" s="5"/>
      <c r="J955" s="5"/>
    </row>
    <row r="956" spans="2:10" x14ac:dyDescent="0.25">
      <c r="B956" s="1"/>
      <c r="C956" s="1"/>
      <c r="D956" s="8"/>
      <c r="E956" s="8"/>
      <c r="F956" s="8"/>
      <c r="G956" s="8"/>
      <c r="H956" s="5"/>
      <c r="I956" s="5"/>
      <c r="J956" s="5"/>
    </row>
    <row r="957" spans="2:10" x14ac:dyDescent="0.25">
      <c r="B957" s="1"/>
      <c r="C957" s="1"/>
      <c r="D957" s="8"/>
      <c r="E957" s="8"/>
      <c r="F957" s="8"/>
      <c r="G957" s="8"/>
      <c r="H957" s="5"/>
      <c r="I957" s="5"/>
      <c r="J957" s="5"/>
    </row>
    <row r="958" spans="2:10" x14ac:dyDescent="0.25">
      <c r="B958" s="1"/>
      <c r="C958" s="1"/>
      <c r="D958" s="8"/>
      <c r="E958" s="8"/>
      <c r="F958" s="8"/>
      <c r="G958" s="8"/>
      <c r="H958" s="5"/>
      <c r="I958" s="5"/>
      <c r="J958" s="5"/>
    </row>
    <row r="959" spans="2:10" x14ac:dyDescent="0.25">
      <c r="B959" s="1"/>
      <c r="C959" s="1"/>
      <c r="D959" s="8"/>
      <c r="E959" s="8"/>
      <c r="F959" s="8"/>
      <c r="G959" s="8"/>
      <c r="H959" s="5"/>
      <c r="I959" s="5"/>
      <c r="J959" s="5"/>
    </row>
    <row r="960" spans="2:10" x14ac:dyDescent="0.25">
      <c r="B960" s="1"/>
      <c r="C960" s="1"/>
      <c r="D960" s="8"/>
      <c r="E960" s="8"/>
      <c r="F960" s="8"/>
      <c r="G960" s="8"/>
      <c r="H960" s="5"/>
      <c r="I960" s="5"/>
      <c r="J960" s="5"/>
    </row>
    <row r="961" spans="2:10" x14ac:dyDescent="0.25">
      <c r="B961" s="1"/>
      <c r="C961" s="1"/>
      <c r="D961" s="8"/>
      <c r="E961" s="8"/>
      <c r="F961" s="8"/>
      <c r="G961" s="8"/>
      <c r="H961" s="5"/>
      <c r="I961" s="5"/>
      <c r="J961" s="5"/>
    </row>
    <row r="962" spans="2:10" x14ac:dyDescent="0.25">
      <c r="B962" s="1"/>
      <c r="C962" s="1"/>
      <c r="D962" s="8"/>
      <c r="E962" s="8"/>
      <c r="F962" s="8"/>
      <c r="G962" s="8"/>
      <c r="H962" s="5"/>
      <c r="I962" s="5"/>
      <c r="J962" s="5"/>
    </row>
    <row r="963" spans="2:10" x14ac:dyDescent="0.25">
      <c r="B963" s="1"/>
      <c r="C963" s="1"/>
      <c r="D963" s="8"/>
      <c r="E963" s="8"/>
      <c r="F963" s="8"/>
      <c r="G963" s="8"/>
      <c r="H963" s="5"/>
      <c r="I963" s="5"/>
      <c r="J963" s="5"/>
    </row>
    <row r="964" spans="2:10" x14ac:dyDescent="0.25">
      <c r="B964" s="1"/>
      <c r="C964" s="1"/>
      <c r="D964" s="8"/>
      <c r="E964" s="8"/>
      <c r="F964" s="8"/>
      <c r="G964" s="8"/>
      <c r="H964" s="5"/>
      <c r="I964" s="5"/>
      <c r="J964" s="5"/>
    </row>
    <row r="965" spans="2:10" x14ac:dyDescent="0.25">
      <c r="B965" s="1"/>
      <c r="C965" s="1"/>
      <c r="D965" s="8"/>
      <c r="E965" s="8"/>
      <c r="F965" s="8"/>
      <c r="G965" s="8"/>
      <c r="H965" s="5"/>
      <c r="I965" s="5"/>
      <c r="J965" s="5"/>
    </row>
    <row r="966" spans="2:10" x14ac:dyDescent="0.25">
      <c r="B966" s="1"/>
      <c r="C966" s="1"/>
      <c r="D966" s="8"/>
      <c r="E966" s="8"/>
      <c r="F966" s="8"/>
      <c r="G966" s="8"/>
      <c r="H966" s="5"/>
      <c r="I966" s="5"/>
      <c r="J966" s="5"/>
    </row>
    <row r="967" spans="2:10" x14ac:dyDescent="0.25">
      <c r="B967" s="1"/>
      <c r="C967" s="1"/>
      <c r="D967" s="8"/>
      <c r="E967" s="8"/>
      <c r="F967" s="8"/>
      <c r="G967" s="8"/>
      <c r="H967" s="5"/>
      <c r="I967" s="5"/>
      <c r="J967" s="5"/>
    </row>
    <row r="968" spans="2:10" x14ac:dyDescent="0.25">
      <c r="B968" s="1"/>
      <c r="C968" s="1"/>
      <c r="D968" s="8"/>
      <c r="E968" s="8"/>
      <c r="F968" s="8"/>
      <c r="G968" s="8"/>
      <c r="H968" s="5"/>
      <c r="I968" s="5"/>
      <c r="J968" s="5"/>
    </row>
    <row r="969" spans="2:10" x14ac:dyDescent="0.25">
      <c r="B969" s="1"/>
      <c r="C969" s="1"/>
      <c r="D969" s="8"/>
      <c r="E969" s="8"/>
      <c r="F969" s="8"/>
      <c r="G969" s="8"/>
      <c r="H969" s="5"/>
      <c r="I969" s="5"/>
      <c r="J969" s="5"/>
    </row>
    <row r="970" spans="2:10" x14ac:dyDescent="0.25">
      <c r="B970" s="1"/>
      <c r="C970" s="1"/>
      <c r="D970" s="8"/>
      <c r="E970" s="8"/>
      <c r="F970" s="8"/>
      <c r="G970" s="8"/>
      <c r="H970" s="5"/>
      <c r="I970" s="5"/>
      <c r="J970" s="5"/>
    </row>
    <row r="971" spans="2:10" x14ac:dyDescent="0.25">
      <c r="B971" s="1"/>
      <c r="C971" s="1"/>
      <c r="D971" s="8"/>
      <c r="E971" s="8"/>
      <c r="F971" s="8"/>
      <c r="G971" s="8"/>
      <c r="H971" s="5"/>
      <c r="I971" s="5"/>
      <c r="J971" s="5"/>
    </row>
    <row r="972" spans="2:10" x14ac:dyDescent="0.25">
      <c r="B972" s="1"/>
      <c r="C972" s="1"/>
      <c r="D972" s="8"/>
      <c r="E972" s="8"/>
      <c r="F972" s="8"/>
      <c r="G972" s="8"/>
      <c r="H972" s="5"/>
      <c r="I972" s="5"/>
      <c r="J972" s="5"/>
    </row>
    <row r="973" spans="2:10" x14ac:dyDescent="0.25">
      <c r="B973" s="1"/>
      <c r="C973" s="1"/>
      <c r="D973" s="8"/>
      <c r="E973" s="8"/>
      <c r="F973" s="8"/>
      <c r="G973" s="8"/>
      <c r="H973" s="5"/>
      <c r="I973" s="5"/>
      <c r="J973" s="5"/>
    </row>
    <row r="974" spans="2:10" x14ac:dyDescent="0.25">
      <c r="B974" s="1"/>
      <c r="C974" s="1"/>
      <c r="D974" s="8"/>
      <c r="E974" s="8"/>
      <c r="F974" s="8"/>
      <c r="G974" s="8"/>
      <c r="H974" s="5"/>
      <c r="I974" s="5"/>
      <c r="J974" s="5"/>
    </row>
    <row r="975" spans="2:10" x14ac:dyDescent="0.25">
      <c r="B975" s="1"/>
      <c r="C975" s="1"/>
      <c r="D975" s="8"/>
      <c r="E975" s="8"/>
      <c r="F975" s="8"/>
      <c r="G975" s="8"/>
      <c r="H975" s="5"/>
      <c r="I975" s="5"/>
      <c r="J975" s="5"/>
    </row>
    <row r="976" spans="2:10" x14ac:dyDescent="0.25">
      <c r="B976" s="1"/>
      <c r="C976" s="1"/>
      <c r="D976" s="8"/>
      <c r="E976" s="8"/>
      <c r="F976" s="8"/>
      <c r="G976" s="8"/>
      <c r="H976" s="5"/>
      <c r="I976" s="5"/>
      <c r="J976" s="5"/>
    </row>
    <row r="977" spans="2:10" x14ac:dyDescent="0.25">
      <c r="B977" s="1"/>
      <c r="C977" s="1"/>
      <c r="D977" s="8"/>
      <c r="E977" s="8"/>
      <c r="F977" s="8"/>
      <c r="G977" s="8"/>
      <c r="H977" s="5"/>
      <c r="I977" s="5"/>
      <c r="J977" s="5"/>
    </row>
    <row r="978" spans="2:10" x14ac:dyDescent="0.25">
      <c r="B978" s="1"/>
      <c r="C978" s="1"/>
      <c r="D978" s="8"/>
      <c r="E978" s="8"/>
      <c r="F978" s="8"/>
      <c r="G978" s="8"/>
      <c r="H978" s="5"/>
      <c r="I978" s="5"/>
      <c r="J978" s="5"/>
    </row>
    <row r="979" spans="2:10" x14ac:dyDescent="0.25">
      <c r="B979" s="1"/>
      <c r="C979" s="1"/>
      <c r="D979" s="8"/>
      <c r="E979" s="8"/>
      <c r="F979" s="8"/>
      <c r="G979" s="8"/>
      <c r="H979" s="5"/>
      <c r="I979" s="5"/>
      <c r="J979" s="5"/>
    </row>
    <row r="980" spans="2:10" x14ac:dyDescent="0.25">
      <c r="B980" s="1"/>
      <c r="C980" s="1"/>
      <c r="D980" s="8"/>
      <c r="E980" s="8"/>
      <c r="F980" s="8"/>
      <c r="G980" s="8"/>
      <c r="H980" s="5"/>
      <c r="I980" s="5"/>
      <c r="J980" s="5"/>
    </row>
    <row r="981" spans="2:10" x14ac:dyDescent="0.25">
      <c r="B981" s="1"/>
      <c r="C981" s="1"/>
      <c r="D981" s="8"/>
      <c r="E981" s="8"/>
      <c r="F981" s="8"/>
      <c r="G981" s="8"/>
      <c r="H981" s="5"/>
      <c r="I981" s="5"/>
      <c r="J981" s="5"/>
    </row>
    <row r="982" spans="2:10" x14ac:dyDescent="0.25">
      <c r="B982" s="1"/>
      <c r="C982" s="1"/>
      <c r="D982" s="8"/>
      <c r="E982" s="8"/>
      <c r="F982" s="8"/>
      <c r="G982" s="8"/>
      <c r="H982" s="5"/>
      <c r="I982" s="5"/>
      <c r="J982" s="5"/>
    </row>
    <row r="983" spans="2:10" x14ac:dyDescent="0.25">
      <c r="B983" s="1"/>
      <c r="C983" s="1"/>
      <c r="D983" s="8"/>
      <c r="E983" s="8"/>
      <c r="F983" s="8"/>
      <c r="G983" s="8"/>
      <c r="H983" s="5"/>
      <c r="I983" s="5"/>
      <c r="J983" s="5"/>
    </row>
    <row r="984" spans="2:10" x14ac:dyDescent="0.25">
      <c r="B984" s="1"/>
      <c r="C984" s="1"/>
      <c r="D984" s="8"/>
      <c r="E984" s="8"/>
      <c r="F984" s="8"/>
      <c r="G984" s="8"/>
      <c r="H984" s="5"/>
      <c r="I984" s="5"/>
      <c r="J984" s="5"/>
    </row>
    <row r="985" spans="2:10" x14ac:dyDescent="0.25">
      <c r="B985" s="1"/>
      <c r="C985" s="1"/>
      <c r="D985" s="8"/>
      <c r="E985" s="8"/>
      <c r="F985" s="8"/>
      <c r="G985" s="8"/>
      <c r="H985" s="5"/>
      <c r="I985" s="5"/>
      <c r="J985" s="5"/>
    </row>
    <row r="986" spans="2:10" x14ac:dyDescent="0.25">
      <c r="B986" s="1"/>
      <c r="C986" s="1"/>
      <c r="D986" s="8"/>
      <c r="E986" s="8"/>
      <c r="F986" s="8"/>
      <c r="G986" s="8"/>
      <c r="H986" s="5"/>
      <c r="I986" s="5"/>
      <c r="J986" s="5"/>
    </row>
    <row r="987" spans="2:10" x14ac:dyDescent="0.25">
      <c r="B987" s="1"/>
      <c r="C987" s="1"/>
      <c r="D987" s="8"/>
      <c r="E987" s="8"/>
      <c r="F987" s="8"/>
      <c r="G987" s="8"/>
      <c r="H987" s="5"/>
      <c r="I987" s="5"/>
      <c r="J987" s="5"/>
    </row>
    <row r="988" spans="2:10" x14ac:dyDescent="0.25">
      <c r="B988" s="1"/>
      <c r="C988" s="1"/>
      <c r="D988" s="8"/>
      <c r="E988" s="8"/>
      <c r="F988" s="8"/>
      <c r="G988" s="8"/>
      <c r="H988" s="5"/>
      <c r="I988" s="5"/>
      <c r="J988" s="5"/>
    </row>
    <row r="989" spans="2:10" x14ac:dyDescent="0.25">
      <c r="B989" s="1"/>
      <c r="C989" s="1"/>
      <c r="D989" s="8"/>
      <c r="E989" s="8"/>
      <c r="F989" s="8"/>
      <c r="G989" s="8"/>
      <c r="H989" s="5"/>
      <c r="I989" s="5"/>
      <c r="J989" s="5"/>
    </row>
    <row r="990" spans="2:10" x14ac:dyDescent="0.25">
      <c r="B990" s="1"/>
      <c r="C990" s="1"/>
      <c r="D990" s="8"/>
      <c r="E990" s="8"/>
      <c r="F990" s="8"/>
      <c r="G990" s="8"/>
      <c r="H990" s="5"/>
      <c r="I990" s="5"/>
      <c r="J990" s="5"/>
    </row>
    <row r="991" spans="2:10" x14ac:dyDescent="0.25">
      <c r="B991" s="1"/>
      <c r="C991" s="1"/>
      <c r="D991" s="8"/>
      <c r="E991" s="8"/>
      <c r="F991" s="8"/>
      <c r="G991" s="8"/>
      <c r="H991" s="5"/>
      <c r="I991" s="5"/>
      <c r="J991" s="5"/>
    </row>
    <row r="992" spans="2:10" x14ac:dyDescent="0.25">
      <c r="B992" s="1"/>
      <c r="C992" s="1"/>
      <c r="D992" s="8"/>
      <c r="E992" s="8"/>
      <c r="F992" s="8"/>
      <c r="G992" s="8"/>
      <c r="H992" s="5"/>
      <c r="I992" s="5"/>
      <c r="J992" s="5"/>
    </row>
    <row r="993" spans="2:10" x14ac:dyDescent="0.25">
      <c r="B993" s="1"/>
      <c r="C993" s="1"/>
      <c r="D993" s="8"/>
      <c r="E993" s="8"/>
      <c r="F993" s="8"/>
      <c r="G993" s="8"/>
      <c r="H993" s="5"/>
      <c r="I993" s="5"/>
      <c r="J993" s="5"/>
    </row>
    <row r="994" spans="2:10" x14ac:dyDescent="0.25">
      <c r="B994" s="1"/>
      <c r="C994" s="1"/>
      <c r="D994" s="8"/>
      <c r="E994" s="8"/>
      <c r="F994" s="8"/>
      <c r="G994" s="8"/>
      <c r="H994" s="5"/>
      <c r="I994" s="5"/>
      <c r="J994" s="5"/>
    </row>
    <row r="995" spans="2:10" x14ac:dyDescent="0.25">
      <c r="B995" s="1"/>
      <c r="C995" s="1"/>
      <c r="D995" s="8"/>
      <c r="E995" s="8"/>
      <c r="F995" s="8"/>
      <c r="G995" s="8"/>
      <c r="H995" s="5"/>
      <c r="I995" s="5"/>
      <c r="J995" s="5"/>
    </row>
    <row r="996" spans="2:10" x14ac:dyDescent="0.25">
      <c r="B996" s="1"/>
      <c r="C996" s="1"/>
      <c r="D996" s="8"/>
      <c r="E996" s="8"/>
      <c r="F996" s="8"/>
      <c r="G996" s="8"/>
      <c r="H996" s="5"/>
      <c r="I996" s="5"/>
      <c r="J996" s="5"/>
    </row>
    <row r="997" spans="2:10" x14ac:dyDescent="0.25">
      <c r="B997" s="1"/>
      <c r="C997" s="1"/>
      <c r="D997" s="8"/>
      <c r="E997" s="8"/>
      <c r="F997" s="8"/>
      <c r="G997" s="8"/>
      <c r="H997" s="5"/>
      <c r="I997" s="5"/>
      <c r="J997" s="5"/>
    </row>
    <row r="998" spans="2:10" x14ac:dyDescent="0.25">
      <c r="B998" s="1"/>
      <c r="C998" s="1"/>
      <c r="D998" s="8"/>
      <c r="E998" s="8"/>
      <c r="F998" s="8"/>
      <c r="G998" s="8"/>
      <c r="H998" s="5"/>
      <c r="I998" s="5"/>
      <c r="J998" s="5"/>
    </row>
    <row r="999" spans="2:10" x14ac:dyDescent="0.25">
      <c r="B999" s="1"/>
      <c r="C999" s="1"/>
      <c r="D999" s="8"/>
      <c r="E999" s="8"/>
      <c r="F999" s="8"/>
      <c r="G999" s="8"/>
      <c r="H999" s="5"/>
      <c r="I999" s="5"/>
      <c r="J999" s="5"/>
    </row>
    <row r="1000" spans="2:10" x14ac:dyDescent="0.25">
      <c r="B1000" s="1"/>
      <c r="C1000" s="1"/>
      <c r="D1000" s="8"/>
      <c r="E1000" s="8"/>
      <c r="F1000" s="8"/>
      <c r="G1000" s="8"/>
      <c r="H1000" s="5"/>
      <c r="I1000" s="5"/>
      <c r="J1000" s="5"/>
    </row>
    <row r="1001" spans="2:10" x14ac:dyDescent="0.25">
      <c r="B1001" s="1"/>
      <c r="C1001" s="1"/>
      <c r="D1001" s="8"/>
      <c r="E1001" s="8"/>
      <c r="F1001" s="8"/>
      <c r="G1001" s="8"/>
      <c r="H1001" s="5"/>
      <c r="I1001" s="5"/>
      <c r="J1001" s="5"/>
    </row>
    <row r="1002" spans="2:10" x14ac:dyDescent="0.25">
      <c r="B1002" s="1"/>
      <c r="C1002" s="1"/>
      <c r="D1002" s="8"/>
      <c r="E1002" s="8"/>
      <c r="F1002" s="8"/>
      <c r="G1002" s="8"/>
      <c r="H1002" s="5"/>
      <c r="I1002" s="5"/>
      <c r="J1002" s="5"/>
    </row>
    <row r="1003" spans="2:10" x14ac:dyDescent="0.25">
      <c r="B1003" s="1"/>
      <c r="C1003" s="1"/>
      <c r="D1003" s="8"/>
      <c r="E1003" s="8"/>
      <c r="F1003" s="8"/>
      <c r="G1003" s="8"/>
      <c r="H1003" s="5"/>
      <c r="I1003" s="5"/>
      <c r="J1003" s="5"/>
    </row>
    <row r="1004" spans="2:10" x14ac:dyDescent="0.25">
      <c r="B1004" s="1"/>
      <c r="C1004" s="1"/>
      <c r="D1004" s="8"/>
      <c r="E1004" s="8"/>
      <c r="F1004" s="8"/>
      <c r="G1004" s="8"/>
      <c r="H1004" s="5"/>
      <c r="I1004" s="5"/>
      <c r="J1004" s="5"/>
    </row>
    <row r="1005" spans="2:10" x14ac:dyDescent="0.25">
      <c r="B1005" s="1"/>
      <c r="C1005" s="1"/>
      <c r="D1005" s="8"/>
      <c r="E1005" s="8"/>
      <c r="F1005" s="8"/>
      <c r="G1005" s="8"/>
      <c r="H1005" s="5"/>
      <c r="I1005" s="5"/>
      <c r="J1005" s="5"/>
    </row>
    <row r="1006" spans="2:10" x14ac:dyDescent="0.25">
      <c r="B1006" s="1"/>
      <c r="C1006" s="1"/>
      <c r="D1006" s="8"/>
      <c r="E1006" s="8"/>
      <c r="F1006" s="8"/>
      <c r="G1006" s="8"/>
      <c r="H1006" s="5"/>
      <c r="I1006" s="5"/>
      <c r="J1006" s="5"/>
    </row>
    <row r="1007" spans="2:10" x14ac:dyDescent="0.25">
      <c r="B1007" s="1"/>
      <c r="C1007" s="1"/>
      <c r="D1007" s="8"/>
      <c r="E1007" s="8"/>
      <c r="F1007" s="8"/>
      <c r="G1007" s="8"/>
      <c r="H1007" s="5"/>
      <c r="I1007" s="5"/>
      <c r="J1007" s="5"/>
    </row>
    <row r="1008" spans="2:10" x14ac:dyDescent="0.25">
      <c r="B1008" s="1"/>
      <c r="C1008" s="1"/>
      <c r="D1008" s="8"/>
      <c r="E1008" s="8"/>
      <c r="F1008" s="8"/>
      <c r="G1008" s="8"/>
      <c r="H1008" s="5"/>
      <c r="I1008" s="5"/>
      <c r="J1008" s="5"/>
    </row>
    <row r="1009" spans="2:10" x14ac:dyDescent="0.25">
      <c r="B1009" s="1"/>
      <c r="C1009" s="1"/>
      <c r="D1009" s="8"/>
      <c r="E1009" s="8"/>
      <c r="F1009" s="8"/>
      <c r="G1009" s="8"/>
      <c r="H1009" s="5"/>
      <c r="I1009" s="5"/>
      <c r="J1009" s="5"/>
    </row>
    <row r="1010" spans="2:10" x14ac:dyDescent="0.25">
      <c r="B1010" s="1"/>
      <c r="C1010" s="1"/>
      <c r="D1010" s="8"/>
      <c r="E1010" s="8"/>
      <c r="F1010" s="8"/>
      <c r="G1010" s="8"/>
      <c r="H1010" s="5"/>
      <c r="I1010" s="5"/>
      <c r="J1010" s="5"/>
    </row>
    <row r="1011" spans="2:10" x14ac:dyDescent="0.25">
      <c r="B1011" s="1"/>
      <c r="C1011" s="1"/>
      <c r="D1011" s="8"/>
      <c r="E1011" s="8"/>
      <c r="F1011" s="8"/>
      <c r="G1011" s="8"/>
      <c r="H1011" s="5"/>
      <c r="I1011" s="5"/>
      <c r="J1011" s="5"/>
    </row>
    <row r="1012" spans="2:10" x14ac:dyDescent="0.25">
      <c r="B1012" s="1"/>
      <c r="C1012" s="1"/>
      <c r="D1012" s="8"/>
      <c r="E1012" s="8"/>
      <c r="F1012" s="8"/>
      <c r="G1012" s="8"/>
      <c r="H1012" s="5"/>
      <c r="I1012" s="5"/>
      <c r="J1012" s="5"/>
    </row>
    <row r="1013" spans="2:10" x14ac:dyDescent="0.25">
      <c r="B1013" s="1"/>
      <c r="C1013" s="1"/>
      <c r="D1013" s="8"/>
      <c r="E1013" s="8"/>
      <c r="F1013" s="8"/>
      <c r="G1013" s="8"/>
      <c r="H1013" s="5"/>
      <c r="I1013" s="5"/>
      <c r="J1013" s="5"/>
    </row>
    <row r="1014" spans="2:10" x14ac:dyDescent="0.25">
      <c r="B1014" s="1"/>
      <c r="C1014" s="1"/>
      <c r="D1014" s="8"/>
      <c r="E1014" s="8"/>
      <c r="F1014" s="8"/>
      <c r="G1014" s="8"/>
      <c r="H1014" s="5"/>
      <c r="I1014" s="5"/>
      <c r="J1014" s="5"/>
    </row>
    <row r="1015" spans="2:10" x14ac:dyDescent="0.25">
      <c r="B1015" s="1"/>
      <c r="C1015" s="1"/>
      <c r="D1015" s="8"/>
      <c r="E1015" s="8"/>
      <c r="F1015" s="8"/>
      <c r="G1015" s="8"/>
      <c r="H1015" s="5"/>
      <c r="I1015" s="5"/>
      <c r="J1015" s="5"/>
    </row>
    <row r="1016" spans="2:10" x14ac:dyDescent="0.25">
      <c r="B1016" s="1"/>
      <c r="C1016" s="1"/>
      <c r="D1016" s="8"/>
      <c r="E1016" s="8"/>
      <c r="F1016" s="8"/>
      <c r="G1016" s="8"/>
      <c r="H1016" s="5"/>
      <c r="I1016" s="5"/>
      <c r="J1016" s="5"/>
    </row>
    <row r="1017" spans="2:10" x14ac:dyDescent="0.25">
      <c r="B1017" s="1"/>
      <c r="C1017" s="1"/>
      <c r="D1017" s="8"/>
      <c r="E1017" s="8"/>
      <c r="F1017" s="8"/>
      <c r="G1017" s="8"/>
      <c r="H1017" s="5"/>
      <c r="I1017" s="5"/>
      <c r="J1017" s="5"/>
    </row>
    <row r="1018" spans="2:10" x14ac:dyDescent="0.25">
      <c r="B1018" s="1"/>
      <c r="C1018" s="1"/>
      <c r="D1018" s="8"/>
      <c r="E1018" s="8"/>
      <c r="F1018" s="8"/>
      <c r="G1018" s="8"/>
      <c r="H1018" s="5"/>
      <c r="I1018" s="5"/>
      <c r="J1018" s="5"/>
    </row>
    <row r="1019" spans="2:10" x14ac:dyDescent="0.25">
      <c r="B1019" s="1"/>
      <c r="C1019" s="1"/>
      <c r="D1019" s="8"/>
      <c r="E1019" s="8"/>
      <c r="F1019" s="8"/>
      <c r="G1019" s="8"/>
      <c r="H1019" s="5"/>
      <c r="I1019" s="5"/>
      <c r="J1019" s="5"/>
    </row>
    <row r="1020" spans="2:10" x14ac:dyDescent="0.25">
      <c r="B1020" s="1"/>
      <c r="C1020" s="1"/>
      <c r="D1020" s="8"/>
      <c r="E1020" s="8"/>
      <c r="F1020" s="8"/>
      <c r="G1020" s="8"/>
      <c r="H1020" s="5"/>
      <c r="I1020" s="5"/>
      <c r="J1020" s="5"/>
    </row>
    <row r="1021" spans="2:10" x14ac:dyDescent="0.25">
      <c r="B1021" s="1"/>
      <c r="C1021" s="1"/>
      <c r="D1021" s="8"/>
      <c r="E1021" s="8"/>
      <c r="F1021" s="8"/>
      <c r="G1021" s="8"/>
      <c r="H1021" s="5"/>
      <c r="I1021" s="5"/>
      <c r="J1021" s="5"/>
    </row>
    <row r="1022" spans="2:10" x14ac:dyDescent="0.25">
      <c r="B1022" s="1"/>
      <c r="C1022" s="1"/>
      <c r="D1022" s="8"/>
      <c r="E1022" s="8"/>
      <c r="F1022" s="8"/>
      <c r="G1022" s="8"/>
      <c r="H1022" s="5"/>
      <c r="I1022" s="5"/>
      <c r="J1022" s="5"/>
    </row>
    <row r="1023" spans="2:10" x14ac:dyDescent="0.25">
      <c r="B1023" s="1"/>
      <c r="C1023" s="1"/>
      <c r="D1023" s="8"/>
      <c r="E1023" s="8"/>
      <c r="F1023" s="8"/>
      <c r="G1023" s="8"/>
      <c r="H1023" s="5"/>
      <c r="I1023" s="5"/>
      <c r="J1023" s="5"/>
    </row>
    <row r="1024" spans="2:10" x14ac:dyDescent="0.25">
      <c r="B1024" s="1"/>
      <c r="C1024" s="1"/>
      <c r="D1024" s="8"/>
      <c r="E1024" s="8"/>
      <c r="F1024" s="8"/>
      <c r="G1024" s="8"/>
      <c r="H1024" s="5"/>
      <c r="I1024" s="5"/>
      <c r="J1024" s="5"/>
    </row>
    <row r="1025" spans="2:10" x14ac:dyDescent="0.25">
      <c r="B1025" s="1"/>
      <c r="C1025" s="1"/>
      <c r="D1025" s="8"/>
      <c r="E1025" s="8"/>
      <c r="F1025" s="8"/>
      <c r="G1025" s="8"/>
      <c r="H1025" s="5"/>
      <c r="I1025" s="5"/>
      <c r="J1025" s="5"/>
    </row>
    <row r="1026" spans="2:10" x14ac:dyDescent="0.25">
      <c r="B1026" s="1"/>
      <c r="C1026" s="1"/>
      <c r="D1026" s="8"/>
      <c r="E1026" s="8"/>
      <c r="F1026" s="8"/>
      <c r="G1026" s="8"/>
      <c r="H1026" s="5"/>
      <c r="I1026" s="5"/>
      <c r="J1026" s="5"/>
    </row>
    <row r="1027" spans="2:10" x14ac:dyDescent="0.25">
      <c r="B1027" s="1"/>
      <c r="C1027" s="1"/>
      <c r="D1027" s="8"/>
      <c r="E1027" s="8"/>
      <c r="F1027" s="8"/>
      <c r="G1027" s="8"/>
      <c r="H1027" s="5"/>
      <c r="I1027" s="5"/>
      <c r="J1027" s="5"/>
    </row>
    <row r="1028" spans="2:10" x14ac:dyDescent="0.25">
      <c r="B1028" s="1"/>
      <c r="C1028" s="1"/>
      <c r="D1028" s="8"/>
      <c r="E1028" s="8"/>
      <c r="F1028" s="8"/>
      <c r="G1028" s="8"/>
      <c r="H1028" s="5"/>
      <c r="I1028" s="5"/>
      <c r="J1028" s="5"/>
    </row>
    <row r="1029" spans="2:10" x14ac:dyDescent="0.25">
      <c r="B1029" s="1"/>
      <c r="C1029" s="1"/>
      <c r="D1029" s="8"/>
      <c r="E1029" s="8"/>
      <c r="F1029" s="8"/>
      <c r="G1029" s="8"/>
      <c r="H1029" s="5"/>
      <c r="I1029" s="5"/>
      <c r="J1029" s="5"/>
    </row>
    <row r="1030" spans="2:10" x14ac:dyDescent="0.25">
      <c r="B1030" s="1"/>
      <c r="C1030" s="1"/>
      <c r="D1030" s="8"/>
      <c r="E1030" s="8"/>
      <c r="F1030" s="8"/>
      <c r="G1030" s="8"/>
      <c r="H1030" s="5"/>
      <c r="I1030" s="5"/>
      <c r="J1030" s="5"/>
    </row>
    <row r="1031" spans="2:10" x14ac:dyDescent="0.25">
      <c r="B1031" s="1"/>
      <c r="C1031" s="1"/>
      <c r="D1031" s="8"/>
      <c r="E1031" s="8"/>
      <c r="F1031" s="8"/>
      <c r="G1031" s="8"/>
      <c r="H1031" s="5"/>
      <c r="I1031" s="5"/>
      <c r="J1031" s="5"/>
    </row>
    <row r="1032" spans="2:10" x14ac:dyDescent="0.25">
      <c r="B1032" s="1"/>
      <c r="C1032" s="1"/>
      <c r="D1032" s="8"/>
      <c r="E1032" s="8"/>
      <c r="F1032" s="8"/>
      <c r="G1032" s="8"/>
      <c r="H1032" s="5"/>
      <c r="I1032" s="5"/>
      <c r="J1032" s="5"/>
    </row>
    <row r="1033" spans="2:10" x14ac:dyDescent="0.25">
      <c r="B1033" s="1"/>
      <c r="C1033" s="1"/>
      <c r="D1033" s="8"/>
      <c r="E1033" s="8"/>
      <c r="F1033" s="8"/>
      <c r="G1033" s="8"/>
      <c r="H1033" s="5"/>
      <c r="I1033" s="5"/>
      <c r="J1033" s="5"/>
    </row>
    <row r="1034" spans="2:10" x14ac:dyDescent="0.25">
      <c r="B1034" s="1"/>
      <c r="C1034" s="1"/>
      <c r="D1034" s="8"/>
      <c r="E1034" s="8"/>
      <c r="F1034" s="8"/>
      <c r="G1034" s="8"/>
      <c r="H1034" s="5"/>
      <c r="I1034" s="5"/>
      <c r="J1034" s="5"/>
    </row>
    <row r="1035" spans="2:10" x14ac:dyDescent="0.25">
      <c r="B1035" s="1"/>
      <c r="C1035" s="1"/>
      <c r="D1035" s="8"/>
      <c r="E1035" s="8"/>
      <c r="F1035" s="8"/>
      <c r="G1035" s="8"/>
      <c r="H1035" s="5"/>
      <c r="I1035" s="5"/>
      <c r="J1035" s="5"/>
    </row>
    <row r="1036" spans="2:10" x14ac:dyDescent="0.25">
      <c r="B1036" s="1"/>
      <c r="C1036" s="1"/>
      <c r="D1036" s="8"/>
      <c r="E1036" s="8"/>
      <c r="F1036" s="8"/>
      <c r="G1036" s="8"/>
      <c r="H1036" s="5"/>
      <c r="I1036" s="5"/>
      <c r="J1036" s="5"/>
    </row>
    <row r="1037" spans="2:10" x14ac:dyDescent="0.25">
      <c r="B1037" s="1"/>
      <c r="C1037" s="1"/>
      <c r="D1037" s="8"/>
      <c r="E1037" s="8"/>
      <c r="F1037" s="8"/>
      <c r="G1037" s="8"/>
      <c r="H1037" s="5"/>
      <c r="I1037" s="5"/>
      <c r="J1037" s="5"/>
    </row>
    <row r="1038" spans="2:10" x14ac:dyDescent="0.25">
      <c r="B1038" s="1"/>
      <c r="C1038" s="1"/>
      <c r="D1038" s="8"/>
      <c r="E1038" s="8"/>
      <c r="F1038" s="8"/>
      <c r="G1038" s="8"/>
      <c r="H1038" s="5"/>
      <c r="I1038" s="5"/>
      <c r="J1038" s="5"/>
    </row>
    <row r="1039" spans="2:10" x14ac:dyDescent="0.25">
      <c r="B1039" s="1"/>
      <c r="C1039" s="1"/>
      <c r="D1039" s="8"/>
      <c r="E1039" s="8"/>
      <c r="F1039" s="8"/>
      <c r="G1039" s="8"/>
      <c r="H1039" s="5"/>
      <c r="I1039" s="5"/>
      <c r="J1039" s="5"/>
    </row>
    <row r="1040" spans="2:10" x14ac:dyDescent="0.25">
      <c r="B1040" s="1"/>
      <c r="C1040" s="1"/>
      <c r="D1040" s="8"/>
      <c r="E1040" s="8"/>
      <c r="F1040" s="8"/>
      <c r="G1040" s="8"/>
      <c r="H1040" s="5"/>
      <c r="I1040" s="5"/>
      <c r="J1040" s="5"/>
    </row>
    <row r="1041" spans="2:10" x14ac:dyDescent="0.25">
      <c r="B1041" s="1"/>
      <c r="C1041" s="1"/>
      <c r="D1041" s="8"/>
      <c r="E1041" s="8"/>
      <c r="F1041" s="8"/>
      <c r="G1041" s="8"/>
      <c r="H1041" s="5"/>
      <c r="I1041" s="5"/>
      <c r="J1041" s="5"/>
    </row>
    <row r="1042" spans="2:10" x14ac:dyDescent="0.25">
      <c r="B1042" s="1"/>
      <c r="C1042" s="1"/>
      <c r="D1042" s="8"/>
      <c r="E1042" s="8"/>
      <c r="F1042" s="8"/>
      <c r="G1042" s="8"/>
      <c r="H1042" s="5"/>
      <c r="I1042" s="5"/>
      <c r="J1042" s="5"/>
    </row>
    <row r="1043" spans="2:10" x14ac:dyDescent="0.25">
      <c r="B1043" s="1"/>
      <c r="C1043" s="1"/>
      <c r="D1043" s="8"/>
      <c r="E1043" s="8"/>
      <c r="F1043" s="8"/>
      <c r="G1043" s="8"/>
      <c r="H1043" s="5"/>
      <c r="I1043" s="5"/>
      <c r="J1043" s="5"/>
    </row>
    <row r="1044" spans="2:10" x14ac:dyDescent="0.25">
      <c r="B1044" s="1"/>
      <c r="C1044" s="1"/>
      <c r="D1044" s="8"/>
      <c r="E1044" s="8"/>
      <c r="F1044" s="8"/>
      <c r="G1044" s="8"/>
      <c r="H1044" s="5"/>
      <c r="I1044" s="5"/>
      <c r="J1044" s="5"/>
    </row>
    <row r="1045" spans="2:10" x14ac:dyDescent="0.25">
      <c r="B1045" s="1"/>
      <c r="C1045" s="1"/>
      <c r="D1045" s="8"/>
      <c r="E1045" s="8"/>
      <c r="F1045" s="8"/>
      <c r="G1045" s="8"/>
      <c r="H1045" s="5"/>
      <c r="I1045" s="5"/>
      <c r="J1045" s="5"/>
    </row>
    <row r="1046" spans="2:10" x14ac:dyDescent="0.25">
      <c r="B1046" s="1"/>
      <c r="C1046" s="1"/>
      <c r="D1046" s="8"/>
      <c r="E1046" s="8"/>
      <c r="F1046" s="8"/>
      <c r="G1046" s="8"/>
      <c r="H1046" s="5"/>
      <c r="I1046" s="5"/>
      <c r="J1046" s="5"/>
    </row>
    <row r="1047" spans="2:10" x14ac:dyDescent="0.25">
      <c r="B1047" s="1"/>
      <c r="C1047" s="1"/>
      <c r="D1047" s="8"/>
      <c r="E1047" s="8"/>
      <c r="F1047" s="8"/>
      <c r="G1047" s="8"/>
      <c r="H1047" s="5"/>
      <c r="I1047" s="5"/>
      <c r="J1047" s="5"/>
    </row>
    <row r="1048" spans="2:10" x14ac:dyDescent="0.25">
      <c r="B1048" s="1"/>
      <c r="C1048" s="1"/>
      <c r="D1048" s="8"/>
      <c r="E1048" s="8"/>
      <c r="F1048" s="8"/>
      <c r="G1048" s="8"/>
      <c r="H1048" s="5"/>
      <c r="I1048" s="5"/>
      <c r="J1048" s="5"/>
    </row>
    <row r="1049" spans="2:10" x14ac:dyDescent="0.25">
      <c r="B1049" s="1"/>
      <c r="C1049" s="1"/>
      <c r="D1049" s="8"/>
      <c r="E1049" s="8"/>
      <c r="F1049" s="8"/>
      <c r="G1049" s="8"/>
      <c r="H1049" s="5"/>
      <c r="I1049" s="5"/>
      <c r="J1049" s="5"/>
    </row>
    <row r="1050" spans="2:10" x14ac:dyDescent="0.25">
      <c r="B1050" s="1"/>
      <c r="C1050" s="1"/>
      <c r="D1050" s="8"/>
      <c r="E1050" s="8"/>
      <c r="F1050" s="8"/>
      <c r="G1050" s="8"/>
      <c r="H1050" s="5"/>
      <c r="I1050" s="5"/>
      <c r="J1050" s="5"/>
    </row>
    <row r="1051" spans="2:10" x14ac:dyDescent="0.25">
      <c r="B1051" s="1"/>
      <c r="C1051" s="1"/>
      <c r="D1051" s="8"/>
      <c r="E1051" s="8"/>
      <c r="F1051" s="8"/>
      <c r="G1051" s="8"/>
      <c r="H1051" s="5"/>
      <c r="I1051" s="5"/>
      <c r="J1051" s="5"/>
    </row>
    <row r="1052" spans="2:10" x14ac:dyDescent="0.25">
      <c r="B1052" s="1"/>
      <c r="C1052" s="1"/>
      <c r="D1052" s="8"/>
      <c r="E1052" s="8"/>
      <c r="F1052" s="8"/>
      <c r="G1052" s="8"/>
      <c r="H1052" s="5"/>
      <c r="I1052" s="5"/>
      <c r="J1052" s="5"/>
    </row>
    <row r="1053" spans="2:10" x14ac:dyDescent="0.25">
      <c r="B1053" s="1"/>
      <c r="C1053" s="1"/>
      <c r="D1053" s="8"/>
      <c r="E1053" s="8"/>
      <c r="F1053" s="8"/>
      <c r="G1053" s="8"/>
      <c r="H1053" s="5"/>
      <c r="I1053" s="5"/>
      <c r="J1053" s="5"/>
    </row>
    <row r="1054" spans="2:10" x14ac:dyDescent="0.25">
      <c r="B1054" s="1"/>
      <c r="C1054" s="1"/>
      <c r="D1054" s="8"/>
      <c r="E1054" s="8"/>
      <c r="F1054" s="8"/>
      <c r="G1054" s="8"/>
      <c r="H1054" s="5"/>
      <c r="I1054" s="5"/>
      <c r="J1054" s="5"/>
    </row>
    <row r="1055" spans="2:10" x14ac:dyDescent="0.25">
      <c r="B1055" s="1"/>
      <c r="C1055" s="1"/>
      <c r="D1055" s="8"/>
      <c r="E1055" s="8"/>
      <c r="F1055" s="8"/>
      <c r="G1055" s="8"/>
      <c r="H1055" s="5"/>
      <c r="I1055" s="5"/>
      <c r="J1055" s="5"/>
    </row>
    <row r="1056" spans="2:10" x14ac:dyDescent="0.25">
      <c r="B1056" s="1"/>
      <c r="C1056" s="1"/>
      <c r="D1056" s="8"/>
      <c r="E1056" s="8"/>
      <c r="F1056" s="8"/>
      <c r="G1056" s="8"/>
      <c r="H1056" s="5"/>
      <c r="I1056" s="5"/>
      <c r="J1056" s="5"/>
    </row>
    <row r="1057" spans="2:10" x14ac:dyDescent="0.25">
      <c r="B1057" s="1"/>
      <c r="C1057" s="1"/>
      <c r="D1057" s="8"/>
      <c r="E1057" s="8"/>
      <c r="F1057" s="8"/>
      <c r="G1057" s="8"/>
      <c r="H1057" s="5"/>
      <c r="I1057" s="5"/>
      <c r="J1057" s="5"/>
    </row>
    <row r="1058" spans="2:10" x14ac:dyDescent="0.25">
      <c r="B1058" s="1"/>
      <c r="C1058" s="1"/>
      <c r="D1058" s="8"/>
      <c r="E1058" s="8"/>
      <c r="F1058" s="8"/>
      <c r="G1058" s="8"/>
      <c r="H1058" s="5"/>
      <c r="I1058" s="5"/>
      <c r="J1058" s="5"/>
    </row>
    <row r="1059" spans="2:10" x14ac:dyDescent="0.25">
      <c r="B1059" s="1"/>
      <c r="C1059" s="1"/>
      <c r="D1059" s="8"/>
      <c r="E1059" s="8"/>
      <c r="F1059" s="8"/>
      <c r="G1059" s="8"/>
      <c r="H1059" s="5"/>
      <c r="I1059" s="5"/>
      <c r="J1059" s="5"/>
    </row>
    <row r="1060" spans="2:10" x14ac:dyDescent="0.25">
      <c r="B1060" s="1"/>
      <c r="C1060" s="1"/>
      <c r="D1060" s="8"/>
      <c r="E1060" s="8"/>
      <c r="F1060" s="8"/>
      <c r="G1060" s="8"/>
      <c r="H1060" s="5"/>
      <c r="I1060" s="5"/>
      <c r="J1060" s="5"/>
    </row>
    <row r="1061" spans="2:10" x14ac:dyDescent="0.25">
      <c r="B1061" s="1"/>
      <c r="C1061" s="1"/>
      <c r="D1061" s="8"/>
      <c r="E1061" s="8"/>
      <c r="F1061" s="8"/>
      <c r="G1061" s="8"/>
      <c r="H1061" s="5"/>
      <c r="I1061" s="5"/>
      <c r="J1061" s="5"/>
    </row>
    <row r="1062" spans="2:10" x14ac:dyDescent="0.25">
      <c r="B1062" s="1"/>
      <c r="C1062" s="1"/>
      <c r="D1062" s="8"/>
      <c r="E1062" s="8"/>
      <c r="F1062" s="8"/>
      <c r="G1062" s="8"/>
      <c r="H1062" s="5"/>
      <c r="I1062" s="5"/>
      <c r="J1062" s="5"/>
    </row>
    <row r="1063" spans="2:10" x14ac:dyDescent="0.25">
      <c r="B1063" s="1"/>
      <c r="C1063" s="1"/>
      <c r="D1063" s="8"/>
      <c r="E1063" s="8"/>
      <c r="F1063" s="8"/>
      <c r="G1063" s="8"/>
      <c r="H1063" s="5"/>
      <c r="I1063" s="5"/>
      <c r="J1063" s="5"/>
    </row>
    <row r="1064" spans="2:10" x14ac:dyDescent="0.25">
      <c r="B1064" s="1"/>
      <c r="C1064" s="1"/>
      <c r="D1064" s="8"/>
      <c r="E1064" s="8"/>
      <c r="F1064" s="8"/>
      <c r="G1064" s="8"/>
      <c r="H1064" s="5"/>
      <c r="I1064" s="5"/>
      <c r="J1064" s="5"/>
    </row>
    <row r="1065" spans="2:10" x14ac:dyDescent="0.25">
      <c r="B1065" s="1"/>
      <c r="C1065" s="1"/>
      <c r="D1065" s="8"/>
      <c r="E1065" s="8"/>
      <c r="F1065" s="8"/>
      <c r="G1065" s="8"/>
      <c r="H1065" s="5"/>
      <c r="I1065" s="5"/>
      <c r="J1065" s="5"/>
    </row>
    <row r="1066" spans="2:10" x14ac:dyDescent="0.25">
      <c r="B1066" s="1"/>
      <c r="C1066" s="1"/>
      <c r="D1066" s="8"/>
      <c r="E1066" s="8"/>
      <c r="F1066" s="8"/>
      <c r="G1066" s="8"/>
      <c r="H1066" s="5"/>
      <c r="I1066" s="5"/>
      <c r="J1066" s="5"/>
    </row>
    <row r="1067" spans="2:10" x14ac:dyDescent="0.25">
      <c r="B1067" s="1"/>
      <c r="C1067" s="1"/>
      <c r="D1067" s="8"/>
      <c r="E1067" s="8"/>
      <c r="F1067" s="8"/>
      <c r="G1067" s="8"/>
      <c r="H1067" s="5"/>
      <c r="I1067" s="5"/>
      <c r="J1067" s="5"/>
    </row>
    <row r="1068" spans="2:10" x14ac:dyDescent="0.25">
      <c r="B1068" s="1"/>
      <c r="C1068" s="1"/>
      <c r="D1068" s="8"/>
      <c r="E1068" s="8"/>
      <c r="F1068" s="8"/>
      <c r="G1068" s="8"/>
      <c r="H1068" s="5"/>
      <c r="I1068" s="5"/>
      <c r="J1068" s="5"/>
    </row>
    <row r="1069" spans="2:10" x14ac:dyDescent="0.25">
      <c r="B1069" s="1"/>
      <c r="C1069" s="1"/>
      <c r="D1069" s="8"/>
      <c r="E1069" s="8"/>
      <c r="F1069" s="8"/>
      <c r="G1069" s="8"/>
      <c r="H1069" s="5"/>
      <c r="I1069" s="5"/>
      <c r="J1069" s="5"/>
    </row>
    <row r="1070" spans="2:10" x14ac:dyDescent="0.25">
      <c r="B1070" s="1"/>
      <c r="C1070" s="1"/>
      <c r="D1070" s="8"/>
      <c r="E1070" s="8"/>
      <c r="F1070" s="8"/>
      <c r="G1070" s="8"/>
      <c r="H1070" s="5"/>
      <c r="I1070" s="5"/>
      <c r="J1070" s="5"/>
    </row>
    <row r="1071" spans="2:10" x14ac:dyDescent="0.25">
      <c r="B1071" s="1"/>
      <c r="C1071" s="1"/>
      <c r="D1071" s="8"/>
      <c r="E1071" s="8"/>
      <c r="F1071" s="8"/>
      <c r="G1071" s="8"/>
      <c r="H1071" s="5"/>
      <c r="I1071" s="5"/>
      <c r="J1071" s="5"/>
    </row>
    <row r="1072" spans="2:10" x14ac:dyDescent="0.25">
      <c r="B1072" s="1"/>
      <c r="C1072" s="1"/>
      <c r="D1072" s="8"/>
      <c r="E1072" s="8"/>
      <c r="F1072" s="8"/>
      <c r="G1072" s="8"/>
      <c r="H1072" s="5"/>
      <c r="I1072" s="5"/>
      <c r="J1072" s="5"/>
    </row>
    <row r="1073" spans="2:10" x14ac:dyDescent="0.25">
      <c r="B1073" s="1"/>
      <c r="C1073" s="1"/>
      <c r="D1073" s="8"/>
      <c r="E1073" s="8"/>
      <c r="F1073" s="8"/>
      <c r="G1073" s="8"/>
      <c r="H1073" s="5"/>
      <c r="I1073" s="5"/>
      <c r="J1073" s="5"/>
    </row>
    <row r="1074" spans="2:10" x14ac:dyDescent="0.25">
      <c r="B1074" s="1"/>
      <c r="C1074" s="1"/>
      <c r="D1074" s="8"/>
      <c r="E1074" s="8"/>
      <c r="F1074" s="8"/>
      <c r="G1074" s="8"/>
      <c r="H1074" s="5"/>
      <c r="I1074" s="5"/>
      <c r="J1074" s="5"/>
    </row>
    <row r="1075" spans="2:10" x14ac:dyDescent="0.25">
      <c r="B1075" s="1"/>
      <c r="C1075" s="1"/>
      <c r="D1075" s="8"/>
      <c r="E1075" s="8"/>
      <c r="F1075" s="8"/>
      <c r="G1075" s="8"/>
      <c r="H1075" s="5"/>
      <c r="I1075" s="5"/>
      <c r="J1075" s="5"/>
    </row>
    <row r="1076" spans="2:10" x14ac:dyDescent="0.25">
      <c r="B1076" s="1"/>
      <c r="C1076" s="1"/>
      <c r="D1076" s="8"/>
      <c r="E1076" s="8"/>
      <c r="F1076" s="8"/>
      <c r="G1076" s="8"/>
      <c r="H1076" s="5"/>
      <c r="I1076" s="5"/>
      <c r="J1076" s="5"/>
    </row>
    <row r="1077" spans="2:10" x14ac:dyDescent="0.25">
      <c r="B1077" s="1"/>
      <c r="C1077" s="1"/>
      <c r="D1077" s="8"/>
      <c r="E1077" s="8"/>
      <c r="F1077" s="8"/>
      <c r="G1077" s="8"/>
      <c r="H1077" s="5"/>
      <c r="I1077" s="5"/>
      <c r="J1077" s="5"/>
    </row>
    <row r="1078" spans="2:10" x14ac:dyDescent="0.25">
      <c r="B1078" s="1"/>
      <c r="C1078" s="1"/>
      <c r="D1078" s="8"/>
      <c r="E1078" s="8"/>
      <c r="F1078" s="8"/>
      <c r="G1078" s="8"/>
      <c r="H1078" s="5"/>
      <c r="I1078" s="5"/>
      <c r="J1078" s="5"/>
    </row>
    <row r="1079" spans="2:10" x14ac:dyDescent="0.25">
      <c r="B1079" s="1"/>
      <c r="C1079" s="1"/>
      <c r="D1079" s="8"/>
      <c r="E1079" s="8"/>
      <c r="F1079" s="8"/>
      <c r="G1079" s="8"/>
      <c r="H1079" s="5"/>
      <c r="I1079" s="5"/>
      <c r="J1079" s="5"/>
    </row>
    <row r="1080" spans="2:10" x14ac:dyDescent="0.25">
      <c r="B1080" s="1"/>
      <c r="C1080" s="1"/>
      <c r="D1080" s="8"/>
      <c r="E1080" s="8"/>
      <c r="F1080" s="8"/>
      <c r="G1080" s="8"/>
      <c r="H1080" s="5"/>
      <c r="I1080" s="5"/>
      <c r="J1080" s="5"/>
    </row>
    <row r="1081" spans="2:10" x14ac:dyDescent="0.25">
      <c r="B1081" s="1"/>
      <c r="C1081" s="1"/>
      <c r="D1081" s="8"/>
      <c r="E1081" s="8"/>
      <c r="F1081" s="8"/>
      <c r="G1081" s="8"/>
      <c r="H1081" s="5"/>
      <c r="I1081" s="5"/>
      <c r="J1081" s="5"/>
    </row>
    <row r="1082" spans="2:10" x14ac:dyDescent="0.25">
      <c r="B1082" s="1"/>
      <c r="C1082" s="1"/>
      <c r="D1082" s="8"/>
      <c r="E1082" s="8"/>
      <c r="F1082" s="8"/>
      <c r="G1082" s="8"/>
      <c r="H1082" s="5"/>
      <c r="I1082" s="5"/>
      <c r="J1082" s="5"/>
    </row>
    <row r="1083" spans="2:10" x14ac:dyDescent="0.25">
      <c r="B1083" s="1"/>
      <c r="C1083" s="1"/>
      <c r="D1083" s="8"/>
      <c r="E1083" s="8"/>
      <c r="F1083" s="8"/>
      <c r="G1083" s="8"/>
      <c r="H1083" s="5"/>
      <c r="I1083" s="5"/>
      <c r="J1083" s="5"/>
    </row>
    <row r="1084" spans="2:10" x14ac:dyDescent="0.25">
      <c r="B1084" s="1"/>
      <c r="C1084" s="1"/>
      <c r="D1084" s="8"/>
      <c r="E1084" s="8"/>
      <c r="F1084" s="8"/>
      <c r="G1084" s="8"/>
      <c r="H1084" s="5"/>
      <c r="I1084" s="5"/>
      <c r="J1084" s="5"/>
    </row>
    <row r="1085" spans="2:10" x14ac:dyDescent="0.25">
      <c r="B1085" s="1"/>
      <c r="C1085" s="1"/>
      <c r="D1085" s="8"/>
      <c r="E1085" s="8"/>
      <c r="F1085" s="8"/>
      <c r="G1085" s="8"/>
      <c r="H1085" s="5"/>
      <c r="I1085" s="5"/>
      <c r="J1085" s="5"/>
    </row>
    <row r="1086" spans="2:10" x14ac:dyDescent="0.25">
      <c r="B1086" s="1"/>
      <c r="C1086" s="1"/>
      <c r="D1086" s="8"/>
      <c r="E1086" s="8"/>
      <c r="F1086" s="8"/>
      <c r="G1086" s="8"/>
      <c r="H1086" s="5"/>
      <c r="I1086" s="5"/>
      <c r="J1086" s="5"/>
    </row>
    <row r="1087" spans="2:10" x14ac:dyDescent="0.25">
      <c r="B1087" s="1"/>
      <c r="C1087" s="1"/>
      <c r="D1087" s="8"/>
      <c r="E1087" s="8"/>
      <c r="F1087" s="8"/>
      <c r="G1087" s="8"/>
      <c r="H1087" s="5"/>
      <c r="I1087" s="5"/>
      <c r="J1087" s="5"/>
    </row>
    <row r="1088" spans="2:10" x14ac:dyDescent="0.25">
      <c r="B1088" s="1"/>
      <c r="C1088" s="1"/>
      <c r="D1088" s="8"/>
      <c r="E1088" s="8"/>
      <c r="F1088" s="8"/>
      <c r="G1088" s="8"/>
      <c r="H1088" s="5"/>
      <c r="I1088" s="5"/>
      <c r="J1088" s="5"/>
    </row>
    <row r="1089" spans="2:10" x14ac:dyDescent="0.25">
      <c r="B1089" s="1"/>
      <c r="C1089" s="1"/>
      <c r="D1089" s="8"/>
      <c r="E1089" s="8"/>
      <c r="F1089" s="8"/>
      <c r="G1089" s="8"/>
      <c r="H1089" s="5"/>
      <c r="I1089" s="5"/>
      <c r="J1089" s="5"/>
    </row>
    <row r="1090" spans="2:10" x14ac:dyDescent="0.25">
      <c r="B1090" s="1"/>
      <c r="C1090" s="1"/>
      <c r="D1090" s="8"/>
      <c r="E1090" s="8"/>
      <c r="F1090" s="8"/>
      <c r="G1090" s="8"/>
      <c r="H1090" s="5"/>
      <c r="I1090" s="5"/>
      <c r="J1090" s="5"/>
    </row>
    <row r="1091" spans="2:10" x14ac:dyDescent="0.25">
      <c r="B1091" s="1"/>
      <c r="C1091" s="1"/>
      <c r="D1091" s="8"/>
      <c r="E1091" s="8"/>
      <c r="F1091" s="8"/>
      <c r="G1091" s="8"/>
      <c r="H1091" s="5"/>
      <c r="I1091" s="5"/>
      <c r="J1091" s="5"/>
    </row>
    <row r="1092" spans="2:10" x14ac:dyDescent="0.25">
      <c r="B1092" s="1"/>
      <c r="C1092" s="1"/>
      <c r="D1092" s="8"/>
      <c r="E1092" s="8"/>
      <c r="F1092" s="8"/>
      <c r="G1092" s="8"/>
      <c r="H1092" s="5"/>
      <c r="I1092" s="5"/>
      <c r="J1092" s="5"/>
    </row>
    <row r="1093" spans="2:10" x14ac:dyDescent="0.25">
      <c r="B1093" s="1"/>
      <c r="C1093" s="1"/>
      <c r="D1093" s="8"/>
      <c r="E1093" s="8"/>
      <c r="F1093" s="8"/>
      <c r="G1093" s="8"/>
      <c r="H1093" s="5"/>
      <c r="I1093" s="5"/>
      <c r="J1093" s="5"/>
    </row>
    <row r="1094" spans="2:10" x14ac:dyDescent="0.25">
      <c r="B1094" s="1"/>
      <c r="C1094" s="1"/>
      <c r="D1094" s="8"/>
      <c r="E1094" s="8"/>
      <c r="F1094" s="8"/>
      <c r="G1094" s="8"/>
      <c r="H1094" s="5"/>
      <c r="I1094" s="5"/>
      <c r="J1094" s="5"/>
    </row>
    <row r="1095" spans="2:10" x14ac:dyDescent="0.25">
      <c r="B1095" s="1"/>
      <c r="C1095" s="1"/>
      <c r="D1095" s="8"/>
      <c r="E1095" s="8"/>
      <c r="F1095" s="8"/>
      <c r="G1095" s="8"/>
      <c r="H1095" s="5"/>
      <c r="I1095" s="5"/>
      <c r="J1095" s="5"/>
    </row>
    <row r="1096" spans="2:10" x14ac:dyDescent="0.25">
      <c r="B1096" s="1"/>
      <c r="C1096" s="1"/>
      <c r="D1096" s="8"/>
      <c r="E1096" s="8"/>
      <c r="F1096" s="8"/>
      <c r="G1096" s="8"/>
      <c r="H1096" s="5"/>
      <c r="I1096" s="5"/>
      <c r="J1096" s="5"/>
    </row>
    <row r="1097" spans="2:10" x14ac:dyDescent="0.25">
      <c r="B1097" s="1"/>
      <c r="C1097" s="1"/>
      <c r="D1097" s="8"/>
      <c r="E1097" s="8"/>
      <c r="F1097" s="8"/>
      <c r="G1097" s="8"/>
      <c r="H1097" s="5"/>
      <c r="I1097" s="5"/>
      <c r="J1097" s="5"/>
    </row>
    <row r="1098" spans="2:10" x14ac:dyDescent="0.25">
      <c r="B1098" s="1"/>
      <c r="C1098" s="1"/>
      <c r="D1098" s="8"/>
      <c r="E1098" s="8"/>
      <c r="F1098" s="8"/>
      <c r="G1098" s="8"/>
      <c r="H1098" s="5"/>
      <c r="I1098" s="5"/>
      <c r="J1098" s="5"/>
    </row>
    <row r="1099" spans="2:10" x14ac:dyDescent="0.25">
      <c r="B1099" s="1"/>
      <c r="C1099" s="1"/>
      <c r="D1099" s="8"/>
      <c r="E1099" s="8"/>
      <c r="F1099" s="8"/>
      <c r="G1099" s="8"/>
      <c r="H1099" s="5"/>
      <c r="I1099" s="5"/>
      <c r="J1099" s="5"/>
    </row>
    <row r="1100" spans="2:10" x14ac:dyDescent="0.25">
      <c r="B1100" s="1"/>
      <c r="C1100" s="1"/>
      <c r="D1100" s="8"/>
      <c r="E1100" s="8"/>
      <c r="F1100" s="8"/>
      <c r="G1100" s="8"/>
      <c r="H1100" s="5"/>
      <c r="I1100" s="5"/>
      <c r="J1100" s="5"/>
    </row>
    <row r="1101" spans="2:10" x14ac:dyDescent="0.25">
      <c r="B1101" s="1"/>
      <c r="C1101" s="1"/>
      <c r="D1101" s="8"/>
      <c r="E1101" s="8"/>
      <c r="F1101" s="8"/>
      <c r="G1101" s="8"/>
      <c r="H1101" s="5"/>
      <c r="I1101" s="5"/>
      <c r="J1101" s="5"/>
    </row>
    <row r="1102" spans="2:10" x14ac:dyDescent="0.25">
      <c r="B1102" s="1"/>
      <c r="C1102" s="1"/>
      <c r="D1102" s="8"/>
      <c r="E1102" s="8"/>
      <c r="F1102" s="8"/>
      <c r="G1102" s="8"/>
      <c r="H1102" s="5"/>
      <c r="I1102" s="5"/>
      <c r="J1102" s="5"/>
    </row>
    <row r="1103" spans="2:10" x14ac:dyDescent="0.25">
      <c r="B1103" s="1"/>
      <c r="C1103" s="1"/>
      <c r="D1103" s="8"/>
      <c r="E1103" s="8"/>
      <c r="F1103" s="8"/>
      <c r="G1103" s="8"/>
      <c r="H1103" s="5"/>
      <c r="I1103" s="5"/>
      <c r="J1103" s="5"/>
    </row>
    <row r="1104" spans="2:10" x14ac:dyDescent="0.25">
      <c r="B1104" s="1"/>
      <c r="C1104" s="1"/>
      <c r="D1104" s="8"/>
      <c r="E1104" s="8"/>
      <c r="F1104" s="8"/>
      <c r="G1104" s="8"/>
      <c r="H1104" s="5"/>
      <c r="I1104" s="5"/>
      <c r="J1104" s="5"/>
    </row>
    <row r="1105" spans="2:10" x14ac:dyDescent="0.25">
      <c r="B1105" s="1"/>
      <c r="C1105" s="1"/>
      <c r="D1105" s="8"/>
      <c r="E1105" s="8"/>
      <c r="F1105" s="8"/>
      <c r="G1105" s="8"/>
      <c r="H1105" s="5"/>
      <c r="I1105" s="5"/>
      <c r="J1105" s="5"/>
    </row>
    <row r="1106" spans="2:10" x14ac:dyDescent="0.25">
      <c r="B1106" s="1"/>
      <c r="C1106" s="1"/>
      <c r="D1106" s="8"/>
      <c r="E1106" s="8"/>
      <c r="F1106" s="8"/>
      <c r="G1106" s="8"/>
      <c r="H1106" s="5"/>
      <c r="I1106" s="5"/>
      <c r="J1106" s="5"/>
    </row>
    <row r="1107" spans="2:10" x14ac:dyDescent="0.25">
      <c r="B1107" s="1"/>
      <c r="C1107" s="1"/>
      <c r="D1107" s="8"/>
      <c r="E1107" s="8"/>
      <c r="F1107" s="8"/>
      <c r="G1107" s="8"/>
      <c r="H1107" s="5"/>
      <c r="I1107" s="5"/>
      <c r="J1107" s="5"/>
    </row>
    <row r="1108" spans="2:10" x14ac:dyDescent="0.25">
      <c r="B1108" s="1"/>
      <c r="C1108" s="1"/>
      <c r="D1108" s="8"/>
      <c r="E1108" s="8"/>
      <c r="F1108" s="8"/>
      <c r="G1108" s="8"/>
      <c r="H1108" s="5"/>
      <c r="I1108" s="5"/>
      <c r="J1108" s="5"/>
    </row>
    <row r="1109" spans="2:10" x14ac:dyDescent="0.25">
      <c r="B1109" s="1"/>
      <c r="C1109" s="1"/>
      <c r="D1109" s="8"/>
      <c r="E1109" s="8"/>
      <c r="F1109" s="8"/>
      <c r="G1109" s="8"/>
      <c r="H1109" s="5"/>
      <c r="I1109" s="5"/>
      <c r="J1109" s="5"/>
    </row>
    <row r="1110" spans="2:10" x14ac:dyDescent="0.25">
      <c r="B1110" s="1"/>
      <c r="C1110" s="1"/>
      <c r="D1110" s="8"/>
      <c r="E1110" s="8"/>
      <c r="F1110" s="8"/>
      <c r="G1110" s="8"/>
      <c r="H1110" s="5"/>
      <c r="I1110" s="5"/>
      <c r="J1110" s="5"/>
    </row>
    <row r="1111" spans="2:10" x14ac:dyDescent="0.25">
      <c r="B1111" s="1"/>
      <c r="C1111" s="1"/>
      <c r="D1111" s="8"/>
      <c r="E1111" s="8"/>
      <c r="F1111" s="8"/>
      <c r="G1111" s="8"/>
      <c r="H1111" s="5"/>
      <c r="I1111" s="5"/>
      <c r="J1111" s="5"/>
    </row>
    <row r="1112" spans="2:10" x14ac:dyDescent="0.25">
      <c r="B1112" s="1"/>
      <c r="C1112" s="1"/>
      <c r="D1112" s="8"/>
      <c r="E1112" s="8"/>
      <c r="F1112" s="8"/>
      <c r="G1112" s="8"/>
      <c r="H1112" s="5"/>
      <c r="I1112" s="5"/>
      <c r="J1112" s="5"/>
    </row>
    <row r="1113" spans="2:10" x14ac:dyDescent="0.25">
      <c r="B1113" s="1"/>
      <c r="C1113" s="1"/>
      <c r="D1113" s="8"/>
      <c r="E1113" s="8"/>
      <c r="F1113" s="8"/>
      <c r="G1113" s="8"/>
      <c r="H1113" s="5"/>
      <c r="I1113" s="5"/>
      <c r="J1113" s="5"/>
    </row>
    <row r="1114" spans="2:10" x14ac:dyDescent="0.25">
      <c r="B1114" s="1"/>
      <c r="C1114" s="1"/>
      <c r="D1114" s="8"/>
      <c r="E1114" s="8"/>
      <c r="F1114" s="8"/>
      <c r="G1114" s="8"/>
      <c r="H1114" s="5"/>
      <c r="I1114" s="5"/>
      <c r="J1114" s="5"/>
    </row>
    <row r="1115" spans="2:10" x14ac:dyDescent="0.25">
      <c r="B1115" s="1"/>
      <c r="C1115" s="1"/>
      <c r="D1115" s="8"/>
      <c r="E1115" s="8"/>
      <c r="F1115" s="8"/>
      <c r="G1115" s="8"/>
      <c r="H1115" s="5"/>
      <c r="I1115" s="5"/>
      <c r="J1115" s="5"/>
    </row>
    <row r="1116" spans="2:10" x14ac:dyDescent="0.25">
      <c r="B1116" s="1"/>
      <c r="C1116" s="1"/>
      <c r="D1116" s="8"/>
      <c r="E1116" s="8"/>
      <c r="F1116" s="8"/>
      <c r="G1116" s="8"/>
      <c r="H1116" s="5"/>
      <c r="I1116" s="5"/>
      <c r="J1116" s="5"/>
    </row>
    <row r="1117" spans="2:10" x14ac:dyDescent="0.25">
      <c r="B1117" s="1"/>
      <c r="C1117" s="1"/>
      <c r="D1117" s="8"/>
      <c r="E1117" s="8"/>
      <c r="F1117" s="8"/>
      <c r="G1117" s="8"/>
      <c r="H1117" s="5"/>
      <c r="I1117" s="5"/>
      <c r="J1117" s="5"/>
    </row>
    <row r="1118" spans="2:10" x14ac:dyDescent="0.25">
      <c r="B1118" s="1"/>
      <c r="C1118" s="1"/>
      <c r="D1118" s="8"/>
      <c r="E1118" s="8"/>
      <c r="F1118" s="8"/>
      <c r="G1118" s="8"/>
      <c r="H1118" s="5"/>
      <c r="I1118" s="5"/>
      <c r="J1118" s="5"/>
    </row>
    <row r="1119" spans="2:10" x14ac:dyDescent="0.25">
      <c r="B1119" s="1"/>
      <c r="C1119" s="1"/>
      <c r="D1119" s="8"/>
      <c r="E1119" s="8"/>
      <c r="F1119" s="8"/>
      <c r="G1119" s="8"/>
      <c r="H1119" s="5"/>
      <c r="I1119" s="5"/>
      <c r="J1119" s="5"/>
    </row>
    <row r="1120" spans="2:10" x14ac:dyDescent="0.25">
      <c r="B1120" s="1"/>
      <c r="C1120" s="1"/>
      <c r="D1120" s="8"/>
      <c r="E1120" s="8"/>
      <c r="F1120" s="8"/>
      <c r="G1120" s="8"/>
      <c r="H1120" s="5"/>
      <c r="I1120" s="5"/>
      <c r="J1120" s="5"/>
    </row>
    <row r="1121" spans="2:10" x14ac:dyDescent="0.25">
      <c r="B1121" s="1"/>
      <c r="C1121" s="1"/>
      <c r="D1121" s="8"/>
      <c r="E1121" s="8"/>
      <c r="F1121" s="8"/>
      <c r="G1121" s="8"/>
      <c r="H1121" s="5"/>
      <c r="I1121" s="5"/>
      <c r="J1121" s="5"/>
    </row>
    <row r="1122" spans="2:10" x14ac:dyDescent="0.25">
      <c r="B1122" s="1"/>
      <c r="C1122" s="1"/>
      <c r="D1122" s="8"/>
      <c r="E1122" s="8"/>
      <c r="F1122" s="8"/>
      <c r="G1122" s="8"/>
      <c r="H1122" s="5"/>
      <c r="I1122" s="5"/>
      <c r="J1122" s="5"/>
    </row>
    <row r="1123" spans="2:10" x14ac:dyDescent="0.25">
      <c r="B1123" s="1"/>
      <c r="C1123" s="1"/>
      <c r="D1123" s="8"/>
      <c r="E1123" s="8"/>
      <c r="F1123" s="8"/>
      <c r="G1123" s="8"/>
      <c r="H1123" s="5"/>
      <c r="I1123" s="5"/>
      <c r="J1123" s="5"/>
    </row>
    <row r="1124" spans="2:10" x14ac:dyDescent="0.25">
      <c r="B1124" s="1"/>
      <c r="C1124" s="1"/>
      <c r="D1124" s="8"/>
      <c r="E1124" s="8"/>
      <c r="F1124" s="8"/>
      <c r="G1124" s="8"/>
      <c r="H1124" s="5"/>
      <c r="I1124" s="5"/>
      <c r="J1124" s="5"/>
    </row>
    <row r="1125" spans="2:10" x14ac:dyDescent="0.25">
      <c r="B1125" s="1"/>
      <c r="C1125" s="1"/>
      <c r="D1125" s="8"/>
      <c r="E1125" s="8"/>
      <c r="F1125" s="8"/>
      <c r="G1125" s="8"/>
      <c r="H1125" s="5"/>
      <c r="I1125" s="5"/>
      <c r="J1125" s="5"/>
    </row>
    <row r="1126" spans="2:10" x14ac:dyDescent="0.25">
      <c r="B1126" s="1"/>
      <c r="C1126" s="1"/>
      <c r="D1126" s="8"/>
      <c r="E1126" s="8"/>
      <c r="F1126" s="8"/>
      <c r="G1126" s="8"/>
      <c r="H1126" s="5"/>
      <c r="I1126" s="5"/>
      <c r="J1126" s="5"/>
    </row>
    <row r="1127" spans="2:10" x14ac:dyDescent="0.25">
      <c r="B1127" s="1"/>
      <c r="C1127" s="1"/>
      <c r="D1127" s="8"/>
      <c r="E1127" s="8"/>
      <c r="F1127" s="8"/>
      <c r="G1127" s="8"/>
      <c r="H1127" s="5"/>
      <c r="I1127" s="5"/>
      <c r="J1127" s="5"/>
    </row>
    <row r="1128" spans="2:10" x14ac:dyDescent="0.25">
      <c r="B1128" s="1"/>
      <c r="C1128" s="1"/>
      <c r="D1128" s="8"/>
      <c r="E1128" s="8"/>
      <c r="F1128" s="8"/>
      <c r="G1128" s="8"/>
      <c r="H1128" s="5"/>
      <c r="I1128" s="5"/>
      <c r="J1128" s="5"/>
    </row>
    <row r="1129" spans="2:10" x14ac:dyDescent="0.25">
      <c r="B1129" s="1"/>
      <c r="C1129" s="1"/>
      <c r="D1129" s="8"/>
      <c r="E1129" s="8"/>
      <c r="F1129" s="8"/>
      <c r="G1129" s="8"/>
      <c r="H1129" s="5"/>
      <c r="I1129" s="5"/>
      <c r="J1129" s="5"/>
    </row>
    <row r="1130" spans="2:10" x14ac:dyDescent="0.25">
      <c r="B1130" s="1"/>
      <c r="C1130" s="1"/>
      <c r="D1130" s="8"/>
      <c r="E1130" s="8"/>
      <c r="F1130" s="8"/>
      <c r="G1130" s="8"/>
      <c r="H1130" s="5"/>
      <c r="I1130" s="5"/>
      <c r="J1130" s="5"/>
    </row>
    <row r="1131" spans="2:10" x14ac:dyDescent="0.25">
      <c r="B1131" s="1"/>
      <c r="C1131" s="1"/>
      <c r="D1131" s="8"/>
      <c r="E1131" s="8"/>
      <c r="F1131" s="8"/>
      <c r="G1131" s="8"/>
      <c r="H1131" s="5"/>
      <c r="I1131" s="5"/>
      <c r="J1131" s="5"/>
    </row>
    <row r="1132" spans="2:10" x14ac:dyDescent="0.25">
      <c r="B1132" s="1"/>
      <c r="C1132" s="1"/>
      <c r="D1132" s="8"/>
      <c r="E1132" s="8"/>
      <c r="F1132" s="8"/>
      <c r="G1132" s="8"/>
      <c r="H1132" s="5"/>
      <c r="I1132" s="5"/>
      <c r="J1132" s="5"/>
    </row>
    <row r="1133" spans="2:10" x14ac:dyDescent="0.25">
      <c r="B1133" s="1"/>
      <c r="C1133" s="1"/>
      <c r="D1133" s="8"/>
      <c r="E1133" s="8"/>
      <c r="F1133" s="8"/>
      <c r="G1133" s="8"/>
      <c r="H1133" s="5"/>
      <c r="I1133" s="5"/>
      <c r="J1133" s="5"/>
    </row>
    <row r="1134" spans="2:10" x14ac:dyDescent="0.25">
      <c r="B1134" s="1"/>
      <c r="C1134" s="1"/>
      <c r="D1134" s="8"/>
      <c r="E1134" s="8"/>
      <c r="F1134" s="8"/>
      <c r="G1134" s="8"/>
      <c r="H1134" s="5"/>
      <c r="I1134" s="5"/>
      <c r="J1134" s="5"/>
    </row>
    <row r="1135" spans="2:10" x14ac:dyDescent="0.25">
      <c r="B1135" s="1"/>
      <c r="C1135" s="1"/>
      <c r="D1135" s="8"/>
      <c r="E1135" s="8"/>
      <c r="F1135" s="8"/>
      <c r="G1135" s="8"/>
      <c r="H1135" s="5"/>
      <c r="I1135" s="5"/>
      <c r="J1135" s="5"/>
    </row>
    <row r="1136" spans="2:10" x14ac:dyDescent="0.25">
      <c r="B1136" s="1"/>
      <c r="C1136" s="1"/>
      <c r="D1136" s="8"/>
      <c r="E1136" s="8"/>
      <c r="F1136" s="8"/>
      <c r="G1136" s="8"/>
      <c r="H1136" s="5"/>
      <c r="I1136" s="5"/>
      <c r="J1136" s="5"/>
    </row>
    <row r="1137" spans="2:10" x14ac:dyDescent="0.25">
      <c r="B1137" s="1"/>
      <c r="C1137" s="1"/>
      <c r="D1137" s="8"/>
      <c r="E1137" s="8"/>
      <c r="F1137" s="8"/>
      <c r="G1137" s="8"/>
      <c r="H1137" s="5"/>
      <c r="I1137" s="5"/>
      <c r="J1137" s="5"/>
    </row>
    <row r="1138" spans="2:10" x14ac:dyDescent="0.25">
      <c r="B1138" s="1"/>
      <c r="C1138" s="1"/>
      <c r="D1138" s="8"/>
      <c r="E1138" s="8"/>
      <c r="F1138" s="8"/>
      <c r="G1138" s="8"/>
      <c r="H1138" s="5"/>
      <c r="I1138" s="5"/>
      <c r="J1138" s="5"/>
    </row>
    <row r="1139" spans="2:10" x14ac:dyDescent="0.25">
      <c r="B1139" s="1"/>
      <c r="C1139" s="1"/>
      <c r="D1139" s="8"/>
      <c r="E1139" s="8"/>
      <c r="F1139" s="8"/>
      <c r="G1139" s="8"/>
      <c r="H1139" s="5"/>
      <c r="I1139" s="5"/>
      <c r="J1139" s="5"/>
    </row>
    <row r="1140" spans="2:10" x14ac:dyDescent="0.25">
      <c r="B1140" s="1"/>
      <c r="C1140" s="1"/>
      <c r="D1140" s="8"/>
      <c r="E1140" s="8"/>
      <c r="F1140" s="8"/>
      <c r="G1140" s="8"/>
      <c r="H1140" s="5"/>
      <c r="I1140" s="5"/>
      <c r="J1140" s="5"/>
    </row>
    <row r="1141" spans="2:10" x14ac:dyDescent="0.25">
      <c r="B1141" s="1"/>
      <c r="C1141" s="1"/>
      <c r="D1141" s="8"/>
      <c r="E1141" s="8"/>
      <c r="F1141" s="8"/>
      <c r="G1141" s="8"/>
      <c r="H1141" s="5"/>
      <c r="I1141" s="5"/>
      <c r="J1141" s="5"/>
    </row>
    <row r="1142" spans="2:10" x14ac:dyDescent="0.25">
      <c r="B1142" s="1"/>
      <c r="C1142" s="1"/>
      <c r="D1142" s="8"/>
      <c r="E1142" s="8"/>
      <c r="F1142" s="8"/>
      <c r="G1142" s="8"/>
      <c r="H1142" s="5"/>
      <c r="I1142" s="5"/>
      <c r="J1142" s="5"/>
    </row>
    <row r="1143" spans="2:10" x14ac:dyDescent="0.25">
      <c r="B1143" s="1"/>
      <c r="C1143" s="1"/>
      <c r="D1143" s="8"/>
      <c r="E1143" s="8"/>
      <c r="F1143" s="8"/>
      <c r="G1143" s="8"/>
      <c r="H1143" s="5"/>
      <c r="I1143" s="5"/>
      <c r="J1143" s="5"/>
    </row>
    <row r="1144" spans="2:10" x14ac:dyDescent="0.25">
      <c r="B1144" s="1"/>
      <c r="C1144" s="1"/>
      <c r="D1144" s="8"/>
      <c r="E1144" s="8"/>
      <c r="F1144" s="8"/>
      <c r="G1144" s="8"/>
      <c r="H1144" s="5"/>
      <c r="I1144" s="5"/>
      <c r="J1144" s="5"/>
    </row>
    <row r="1145" spans="2:10" x14ac:dyDescent="0.25">
      <c r="B1145" s="1"/>
      <c r="C1145" s="1"/>
      <c r="D1145" s="8"/>
      <c r="E1145" s="8"/>
      <c r="F1145" s="8"/>
      <c r="G1145" s="8"/>
      <c r="H1145" s="5"/>
      <c r="I1145" s="5"/>
      <c r="J1145" s="5"/>
    </row>
    <row r="1146" spans="2:10" x14ac:dyDescent="0.25">
      <c r="B1146" s="1"/>
      <c r="C1146" s="1"/>
      <c r="D1146" s="8"/>
      <c r="E1146" s="8"/>
      <c r="F1146" s="8"/>
      <c r="G1146" s="8"/>
      <c r="H1146" s="5"/>
      <c r="I1146" s="5"/>
      <c r="J1146" s="5"/>
    </row>
    <row r="1147" spans="2:10" x14ac:dyDescent="0.25">
      <c r="B1147" s="1"/>
      <c r="C1147" s="1"/>
      <c r="D1147" s="8"/>
      <c r="E1147" s="8"/>
      <c r="F1147" s="8"/>
      <c r="G1147" s="8"/>
      <c r="H1147" s="5"/>
      <c r="I1147" s="5"/>
      <c r="J1147" s="5"/>
    </row>
    <row r="1148" spans="2:10" x14ac:dyDescent="0.25">
      <c r="B1148" s="1"/>
      <c r="C1148" s="1"/>
      <c r="D1148" s="8"/>
      <c r="E1148" s="8"/>
      <c r="F1148" s="8"/>
      <c r="G1148" s="8"/>
      <c r="H1148" s="5"/>
      <c r="I1148" s="5"/>
      <c r="J1148" s="5"/>
    </row>
    <row r="1149" spans="2:10" x14ac:dyDescent="0.25">
      <c r="B1149" s="1"/>
      <c r="C1149" s="1"/>
      <c r="D1149" s="8"/>
      <c r="E1149" s="8"/>
      <c r="F1149" s="8"/>
      <c r="G1149" s="8"/>
      <c r="H1149" s="5"/>
      <c r="I1149" s="5"/>
      <c r="J1149" s="5"/>
    </row>
    <row r="1150" spans="2:10" x14ac:dyDescent="0.25">
      <c r="B1150" s="1"/>
      <c r="C1150" s="1"/>
      <c r="D1150" s="8"/>
      <c r="E1150" s="8"/>
      <c r="F1150" s="8"/>
      <c r="G1150" s="8"/>
      <c r="H1150" s="5"/>
      <c r="I1150" s="5"/>
      <c r="J1150" s="5"/>
    </row>
    <row r="1151" spans="2:10" x14ac:dyDescent="0.25">
      <c r="B1151" s="1"/>
      <c r="C1151" s="1"/>
      <c r="D1151" s="8"/>
      <c r="E1151" s="8"/>
      <c r="F1151" s="8"/>
      <c r="G1151" s="8"/>
      <c r="H1151" s="5"/>
      <c r="I1151" s="5"/>
      <c r="J1151" s="5"/>
    </row>
    <row r="1152" spans="2:10" x14ac:dyDescent="0.25">
      <c r="B1152" s="1"/>
      <c r="C1152" s="1"/>
      <c r="D1152" s="8"/>
      <c r="E1152" s="8"/>
      <c r="F1152" s="8"/>
      <c r="G1152" s="8"/>
      <c r="H1152" s="5"/>
      <c r="I1152" s="5"/>
      <c r="J1152" s="5"/>
    </row>
    <row r="1153" spans="2:10" x14ac:dyDescent="0.25">
      <c r="B1153" s="1"/>
      <c r="C1153" s="1"/>
      <c r="D1153" s="8"/>
      <c r="E1153" s="8"/>
      <c r="F1153" s="8"/>
      <c r="G1153" s="8"/>
      <c r="H1153" s="5"/>
      <c r="I1153" s="5"/>
      <c r="J1153" s="5"/>
    </row>
    <row r="1154" spans="2:10" x14ac:dyDescent="0.25">
      <c r="B1154" s="1"/>
      <c r="C1154" s="1"/>
      <c r="D1154" s="8"/>
      <c r="E1154" s="8"/>
      <c r="F1154" s="8"/>
      <c r="G1154" s="8"/>
      <c r="H1154" s="5"/>
      <c r="I1154" s="5"/>
      <c r="J1154" s="5"/>
    </row>
    <row r="1155" spans="2:10" x14ac:dyDescent="0.25">
      <c r="B1155" s="1"/>
      <c r="C1155" s="1"/>
      <c r="D1155" s="8"/>
      <c r="E1155" s="8"/>
      <c r="F1155" s="8"/>
      <c r="G1155" s="8"/>
      <c r="H1155" s="5"/>
      <c r="I1155" s="5"/>
      <c r="J1155" s="5"/>
    </row>
    <row r="1156" spans="2:10" x14ac:dyDescent="0.25">
      <c r="B1156" s="1"/>
      <c r="C1156" s="1"/>
      <c r="D1156" s="8"/>
      <c r="E1156" s="8"/>
      <c r="F1156" s="8"/>
      <c r="G1156" s="8"/>
      <c r="H1156" s="5"/>
      <c r="I1156" s="5"/>
      <c r="J1156" s="5"/>
    </row>
    <row r="1157" spans="2:10" x14ac:dyDescent="0.25">
      <c r="B1157" s="1"/>
      <c r="C1157" s="1"/>
      <c r="D1157" s="8"/>
      <c r="E1157" s="8"/>
      <c r="F1157" s="8"/>
      <c r="G1157" s="8"/>
      <c r="H1157" s="5"/>
      <c r="I1157" s="5"/>
      <c r="J1157" s="5"/>
    </row>
    <row r="1158" spans="2:10" x14ac:dyDescent="0.25">
      <c r="B1158" s="1"/>
      <c r="C1158" s="1"/>
      <c r="D1158" s="8"/>
      <c r="E1158" s="8"/>
      <c r="F1158" s="8"/>
      <c r="G1158" s="8"/>
      <c r="H1158" s="5"/>
      <c r="I1158" s="5"/>
      <c r="J1158" s="5"/>
    </row>
    <row r="1159" spans="2:10" x14ac:dyDescent="0.25">
      <c r="B1159" s="1"/>
      <c r="C1159" s="1"/>
      <c r="D1159" s="8"/>
      <c r="E1159" s="8"/>
      <c r="F1159" s="8"/>
      <c r="G1159" s="8"/>
      <c r="H1159" s="5"/>
      <c r="I1159" s="5"/>
      <c r="J1159" s="5"/>
    </row>
    <row r="1160" spans="2:10" x14ac:dyDescent="0.25">
      <c r="B1160" s="1"/>
      <c r="C1160" s="1"/>
      <c r="D1160" s="8"/>
      <c r="E1160" s="8"/>
      <c r="F1160" s="8"/>
      <c r="G1160" s="8"/>
      <c r="H1160" s="5"/>
      <c r="I1160" s="5"/>
      <c r="J1160" s="5"/>
    </row>
    <row r="1161" spans="2:10" x14ac:dyDescent="0.25">
      <c r="B1161" s="1"/>
      <c r="C1161" s="1"/>
      <c r="D1161" s="8"/>
      <c r="E1161" s="8"/>
      <c r="F1161" s="8"/>
      <c r="G1161" s="8"/>
      <c r="H1161" s="5"/>
      <c r="I1161" s="5"/>
      <c r="J1161" s="5"/>
    </row>
    <row r="1162" spans="2:10" x14ac:dyDescent="0.25">
      <c r="B1162" s="1"/>
      <c r="C1162" s="1"/>
      <c r="D1162" s="8"/>
      <c r="E1162" s="8"/>
      <c r="F1162" s="8"/>
      <c r="G1162" s="8"/>
      <c r="H1162" s="5"/>
      <c r="I1162" s="5"/>
      <c r="J1162" s="5"/>
    </row>
    <row r="1163" spans="2:10" x14ac:dyDescent="0.25">
      <c r="B1163" s="1"/>
      <c r="C1163" s="1"/>
      <c r="D1163" s="8"/>
      <c r="E1163" s="8"/>
      <c r="F1163" s="8"/>
      <c r="G1163" s="8"/>
      <c r="H1163" s="5"/>
      <c r="I1163" s="5"/>
      <c r="J1163" s="5"/>
    </row>
    <row r="1164" spans="2:10" x14ac:dyDescent="0.25">
      <c r="B1164" s="1"/>
      <c r="C1164" s="1"/>
      <c r="D1164" s="8"/>
      <c r="E1164" s="8"/>
      <c r="F1164" s="8"/>
      <c r="G1164" s="8"/>
      <c r="H1164" s="5"/>
      <c r="I1164" s="5"/>
      <c r="J1164" s="5"/>
    </row>
    <row r="1165" spans="2:10" x14ac:dyDescent="0.25">
      <c r="B1165" s="1"/>
      <c r="C1165" s="1"/>
      <c r="D1165" s="8"/>
      <c r="E1165" s="8"/>
      <c r="F1165" s="8"/>
      <c r="G1165" s="8"/>
      <c r="H1165" s="5"/>
      <c r="I1165" s="5"/>
      <c r="J1165" s="5"/>
    </row>
    <row r="1166" spans="2:10" x14ac:dyDescent="0.25">
      <c r="B1166" s="1"/>
      <c r="C1166" s="1"/>
      <c r="D1166" s="8"/>
      <c r="E1166" s="8"/>
      <c r="F1166" s="8"/>
      <c r="G1166" s="8"/>
      <c r="H1166" s="5"/>
      <c r="I1166" s="5"/>
      <c r="J1166" s="5"/>
    </row>
    <row r="1167" spans="2:10" x14ac:dyDescent="0.25">
      <c r="B1167" s="1"/>
      <c r="C1167" s="1"/>
      <c r="D1167" s="8"/>
      <c r="E1167" s="8"/>
      <c r="F1167" s="8"/>
      <c r="G1167" s="8"/>
      <c r="H1167" s="5"/>
      <c r="I1167" s="5"/>
      <c r="J1167" s="5"/>
    </row>
    <row r="1168" spans="2:10" x14ac:dyDescent="0.25">
      <c r="B1168" s="1"/>
      <c r="C1168" s="1"/>
      <c r="D1168" s="8"/>
      <c r="E1168" s="8"/>
      <c r="F1168" s="8"/>
      <c r="G1168" s="8"/>
      <c r="H1168" s="5"/>
      <c r="I1168" s="5"/>
      <c r="J1168" s="5"/>
    </row>
    <row r="1169" spans="2:10" x14ac:dyDescent="0.25">
      <c r="B1169" s="1"/>
      <c r="C1169" s="1"/>
      <c r="D1169" s="8"/>
      <c r="E1169" s="8"/>
      <c r="F1169" s="8"/>
      <c r="G1169" s="8"/>
      <c r="H1169" s="5"/>
      <c r="I1169" s="5"/>
      <c r="J1169" s="5"/>
    </row>
    <row r="1170" spans="2:10" x14ac:dyDescent="0.25">
      <c r="B1170" s="1"/>
      <c r="C1170" s="1"/>
      <c r="D1170" s="8"/>
      <c r="E1170" s="8"/>
      <c r="F1170" s="8"/>
      <c r="G1170" s="8"/>
      <c r="H1170" s="5"/>
      <c r="I1170" s="5"/>
      <c r="J1170" s="5"/>
    </row>
    <row r="1171" spans="2:10" x14ac:dyDescent="0.25">
      <c r="B1171" s="1"/>
      <c r="C1171" s="1"/>
      <c r="D1171" s="8"/>
      <c r="E1171" s="8"/>
      <c r="F1171" s="8"/>
      <c r="G1171" s="8"/>
      <c r="H1171" s="5"/>
      <c r="I1171" s="5"/>
      <c r="J1171" s="5"/>
    </row>
    <row r="1172" spans="2:10" x14ac:dyDescent="0.25">
      <c r="B1172" s="1"/>
      <c r="C1172" s="1"/>
      <c r="D1172" s="8"/>
      <c r="E1172" s="8"/>
      <c r="F1172" s="8"/>
      <c r="G1172" s="8"/>
      <c r="H1172" s="5"/>
      <c r="I1172" s="5"/>
      <c r="J1172" s="5"/>
    </row>
    <row r="1173" spans="2:10" x14ac:dyDescent="0.25">
      <c r="B1173" s="1"/>
      <c r="C1173" s="1"/>
      <c r="D1173" s="8"/>
      <c r="E1173" s="8"/>
      <c r="F1173" s="8"/>
      <c r="G1173" s="8"/>
      <c r="H1173" s="5"/>
      <c r="I1173" s="5"/>
      <c r="J1173" s="5"/>
    </row>
    <row r="1174" spans="2:10" x14ac:dyDescent="0.25">
      <c r="B1174" s="1"/>
      <c r="C1174" s="1"/>
      <c r="D1174" s="8"/>
      <c r="E1174" s="8"/>
      <c r="F1174" s="8"/>
      <c r="G1174" s="8"/>
      <c r="H1174" s="5"/>
      <c r="I1174" s="5"/>
      <c r="J1174" s="5"/>
    </row>
    <row r="1175" spans="2:10" x14ac:dyDescent="0.25">
      <c r="B1175" s="1"/>
      <c r="C1175" s="1"/>
      <c r="D1175" s="8"/>
      <c r="E1175" s="8"/>
      <c r="F1175" s="8"/>
      <c r="G1175" s="8"/>
      <c r="H1175" s="5"/>
      <c r="I1175" s="5"/>
      <c r="J1175" s="5"/>
    </row>
    <row r="1176" spans="2:10" x14ac:dyDescent="0.25">
      <c r="B1176" s="1"/>
      <c r="C1176" s="1"/>
      <c r="D1176" s="8"/>
      <c r="E1176" s="8"/>
      <c r="F1176" s="8"/>
      <c r="G1176" s="8"/>
      <c r="H1176" s="5"/>
      <c r="I1176" s="5"/>
      <c r="J1176" s="5"/>
    </row>
    <row r="1177" spans="2:10" x14ac:dyDescent="0.25">
      <c r="B1177" s="1"/>
      <c r="C1177" s="1"/>
      <c r="D1177" s="8"/>
      <c r="E1177" s="8"/>
      <c r="F1177" s="8"/>
      <c r="G1177" s="8"/>
      <c r="H1177" s="5"/>
      <c r="I1177" s="5"/>
      <c r="J1177" s="5"/>
    </row>
    <row r="1178" spans="2:10" x14ac:dyDescent="0.25">
      <c r="B1178" s="1"/>
      <c r="C1178" s="1"/>
      <c r="D1178" s="8"/>
      <c r="E1178" s="8"/>
      <c r="F1178" s="8"/>
      <c r="G1178" s="8"/>
      <c r="H1178" s="5"/>
      <c r="I1178" s="5"/>
      <c r="J1178" s="5"/>
    </row>
    <row r="1179" spans="2:10" x14ac:dyDescent="0.25">
      <c r="B1179" s="1"/>
      <c r="C1179" s="1"/>
      <c r="D1179" s="8"/>
      <c r="E1179" s="8"/>
      <c r="F1179" s="8"/>
      <c r="G1179" s="8"/>
      <c r="H1179" s="5"/>
      <c r="I1179" s="5"/>
      <c r="J1179" s="5"/>
    </row>
    <row r="1180" spans="2:10" x14ac:dyDescent="0.25">
      <c r="B1180" s="1"/>
      <c r="C1180" s="1"/>
      <c r="D1180" s="8"/>
      <c r="E1180" s="8"/>
      <c r="F1180" s="8"/>
      <c r="G1180" s="8"/>
      <c r="H1180" s="5"/>
      <c r="I1180" s="5"/>
      <c r="J1180" s="5"/>
    </row>
    <row r="1181" spans="2:10" x14ac:dyDescent="0.25">
      <c r="B1181" s="1"/>
      <c r="C1181" s="1"/>
      <c r="D1181" s="8"/>
      <c r="E1181" s="8"/>
      <c r="F1181" s="8"/>
      <c r="G1181" s="8"/>
      <c r="H1181" s="5"/>
      <c r="I1181" s="5"/>
      <c r="J1181" s="5"/>
    </row>
    <row r="1182" spans="2:10" x14ac:dyDescent="0.25">
      <c r="B1182" s="1"/>
      <c r="C1182" s="1"/>
      <c r="D1182" s="8"/>
      <c r="E1182" s="8"/>
      <c r="F1182" s="8"/>
      <c r="G1182" s="8"/>
      <c r="H1182" s="5"/>
      <c r="I1182" s="5"/>
      <c r="J1182" s="5"/>
    </row>
    <row r="1183" spans="2:10" x14ac:dyDescent="0.25">
      <c r="B1183" s="1"/>
      <c r="C1183" s="1"/>
      <c r="D1183" s="8"/>
      <c r="E1183" s="8"/>
      <c r="F1183" s="8"/>
      <c r="G1183" s="8"/>
      <c r="H1183" s="5"/>
      <c r="I1183" s="5"/>
      <c r="J1183" s="5"/>
    </row>
    <row r="1184" spans="2:10" x14ac:dyDescent="0.25">
      <c r="B1184" s="1"/>
      <c r="C1184" s="1"/>
      <c r="D1184" s="8"/>
      <c r="E1184" s="8"/>
      <c r="F1184" s="8"/>
      <c r="G1184" s="8"/>
      <c r="H1184" s="5"/>
      <c r="I1184" s="5"/>
      <c r="J1184" s="5"/>
    </row>
    <row r="1185" spans="2:10" x14ac:dyDescent="0.25">
      <c r="B1185" s="1"/>
      <c r="C1185" s="1"/>
      <c r="D1185" s="8"/>
      <c r="E1185" s="8"/>
      <c r="F1185" s="8"/>
      <c r="G1185" s="8"/>
      <c r="H1185" s="5"/>
      <c r="I1185" s="5"/>
      <c r="J1185" s="5"/>
    </row>
    <row r="1186" spans="2:10" x14ac:dyDescent="0.25">
      <c r="B1186" s="1"/>
      <c r="C1186" s="1"/>
      <c r="D1186" s="8"/>
      <c r="E1186" s="8"/>
      <c r="F1186" s="8"/>
      <c r="G1186" s="8"/>
      <c r="H1186" s="5"/>
      <c r="I1186" s="5"/>
      <c r="J1186" s="5"/>
    </row>
    <row r="1187" spans="2:10" x14ac:dyDescent="0.25">
      <c r="B1187" s="1"/>
      <c r="C1187" s="1"/>
      <c r="D1187" s="8"/>
      <c r="E1187" s="8"/>
      <c r="F1187" s="8"/>
      <c r="G1187" s="8"/>
      <c r="H1187" s="5"/>
      <c r="I1187" s="5"/>
      <c r="J1187" s="5"/>
    </row>
    <row r="1188" spans="2:10" x14ac:dyDescent="0.25">
      <c r="B1188" s="1"/>
      <c r="C1188" s="1"/>
      <c r="D1188" s="8"/>
      <c r="E1188" s="8"/>
      <c r="F1188" s="8"/>
      <c r="G1188" s="8"/>
      <c r="H1188" s="5"/>
      <c r="I1188" s="5"/>
      <c r="J1188" s="5"/>
    </row>
    <row r="1189" spans="2:10" x14ac:dyDescent="0.25">
      <c r="B1189" s="1"/>
      <c r="C1189" s="1"/>
      <c r="D1189" s="8"/>
      <c r="E1189" s="8"/>
      <c r="F1189" s="8"/>
      <c r="G1189" s="8"/>
      <c r="H1189" s="5"/>
      <c r="I1189" s="5"/>
      <c r="J1189" s="5"/>
    </row>
    <row r="1190" spans="2:10" x14ac:dyDescent="0.25">
      <c r="B1190" s="1"/>
      <c r="C1190" s="1"/>
      <c r="D1190" s="8"/>
      <c r="E1190" s="8"/>
      <c r="F1190" s="8"/>
      <c r="G1190" s="8"/>
      <c r="H1190" s="5"/>
      <c r="I1190" s="5"/>
      <c r="J1190" s="5"/>
    </row>
    <row r="1191" spans="2:10" x14ac:dyDescent="0.25">
      <c r="B1191" s="1"/>
      <c r="C1191" s="1"/>
      <c r="D1191" s="8"/>
      <c r="E1191" s="8"/>
      <c r="F1191" s="8"/>
      <c r="G1191" s="8"/>
      <c r="H1191" s="5"/>
      <c r="I1191" s="5"/>
      <c r="J1191" s="5"/>
    </row>
    <row r="1192" spans="2:10" x14ac:dyDescent="0.25">
      <c r="B1192" s="1"/>
      <c r="C1192" s="1"/>
      <c r="D1192" s="8"/>
      <c r="E1192" s="8"/>
      <c r="F1192" s="8"/>
      <c r="G1192" s="8"/>
      <c r="H1192" s="5"/>
      <c r="I1192" s="5"/>
      <c r="J1192" s="5"/>
    </row>
    <row r="1193" spans="2:10" x14ac:dyDescent="0.25">
      <c r="B1193" s="1"/>
      <c r="C1193" s="1"/>
      <c r="D1193" s="8"/>
      <c r="E1193" s="8"/>
      <c r="F1193" s="8"/>
      <c r="G1193" s="8"/>
      <c r="H1193" s="5"/>
      <c r="I1193" s="5"/>
      <c r="J1193" s="5"/>
    </row>
    <row r="1194" spans="2:10" x14ac:dyDescent="0.25">
      <c r="B1194" s="1"/>
      <c r="C1194" s="1"/>
      <c r="D1194" s="8"/>
      <c r="E1194" s="8"/>
      <c r="F1194" s="8"/>
      <c r="G1194" s="8"/>
      <c r="H1194" s="5"/>
      <c r="I1194" s="5"/>
      <c r="J1194" s="5"/>
    </row>
    <row r="1195" spans="2:10" x14ac:dyDescent="0.25">
      <c r="B1195" s="1"/>
      <c r="C1195" s="1"/>
      <c r="D1195" s="8"/>
      <c r="E1195" s="8"/>
      <c r="F1195" s="8"/>
      <c r="G1195" s="8"/>
      <c r="H1195" s="5"/>
      <c r="I1195" s="5"/>
      <c r="J1195" s="5"/>
    </row>
    <row r="1196" spans="2:10" x14ac:dyDescent="0.25">
      <c r="B1196" s="1"/>
      <c r="C1196" s="1"/>
      <c r="D1196" s="8"/>
      <c r="E1196" s="8"/>
      <c r="F1196" s="8"/>
      <c r="G1196" s="8"/>
      <c r="H1196" s="5"/>
      <c r="I1196" s="5"/>
      <c r="J1196" s="5"/>
    </row>
    <row r="1197" spans="2:10" x14ac:dyDescent="0.25">
      <c r="B1197" s="1"/>
      <c r="C1197" s="1"/>
      <c r="D1197" s="8"/>
      <c r="E1197" s="8"/>
      <c r="F1197" s="8"/>
      <c r="G1197" s="8"/>
      <c r="H1197" s="5"/>
      <c r="I1197" s="5"/>
      <c r="J1197" s="5"/>
    </row>
    <row r="1198" spans="2:10" x14ac:dyDescent="0.25">
      <c r="B1198" s="1"/>
      <c r="C1198" s="1"/>
      <c r="D1198" s="8"/>
      <c r="E1198" s="8"/>
      <c r="F1198" s="8"/>
      <c r="G1198" s="8"/>
      <c r="H1198" s="5"/>
      <c r="I1198" s="5"/>
      <c r="J1198" s="5"/>
    </row>
    <row r="1199" spans="2:10" x14ac:dyDescent="0.25">
      <c r="B1199" s="1"/>
      <c r="C1199" s="1"/>
      <c r="D1199" s="8"/>
      <c r="E1199" s="8"/>
      <c r="F1199" s="8"/>
      <c r="G1199" s="8"/>
      <c r="H1199" s="5"/>
      <c r="I1199" s="5"/>
      <c r="J1199" s="5"/>
    </row>
    <row r="1200" spans="2:10" x14ac:dyDescent="0.25">
      <c r="B1200" s="1"/>
      <c r="C1200" s="1"/>
      <c r="D1200" s="8"/>
      <c r="E1200" s="8"/>
      <c r="F1200" s="8"/>
      <c r="G1200" s="8"/>
      <c r="H1200" s="5"/>
      <c r="I1200" s="5"/>
      <c r="J1200" s="5"/>
    </row>
    <row r="1201" spans="2:10" x14ac:dyDescent="0.25">
      <c r="B1201" s="1"/>
      <c r="C1201" s="1"/>
      <c r="D1201" s="8"/>
      <c r="E1201" s="8"/>
      <c r="F1201" s="8"/>
      <c r="G1201" s="8"/>
      <c r="H1201" s="5"/>
      <c r="I1201" s="5"/>
      <c r="J1201" s="5"/>
    </row>
    <row r="1202" spans="2:10" x14ac:dyDescent="0.25">
      <c r="B1202" s="1"/>
      <c r="C1202" s="1"/>
      <c r="D1202" s="8"/>
      <c r="E1202" s="8"/>
      <c r="F1202" s="8"/>
      <c r="G1202" s="8"/>
      <c r="H1202" s="5"/>
      <c r="I1202" s="5"/>
      <c r="J1202" s="5"/>
    </row>
    <row r="1203" spans="2:10" x14ac:dyDescent="0.25">
      <c r="B1203" s="1"/>
      <c r="C1203" s="1"/>
      <c r="D1203" s="8"/>
      <c r="E1203" s="8"/>
      <c r="F1203" s="8"/>
      <c r="G1203" s="8"/>
      <c r="H1203" s="5"/>
      <c r="I1203" s="5"/>
      <c r="J1203" s="5"/>
    </row>
    <row r="1204" spans="2:10" x14ac:dyDescent="0.25">
      <c r="B1204" s="1"/>
      <c r="C1204" s="1"/>
      <c r="D1204" s="8"/>
      <c r="E1204" s="8"/>
      <c r="F1204" s="8"/>
      <c r="G1204" s="8"/>
      <c r="H1204" s="5"/>
      <c r="I1204" s="5"/>
      <c r="J1204" s="5"/>
    </row>
    <row r="1205" spans="2:10" x14ac:dyDescent="0.25">
      <c r="B1205" s="1"/>
      <c r="C1205" s="1"/>
      <c r="D1205" s="8"/>
      <c r="E1205" s="8"/>
      <c r="F1205" s="8"/>
      <c r="G1205" s="8"/>
      <c r="H1205" s="5"/>
      <c r="I1205" s="5"/>
      <c r="J1205" s="5"/>
    </row>
    <row r="1206" spans="2:10" x14ac:dyDescent="0.25">
      <c r="B1206" s="1"/>
      <c r="C1206" s="1"/>
      <c r="D1206" s="8"/>
      <c r="E1206" s="8"/>
      <c r="F1206" s="8"/>
      <c r="G1206" s="8"/>
      <c r="H1206" s="5"/>
      <c r="I1206" s="5"/>
      <c r="J1206" s="5"/>
    </row>
    <row r="1207" spans="2:10" x14ac:dyDescent="0.25">
      <c r="B1207" s="1"/>
      <c r="C1207" s="1"/>
      <c r="D1207" s="8"/>
      <c r="E1207" s="8"/>
      <c r="F1207" s="8"/>
      <c r="G1207" s="8"/>
      <c r="H1207" s="5"/>
      <c r="I1207" s="5"/>
      <c r="J1207" s="5"/>
    </row>
    <row r="1208" spans="2:10" x14ac:dyDescent="0.25">
      <c r="B1208" s="1"/>
      <c r="C1208" s="1"/>
      <c r="D1208" s="8"/>
      <c r="E1208" s="8"/>
      <c r="F1208" s="8"/>
      <c r="G1208" s="8"/>
      <c r="H1208" s="5"/>
      <c r="I1208" s="5"/>
      <c r="J1208" s="5"/>
    </row>
    <row r="1209" spans="2:10" x14ac:dyDescent="0.25">
      <c r="B1209" s="1"/>
      <c r="C1209" s="1"/>
      <c r="D1209" s="8"/>
      <c r="E1209" s="8"/>
      <c r="F1209" s="8"/>
      <c r="G1209" s="8"/>
      <c r="H1209" s="5"/>
      <c r="I1209" s="5"/>
      <c r="J1209" s="5"/>
    </row>
    <row r="1210" spans="2:10" x14ac:dyDescent="0.25">
      <c r="B1210" s="1"/>
      <c r="C1210" s="1"/>
      <c r="D1210" s="8"/>
      <c r="E1210" s="8"/>
      <c r="F1210" s="8"/>
      <c r="G1210" s="8"/>
      <c r="H1210" s="5"/>
      <c r="I1210" s="5"/>
      <c r="J1210" s="5"/>
    </row>
    <row r="1211" spans="2:10" x14ac:dyDescent="0.25">
      <c r="B1211" s="1"/>
      <c r="C1211" s="1"/>
      <c r="D1211" s="8"/>
      <c r="E1211" s="8"/>
      <c r="F1211" s="8"/>
      <c r="G1211" s="8"/>
      <c r="H1211" s="5"/>
      <c r="I1211" s="5"/>
      <c r="J1211" s="5"/>
    </row>
    <row r="1212" spans="2:10" x14ac:dyDescent="0.25">
      <c r="B1212" s="1"/>
      <c r="C1212" s="1"/>
      <c r="D1212" s="8"/>
      <c r="E1212" s="8"/>
      <c r="F1212" s="8"/>
      <c r="G1212" s="8"/>
      <c r="H1212" s="5"/>
      <c r="I1212" s="5"/>
      <c r="J1212" s="5"/>
    </row>
    <row r="1213" spans="2:10" x14ac:dyDescent="0.25">
      <c r="B1213" s="1"/>
      <c r="C1213" s="1"/>
      <c r="D1213" s="8"/>
      <c r="E1213" s="8"/>
      <c r="F1213" s="8"/>
      <c r="G1213" s="8"/>
      <c r="H1213" s="5"/>
      <c r="I1213" s="5"/>
      <c r="J1213" s="5"/>
    </row>
    <row r="1214" spans="2:10" x14ac:dyDescent="0.25">
      <c r="B1214" s="1"/>
      <c r="C1214" s="1"/>
      <c r="D1214" s="8"/>
      <c r="E1214" s="8"/>
      <c r="F1214" s="8"/>
      <c r="G1214" s="8"/>
      <c r="H1214" s="5"/>
      <c r="I1214" s="5"/>
      <c r="J1214" s="5"/>
    </row>
    <row r="1215" spans="2:10" x14ac:dyDescent="0.25">
      <c r="B1215" s="1"/>
      <c r="C1215" s="1"/>
      <c r="D1215" s="8"/>
      <c r="E1215" s="8"/>
      <c r="F1215" s="8"/>
      <c r="G1215" s="8"/>
      <c r="H1215" s="5"/>
      <c r="I1215" s="5"/>
      <c r="J1215" s="5"/>
    </row>
    <row r="1216" spans="2:10" x14ac:dyDescent="0.25">
      <c r="B1216" s="1"/>
      <c r="C1216" s="1"/>
      <c r="D1216" s="8"/>
      <c r="E1216" s="8"/>
      <c r="F1216" s="8"/>
      <c r="G1216" s="8"/>
      <c r="H1216" s="5"/>
      <c r="I1216" s="5"/>
      <c r="J1216" s="5"/>
    </row>
    <row r="1217" spans="2:10" x14ac:dyDescent="0.25">
      <c r="B1217" s="1"/>
      <c r="C1217" s="1"/>
      <c r="D1217" s="8"/>
      <c r="E1217" s="8"/>
      <c r="F1217" s="8"/>
      <c r="G1217" s="8"/>
      <c r="H1217" s="5"/>
      <c r="I1217" s="5"/>
      <c r="J1217" s="5"/>
    </row>
    <row r="1218" spans="2:10" x14ac:dyDescent="0.25">
      <c r="B1218" s="1"/>
      <c r="C1218" s="1"/>
      <c r="D1218" s="8"/>
      <c r="E1218" s="8"/>
      <c r="F1218" s="8"/>
      <c r="G1218" s="8"/>
      <c r="H1218" s="5"/>
      <c r="I1218" s="5"/>
      <c r="J1218" s="5"/>
    </row>
    <row r="1219" spans="2:10" x14ac:dyDescent="0.25">
      <c r="B1219" s="1"/>
      <c r="C1219" s="1"/>
      <c r="D1219" s="8"/>
      <c r="E1219" s="8"/>
      <c r="F1219" s="8"/>
      <c r="G1219" s="8"/>
      <c r="H1219" s="5"/>
      <c r="I1219" s="5"/>
      <c r="J1219" s="5"/>
    </row>
    <row r="1220" spans="2:10" x14ac:dyDescent="0.25">
      <c r="B1220" s="1"/>
      <c r="C1220" s="1"/>
      <c r="D1220" s="8"/>
      <c r="E1220" s="8"/>
      <c r="F1220" s="8"/>
      <c r="G1220" s="8"/>
      <c r="H1220" s="5"/>
      <c r="I1220" s="5"/>
      <c r="J1220" s="5"/>
    </row>
    <row r="1221" spans="2:10" x14ac:dyDescent="0.25">
      <c r="B1221" s="1"/>
      <c r="C1221" s="1"/>
      <c r="D1221" s="8"/>
      <c r="E1221" s="8"/>
      <c r="F1221" s="8"/>
      <c r="G1221" s="8"/>
      <c r="H1221" s="5"/>
      <c r="I1221" s="5"/>
      <c r="J1221" s="5"/>
    </row>
    <row r="1222" spans="2:10" x14ac:dyDescent="0.25">
      <c r="B1222" s="1"/>
      <c r="C1222" s="1"/>
      <c r="D1222" s="8"/>
      <c r="E1222" s="8"/>
      <c r="F1222" s="8"/>
      <c r="G1222" s="8"/>
      <c r="H1222" s="5"/>
      <c r="I1222" s="5"/>
      <c r="J1222" s="5"/>
    </row>
    <row r="1223" spans="2:10" x14ac:dyDescent="0.25">
      <c r="B1223" s="1"/>
      <c r="C1223" s="1"/>
      <c r="D1223" s="8"/>
      <c r="E1223" s="8"/>
      <c r="F1223" s="8"/>
      <c r="G1223" s="8"/>
      <c r="H1223" s="5"/>
      <c r="I1223" s="5"/>
      <c r="J1223" s="5"/>
    </row>
    <row r="1224" spans="2:10" x14ac:dyDescent="0.25">
      <c r="B1224" s="1"/>
      <c r="C1224" s="1"/>
      <c r="D1224" s="8"/>
      <c r="E1224" s="8"/>
      <c r="F1224" s="8"/>
      <c r="G1224" s="8"/>
      <c r="H1224" s="5"/>
      <c r="I1224" s="5"/>
      <c r="J1224" s="5"/>
    </row>
    <row r="1225" spans="2:10" x14ac:dyDescent="0.25">
      <c r="B1225" s="1"/>
      <c r="C1225" s="1"/>
      <c r="D1225" s="8"/>
      <c r="E1225" s="8"/>
      <c r="F1225" s="8"/>
      <c r="G1225" s="8"/>
      <c r="H1225" s="5"/>
      <c r="I1225" s="5"/>
      <c r="J1225" s="5"/>
    </row>
    <row r="1226" spans="2:10" x14ac:dyDescent="0.25">
      <c r="B1226" s="1"/>
      <c r="C1226" s="1"/>
      <c r="D1226" s="8"/>
      <c r="E1226" s="8"/>
      <c r="F1226" s="8"/>
      <c r="G1226" s="8"/>
      <c r="H1226" s="5"/>
      <c r="I1226" s="5"/>
      <c r="J1226" s="5"/>
    </row>
    <row r="1227" spans="2:10" x14ac:dyDescent="0.25">
      <c r="B1227" s="1"/>
      <c r="C1227" s="1"/>
      <c r="D1227" s="8"/>
      <c r="E1227" s="8"/>
      <c r="F1227" s="8"/>
      <c r="G1227" s="8"/>
      <c r="H1227" s="5"/>
      <c r="I1227" s="5"/>
      <c r="J1227" s="5"/>
    </row>
    <row r="1228" spans="2:10" x14ac:dyDescent="0.25">
      <c r="B1228" s="1"/>
      <c r="C1228" s="1"/>
      <c r="D1228" s="8"/>
      <c r="E1228" s="8"/>
      <c r="F1228" s="8"/>
      <c r="G1228" s="8"/>
      <c r="H1228" s="5"/>
      <c r="I1228" s="5"/>
      <c r="J1228" s="5"/>
    </row>
    <row r="1229" spans="2:10" x14ac:dyDescent="0.25">
      <c r="B1229" s="1"/>
      <c r="C1229" s="1"/>
      <c r="D1229" s="8"/>
      <c r="E1229" s="8"/>
      <c r="F1229" s="8"/>
      <c r="G1229" s="8"/>
      <c r="H1229" s="5"/>
      <c r="I1229" s="5"/>
      <c r="J1229" s="5"/>
    </row>
    <row r="1230" spans="2:10" x14ac:dyDescent="0.25">
      <c r="B1230" s="1"/>
      <c r="C1230" s="1"/>
      <c r="D1230" s="8"/>
      <c r="E1230" s="8"/>
      <c r="F1230" s="8"/>
      <c r="G1230" s="8"/>
      <c r="H1230" s="5"/>
      <c r="I1230" s="5"/>
      <c r="J1230" s="5"/>
    </row>
    <row r="1231" spans="2:10" x14ac:dyDescent="0.25">
      <c r="B1231" s="1"/>
      <c r="C1231" s="1"/>
      <c r="D1231" s="8"/>
      <c r="E1231" s="8"/>
      <c r="F1231" s="8"/>
      <c r="G1231" s="8"/>
      <c r="H1231" s="5"/>
      <c r="I1231" s="5"/>
      <c r="J1231" s="5"/>
    </row>
    <row r="1232" spans="2:10" x14ac:dyDescent="0.25">
      <c r="B1232" s="1"/>
      <c r="C1232" s="1"/>
      <c r="D1232" s="8"/>
      <c r="E1232" s="8"/>
      <c r="F1232" s="8"/>
      <c r="G1232" s="8"/>
      <c r="H1232" s="5"/>
      <c r="I1232" s="5"/>
      <c r="J1232" s="5"/>
    </row>
    <row r="1233" spans="2:10" x14ac:dyDescent="0.25">
      <c r="B1233" s="1"/>
      <c r="C1233" s="1"/>
      <c r="D1233" s="8"/>
      <c r="E1233" s="8"/>
      <c r="F1233" s="8"/>
      <c r="G1233" s="8"/>
      <c r="H1233" s="5"/>
      <c r="I1233" s="5"/>
      <c r="J1233" s="5"/>
    </row>
    <row r="1234" spans="2:10" x14ac:dyDescent="0.25">
      <c r="B1234" s="1"/>
      <c r="C1234" s="1"/>
      <c r="D1234" s="8"/>
      <c r="E1234" s="8"/>
      <c r="F1234" s="8"/>
      <c r="G1234" s="8"/>
      <c r="H1234" s="5"/>
      <c r="I1234" s="5"/>
      <c r="J1234" s="5"/>
    </row>
    <row r="1235" spans="2:10" x14ac:dyDescent="0.25">
      <c r="B1235" s="1"/>
      <c r="C1235" s="1"/>
      <c r="D1235" s="8"/>
      <c r="E1235" s="8"/>
      <c r="F1235" s="8"/>
      <c r="G1235" s="8"/>
      <c r="H1235" s="5"/>
      <c r="I1235" s="5"/>
      <c r="J1235" s="5"/>
    </row>
    <row r="1236" spans="2:10" x14ac:dyDescent="0.25">
      <c r="B1236" s="1"/>
      <c r="C1236" s="1"/>
      <c r="D1236" s="8"/>
      <c r="E1236" s="8"/>
      <c r="F1236" s="8"/>
      <c r="G1236" s="8"/>
      <c r="H1236" s="5"/>
      <c r="I1236" s="5"/>
      <c r="J1236" s="5"/>
    </row>
    <row r="1237" spans="2:10" x14ac:dyDescent="0.25">
      <c r="B1237" s="1"/>
      <c r="C1237" s="1"/>
      <c r="D1237" s="8"/>
      <c r="E1237" s="8"/>
      <c r="F1237" s="8"/>
      <c r="G1237" s="8"/>
      <c r="H1237" s="5"/>
      <c r="I1237" s="5"/>
      <c r="J1237" s="5"/>
    </row>
    <row r="1238" spans="2:10" x14ac:dyDescent="0.25">
      <c r="B1238" s="1"/>
      <c r="C1238" s="1"/>
      <c r="D1238" s="8"/>
      <c r="E1238" s="8"/>
      <c r="F1238" s="8"/>
      <c r="G1238" s="8"/>
      <c r="H1238" s="5"/>
      <c r="I1238" s="5"/>
      <c r="J1238" s="5"/>
    </row>
    <row r="1239" spans="2:10" x14ac:dyDescent="0.25">
      <c r="B1239" s="1"/>
      <c r="C1239" s="1"/>
      <c r="D1239" s="8"/>
      <c r="E1239" s="8"/>
      <c r="F1239" s="8"/>
      <c r="G1239" s="8"/>
      <c r="H1239" s="5"/>
      <c r="I1239" s="5"/>
      <c r="J1239" s="5"/>
    </row>
    <row r="1240" spans="2:10" x14ac:dyDescent="0.25">
      <c r="B1240" s="1"/>
      <c r="C1240" s="1"/>
      <c r="D1240" s="8"/>
      <c r="E1240" s="8"/>
      <c r="F1240" s="8"/>
      <c r="G1240" s="8"/>
      <c r="H1240" s="5"/>
      <c r="I1240" s="5"/>
      <c r="J1240" s="5"/>
    </row>
    <row r="1241" spans="2:10" x14ac:dyDescent="0.25">
      <c r="B1241" s="1"/>
      <c r="C1241" s="1"/>
      <c r="D1241" s="8"/>
      <c r="E1241" s="8"/>
      <c r="F1241" s="8"/>
      <c r="G1241" s="8"/>
      <c r="H1241" s="5"/>
      <c r="I1241" s="5"/>
      <c r="J1241" s="5"/>
    </row>
    <row r="1242" spans="2:10" x14ac:dyDescent="0.25">
      <c r="B1242" s="1"/>
      <c r="C1242" s="1"/>
      <c r="D1242" s="8"/>
      <c r="E1242" s="8"/>
      <c r="F1242" s="8"/>
      <c r="G1242" s="8"/>
      <c r="H1242" s="5"/>
      <c r="I1242" s="5"/>
      <c r="J1242" s="5"/>
    </row>
    <row r="1243" spans="2:10" x14ac:dyDescent="0.25">
      <c r="B1243" s="1"/>
      <c r="C1243" s="1"/>
      <c r="D1243" s="8"/>
      <c r="E1243" s="8"/>
      <c r="F1243" s="8"/>
      <c r="G1243" s="8"/>
      <c r="H1243" s="5"/>
      <c r="I1243" s="5"/>
      <c r="J1243" s="5"/>
    </row>
    <row r="1244" spans="2:10" x14ac:dyDescent="0.25">
      <c r="B1244" s="1"/>
      <c r="C1244" s="1"/>
      <c r="D1244" s="8"/>
      <c r="E1244" s="8"/>
      <c r="F1244" s="8"/>
      <c r="G1244" s="8"/>
      <c r="H1244" s="5"/>
      <c r="I1244" s="5"/>
      <c r="J1244" s="5"/>
    </row>
    <row r="1245" spans="2:10" x14ac:dyDescent="0.25">
      <c r="B1245" s="1"/>
      <c r="C1245" s="1"/>
      <c r="D1245" s="8"/>
      <c r="E1245" s="8"/>
      <c r="F1245" s="8"/>
      <c r="G1245" s="8"/>
      <c r="H1245" s="5"/>
      <c r="I1245" s="5"/>
      <c r="J1245" s="5"/>
    </row>
    <row r="1246" spans="2:10" x14ac:dyDescent="0.25">
      <c r="B1246" s="1"/>
      <c r="C1246" s="1"/>
      <c r="D1246" s="8"/>
      <c r="E1246" s="8"/>
      <c r="F1246" s="8"/>
      <c r="G1246" s="8"/>
      <c r="H1246" s="5"/>
      <c r="I1246" s="5"/>
      <c r="J1246" s="5"/>
    </row>
    <row r="1247" spans="2:10" x14ac:dyDescent="0.25">
      <c r="B1247" s="1"/>
      <c r="C1247" s="1"/>
      <c r="D1247" s="8"/>
      <c r="E1247" s="8"/>
      <c r="F1247" s="8"/>
      <c r="G1247" s="8"/>
      <c r="H1247" s="5"/>
      <c r="I1247" s="5"/>
      <c r="J1247" s="5"/>
    </row>
    <row r="1248" spans="2:10" x14ac:dyDescent="0.25">
      <c r="B1248" s="1"/>
      <c r="C1248" s="1"/>
      <c r="D1248" s="8"/>
      <c r="E1248" s="8"/>
      <c r="F1248" s="8"/>
      <c r="G1248" s="8"/>
      <c r="H1248" s="5"/>
      <c r="I1248" s="5"/>
      <c r="J1248" s="5"/>
    </row>
    <row r="1249" spans="2:10" x14ac:dyDescent="0.25">
      <c r="B1249" s="1"/>
      <c r="C1249" s="1"/>
      <c r="D1249" s="8"/>
      <c r="E1249" s="8"/>
      <c r="F1249" s="8"/>
      <c r="G1249" s="8"/>
      <c r="H1249" s="5"/>
      <c r="I1249" s="5"/>
      <c r="J1249" s="5"/>
    </row>
    <row r="1250" spans="2:10" x14ac:dyDescent="0.25">
      <c r="B1250" s="1"/>
      <c r="C1250" s="1"/>
      <c r="D1250" s="8"/>
      <c r="E1250" s="8"/>
      <c r="F1250" s="8"/>
      <c r="G1250" s="8"/>
      <c r="H1250" s="5"/>
      <c r="I1250" s="5"/>
      <c r="J1250" s="5"/>
    </row>
    <row r="1251" spans="2:10" x14ac:dyDescent="0.25">
      <c r="B1251" s="1"/>
      <c r="C1251" s="1"/>
      <c r="D1251" s="8"/>
      <c r="E1251" s="8"/>
      <c r="F1251" s="8"/>
      <c r="G1251" s="8"/>
      <c r="H1251" s="5"/>
      <c r="I1251" s="5"/>
      <c r="J1251" s="5"/>
    </row>
    <row r="1252" spans="2:10" x14ac:dyDescent="0.25">
      <c r="B1252" s="1"/>
      <c r="C1252" s="1"/>
      <c r="D1252" s="8"/>
      <c r="E1252" s="8"/>
      <c r="F1252" s="8"/>
      <c r="G1252" s="8"/>
      <c r="H1252" s="5"/>
      <c r="I1252" s="5"/>
      <c r="J1252" s="5"/>
    </row>
    <row r="1253" spans="2:10" x14ac:dyDescent="0.25">
      <c r="B1253" s="1"/>
      <c r="C1253" s="1"/>
      <c r="D1253" s="8"/>
      <c r="E1253" s="8"/>
      <c r="F1253" s="8"/>
      <c r="G1253" s="8"/>
      <c r="H1253" s="5"/>
      <c r="I1253" s="5"/>
      <c r="J1253" s="5"/>
    </row>
    <row r="1254" spans="2:10" x14ac:dyDescent="0.25">
      <c r="B1254" s="1"/>
      <c r="C1254" s="1"/>
      <c r="D1254" s="8"/>
      <c r="E1254" s="8"/>
      <c r="F1254" s="8"/>
      <c r="G1254" s="8"/>
      <c r="H1254" s="5"/>
      <c r="I1254" s="5"/>
      <c r="J1254" s="5"/>
    </row>
    <row r="1255" spans="2:10" x14ac:dyDescent="0.25">
      <c r="B1255" s="1"/>
      <c r="C1255" s="1"/>
      <c r="D1255" s="8"/>
      <c r="E1255" s="8"/>
      <c r="F1255" s="8"/>
      <c r="G1255" s="8"/>
      <c r="H1255" s="5"/>
      <c r="I1255" s="5"/>
      <c r="J1255" s="5"/>
    </row>
    <row r="1256" spans="2:10" x14ac:dyDescent="0.25">
      <c r="B1256" s="1"/>
      <c r="C1256" s="1"/>
      <c r="D1256" s="8"/>
      <c r="E1256" s="8"/>
      <c r="F1256" s="8"/>
      <c r="G1256" s="8"/>
      <c r="H1256" s="5"/>
      <c r="I1256" s="5"/>
      <c r="J1256" s="5"/>
    </row>
    <row r="1257" spans="2:10" x14ac:dyDescent="0.25">
      <c r="B1257" s="1"/>
      <c r="C1257" s="1"/>
      <c r="D1257" s="8"/>
      <c r="E1257" s="8"/>
      <c r="F1257" s="8"/>
      <c r="G1257" s="8"/>
      <c r="H1257" s="5"/>
      <c r="I1257" s="5"/>
      <c r="J1257" s="5"/>
    </row>
    <row r="1258" spans="2:10" x14ac:dyDescent="0.25">
      <c r="B1258" s="1"/>
      <c r="C1258" s="1"/>
      <c r="D1258" s="8"/>
      <c r="E1258" s="8"/>
      <c r="F1258" s="8"/>
      <c r="G1258" s="8"/>
      <c r="H1258" s="5"/>
      <c r="I1258" s="5"/>
      <c r="J1258" s="5"/>
    </row>
    <row r="1259" spans="2:10" x14ac:dyDescent="0.25">
      <c r="B1259" s="1"/>
      <c r="C1259" s="1"/>
      <c r="D1259" s="8"/>
      <c r="E1259" s="8"/>
      <c r="F1259" s="8"/>
      <c r="G1259" s="8"/>
      <c r="H1259" s="5"/>
      <c r="I1259" s="5"/>
      <c r="J1259" s="5"/>
    </row>
    <row r="1260" spans="2:10" x14ac:dyDescent="0.25">
      <c r="B1260" s="1"/>
      <c r="C1260" s="1"/>
      <c r="D1260" s="8"/>
      <c r="E1260" s="8"/>
      <c r="F1260" s="8"/>
      <c r="G1260" s="8"/>
      <c r="H1260" s="5"/>
      <c r="I1260" s="5"/>
      <c r="J1260" s="5"/>
    </row>
    <row r="1261" spans="2:10" x14ac:dyDescent="0.25">
      <c r="B1261" s="1"/>
      <c r="C1261" s="1"/>
      <c r="D1261" s="8"/>
      <c r="E1261" s="8"/>
      <c r="F1261" s="8"/>
      <c r="G1261" s="8"/>
      <c r="H1261" s="5"/>
      <c r="I1261" s="5"/>
      <c r="J1261" s="5"/>
    </row>
    <row r="1262" spans="2:10" x14ac:dyDescent="0.25">
      <c r="B1262" s="1"/>
      <c r="C1262" s="1"/>
      <c r="D1262" s="8"/>
      <c r="E1262" s="8"/>
      <c r="F1262" s="8"/>
      <c r="G1262" s="8"/>
      <c r="H1262" s="5"/>
      <c r="I1262" s="5"/>
      <c r="J1262" s="5"/>
    </row>
    <row r="1263" spans="2:10" x14ac:dyDescent="0.25">
      <c r="B1263" s="1"/>
      <c r="C1263" s="1"/>
      <c r="D1263" s="8"/>
      <c r="E1263" s="8"/>
      <c r="F1263" s="8"/>
      <c r="G1263" s="8"/>
      <c r="H1263" s="5"/>
      <c r="I1263" s="5"/>
      <c r="J1263" s="5"/>
    </row>
    <row r="1264" spans="2:10" x14ac:dyDescent="0.25">
      <c r="B1264" s="1"/>
      <c r="C1264" s="1"/>
      <c r="D1264" s="8"/>
      <c r="E1264" s="8"/>
      <c r="F1264" s="8"/>
      <c r="G1264" s="8"/>
      <c r="H1264" s="5"/>
      <c r="I1264" s="5"/>
      <c r="J1264" s="5"/>
    </row>
    <row r="1265" spans="2:10" x14ac:dyDescent="0.25">
      <c r="B1265" s="1"/>
      <c r="C1265" s="1"/>
      <c r="D1265" s="8"/>
      <c r="E1265" s="8"/>
      <c r="F1265" s="8"/>
      <c r="G1265" s="8"/>
      <c r="H1265" s="5"/>
      <c r="I1265" s="5"/>
      <c r="J1265" s="5"/>
    </row>
    <row r="1266" spans="2:10" x14ac:dyDescent="0.25">
      <c r="B1266" s="1"/>
      <c r="C1266" s="1"/>
      <c r="D1266" s="8"/>
      <c r="E1266" s="8"/>
      <c r="F1266" s="8"/>
      <c r="G1266" s="8"/>
      <c r="H1266" s="5"/>
      <c r="I1266" s="5"/>
      <c r="J1266" s="5"/>
    </row>
    <row r="1267" spans="2:10" x14ac:dyDescent="0.25">
      <c r="B1267" s="1"/>
      <c r="C1267" s="1"/>
      <c r="D1267" s="8"/>
      <c r="E1267" s="8"/>
      <c r="F1267" s="8"/>
      <c r="G1267" s="8"/>
      <c r="H1267" s="5"/>
      <c r="I1267" s="5"/>
      <c r="J1267" s="5"/>
    </row>
    <row r="1268" spans="2:10" x14ac:dyDescent="0.25">
      <c r="B1268" s="1"/>
      <c r="C1268" s="1"/>
      <c r="D1268" s="8"/>
      <c r="E1268" s="8"/>
      <c r="F1268" s="8"/>
      <c r="G1268" s="8"/>
      <c r="H1268" s="5"/>
      <c r="I1268" s="5"/>
      <c r="J1268" s="5"/>
    </row>
    <row r="1269" spans="2:10" x14ac:dyDescent="0.25">
      <c r="B1269" s="1"/>
      <c r="C1269" s="1"/>
      <c r="D1269" s="8"/>
      <c r="E1269" s="8"/>
      <c r="F1269" s="8"/>
      <c r="G1269" s="8"/>
      <c r="H1269" s="5"/>
      <c r="I1269" s="5"/>
      <c r="J1269" s="5"/>
    </row>
    <row r="1270" spans="2:10" x14ac:dyDescent="0.25">
      <c r="B1270" s="1"/>
      <c r="C1270" s="1"/>
      <c r="D1270" s="8"/>
      <c r="E1270" s="8"/>
      <c r="F1270" s="8"/>
      <c r="G1270" s="8"/>
      <c r="H1270" s="5"/>
      <c r="I1270" s="5"/>
      <c r="J1270" s="5"/>
    </row>
    <row r="1271" spans="2:10" x14ac:dyDescent="0.25">
      <c r="B1271" s="1"/>
      <c r="C1271" s="1"/>
      <c r="D1271" s="8"/>
      <c r="E1271" s="8"/>
      <c r="F1271" s="8"/>
      <c r="G1271" s="8"/>
      <c r="H1271" s="5"/>
      <c r="I1271" s="5"/>
      <c r="J1271" s="5"/>
    </row>
    <row r="1272" spans="2:10" x14ac:dyDescent="0.25">
      <c r="B1272" s="1"/>
      <c r="C1272" s="1"/>
      <c r="D1272" s="8"/>
      <c r="E1272" s="8"/>
      <c r="F1272" s="8"/>
      <c r="G1272" s="8"/>
      <c r="H1272" s="5"/>
      <c r="I1272" s="5"/>
      <c r="J1272" s="5"/>
    </row>
    <row r="1273" spans="2:10" x14ac:dyDescent="0.25">
      <c r="B1273" s="1"/>
      <c r="C1273" s="1"/>
      <c r="D1273" s="8"/>
      <c r="E1273" s="8"/>
      <c r="F1273" s="8"/>
      <c r="G1273" s="8"/>
      <c r="H1273" s="5"/>
      <c r="I1273" s="5"/>
      <c r="J1273" s="5"/>
    </row>
    <row r="1274" spans="2:10" x14ac:dyDescent="0.25">
      <c r="B1274" s="1"/>
      <c r="C1274" s="1"/>
      <c r="D1274" s="8"/>
      <c r="E1274" s="8"/>
      <c r="F1274" s="8"/>
      <c r="G1274" s="8"/>
      <c r="H1274" s="5"/>
      <c r="I1274" s="5"/>
      <c r="J1274" s="5"/>
    </row>
    <row r="1275" spans="2:10" x14ac:dyDescent="0.25">
      <c r="B1275" s="1"/>
      <c r="C1275" s="1"/>
      <c r="D1275" s="8"/>
      <c r="E1275" s="8"/>
      <c r="F1275" s="8"/>
      <c r="G1275" s="8"/>
      <c r="H1275" s="5"/>
      <c r="I1275" s="5"/>
      <c r="J1275" s="5"/>
    </row>
    <row r="1276" spans="2:10" x14ac:dyDescent="0.25">
      <c r="B1276" s="1"/>
      <c r="C1276" s="1"/>
      <c r="D1276" s="8"/>
      <c r="E1276" s="8"/>
      <c r="F1276" s="8"/>
      <c r="G1276" s="8"/>
      <c r="H1276" s="5"/>
      <c r="I1276" s="5"/>
      <c r="J1276" s="5"/>
    </row>
    <row r="1277" spans="2:10" x14ac:dyDescent="0.25">
      <c r="B1277" s="1"/>
      <c r="C1277" s="1"/>
      <c r="D1277" s="8"/>
      <c r="E1277" s="8"/>
      <c r="F1277" s="8"/>
      <c r="G1277" s="8"/>
      <c r="H1277" s="5"/>
      <c r="I1277" s="5"/>
      <c r="J1277" s="5"/>
    </row>
    <row r="1278" spans="2:10" x14ac:dyDescent="0.25">
      <c r="B1278" s="1"/>
      <c r="C1278" s="1"/>
      <c r="D1278" s="8"/>
      <c r="E1278" s="8"/>
      <c r="F1278" s="8"/>
      <c r="G1278" s="8"/>
      <c r="H1278" s="5"/>
      <c r="I1278" s="5"/>
      <c r="J1278" s="5"/>
    </row>
    <row r="1279" spans="2:10" x14ac:dyDescent="0.25">
      <c r="B1279" s="1"/>
      <c r="C1279" s="1"/>
      <c r="D1279" s="8"/>
      <c r="E1279" s="8"/>
      <c r="F1279" s="8"/>
      <c r="G1279" s="8"/>
      <c r="H1279" s="5"/>
      <c r="I1279" s="5"/>
      <c r="J1279" s="5"/>
    </row>
    <row r="1280" spans="2:10" x14ac:dyDescent="0.25">
      <c r="B1280" s="1"/>
      <c r="C1280" s="1"/>
      <c r="D1280" s="8"/>
      <c r="E1280" s="8"/>
      <c r="F1280" s="8"/>
      <c r="G1280" s="8"/>
      <c r="H1280" s="5"/>
      <c r="I1280" s="5"/>
      <c r="J1280" s="5"/>
    </row>
    <row r="1281" spans="2:10" x14ac:dyDescent="0.25">
      <c r="B1281" s="1"/>
      <c r="C1281" s="1"/>
      <c r="D1281" s="8"/>
      <c r="E1281" s="8"/>
      <c r="F1281" s="8"/>
      <c r="G1281" s="8"/>
      <c r="H1281" s="5"/>
      <c r="I1281" s="5"/>
      <c r="J1281" s="5"/>
    </row>
    <row r="1282" spans="2:10" x14ac:dyDescent="0.25">
      <c r="B1282" s="1"/>
      <c r="C1282" s="1"/>
      <c r="D1282" s="8"/>
      <c r="E1282" s="8"/>
      <c r="F1282" s="8"/>
      <c r="G1282" s="8"/>
      <c r="H1282" s="5"/>
      <c r="I1282" s="5"/>
      <c r="J1282" s="5"/>
    </row>
    <row r="1283" spans="2:10" x14ac:dyDescent="0.25">
      <c r="B1283" s="1"/>
      <c r="C1283" s="1"/>
      <c r="D1283" s="8"/>
      <c r="E1283" s="8"/>
      <c r="F1283" s="8"/>
      <c r="G1283" s="8"/>
      <c r="H1283" s="5"/>
      <c r="I1283" s="5"/>
      <c r="J1283" s="5"/>
    </row>
    <row r="1284" spans="2:10" x14ac:dyDescent="0.25">
      <c r="B1284" s="1"/>
      <c r="C1284" s="1"/>
      <c r="D1284" s="8"/>
      <c r="E1284" s="8"/>
      <c r="F1284" s="8"/>
      <c r="G1284" s="8"/>
      <c r="H1284" s="5"/>
      <c r="I1284" s="5"/>
      <c r="J1284" s="5"/>
    </row>
    <row r="1285" spans="2:10" x14ac:dyDescent="0.25">
      <c r="B1285" s="1"/>
      <c r="C1285" s="1"/>
      <c r="D1285" s="8"/>
      <c r="E1285" s="8"/>
      <c r="F1285" s="8"/>
      <c r="G1285" s="8"/>
      <c r="H1285" s="5"/>
      <c r="I1285" s="5"/>
      <c r="J1285" s="5"/>
    </row>
    <row r="1286" spans="2:10" x14ac:dyDescent="0.25">
      <c r="B1286" s="1"/>
      <c r="C1286" s="1"/>
      <c r="D1286" s="8"/>
      <c r="E1286" s="8"/>
      <c r="F1286" s="8"/>
      <c r="G1286" s="8"/>
      <c r="H1286" s="5"/>
      <c r="I1286" s="5"/>
      <c r="J1286" s="5"/>
    </row>
    <row r="1287" spans="2:10" x14ac:dyDescent="0.25">
      <c r="B1287" s="1"/>
      <c r="C1287" s="1"/>
      <c r="D1287" s="8"/>
      <c r="E1287" s="8"/>
      <c r="F1287" s="8"/>
      <c r="G1287" s="8"/>
      <c r="H1287" s="5"/>
      <c r="I1287" s="5"/>
      <c r="J1287" s="5"/>
    </row>
    <row r="1288" spans="2:10" x14ac:dyDescent="0.25">
      <c r="B1288" s="1"/>
      <c r="C1288" s="1"/>
      <c r="D1288" s="8"/>
      <c r="E1288" s="8"/>
      <c r="F1288" s="8"/>
      <c r="G1288" s="8"/>
      <c r="H1288" s="5"/>
      <c r="I1288" s="5"/>
      <c r="J1288" s="5"/>
    </row>
    <row r="1289" spans="2:10" x14ac:dyDescent="0.25">
      <c r="B1289" s="1"/>
      <c r="C1289" s="1"/>
      <c r="D1289" s="8"/>
      <c r="E1289" s="8"/>
      <c r="F1289" s="8"/>
      <c r="G1289" s="8"/>
      <c r="H1289" s="5"/>
      <c r="I1289" s="5"/>
      <c r="J1289" s="5"/>
    </row>
    <row r="1290" spans="2:10" x14ac:dyDescent="0.25">
      <c r="B1290" s="1"/>
      <c r="C1290" s="1"/>
      <c r="D1290" s="8"/>
      <c r="E1290" s="8"/>
      <c r="F1290" s="8"/>
      <c r="G1290" s="8"/>
      <c r="H1290" s="5"/>
      <c r="I1290" s="5"/>
      <c r="J1290" s="5"/>
    </row>
    <row r="1291" spans="2:10" x14ac:dyDescent="0.25">
      <c r="B1291" s="1"/>
      <c r="C1291" s="1"/>
      <c r="D1291" s="8"/>
      <c r="E1291" s="8"/>
      <c r="F1291" s="8"/>
      <c r="G1291" s="8"/>
      <c r="H1291" s="5"/>
      <c r="I1291" s="5"/>
      <c r="J1291" s="5"/>
    </row>
    <row r="1292" spans="2:10" x14ac:dyDescent="0.25">
      <c r="B1292" s="1"/>
      <c r="C1292" s="1"/>
      <c r="D1292" s="8"/>
      <c r="E1292" s="8"/>
      <c r="F1292" s="8"/>
      <c r="G1292" s="8"/>
      <c r="H1292" s="5"/>
      <c r="I1292" s="5"/>
      <c r="J1292" s="5"/>
    </row>
    <row r="1293" spans="2:10" x14ac:dyDescent="0.25">
      <c r="B1293" s="1"/>
      <c r="C1293" s="1"/>
      <c r="D1293" s="8"/>
      <c r="E1293" s="8"/>
      <c r="F1293" s="8"/>
      <c r="G1293" s="8"/>
      <c r="H1293" s="5"/>
      <c r="I1293" s="5"/>
      <c r="J1293" s="5"/>
    </row>
    <row r="1294" spans="2:10" x14ac:dyDescent="0.25">
      <c r="B1294" s="1"/>
      <c r="C1294" s="1"/>
      <c r="D1294" s="8"/>
      <c r="E1294" s="8"/>
      <c r="F1294" s="8"/>
      <c r="G1294" s="8"/>
      <c r="H1294" s="5"/>
      <c r="I1294" s="5"/>
      <c r="J1294" s="5"/>
    </row>
    <row r="1295" spans="2:10" x14ac:dyDescent="0.25">
      <c r="B1295" s="1"/>
      <c r="C1295" s="1"/>
      <c r="D1295" s="8"/>
      <c r="E1295" s="8"/>
      <c r="F1295" s="8"/>
      <c r="G1295" s="8"/>
      <c r="H1295" s="5"/>
      <c r="I1295" s="5"/>
      <c r="J1295" s="5"/>
    </row>
    <row r="1296" spans="2:10" x14ac:dyDescent="0.25">
      <c r="B1296" s="1"/>
      <c r="C1296" s="1"/>
      <c r="D1296" s="8"/>
      <c r="E1296" s="8"/>
      <c r="F1296" s="8"/>
      <c r="G1296" s="8"/>
      <c r="H1296" s="5"/>
      <c r="I1296" s="5"/>
      <c r="J1296" s="5"/>
    </row>
    <row r="1297" spans="2:10" x14ac:dyDescent="0.25">
      <c r="B1297" s="1"/>
      <c r="C1297" s="1"/>
      <c r="D1297" s="8"/>
      <c r="E1297" s="8"/>
      <c r="F1297" s="8"/>
      <c r="G1297" s="8"/>
      <c r="H1297" s="5"/>
      <c r="I1297" s="5"/>
      <c r="J1297" s="5"/>
    </row>
    <row r="1298" spans="2:10" x14ac:dyDescent="0.25">
      <c r="B1298" s="1"/>
      <c r="C1298" s="1"/>
      <c r="D1298" s="8"/>
      <c r="E1298" s="8"/>
      <c r="F1298" s="8"/>
      <c r="G1298" s="8"/>
      <c r="H1298" s="5"/>
      <c r="I1298" s="5"/>
      <c r="J1298" s="5"/>
    </row>
    <row r="1299" spans="2:10" x14ac:dyDescent="0.25">
      <c r="B1299" s="1"/>
      <c r="C1299" s="1"/>
      <c r="D1299" s="8"/>
      <c r="E1299" s="8"/>
      <c r="F1299" s="8"/>
      <c r="G1299" s="8"/>
      <c r="H1299" s="5"/>
      <c r="I1299" s="5"/>
      <c r="J1299" s="5"/>
    </row>
    <row r="1300" spans="2:10" x14ac:dyDescent="0.25">
      <c r="B1300" s="1"/>
      <c r="C1300" s="1"/>
      <c r="D1300" s="8"/>
      <c r="E1300" s="8"/>
      <c r="F1300" s="8"/>
      <c r="G1300" s="8"/>
      <c r="H1300" s="5"/>
      <c r="I1300" s="5"/>
      <c r="J1300" s="5"/>
    </row>
    <row r="1301" spans="2:10" x14ac:dyDescent="0.25">
      <c r="B1301" s="1"/>
      <c r="C1301" s="1"/>
      <c r="D1301" s="8"/>
      <c r="E1301" s="8"/>
      <c r="F1301" s="8"/>
      <c r="G1301" s="8"/>
      <c r="H1301" s="5"/>
      <c r="I1301" s="5"/>
      <c r="J1301" s="5"/>
    </row>
    <row r="1302" spans="2:10" x14ac:dyDescent="0.25">
      <c r="B1302" s="1"/>
      <c r="C1302" s="1"/>
      <c r="D1302" s="8"/>
      <c r="E1302" s="8"/>
      <c r="F1302" s="8"/>
      <c r="G1302" s="8"/>
      <c r="H1302" s="5"/>
      <c r="I1302" s="5"/>
      <c r="J1302" s="5"/>
    </row>
    <row r="1303" spans="2:10" x14ac:dyDescent="0.25">
      <c r="B1303" s="1"/>
      <c r="C1303" s="1"/>
      <c r="D1303" s="8"/>
      <c r="E1303" s="8"/>
      <c r="F1303" s="8"/>
      <c r="G1303" s="8"/>
      <c r="H1303" s="5"/>
      <c r="I1303" s="5"/>
      <c r="J1303" s="5"/>
    </row>
    <row r="1304" spans="2:10" x14ac:dyDescent="0.25">
      <c r="B1304" s="1"/>
      <c r="C1304" s="1"/>
      <c r="D1304" s="8"/>
      <c r="E1304" s="8"/>
      <c r="F1304" s="8"/>
      <c r="G1304" s="8"/>
      <c r="H1304" s="5"/>
      <c r="I1304" s="5"/>
      <c r="J1304" s="5"/>
    </row>
    <row r="1305" spans="2:10" x14ac:dyDescent="0.25">
      <c r="B1305" s="1"/>
      <c r="C1305" s="1"/>
      <c r="D1305" s="8"/>
      <c r="E1305" s="8"/>
      <c r="F1305" s="8"/>
      <c r="G1305" s="8"/>
      <c r="H1305" s="5"/>
      <c r="I1305" s="5"/>
      <c r="J1305" s="5"/>
    </row>
    <row r="1306" spans="2:10" x14ac:dyDescent="0.25">
      <c r="B1306" s="1"/>
      <c r="C1306" s="1"/>
      <c r="D1306" s="8"/>
      <c r="E1306" s="8"/>
      <c r="F1306" s="8"/>
      <c r="G1306" s="8"/>
      <c r="H1306" s="5"/>
      <c r="I1306" s="5"/>
      <c r="J1306" s="5"/>
    </row>
    <row r="1307" spans="2:10" x14ac:dyDescent="0.25">
      <c r="B1307" s="1"/>
      <c r="C1307" s="1"/>
      <c r="D1307" s="8"/>
      <c r="E1307" s="8"/>
      <c r="F1307" s="8"/>
      <c r="G1307" s="8"/>
      <c r="H1307" s="5"/>
      <c r="I1307" s="5"/>
      <c r="J1307" s="5"/>
    </row>
    <row r="1308" spans="2:10" x14ac:dyDescent="0.25">
      <c r="B1308" s="1"/>
      <c r="C1308" s="1"/>
      <c r="D1308" s="8"/>
      <c r="E1308" s="8"/>
      <c r="F1308" s="8"/>
      <c r="G1308" s="8"/>
      <c r="H1308" s="5"/>
      <c r="I1308" s="5"/>
      <c r="J1308" s="5"/>
    </row>
    <row r="1309" spans="2:10" x14ac:dyDescent="0.25">
      <c r="B1309" s="1"/>
      <c r="C1309" s="1"/>
      <c r="D1309" s="8"/>
      <c r="E1309" s="8"/>
      <c r="F1309" s="8"/>
      <c r="G1309" s="8"/>
      <c r="H1309" s="5"/>
      <c r="I1309" s="5"/>
      <c r="J1309" s="5"/>
    </row>
    <row r="1310" spans="2:10" x14ac:dyDescent="0.25">
      <c r="B1310" s="1"/>
      <c r="C1310" s="1"/>
      <c r="D1310" s="8"/>
      <c r="E1310" s="8"/>
      <c r="F1310" s="8"/>
      <c r="G1310" s="8"/>
      <c r="H1310" s="5"/>
      <c r="I1310" s="5"/>
      <c r="J1310" s="5"/>
    </row>
    <row r="1311" spans="2:10" x14ac:dyDescent="0.25">
      <c r="B1311" s="1"/>
      <c r="C1311" s="1"/>
      <c r="D1311" s="8"/>
      <c r="E1311" s="8"/>
      <c r="F1311" s="8"/>
      <c r="G1311" s="8"/>
      <c r="H1311" s="5"/>
      <c r="I1311" s="5"/>
      <c r="J1311" s="5"/>
    </row>
    <row r="1312" spans="2:10" x14ac:dyDescent="0.25">
      <c r="B1312" s="1"/>
      <c r="C1312" s="1"/>
      <c r="D1312" s="8"/>
      <c r="E1312" s="8"/>
      <c r="F1312" s="8"/>
      <c r="G1312" s="8"/>
      <c r="H1312" s="5"/>
      <c r="I1312" s="5"/>
      <c r="J1312" s="5"/>
    </row>
    <row r="1313" spans="2:10" x14ac:dyDescent="0.25">
      <c r="B1313" s="1"/>
      <c r="C1313" s="1"/>
      <c r="D1313" s="8"/>
      <c r="E1313" s="8"/>
      <c r="F1313" s="8"/>
      <c r="G1313" s="8"/>
      <c r="H1313" s="5"/>
      <c r="I1313" s="5"/>
      <c r="J1313" s="5"/>
    </row>
    <row r="1314" spans="2:10" x14ac:dyDescent="0.25">
      <c r="B1314" s="1"/>
      <c r="C1314" s="1"/>
      <c r="D1314" s="8"/>
      <c r="E1314" s="8"/>
      <c r="F1314" s="8"/>
      <c r="G1314" s="8"/>
      <c r="H1314" s="5"/>
      <c r="I1314" s="5"/>
      <c r="J1314" s="5"/>
    </row>
    <row r="1315" spans="2:10" x14ac:dyDescent="0.25">
      <c r="B1315" s="1"/>
      <c r="C1315" s="1"/>
      <c r="D1315" s="8"/>
      <c r="E1315" s="8"/>
      <c r="F1315" s="8"/>
      <c r="G1315" s="8"/>
      <c r="H1315" s="5"/>
      <c r="I1315" s="5"/>
      <c r="J1315" s="5"/>
    </row>
    <row r="1316" spans="2:10" x14ac:dyDescent="0.25">
      <c r="B1316" s="1"/>
      <c r="C1316" s="1"/>
      <c r="D1316" s="8"/>
      <c r="E1316" s="8"/>
      <c r="F1316" s="8"/>
      <c r="G1316" s="8"/>
      <c r="H1316" s="5"/>
      <c r="I1316" s="5"/>
      <c r="J1316" s="5"/>
    </row>
    <row r="1317" spans="2:10" x14ac:dyDescent="0.25">
      <c r="B1317" s="1"/>
      <c r="C1317" s="1"/>
      <c r="D1317" s="8"/>
      <c r="E1317" s="8"/>
      <c r="F1317" s="8"/>
      <c r="G1317" s="8"/>
      <c r="H1317" s="5"/>
      <c r="I1317" s="5"/>
      <c r="J1317" s="5"/>
    </row>
    <row r="1318" spans="2:10" x14ac:dyDescent="0.25">
      <c r="B1318" s="1"/>
      <c r="C1318" s="1"/>
      <c r="D1318" s="8"/>
      <c r="E1318" s="8"/>
      <c r="F1318" s="8"/>
      <c r="G1318" s="8"/>
      <c r="H1318" s="5"/>
      <c r="I1318" s="5"/>
      <c r="J1318" s="5"/>
    </row>
    <row r="1319" spans="2:10" x14ac:dyDescent="0.25">
      <c r="B1319" s="1"/>
      <c r="C1319" s="1"/>
      <c r="D1319" s="8"/>
      <c r="E1319" s="8"/>
      <c r="F1319" s="8"/>
      <c r="G1319" s="8"/>
      <c r="H1319" s="5"/>
      <c r="I1319" s="5"/>
      <c r="J1319" s="5"/>
    </row>
    <row r="1320" spans="2:10" x14ac:dyDescent="0.25">
      <c r="B1320" s="1"/>
      <c r="C1320" s="1"/>
      <c r="D1320" s="8"/>
      <c r="E1320" s="8"/>
      <c r="F1320" s="8"/>
      <c r="G1320" s="8"/>
      <c r="H1320" s="5"/>
      <c r="I1320" s="5"/>
      <c r="J1320" s="5"/>
    </row>
    <row r="1321" spans="2:10" x14ac:dyDescent="0.25">
      <c r="B1321" s="1"/>
      <c r="C1321" s="1"/>
      <c r="D1321" s="8"/>
      <c r="E1321" s="8"/>
      <c r="F1321" s="8"/>
      <c r="G1321" s="8"/>
      <c r="H1321" s="5"/>
      <c r="I1321" s="5"/>
      <c r="J1321" s="5"/>
    </row>
    <row r="1322" spans="2:10" x14ac:dyDescent="0.25">
      <c r="B1322" s="1"/>
      <c r="C1322" s="1"/>
      <c r="D1322" s="8"/>
      <c r="E1322" s="8"/>
      <c r="F1322" s="8"/>
      <c r="G1322" s="8"/>
      <c r="H1322" s="5"/>
      <c r="I1322" s="5"/>
      <c r="J1322" s="5"/>
    </row>
    <row r="1323" spans="2:10" x14ac:dyDescent="0.25">
      <c r="B1323" s="1"/>
      <c r="C1323" s="1"/>
      <c r="D1323" s="8"/>
      <c r="E1323" s="8"/>
      <c r="F1323" s="8"/>
      <c r="G1323" s="8"/>
      <c r="H1323" s="5"/>
      <c r="I1323" s="5"/>
      <c r="J1323" s="5"/>
    </row>
    <row r="1324" spans="2:10" x14ac:dyDescent="0.25">
      <c r="B1324" s="1"/>
      <c r="C1324" s="1"/>
      <c r="D1324" s="8"/>
      <c r="E1324" s="8"/>
      <c r="F1324" s="8"/>
      <c r="G1324" s="8"/>
      <c r="H1324" s="5"/>
      <c r="I1324" s="5"/>
      <c r="J1324" s="5"/>
    </row>
    <row r="1325" spans="2:10" x14ac:dyDescent="0.25">
      <c r="B1325" s="1"/>
      <c r="C1325" s="1"/>
      <c r="D1325" s="8"/>
      <c r="E1325" s="8"/>
      <c r="F1325" s="8"/>
      <c r="G1325" s="8"/>
      <c r="H1325" s="5"/>
      <c r="I1325" s="5"/>
      <c r="J1325" s="5"/>
    </row>
    <row r="1326" spans="2:10" x14ac:dyDescent="0.25">
      <c r="B1326" s="1"/>
      <c r="C1326" s="1"/>
      <c r="D1326" s="8"/>
      <c r="E1326" s="8"/>
      <c r="F1326" s="8"/>
      <c r="G1326" s="8"/>
      <c r="H1326" s="5"/>
      <c r="I1326" s="5"/>
      <c r="J1326" s="5"/>
    </row>
    <row r="1327" spans="2:10" x14ac:dyDescent="0.25">
      <c r="B1327" s="1"/>
      <c r="C1327" s="1"/>
      <c r="D1327" s="8"/>
      <c r="E1327" s="8"/>
      <c r="F1327" s="8"/>
      <c r="G1327" s="8"/>
      <c r="H1327" s="5"/>
      <c r="I1327" s="5"/>
      <c r="J1327" s="5"/>
    </row>
    <row r="1328" spans="2:10" x14ac:dyDescent="0.25">
      <c r="B1328" s="1"/>
      <c r="C1328" s="1"/>
      <c r="D1328" s="8"/>
      <c r="E1328" s="8"/>
      <c r="F1328" s="8"/>
      <c r="G1328" s="8"/>
      <c r="H1328" s="5"/>
      <c r="I1328" s="5"/>
      <c r="J1328" s="5"/>
    </row>
    <row r="1329" spans="2:10" x14ac:dyDescent="0.25">
      <c r="B1329" s="1"/>
      <c r="C1329" s="1"/>
      <c r="D1329" s="8"/>
      <c r="E1329" s="8"/>
      <c r="F1329" s="8"/>
      <c r="G1329" s="8"/>
      <c r="H1329" s="5"/>
      <c r="I1329" s="5"/>
      <c r="J1329" s="5"/>
    </row>
    <row r="1330" spans="2:10" x14ac:dyDescent="0.25">
      <c r="B1330" s="1"/>
      <c r="C1330" s="1"/>
      <c r="D1330" s="8"/>
      <c r="E1330" s="8"/>
      <c r="F1330" s="8"/>
      <c r="G1330" s="8"/>
      <c r="H1330" s="5"/>
      <c r="I1330" s="5"/>
      <c r="J1330" s="5"/>
    </row>
    <row r="1331" spans="2:10" x14ac:dyDescent="0.25">
      <c r="B1331" s="1"/>
      <c r="C1331" s="1"/>
      <c r="D1331" s="8"/>
      <c r="E1331" s="8"/>
      <c r="F1331" s="8"/>
      <c r="G1331" s="8"/>
      <c r="H1331" s="5"/>
      <c r="I1331" s="5"/>
      <c r="J1331" s="5"/>
    </row>
    <row r="1332" spans="2:10" x14ac:dyDescent="0.25">
      <c r="B1332" s="1"/>
      <c r="C1332" s="1"/>
      <c r="D1332" s="8"/>
      <c r="E1332" s="8"/>
      <c r="F1332" s="8"/>
      <c r="G1332" s="8"/>
      <c r="H1332" s="5"/>
      <c r="I1332" s="5"/>
      <c r="J1332" s="5"/>
    </row>
    <row r="1333" spans="2:10" x14ac:dyDescent="0.25">
      <c r="B1333" s="1"/>
      <c r="C1333" s="1"/>
      <c r="D1333" s="8"/>
      <c r="E1333" s="8"/>
      <c r="F1333" s="8"/>
      <c r="G1333" s="8"/>
      <c r="H1333" s="5"/>
      <c r="I1333" s="5"/>
      <c r="J1333" s="5"/>
    </row>
    <row r="1334" spans="2:10" x14ac:dyDescent="0.25">
      <c r="B1334" s="1"/>
      <c r="C1334" s="1"/>
      <c r="D1334" s="8"/>
      <c r="E1334" s="8"/>
      <c r="F1334" s="8"/>
      <c r="G1334" s="8"/>
      <c r="H1334" s="5"/>
      <c r="I1334" s="5"/>
      <c r="J1334" s="5"/>
    </row>
    <row r="1335" spans="2:10" x14ac:dyDescent="0.25">
      <c r="B1335" s="1"/>
      <c r="C1335" s="1"/>
      <c r="D1335" s="8"/>
      <c r="E1335" s="8"/>
      <c r="F1335" s="8"/>
      <c r="G1335" s="8"/>
      <c r="H1335" s="5"/>
      <c r="I1335" s="5"/>
      <c r="J1335" s="5"/>
    </row>
    <row r="1336" spans="2:10" x14ac:dyDescent="0.25">
      <c r="B1336" s="1"/>
      <c r="C1336" s="1"/>
      <c r="D1336" s="8"/>
      <c r="E1336" s="8"/>
      <c r="F1336" s="8"/>
      <c r="G1336" s="8"/>
      <c r="H1336" s="5"/>
      <c r="I1336" s="5"/>
      <c r="J1336" s="5"/>
    </row>
    <row r="1337" spans="2:10" x14ac:dyDescent="0.25">
      <c r="B1337" s="1"/>
      <c r="C1337" s="1"/>
      <c r="D1337" s="8"/>
      <c r="E1337" s="8"/>
      <c r="F1337" s="8"/>
      <c r="G1337" s="8"/>
      <c r="H1337" s="5"/>
      <c r="I1337" s="5"/>
      <c r="J1337" s="5"/>
    </row>
    <row r="1338" spans="2:10" x14ac:dyDescent="0.25">
      <c r="B1338" s="1"/>
      <c r="C1338" s="1"/>
      <c r="D1338" s="8"/>
      <c r="E1338" s="8"/>
      <c r="F1338" s="8"/>
      <c r="G1338" s="8"/>
      <c r="H1338" s="5"/>
      <c r="I1338" s="5"/>
      <c r="J1338" s="5"/>
    </row>
    <row r="1339" spans="2:10" x14ac:dyDescent="0.25">
      <c r="B1339" s="1"/>
      <c r="C1339" s="1"/>
      <c r="D1339" s="8"/>
      <c r="E1339" s="8"/>
      <c r="F1339" s="8"/>
      <c r="G1339" s="8"/>
      <c r="H1339" s="5"/>
      <c r="I1339" s="5"/>
      <c r="J1339" s="5"/>
    </row>
    <row r="1340" spans="2:10" x14ac:dyDescent="0.25">
      <c r="B1340" s="1"/>
      <c r="C1340" s="1"/>
      <c r="D1340" s="8"/>
      <c r="E1340" s="8"/>
      <c r="F1340" s="8"/>
      <c r="G1340" s="8"/>
      <c r="H1340" s="5"/>
      <c r="I1340" s="5"/>
      <c r="J1340" s="5"/>
    </row>
    <row r="1341" spans="2:10" x14ac:dyDescent="0.25">
      <c r="B1341" s="1"/>
      <c r="C1341" s="1"/>
      <c r="D1341" s="8"/>
      <c r="E1341" s="8"/>
      <c r="F1341" s="8"/>
      <c r="G1341" s="8"/>
      <c r="H1341" s="5"/>
      <c r="I1341" s="5"/>
      <c r="J1341" s="5"/>
    </row>
    <row r="1342" spans="2:10" x14ac:dyDescent="0.25">
      <c r="B1342" s="1"/>
      <c r="C1342" s="1"/>
      <c r="D1342" s="8"/>
      <c r="E1342" s="8"/>
      <c r="F1342" s="8"/>
      <c r="G1342" s="8"/>
      <c r="H1342" s="5"/>
      <c r="I1342" s="5"/>
      <c r="J1342" s="5"/>
    </row>
    <row r="1343" spans="2:10" x14ac:dyDescent="0.25">
      <c r="B1343" s="1"/>
      <c r="C1343" s="1"/>
      <c r="D1343" s="8"/>
      <c r="E1343" s="8"/>
      <c r="F1343" s="8"/>
      <c r="G1343" s="8"/>
      <c r="H1343" s="5"/>
      <c r="I1343" s="5"/>
      <c r="J1343" s="5"/>
    </row>
    <row r="1344" spans="2:10" x14ac:dyDescent="0.25">
      <c r="B1344" s="1"/>
      <c r="C1344" s="1"/>
      <c r="D1344" s="8"/>
      <c r="E1344" s="8"/>
      <c r="F1344" s="8"/>
      <c r="G1344" s="8"/>
      <c r="H1344" s="5"/>
      <c r="I1344" s="5"/>
      <c r="J1344" s="5"/>
    </row>
    <row r="1345" spans="2:10" x14ac:dyDescent="0.25">
      <c r="B1345" s="1"/>
      <c r="C1345" s="1"/>
      <c r="D1345" s="8"/>
      <c r="E1345" s="8"/>
      <c r="F1345" s="8"/>
      <c r="G1345" s="8"/>
      <c r="H1345" s="5"/>
      <c r="I1345" s="5"/>
      <c r="J1345" s="5"/>
    </row>
    <row r="1346" spans="2:10" x14ac:dyDescent="0.25">
      <c r="B1346" s="1"/>
      <c r="C1346" s="1"/>
      <c r="D1346" s="8"/>
      <c r="E1346" s="8"/>
      <c r="F1346" s="8"/>
      <c r="G1346" s="8"/>
      <c r="H1346" s="5"/>
      <c r="I1346" s="5"/>
      <c r="J1346" s="5"/>
    </row>
    <row r="1347" spans="2:10" x14ac:dyDescent="0.25">
      <c r="B1347" s="1"/>
      <c r="C1347" s="1"/>
      <c r="D1347" s="8"/>
      <c r="E1347" s="8"/>
      <c r="F1347" s="8"/>
      <c r="G1347" s="8"/>
      <c r="H1347" s="5"/>
      <c r="I1347" s="5"/>
      <c r="J1347" s="5"/>
    </row>
    <row r="1348" spans="2:10" x14ac:dyDescent="0.25">
      <c r="B1348" s="1"/>
      <c r="C1348" s="1"/>
      <c r="D1348" s="8"/>
      <c r="E1348" s="8"/>
      <c r="F1348" s="8"/>
      <c r="G1348" s="8"/>
      <c r="H1348" s="5"/>
      <c r="I1348" s="5"/>
      <c r="J1348" s="5"/>
    </row>
    <row r="1349" spans="2:10" x14ac:dyDescent="0.25">
      <c r="B1349" s="1"/>
      <c r="C1349" s="1"/>
      <c r="D1349" s="8"/>
      <c r="E1349" s="8"/>
      <c r="F1349" s="8"/>
      <c r="G1349" s="8"/>
      <c r="H1349" s="5"/>
      <c r="I1349" s="5"/>
      <c r="J1349" s="5"/>
    </row>
    <row r="1350" spans="2:10" x14ac:dyDescent="0.25">
      <c r="B1350" s="1"/>
      <c r="C1350" s="1"/>
      <c r="D1350" s="8"/>
      <c r="E1350" s="8"/>
      <c r="F1350" s="8"/>
      <c r="G1350" s="8"/>
      <c r="H1350" s="5"/>
      <c r="I1350" s="5"/>
      <c r="J1350" s="5"/>
    </row>
    <row r="1351" spans="2:10" x14ac:dyDescent="0.25">
      <c r="B1351" s="1"/>
      <c r="C1351" s="1"/>
      <c r="D1351" s="8"/>
      <c r="E1351" s="8"/>
      <c r="F1351" s="8"/>
      <c r="G1351" s="8"/>
      <c r="H1351" s="5"/>
      <c r="I1351" s="5"/>
      <c r="J1351" s="5"/>
    </row>
    <row r="1352" spans="2:10" x14ac:dyDescent="0.25">
      <c r="B1352" s="1"/>
      <c r="C1352" s="1"/>
      <c r="D1352" s="8"/>
      <c r="E1352" s="8"/>
      <c r="F1352" s="8"/>
      <c r="G1352" s="8"/>
      <c r="H1352" s="5"/>
      <c r="I1352" s="5"/>
      <c r="J1352" s="5"/>
    </row>
    <row r="1353" spans="2:10" x14ac:dyDescent="0.25">
      <c r="B1353" s="1"/>
      <c r="C1353" s="1"/>
      <c r="D1353" s="8"/>
      <c r="E1353" s="8"/>
      <c r="F1353" s="8"/>
      <c r="G1353" s="8"/>
      <c r="H1353" s="5"/>
      <c r="I1353" s="5"/>
      <c r="J1353" s="5"/>
    </row>
    <row r="1354" spans="2:10" x14ac:dyDescent="0.25">
      <c r="B1354" s="1"/>
      <c r="C1354" s="1"/>
      <c r="D1354" s="8"/>
      <c r="E1354" s="8"/>
      <c r="F1354" s="8"/>
      <c r="G1354" s="8"/>
      <c r="H1354" s="5"/>
      <c r="I1354" s="5"/>
      <c r="J1354" s="5"/>
    </row>
    <row r="1355" spans="2:10" x14ac:dyDescent="0.25">
      <c r="B1355" s="1"/>
      <c r="C1355" s="1"/>
      <c r="D1355" s="8"/>
      <c r="E1355" s="8"/>
      <c r="F1355" s="8"/>
      <c r="G1355" s="8"/>
      <c r="H1355" s="5"/>
      <c r="I1355" s="5"/>
      <c r="J1355" s="5"/>
    </row>
    <row r="1356" spans="2:10" x14ac:dyDescent="0.25">
      <c r="B1356" s="1"/>
      <c r="C1356" s="1"/>
      <c r="D1356" s="8"/>
      <c r="E1356" s="8"/>
      <c r="F1356" s="8"/>
      <c r="G1356" s="8"/>
      <c r="H1356" s="5"/>
      <c r="I1356" s="5"/>
      <c r="J1356" s="5"/>
    </row>
    <row r="1357" spans="2:10" x14ac:dyDescent="0.25">
      <c r="B1357" s="1"/>
      <c r="C1357" s="1"/>
      <c r="D1357" s="8"/>
      <c r="E1357" s="8"/>
      <c r="F1357" s="8"/>
      <c r="G1357" s="8"/>
      <c r="H1357" s="5"/>
      <c r="I1357" s="5"/>
      <c r="J1357" s="5"/>
    </row>
    <row r="1358" spans="2:10" x14ac:dyDescent="0.25">
      <c r="B1358" s="1"/>
      <c r="C1358" s="1"/>
      <c r="D1358" s="8"/>
      <c r="E1358" s="8"/>
      <c r="F1358" s="8"/>
      <c r="G1358" s="8"/>
      <c r="H1358" s="5"/>
      <c r="I1358" s="5"/>
      <c r="J1358" s="5"/>
    </row>
    <row r="1359" spans="2:10" x14ac:dyDescent="0.25">
      <c r="B1359" s="1"/>
      <c r="C1359" s="1"/>
      <c r="D1359" s="8"/>
      <c r="E1359" s="8"/>
      <c r="F1359" s="8"/>
      <c r="G1359" s="8"/>
      <c r="H1359" s="5"/>
      <c r="I1359" s="5"/>
      <c r="J1359" s="5"/>
    </row>
    <row r="1360" spans="2:10" x14ac:dyDescent="0.25">
      <c r="B1360" s="1"/>
      <c r="C1360" s="1"/>
      <c r="D1360" s="8"/>
      <c r="E1360" s="8"/>
      <c r="F1360" s="8"/>
      <c r="G1360" s="8"/>
      <c r="H1360" s="5"/>
      <c r="I1360" s="5"/>
      <c r="J1360" s="5"/>
    </row>
    <row r="1361" spans="2:10" x14ac:dyDescent="0.25">
      <c r="B1361" s="1"/>
      <c r="C1361" s="1"/>
      <c r="D1361" s="8"/>
      <c r="E1361" s="8"/>
      <c r="F1361" s="8"/>
      <c r="G1361" s="8"/>
      <c r="H1361" s="5"/>
      <c r="I1361" s="5"/>
      <c r="J1361" s="5"/>
    </row>
    <row r="1362" spans="2:10" x14ac:dyDescent="0.25">
      <c r="B1362" s="1"/>
      <c r="C1362" s="1"/>
      <c r="D1362" s="8"/>
      <c r="E1362" s="8"/>
      <c r="F1362" s="8"/>
      <c r="G1362" s="8"/>
      <c r="H1362" s="5"/>
      <c r="I1362" s="5"/>
      <c r="J1362" s="5"/>
    </row>
    <row r="1363" spans="2:10" x14ac:dyDescent="0.25">
      <c r="B1363" s="1"/>
      <c r="C1363" s="1"/>
      <c r="D1363" s="8"/>
      <c r="E1363" s="8"/>
      <c r="F1363" s="8"/>
      <c r="G1363" s="8"/>
      <c r="H1363" s="5"/>
      <c r="I1363" s="5"/>
      <c r="J1363" s="5"/>
    </row>
    <row r="1364" spans="2:10" x14ac:dyDescent="0.25">
      <c r="B1364" s="1"/>
      <c r="C1364" s="1"/>
      <c r="D1364" s="8"/>
      <c r="E1364" s="8"/>
      <c r="F1364" s="8"/>
      <c r="G1364" s="8"/>
      <c r="H1364" s="5"/>
      <c r="I1364" s="5"/>
      <c r="J1364" s="5"/>
    </row>
    <row r="1365" spans="2:10" x14ac:dyDescent="0.25">
      <c r="B1365" s="1"/>
      <c r="C1365" s="1"/>
      <c r="D1365" s="8"/>
      <c r="E1365" s="8"/>
      <c r="F1365" s="8"/>
      <c r="G1365" s="8"/>
      <c r="H1365" s="5"/>
      <c r="I1365" s="5"/>
      <c r="J1365" s="5"/>
    </row>
    <row r="1366" spans="2:10" x14ac:dyDescent="0.25">
      <c r="B1366" s="1"/>
      <c r="C1366" s="1"/>
      <c r="D1366" s="8"/>
      <c r="E1366" s="8"/>
      <c r="F1366" s="8"/>
      <c r="G1366" s="8"/>
      <c r="H1366" s="5"/>
      <c r="I1366" s="5"/>
      <c r="J1366" s="5"/>
    </row>
    <row r="1367" spans="2:10" x14ac:dyDescent="0.25">
      <c r="B1367" s="1"/>
      <c r="C1367" s="1"/>
      <c r="D1367" s="8"/>
      <c r="E1367" s="8"/>
      <c r="F1367" s="8"/>
      <c r="G1367" s="8"/>
      <c r="H1367" s="5"/>
      <c r="I1367" s="5"/>
      <c r="J1367" s="5"/>
    </row>
    <row r="1368" spans="2:10" x14ac:dyDescent="0.25">
      <c r="B1368" s="1"/>
      <c r="C1368" s="1"/>
      <c r="D1368" s="8"/>
      <c r="E1368" s="8"/>
      <c r="F1368" s="8"/>
      <c r="G1368" s="8"/>
      <c r="H1368" s="5"/>
      <c r="I1368" s="5"/>
      <c r="J1368" s="5"/>
    </row>
    <row r="1369" spans="2:10" x14ac:dyDescent="0.25">
      <c r="B1369" s="1"/>
      <c r="C1369" s="1"/>
      <c r="D1369" s="8"/>
      <c r="E1369" s="8"/>
      <c r="F1369" s="8"/>
      <c r="G1369" s="8"/>
      <c r="H1369" s="5"/>
      <c r="I1369" s="5"/>
      <c r="J1369" s="5"/>
    </row>
    <row r="1370" spans="2:10" x14ac:dyDescent="0.25">
      <c r="B1370" s="1"/>
      <c r="C1370" s="1"/>
      <c r="D1370" s="8"/>
      <c r="E1370" s="8"/>
      <c r="F1370" s="8"/>
      <c r="G1370" s="8"/>
      <c r="H1370" s="5"/>
      <c r="I1370" s="5"/>
      <c r="J1370" s="5"/>
    </row>
    <row r="1371" spans="2:10" x14ac:dyDescent="0.25">
      <c r="B1371" s="1"/>
      <c r="C1371" s="1"/>
      <c r="D1371" s="8"/>
      <c r="E1371" s="8"/>
      <c r="F1371" s="8"/>
      <c r="G1371" s="8"/>
      <c r="H1371" s="5"/>
      <c r="I1371" s="5"/>
      <c r="J1371" s="5"/>
    </row>
    <row r="1372" spans="2:10" x14ac:dyDescent="0.25">
      <c r="B1372" s="1"/>
      <c r="C1372" s="1"/>
      <c r="D1372" s="8"/>
      <c r="E1372" s="8"/>
      <c r="F1372" s="8"/>
      <c r="G1372" s="8"/>
      <c r="H1372" s="5"/>
      <c r="I1372" s="5"/>
      <c r="J1372" s="5"/>
    </row>
    <row r="1373" spans="2:10" x14ac:dyDescent="0.25">
      <c r="B1373" s="1"/>
      <c r="C1373" s="1"/>
      <c r="D1373" s="8"/>
      <c r="E1373" s="8"/>
      <c r="F1373" s="8"/>
      <c r="G1373" s="8"/>
      <c r="H1373" s="5"/>
      <c r="I1373" s="5"/>
      <c r="J1373" s="5"/>
    </row>
    <row r="1374" spans="2:10" x14ac:dyDescent="0.25">
      <c r="B1374" s="1"/>
      <c r="C1374" s="1"/>
      <c r="D1374" s="8"/>
      <c r="E1374" s="8"/>
      <c r="F1374" s="8"/>
      <c r="G1374" s="8"/>
      <c r="H1374" s="5"/>
      <c r="I1374" s="5"/>
      <c r="J1374" s="5"/>
    </row>
    <row r="1375" spans="2:10" x14ac:dyDescent="0.25">
      <c r="B1375" s="1"/>
      <c r="C1375" s="1"/>
      <c r="D1375" s="8"/>
      <c r="E1375" s="8"/>
      <c r="F1375" s="8"/>
      <c r="G1375" s="8"/>
      <c r="H1375" s="5"/>
      <c r="I1375" s="5"/>
      <c r="J1375" s="5"/>
    </row>
    <row r="1376" spans="2:10" x14ac:dyDescent="0.25">
      <c r="B1376" s="1"/>
      <c r="C1376" s="1"/>
      <c r="D1376" s="8"/>
      <c r="E1376" s="8"/>
      <c r="F1376" s="8"/>
      <c r="G1376" s="8"/>
      <c r="H1376" s="5"/>
      <c r="I1376" s="5"/>
      <c r="J1376" s="5"/>
    </row>
    <row r="1377" spans="2:10" x14ac:dyDescent="0.25">
      <c r="B1377" s="1"/>
      <c r="C1377" s="1"/>
      <c r="D1377" s="8"/>
      <c r="E1377" s="8"/>
      <c r="F1377" s="8"/>
      <c r="G1377" s="8"/>
      <c r="H1377" s="5"/>
      <c r="I1377" s="5"/>
      <c r="J1377" s="5"/>
    </row>
    <row r="1378" spans="2:10" x14ac:dyDescent="0.25">
      <c r="B1378" s="1"/>
      <c r="C1378" s="1"/>
      <c r="D1378" s="8"/>
      <c r="E1378" s="8"/>
      <c r="F1378" s="8"/>
      <c r="G1378" s="8"/>
      <c r="H1378" s="5"/>
      <c r="I1378" s="5"/>
      <c r="J1378" s="5"/>
    </row>
    <row r="1379" spans="2:10" x14ac:dyDescent="0.25">
      <c r="B1379" s="1"/>
      <c r="C1379" s="1"/>
      <c r="D1379" s="8"/>
      <c r="E1379" s="8"/>
      <c r="F1379" s="8"/>
      <c r="G1379" s="8"/>
      <c r="H1379" s="5"/>
      <c r="I1379" s="5"/>
      <c r="J1379" s="5"/>
    </row>
    <row r="1380" spans="2:10" x14ac:dyDescent="0.25">
      <c r="B1380" s="1"/>
      <c r="C1380" s="1"/>
      <c r="D1380" s="8"/>
      <c r="E1380" s="8"/>
      <c r="F1380" s="8"/>
      <c r="G1380" s="8"/>
      <c r="H1380" s="5"/>
      <c r="I1380" s="5"/>
      <c r="J1380" s="5"/>
    </row>
    <row r="1381" spans="2:10" x14ac:dyDescent="0.25">
      <c r="B1381" s="1"/>
      <c r="C1381" s="1"/>
      <c r="D1381" s="8"/>
      <c r="E1381" s="8"/>
      <c r="F1381" s="8"/>
      <c r="G1381" s="8"/>
      <c r="H1381" s="5"/>
      <c r="I1381" s="5"/>
      <c r="J1381" s="5"/>
    </row>
    <row r="1382" spans="2:10" x14ac:dyDescent="0.25">
      <c r="B1382" s="1"/>
      <c r="C1382" s="1"/>
      <c r="D1382" s="8"/>
      <c r="E1382" s="8"/>
      <c r="F1382" s="8"/>
      <c r="G1382" s="8"/>
      <c r="H1382" s="5"/>
      <c r="I1382" s="5"/>
      <c r="J1382" s="5"/>
    </row>
    <row r="1383" spans="2:10" x14ac:dyDescent="0.25">
      <c r="B1383" s="1"/>
      <c r="C1383" s="1"/>
      <c r="D1383" s="8"/>
      <c r="E1383" s="8"/>
      <c r="F1383" s="8"/>
      <c r="G1383" s="8"/>
      <c r="H1383" s="5"/>
      <c r="I1383" s="5"/>
      <c r="J1383" s="5"/>
    </row>
    <row r="1384" spans="2:10" x14ac:dyDescent="0.25">
      <c r="B1384" s="1"/>
      <c r="C1384" s="1"/>
      <c r="D1384" s="8"/>
      <c r="E1384" s="8"/>
      <c r="F1384" s="8"/>
      <c r="G1384" s="8"/>
      <c r="H1384" s="5"/>
      <c r="I1384" s="5"/>
      <c r="J1384" s="5"/>
    </row>
    <row r="1385" spans="2:10" x14ac:dyDescent="0.25">
      <c r="B1385" s="1"/>
      <c r="C1385" s="1"/>
      <c r="D1385" s="8"/>
      <c r="E1385" s="8"/>
      <c r="F1385" s="8"/>
      <c r="G1385" s="8"/>
      <c r="H1385" s="5"/>
      <c r="I1385" s="5"/>
      <c r="J1385" s="5"/>
    </row>
    <row r="1386" spans="2:10" x14ac:dyDescent="0.25">
      <c r="B1386" s="1"/>
      <c r="C1386" s="1"/>
      <c r="D1386" s="8"/>
      <c r="E1386" s="8"/>
      <c r="F1386" s="8"/>
      <c r="G1386" s="8"/>
      <c r="H1386" s="5"/>
      <c r="I1386" s="5"/>
      <c r="J1386" s="5"/>
    </row>
    <row r="1387" spans="2:10" x14ac:dyDescent="0.25">
      <c r="B1387" s="1"/>
      <c r="C1387" s="1"/>
      <c r="D1387" s="8"/>
      <c r="E1387" s="8"/>
      <c r="F1387" s="8"/>
      <c r="G1387" s="8"/>
      <c r="H1387" s="5"/>
      <c r="I1387" s="5"/>
      <c r="J1387" s="5"/>
    </row>
    <row r="1388" spans="2:10" x14ac:dyDescent="0.25">
      <c r="B1388" s="1"/>
      <c r="C1388" s="1"/>
      <c r="D1388" s="8"/>
      <c r="E1388" s="8"/>
      <c r="F1388" s="8"/>
      <c r="G1388" s="8"/>
      <c r="H1388" s="5"/>
      <c r="I1388" s="5"/>
      <c r="J1388" s="5"/>
    </row>
    <row r="1389" spans="2:10" x14ac:dyDescent="0.25">
      <c r="B1389" s="1"/>
      <c r="C1389" s="1"/>
      <c r="D1389" s="8"/>
      <c r="E1389" s="8"/>
      <c r="F1389" s="8"/>
      <c r="G1389" s="8"/>
      <c r="H1389" s="5"/>
      <c r="I1389" s="5"/>
      <c r="J1389" s="5"/>
    </row>
    <row r="1390" spans="2:10" x14ac:dyDescent="0.25">
      <c r="B1390" s="1"/>
      <c r="C1390" s="1"/>
      <c r="D1390" s="8"/>
      <c r="E1390" s="8"/>
      <c r="F1390" s="8"/>
      <c r="G1390" s="8"/>
      <c r="H1390" s="5"/>
      <c r="I1390" s="5"/>
      <c r="J1390" s="5"/>
    </row>
    <row r="1391" spans="2:10" x14ac:dyDescent="0.25">
      <c r="B1391" s="1"/>
      <c r="C1391" s="1"/>
      <c r="D1391" s="8"/>
      <c r="E1391" s="8"/>
      <c r="F1391" s="8"/>
      <c r="G1391" s="8"/>
      <c r="H1391" s="5"/>
      <c r="I1391" s="5"/>
      <c r="J1391" s="5"/>
    </row>
    <row r="1392" spans="2:10" x14ac:dyDescent="0.25">
      <c r="B1392" s="1"/>
      <c r="C1392" s="1"/>
      <c r="D1392" s="8"/>
      <c r="E1392" s="8"/>
      <c r="F1392" s="8"/>
      <c r="G1392" s="8"/>
      <c r="H1392" s="5"/>
      <c r="I1392" s="5"/>
      <c r="J1392" s="5"/>
    </row>
    <row r="1393" spans="2:10" x14ac:dyDescent="0.25">
      <c r="B1393" s="1"/>
      <c r="C1393" s="1"/>
      <c r="D1393" s="8"/>
      <c r="E1393" s="8"/>
      <c r="F1393" s="8"/>
      <c r="G1393" s="8"/>
      <c r="H1393" s="5"/>
      <c r="I1393" s="5"/>
      <c r="J1393" s="5"/>
    </row>
    <row r="1394" spans="2:10" x14ac:dyDescent="0.25">
      <c r="B1394" s="1"/>
      <c r="C1394" s="1"/>
      <c r="D1394" s="8"/>
      <c r="E1394" s="8"/>
      <c r="F1394" s="8"/>
      <c r="G1394" s="8"/>
      <c r="H1394" s="5"/>
      <c r="I1394" s="5"/>
      <c r="J1394" s="5"/>
    </row>
    <row r="1395" spans="2:10" x14ac:dyDescent="0.25">
      <c r="B1395" s="1"/>
      <c r="C1395" s="1"/>
      <c r="D1395" s="8"/>
      <c r="E1395" s="8"/>
      <c r="F1395" s="8"/>
      <c r="G1395" s="8"/>
      <c r="H1395" s="5"/>
      <c r="I1395" s="5"/>
      <c r="J1395" s="5"/>
    </row>
    <row r="1396" spans="2:10" x14ac:dyDescent="0.25">
      <c r="B1396" s="1"/>
      <c r="C1396" s="1"/>
      <c r="D1396" s="8"/>
      <c r="E1396" s="8"/>
      <c r="F1396" s="8"/>
      <c r="G1396" s="8"/>
      <c r="H1396" s="5"/>
      <c r="I1396" s="5"/>
      <c r="J1396" s="5"/>
    </row>
    <row r="1397" spans="2:10" x14ac:dyDescent="0.25">
      <c r="B1397" s="1"/>
      <c r="C1397" s="1"/>
      <c r="D1397" s="8"/>
      <c r="E1397" s="8"/>
      <c r="F1397" s="8"/>
      <c r="G1397" s="8"/>
      <c r="H1397" s="5"/>
      <c r="I1397" s="5"/>
      <c r="J1397" s="5"/>
    </row>
    <row r="1398" spans="2:10" x14ac:dyDescent="0.25">
      <c r="B1398" s="1"/>
      <c r="C1398" s="1"/>
      <c r="D1398" s="8"/>
      <c r="E1398" s="8"/>
      <c r="F1398" s="8"/>
      <c r="G1398" s="8"/>
      <c r="H1398" s="5"/>
      <c r="I1398" s="5"/>
      <c r="J1398" s="5"/>
    </row>
    <row r="1399" spans="2:10" x14ac:dyDescent="0.25">
      <c r="B1399" s="1"/>
      <c r="C1399" s="1"/>
      <c r="D1399" s="8"/>
      <c r="E1399" s="8"/>
      <c r="F1399" s="8"/>
      <c r="G1399" s="8"/>
      <c r="H1399" s="5"/>
      <c r="I1399" s="5"/>
      <c r="J1399" s="5"/>
    </row>
    <row r="1400" spans="2:10" x14ac:dyDescent="0.25">
      <c r="B1400" s="1"/>
      <c r="C1400" s="1"/>
      <c r="D1400" s="8"/>
      <c r="E1400" s="8"/>
      <c r="F1400" s="8"/>
      <c r="G1400" s="8"/>
      <c r="H1400" s="5"/>
      <c r="I1400" s="5"/>
      <c r="J1400" s="5"/>
    </row>
    <row r="1401" spans="2:10" x14ac:dyDescent="0.25">
      <c r="B1401" s="1"/>
      <c r="C1401" s="1"/>
      <c r="D1401" s="8"/>
      <c r="E1401" s="8"/>
      <c r="F1401" s="8"/>
      <c r="G1401" s="8"/>
      <c r="H1401" s="5"/>
      <c r="I1401" s="5"/>
      <c r="J1401" s="5"/>
    </row>
    <row r="1402" spans="2:10" x14ac:dyDescent="0.25">
      <c r="B1402" s="1"/>
      <c r="C1402" s="1"/>
      <c r="D1402" s="8"/>
      <c r="E1402" s="8"/>
      <c r="F1402" s="8"/>
      <c r="G1402" s="8"/>
      <c r="H1402" s="5"/>
      <c r="I1402" s="5"/>
      <c r="J1402" s="5"/>
    </row>
    <row r="1403" spans="2:10" x14ac:dyDescent="0.25">
      <c r="B1403" s="1"/>
      <c r="C1403" s="1"/>
      <c r="D1403" s="8"/>
      <c r="E1403" s="8"/>
      <c r="F1403" s="8"/>
      <c r="G1403" s="8"/>
      <c r="H1403" s="5"/>
      <c r="I1403" s="5"/>
      <c r="J1403" s="5"/>
    </row>
    <row r="1404" spans="2:10" x14ac:dyDescent="0.25">
      <c r="B1404" s="1"/>
      <c r="C1404" s="1"/>
      <c r="D1404" s="8"/>
      <c r="E1404" s="8"/>
      <c r="F1404" s="8"/>
      <c r="G1404" s="8"/>
      <c r="H1404" s="5"/>
      <c r="I1404" s="5"/>
      <c r="J1404" s="5"/>
    </row>
    <row r="1405" spans="2:10" x14ac:dyDescent="0.25">
      <c r="B1405" s="1"/>
      <c r="C1405" s="1"/>
      <c r="D1405" s="8"/>
      <c r="E1405" s="8"/>
      <c r="F1405" s="8"/>
      <c r="G1405" s="8"/>
      <c r="H1405" s="5"/>
      <c r="I1405" s="5"/>
      <c r="J1405" s="5"/>
    </row>
    <row r="1406" spans="2:10" x14ac:dyDescent="0.25">
      <c r="B1406" s="1"/>
      <c r="C1406" s="1"/>
      <c r="D1406" s="8"/>
      <c r="E1406" s="8"/>
      <c r="F1406" s="8"/>
      <c r="G1406" s="8"/>
      <c r="H1406" s="5"/>
      <c r="I1406" s="5"/>
      <c r="J1406" s="5"/>
    </row>
    <row r="1407" spans="2:10" x14ac:dyDescent="0.25">
      <c r="B1407" s="1"/>
      <c r="C1407" s="1"/>
      <c r="D1407" s="8"/>
      <c r="E1407" s="8"/>
      <c r="F1407" s="8"/>
      <c r="G1407" s="8"/>
      <c r="H1407" s="5"/>
      <c r="I1407" s="5"/>
      <c r="J1407" s="5"/>
    </row>
    <row r="1408" spans="2:10" x14ac:dyDescent="0.25">
      <c r="B1408" s="1"/>
      <c r="C1408" s="1"/>
      <c r="D1408" s="8"/>
      <c r="E1408" s="8"/>
      <c r="F1408" s="8"/>
      <c r="G1408" s="8"/>
      <c r="H1408" s="5"/>
      <c r="I1408" s="5"/>
      <c r="J1408" s="5"/>
    </row>
    <row r="1409" spans="2:10" x14ac:dyDescent="0.25">
      <c r="B1409" s="1"/>
      <c r="C1409" s="1"/>
      <c r="D1409" s="8"/>
      <c r="E1409" s="8"/>
      <c r="F1409" s="8"/>
      <c r="G1409" s="8"/>
      <c r="H1409" s="5"/>
      <c r="I1409" s="5"/>
      <c r="J1409" s="5"/>
    </row>
    <row r="1410" spans="2:10" x14ac:dyDescent="0.25">
      <c r="B1410" s="1"/>
      <c r="C1410" s="1"/>
      <c r="D1410" s="8"/>
      <c r="E1410" s="8"/>
      <c r="F1410" s="8"/>
      <c r="G1410" s="8"/>
      <c r="H1410" s="5"/>
      <c r="I1410" s="5"/>
      <c r="J1410" s="5"/>
    </row>
    <row r="1411" spans="2:10" x14ac:dyDescent="0.25">
      <c r="B1411" s="1"/>
      <c r="C1411" s="1"/>
      <c r="D1411" s="8"/>
      <c r="E1411" s="8"/>
      <c r="F1411" s="8"/>
      <c r="G1411" s="8"/>
      <c r="H1411" s="5"/>
      <c r="I1411" s="5"/>
      <c r="J1411" s="5"/>
    </row>
    <row r="1412" spans="2:10" x14ac:dyDescent="0.25">
      <c r="B1412" s="1"/>
      <c r="C1412" s="1"/>
      <c r="D1412" s="8"/>
      <c r="E1412" s="8"/>
      <c r="F1412" s="8"/>
      <c r="G1412" s="8"/>
      <c r="H1412" s="5"/>
      <c r="I1412" s="5"/>
      <c r="J1412" s="5"/>
    </row>
    <row r="1413" spans="2:10" x14ac:dyDescent="0.25">
      <c r="B1413" s="1"/>
      <c r="C1413" s="1"/>
      <c r="D1413" s="8"/>
      <c r="E1413" s="8"/>
      <c r="F1413" s="8"/>
      <c r="G1413" s="8"/>
      <c r="H1413" s="5"/>
      <c r="I1413" s="5"/>
      <c r="J1413" s="5"/>
    </row>
    <row r="1414" spans="2:10" x14ac:dyDescent="0.25">
      <c r="B1414" s="1"/>
      <c r="C1414" s="1"/>
      <c r="D1414" s="8"/>
      <c r="E1414" s="8"/>
      <c r="F1414" s="8"/>
      <c r="G1414" s="8"/>
      <c r="H1414" s="5"/>
      <c r="I1414" s="5"/>
      <c r="J1414" s="5"/>
    </row>
    <row r="1415" spans="2:10" x14ac:dyDescent="0.25">
      <c r="B1415" s="1"/>
      <c r="C1415" s="1"/>
      <c r="D1415" s="8"/>
      <c r="E1415" s="8"/>
      <c r="F1415" s="8"/>
      <c r="G1415" s="8"/>
      <c r="H1415" s="5"/>
      <c r="I1415" s="5"/>
      <c r="J1415" s="5"/>
    </row>
    <row r="1416" spans="2:10" x14ac:dyDescent="0.25">
      <c r="B1416" s="1"/>
      <c r="C1416" s="1"/>
      <c r="D1416" s="8"/>
      <c r="E1416" s="8"/>
      <c r="F1416" s="8"/>
      <c r="G1416" s="8"/>
      <c r="H1416" s="5"/>
      <c r="I1416" s="5"/>
      <c r="J1416" s="5"/>
    </row>
    <row r="1417" spans="2:10" x14ac:dyDescent="0.25">
      <c r="B1417" s="1"/>
      <c r="C1417" s="1"/>
      <c r="D1417" s="8"/>
      <c r="E1417" s="8"/>
      <c r="F1417" s="8"/>
      <c r="G1417" s="8"/>
      <c r="H1417" s="5"/>
      <c r="I1417" s="5"/>
      <c r="J1417" s="5"/>
    </row>
    <row r="1418" spans="2:10" x14ac:dyDescent="0.25">
      <c r="B1418" s="1"/>
      <c r="C1418" s="1"/>
      <c r="D1418" s="8"/>
      <c r="E1418" s="8"/>
      <c r="F1418" s="8"/>
      <c r="G1418" s="8"/>
      <c r="H1418" s="5"/>
      <c r="I1418" s="5"/>
      <c r="J1418" s="5"/>
    </row>
    <row r="1419" spans="2:10" x14ac:dyDescent="0.25">
      <c r="B1419" s="1"/>
      <c r="C1419" s="1"/>
      <c r="D1419" s="8"/>
      <c r="E1419" s="8"/>
      <c r="F1419" s="8"/>
      <c r="G1419" s="8"/>
      <c r="H1419" s="5"/>
      <c r="I1419" s="5"/>
      <c r="J1419" s="5"/>
    </row>
    <row r="1420" spans="2:10" x14ac:dyDescent="0.25">
      <c r="B1420" s="1"/>
      <c r="C1420" s="1"/>
      <c r="D1420" s="8"/>
      <c r="E1420" s="8"/>
      <c r="F1420" s="8"/>
      <c r="G1420" s="8"/>
      <c r="H1420" s="5"/>
      <c r="I1420" s="5"/>
      <c r="J1420" s="5"/>
    </row>
    <row r="1421" spans="2:10" x14ac:dyDescent="0.25">
      <c r="B1421" s="1"/>
      <c r="C1421" s="1"/>
      <c r="D1421" s="8"/>
      <c r="E1421" s="8"/>
      <c r="F1421" s="8"/>
      <c r="G1421" s="8"/>
      <c r="H1421" s="5"/>
      <c r="I1421" s="5"/>
      <c r="J1421" s="5"/>
    </row>
    <row r="1422" spans="2:10" x14ac:dyDescent="0.25">
      <c r="B1422" s="1"/>
      <c r="C1422" s="1"/>
      <c r="D1422" s="8"/>
      <c r="E1422" s="8"/>
      <c r="F1422" s="8"/>
      <c r="G1422" s="8"/>
      <c r="H1422" s="5"/>
      <c r="I1422" s="5"/>
      <c r="J1422" s="5"/>
    </row>
    <row r="1423" spans="2:10" x14ac:dyDescent="0.25">
      <c r="B1423" s="1"/>
      <c r="C1423" s="1"/>
      <c r="D1423" s="8"/>
      <c r="E1423" s="8"/>
      <c r="F1423" s="8"/>
      <c r="G1423" s="8"/>
      <c r="H1423" s="5"/>
      <c r="I1423" s="5"/>
      <c r="J1423" s="5"/>
    </row>
    <row r="1424" spans="2:10" x14ac:dyDescent="0.25">
      <c r="B1424" s="1"/>
      <c r="C1424" s="1"/>
      <c r="D1424" s="8"/>
      <c r="E1424" s="8"/>
      <c r="F1424" s="8"/>
      <c r="G1424" s="8"/>
      <c r="H1424" s="5"/>
      <c r="I1424" s="5"/>
      <c r="J1424" s="5"/>
    </row>
    <row r="1425" spans="2:10" x14ac:dyDescent="0.25">
      <c r="B1425" s="1"/>
      <c r="C1425" s="1"/>
      <c r="D1425" s="8"/>
      <c r="E1425" s="8"/>
      <c r="F1425" s="8"/>
      <c r="G1425" s="8"/>
      <c r="H1425" s="5"/>
      <c r="I1425" s="5"/>
      <c r="J1425" s="5"/>
    </row>
    <row r="1426" spans="2:10" x14ac:dyDescent="0.25">
      <c r="B1426" s="1"/>
      <c r="C1426" s="1"/>
      <c r="D1426" s="8"/>
      <c r="E1426" s="8"/>
      <c r="F1426" s="8"/>
      <c r="G1426" s="8"/>
      <c r="H1426" s="5"/>
      <c r="I1426" s="5"/>
      <c r="J1426" s="5"/>
    </row>
    <row r="1427" spans="2:10" x14ac:dyDescent="0.25">
      <c r="B1427" s="1"/>
      <c r="C1427" s="1"/>
      <c r="D1427" s="8"/>
      <c r="E1427" s="8"/>
      <c r="F1427" s="8"/>
      <c r="G1427" s="8"/>
      <c r="H1427" s="5"/>
      <c r="I1427" s="5"/>
      <c r="J1427" s="5"/>
    </row>
    <row r="1428" spans="2:10" x14ac:dyDescent="0.25">
      <c r="B1428" s="1"/>
      <c r="C1428" s="1"/>
      <c r="D1428" s="8"/>
      <c r="E1428" s="8"/>
      <c r="F1428" s="8"/>
      <c r="G1428" s="8"/>
      <c r="H1428" s="5"/>
      <c r="I1428" s="5"/>
      <c r="J1428" s="5"/>
    </row>
    <row r="1429" spans="2:10" x14ac:dyDescent="0.25">
      <c r="B1429" s="1"/>
      <c r="C1429" s="1"/>
      <c r="D1429" s="8"/>
      <c r="E1429" s="8"/>
      <c r="F1429" s="8"/>
      <c r="G1429" s="8"/>
      <c r="H1429" s="5"/>
      <c r="I1429" s="5"/>
      <c r="J1429" s="5"/>
    </row>
    <row r="1430" spans="2:10" x14ac:dyDescent="0.25">
      <c r="B1430" s="1"/>
      <c r="C1430" s="1"/>
      <c r="D1430" s="8"/>
      <c r="E1430" s="8"/>
      <c r="F1430" s="8"/>
      <c r="G1430" s="8"/>
      <c r="H1430" s="5"/>
      <c r="I1430" s="5"/>
      <c r="J1430" s="5"/>
    </row>
    <row r="1431" spans="2:10" x14ac:dyDescent="0.25">
      <c r="B1431" s="1"/>
      <c r="C1431" s="1"/>
      <c r="D1431" s="8"/>
      <c r="E1431" s="8"/>
      <c r="F1431" s="8"/>
      <c r="G1431" s="8"/>
      <c r="H1431" s="5"/>
      <c r="I1431" s="5"/>
      <c r="J1431" s="5"/>
    </row>
    <row r="1432" spans="2:10" x14ac:dyDescent="0.25">
      <c r="B1432" s="1"/>
      <c r="C1432" s="1"/>
      <c r="D1432" s="8"/>
      <c r="E1432" s="8"/>
      <c r="F1432" s="8"/>
      <c r="G1432" s="8"/>
      <c r="H1432" s="5"/>
      <c r="I1432" s="5"/>
      <c r="J1432" s="5"/>
    </row>
    <row r="1433" spans="2:10" x14ac:dyDescent="0.25">
      <c r="B1433" s="1"/>
      <c r="C1433" s="1"/>
      <c r="D1433" s="8"/>
      <c r="E1433" s="8"/>
      <c r="F1433" s="8"/>
      <c r="G1433" s="8"/>
      <c r="H1433" s="5"/>
      <c r="I1433" s="5"/>
      <c r="J1433" s="5"/>
    </row>
    <row r="1434" spans="2:10" x14ac:dyDescent="0.25">
      <c r="B1434" s="1"/>
      <c r="C1434" s="1"/>
      <c r="D1434" s="8"/>
      <c r="E1434" s="8"/>
      <c r="F1434" s="8"/>
      <c r="G1434" s="8"/>
      <c r="H1434" s="5"/>
      <c r="I1434" s="5"/>
      <c r="J1434" s="5"/>
    </row>
    <row r="1435" spans="2:10" x14ac:dyDescent="0.25">
      <c r="B1435" s="1"/>
      <c r="C1435" s="1"/>
      <c r="D1435" s="8"/>
      <c r="E1435" s="8"/>
      <c r="F1435" s="8"/>
      <c r="G1435" s="8"/>
      <c r="H1435" s="5"/>
      <c r="I1435" s="5"/>
      <c r="J1435" s="5"/>
    </row>
    <row r="1436" spans="2:10" x14ac:dyDescent="0.25">
      <c r="B1436" s="1"/>
      <c r="C1436" s="1"/>
      <c r="D1436" s="8"/>
      <c r="E1436" s="8"/>
      <c r="F1436" s="8"/>
      <c r="G1436" s="8"/>
      <c r="H1436" s="5"/>
      <c r="I1436" s="5"/>
      <c r="J1436" s="5"/>
    </row>
    <row r="1437" spans="2:10" x14ac:dyDescent="0.25">
      <c r="B1437" s="1"/>
      <c r="C1437" s="1"/>
      <c r="D1437" s="8"/>
      <c r="E1437" s="8"/>
      <c r="F1437" s="8"/>
      <c r="G1437" s="8"/>
      <c r="H1437" s="5"/>
      <c r="I1437" s="5"/>
      <c r="J1437" s="5"/>
    </row>
    <row r="1438" spans="2:10" x14ac:dyDescent="0.25">
      <c r="B1438" s="1"/>
      <c r="C1438" s="1"/>
      <c r="D1438" s="8"/>
      <c r="E1438" s="8"/>
      <c r="F1438" s="8"/>
      <c r="G1438" s="8"/>
      <c r="H1438" s="5"/>
      <c r="I1438" s="5"/>
      <c r="J1438" s="5"/>
    </row>
    <row r="1439" spans="2:10" x14ac:dyDescent="0.25">
      <c r="B1439" s="1"/>
      <c r="C1439" s="1"/>
      <c r="D1439" s="8"/>
      <c r="E1439" s="8"/>
      <c r="F1439" s="8"/>
      <c r="G1439" s="8"/>
      <c r="H1439" s="5"/>
      <c r="I1439" s="5"/>
      <c r="J1439" s="5"/>
    </row>
    <row r="1440" spans="2:10" x14ac:dyDescent="0.25">
      <c r="B1440" s="1"/>
      <c r="C1440" s="1"/>
      <c r="D1440" s="8"/>
      <c r="E1440" s="8"/>
      <c r="F1440" s="8"/>
      <c r="G1440" s="8"/>
      <c r="H1440" s="5"/>
      <c r="I1440" s="5"/>
      <c r="J1440" s="5"/>
    </row>
    <row r="1441" spans="2:10" x14ac:dyDescent="0.25">
      <c r="B1441" s="1"/>
      <c r="C1441" s="1"/>
      <c r="D1441" s="8"/>
      <c r="E1441" s="8"/>
      <c r="F1441" s="8"/>
      <c r="G1441" s="8"/>
      <c r="H1441" s="5"/>
      <c r="I1441" s="5"/>
      <c r="J1441" s="5"/>
    </row>
    <row r="1442" spans="2:10" x14ac:dyDescent="0.25">
      <c r="B1442" s="1"/>
      <c r="C1442" s="1"/>
      <c r="D1442" s="8"/>
      <c r="E1442" s="8"/>
      <c r="F1442" s="8"/>
      <c r="G1442" s="8"/>
      <c r="H1442" s="5"/>
      <c r="I1442" s="5"/>
      <c r="J1442" s="5"/>
    </row>
    <row r="1443" spans="2:10" x14ac:dyDescent="0.25">
      <c r="B1443" s="1"/>
      <c r="C1443" s="1"/>
      <c r="D1443" s="8"/>
      <c r="E1443" s="8"/>
      <c r="F1443" s="8"/>
      <c r="G1443" s="8"/>
      <c r="H1443" s="5"/>
      <c r="I1443" s="5"/>
      <c r="J1443" s="5"/>
    </row>
    <row r="1444" spans="2:10" x14ac:dyDescent="0.25">
      <c r="B1444" s="1"/>
      <c r="C1444" s="1"/>
      <c r="D1444" s="8"/>
      <c r="E1444" s="8"/>
      <c r="F1444" s="8"/>
      <c r="G1444" s="8"/>
      <c r="H1444" s="5"/>
      <c r="I1444" s="5"/>
      <c r="J1444" s="5"/>
    </row>
    <row r="1445" spans="2:10" x14ac:dyDescent="0.25">
      <c r="B1445" s="1"/>
      <c r="C1445" s="1"/>
      <c r="D1445" s="8"/>
      <c r="E1445" s="8"/>
      <c r="F1445" s="8"/>
      <c r="G1445" s="8"/>
      <c r="H1445" s="5"/>
      <c r="I1445" s="5"/>
      <c r="J1445" s="5"/>
    </row>
    <row r="1446" spans="2:10" x14ac:dyDescent="0.25">
      <c r="B1446" s="1"/>
      <c r="C1446" s="1"/>
      <c r="D1446" s="8"/>
      <c r="E1446" s="8"/>
      <c r="F1446" s="8"/>
      <c r="G1446" s="8"/>
      <c r="H1446" s="5"/>
      <c r="I1446" s="5"/>
      <c r="J1446" s="5"/>
    </row>
    <row r="1447" spans="2:10" x14ac:dyDescent="0.25">
      <c r="B1447" s="1"/>
      <c r="C1447" s="1"/>
      <c r="D1447" s="8"/>
      <c r="E1447" s="8"/>
      <c r="F1447" s="8"/>
      <c r="G1447" s="8"/>
      <c r="H1447" s="5"/>
      <c r="I1447" s="5"/>
      <c r="J1447" s="5"/>
    </row>
    <row r="1448" spans="2:10" x14ac:dyDescent="0.25">
      <c r="B1448" s="1"/>
      <c r="C1448" s="1"/>
      <c r="D1448" s="8"/>
      <c r="E1448" s="8"/>
      <c r="F1448" s="8"/>
      <c r="G1448" s="8"/>
      <c r="H1448" s="5"/>
      <c r="I1448" s="5"/>
      <c r="J1448" s="5"/>
    </row>
    <row r="1449" spans="2:10" x14ac:dyDescent="0.25">
      <c r="B1449" s="1"/>
      <c r="C1449" s="1"/>
      <c r="D1449" s="8"/>
      <c r="E1449" s="8"/>
      <c r="F1449" s="8"/>
      <c r="G1449" s="8"/>
      <c r="H1449" s="5"/>
      <c r="I1449" s="5"/>
      <c r="J1449" s="5"/>
    </row>
    <row r="1450" spans="2:10" x14ac:dyDescent="0.25">
      <c r="B1450" s="1"/>
      <c r="C1450" s="1"/>
      <c r="D1450" s="8"/>
      <c r="E1450" s="8"/>
      <c r="F1450" s="8"/>
      <c r="G1450" s="8"/>
      <c r="H1450" s="5"/>
      <c r="I1450" s="5"/>
      <c r="J1450" s="5"/>
    </row>
    <row r="1451" spans="2:10" x14ac:dyDescent="0.25">
      <c r="B1451" s="1"/>
      <c r="C1451" s="1"/>
      <c r="D1451" s="8"/>
      <c r="E1451" s="8"/>
      <c r="F1451" s="8"/>
      <c r="G1451" s="8"/>
      <c r="H1451" s="5"/>
      <c r="I1451" s="5"/>
      <c r="J1451" s="5"/>
    </row>
    <row r="1452" spans="2:10" x14ac:dyDescent="0.25">
      <c r="B1452" s="1"/>
      <c r="C1452" s="1"/>
      <c r="D1452" s="8"/>
      <c r="E1452" s="8"/>
      <c r="F1452" s="8"/>
      <c r="G1452" s="8"/>
      <c r="H1452" s="5"/>
      <c r="I1452" s="5"/>
      <c r="J1452" s="5"/>
    </row>
    <row r="1453" spans="2:10" x14ac:dyDescent="0.25">
      <c r="B1453" s="1"/>
      <c r="C1453" s="1"/>
      <c r="D1453" s="8"/>
      <c r="E1453" s="8"/>
      <c r="F1453" s="8"/>
      <c r="G1453" s="8"/>
      <c r="H1453" s="5"/>
      <c r="I1453" s="5"/>
      <c r="J1453" s="5"/>
    </row>
    <row r="1454" spans="2:10" x14ac:dyDescent="0.25">
      <c r="B1454" s="1"/>
      <c r="C1454" s="1"/>
      <c r="D1454" s="8"/>
      <c r="E1454" s="8"/>
      <c r="F1454" s="8"/>
      <c r="G1454" s="8"/>
      <c r="H1454" s="5"/>
      <c r="I1454" s="5"/>
      <c r="J1454" s="5"/>
    </row>
    <row r="1455" spans="2:10" x14ac:dyDescent="0.25">
      <c r="B1455" s="1"/>
      <c r="C1455" s="1"/>
      <c r="D1455" s="8"/>
      <c r="E1455" s="8"/>
      <c r="F1455" s="8"/>
      <c r="G1455" s="8"/>
      <c r="H1455" s="5"/>
      <c r="I1455" s="5"/>
      <c r="J1455" s="5"/>
    </row>
    <row r="1456" spans="2:10" x14ac:dyDescent="0.25">
      <c r="B1456" s="1"/>
      <c r="C1456" s="1"/>
      <c r="D1456" s="8"/>
      <c r="E1456" s="8"/>
      <c r="F1456" s="8"/>
      <c r="G1456" s="8"/>
      <c r="H1456" s="5"/>
      <c r="I1456" s="5"/>
      <c r="J1456" s="5"/>
    </row>
    <row r="1457" spans="2:10" x14ac:dyDescent="0.25">
      <c r="B1457" s="1"/>
      <c r="C1457" s="1"/>
      <c r="D1457" s="8"/>
      <c r="E1457" s="8"/>
      <c r="F1457" s="8"/>
      <c r="G1457" s="8"/>
      <c r="H1457" s="5"/>
      <c r="I1457" s="5"/>
      <c r="J1457" s="5"/>
    </row>
    <row r="1458" spans="2:10" x14ac:dyDescent="0.25">
      <c r="B1458" s="1"/>
      <c r="C1458" s="1"/>
      <c r="D1458" s="8"/>
      <c r="E1458" s="8"/>
      <c r="F1458" s="8"/>
      <c r="G1458" s="8"/>
      <c r="H1458" s="5"/>
      <c r="I1458" s="5"/>
      <c r="J1458" s="5"/>
    </row>
    <row r="1459" spans="2:10" x14ac:dyDescent="0.25">
      <c r="B1459" s="1"/>
      <c r="C1459" s="1"/>
      <c r="D1459" s="8"/>
      <c r="E1459" s="8"/>
      <c r="F1459" s="8"/>
      <c r="G1459" s="8"/>
      <c r="H1459" s="5"/>
      <c r="I1459" s="5"/>
      <c r="J1459" s="5"/>
    </row>
    <row r="1460" spans="2:10" x14ac:dyDescent="0.25">
      <c r="B1460" s="1"/>
      <c r="C1460" s="1"/>
      <c r="D1460" s="8"/>
      <c r="E1460" s="8"/>
      <c r="F1460" s="8"/>
      <c r="G1460" s="8"/>
      <c r="H1460" s="5"/>
      <c r="I1460" s="5"/>
      <c r="J1460" s="5"/>
    </row>
    <row r="1461" spans="2:10" x14ac:dyDescent="0.25">
      <c r="B1461" s="1"/>
      <c r="C1461" s="1"/>
      <c r="D1461" s="8"/>
      <c r="E1461" s="8"/>
      <c r="F1461" s="8"/>
      <c r="G1461" s="8"/>
      <c r="H1461" s="5"/>
      <c r="I1461" s="5"/>
      <c r="J1461" s="5"/>
    </row>
    <row r="1462" spans="2:10" x14ac:dyDescent="0.25">
      <c r="B1462" s="1"/>
      <c r="C1462" s="1"/>
      <c r="D1462" s="8"/>
      <c r="E1462" s="8"/>
      <c r="F1462" s="8"/>
      <c r="G1462" s="8"/>
      <c r="H1462" s="5"/>
      <c r="I1462" s="5"/>
      <c r="J1462" s="5"/>
    </row>
    <row r="1463" spans="2:10" x14ac:dyDescent="0.25">
      <c r="B1463" s="1"/>
      <c r="C1463" s="1"/>
      <c r="D1463" s="8"/>
      <c r="E1463" s="8"/>
      <c r="F1463" s="8"/>
      <c r="G1463" s="8"/>
      <c r="H1463" s="5"/>
      <c r="I1463" s="5"/>
      <c r="J1463" s="5"/>
    </row>
    <row r="1464" spans="2:10" x14ac:dyDescent="0.25">
      <c r="B1464" s="1"/>
      <c r="C1464" s="1"/>
      <c r="D1464" s="8"/>
      <c r="E1464" s="8"/>
      <c r="F1464" s="8"/>
      <c r="G1464" s="8"/>
      <c r="H1464" s="5"/>
      <c r="I1464" s="5"/>
      <c r="J1464" s="5"/>
    </row>
    <row r="1465" spans="2:10" x14ac:dyDescent="0.25">
      <c r="B1465" s="1"/>
      <c r="C1465" s="1"/>
      <c r="D1465" s="8"/>
      <c r="E1465" s="8"/>
      <c r="F1465" s="8"/>
      <c r="G1465" s="8"/>
      <c r="H1465" s="5"/>
      <c r="I1465" s="5"/>
      <c r="J1465" s="5"/>
    </row>
    <row r="1466" spans="2:10" x14ac:dyDescent="0.25">
      <c r="B1466" s="1"/>
      <c r="C1466" s="1"/>
      <c r="D1466" s="8"/>
      <c r="E1466" s="8"/>
      <c r="F1466" s="8"/>
      <c r="G1466" s="8"/>
      <c r="H1466" s="5"/>
      <c r="I1466" s="5"/>
      <c r="J1466" s="5"/>
    </row>
    <row r="1467" spans="2:10" x14ac:dyDescent="0.25">
      <c r="B1467" s="1"/>
      <c r="C1467" s="1"/>
      <c r="D1467" s="8"/>
      <c r="E1467" s="8"/>
      <c r="F1467" s="8"/>
      <c r="G1467" s="8"/>
      <c r="H1467" s="5"/>
      <c r="I1467" s="5"/>
      <c r="J1467" s="5"/>
    </row>
    <row r="1468" spans="2:10" x14ac:dyDescent="0.25">
      <c r="B1468" s="1"/>
      <c r="C1468" s="1"/>
      <c r="D1468" s="8"/>
      <c r="E1468" s="8"/>
      <c r="F1468" s="8"/>
      <c r="G1468" s="8"/>
      <c r="H1468" s="5"/>
      <c r="I1468" s="5"/>
      <c r="J1468" s="5"/>
    </row>
    <row r="1469" spans="2:10" x14ac:dyDescent="0.25">
      <c r="B1469" s="1"/>
      <c r="C1469" s="1"/>
      <c r="D1469" s="8"/>
      <c r="E1469" s="8"/>
      <c r="F1469" s="8"/>
      <c r="G1469" s="8"/>
      <c r="H1469" s="5"/>
      <c r="I1469" s="5"/>
      <c r="J1469" s="5"/>
    </row>
    <row r="1470" spans="2:10" x14ac:dyDescent="0.25">
      <c r="B1470" s="1"/>
      <c r="C1470" s="1"/>
      <c r="D1470" s="8"/>
      <c r="E1470" s="8"/>
      <c r="F1470" s="8"/>
      <c r="G1470" s="8"/>
      <c r="H1470" s="5"/>
      <c r="I1470" s="5"/>
      <c r="J1470" s="5"/>
    </row>
    <row r="1471" spans="2:10" x14ac:dyDescent="0.25">
      <c r="B1471" s="1"/>
      <c r="C1471" s="1"/>
      <c r="D1471" s="8"/>
      <c r="E1471" s="8"/>
      <c r="F1471" s="8"/>
      <c r="G1471" s="8"/>
      <c r="H1471" s="5"/>
      <c r="I1471" s="5"/>
      <c r="J1471" s="5"/>
    </row>
    <row r="1472" spans="2:10" x14ac:dyDescent="0.25">
      <c r="B1472" s="1"/>
      <c r="C1472" s="1"/>
      <c r="D1472" s="8"/>
      <c r="E1472" s="8"/>
      <c r="F1472" s="8"/>
      <c r="G1472" s="8"/>
      <c r="H1472" s="5"/>
      <c r="I1472" s="5"/>
      <c r="J1472" s="5"/>
    </row>
    <row r="1473" spans="2:10" x14ac:dyDescent="0.25">
      <c r="B1473" s="1"/>
      <c r="C1473" s="1"/>
      <c r="D1473" s="8"/>
      <c r="E1473" s="8"/>
      <c r="F1473" s="8"/>
      <c r="G1473" s="8"/>
      <c r="H1473" s="5"/>
      <c r="I1473" s="5"/>
      <c r="J1473" s="5"/>
    </row>
    <row r="1474" spans="2:10" x14ac:dyDescent="0.25">
      <c r="B1474" s="1"/>
      <c r="C1474" s="1"/>
      <c r="D1474" s="8"/>
      <c r="E1474" s="8"/>
      <c r="F1474" s="8"/>
      <c r="G1474" s="8"/>
      <c r="H1474" s="5"/>
      <c r="I1474" s="5"/>
      <c r="J1474" s="5"/>
    </row>
    <row r="1475" spans="2:10" x14ac:dyDescent="0.25">
      <c r="B1475" s="1"/>
      <c r="C1475" s="1"/>
      <c r="D1475" s="8"/>
      <c r="E1475" s="8"/>
      <c r="F1475" s="8"/>
      <c r="G1475" s="8"/>
      <c r="H1475" s="5"/>
      <c r="I1475" s="5"/>
      <c r="J1475" s="5"/>
    </row>
    <row r="1476" spans="2:10" x14ac:dyDescent="0.25">
      <c r="B1476" s="1"/>
      <c r="C1476" s="1"/>
      <c r="D1476" s="8"/>
      <c r="E1476" s="8"/>
      <c r="F1476" s="8"/>
      <c r="G1476" s="8"/>
      <c r="H1476" s="5"/>
      <c r="I1476" s="5"/>
      <c r="J1476" s="5"/>
    </row>
    <row r="1477" spans="2:10" x14ac:dyDescent="0.25">
      <c r="B1477" s="1"/>
      <c r="C1477" s="1"/>
      <c r="D1477" s="8"/>
      <c r="E1477" s="8"/>
      <c r="F1477" s="8"/>
      <c r="G1477" s="8"/>
      <c r="H1477" s="5"/>
      <c r="I1477" s="5"/>
      <c r="J1477" s="5"/>
    </row>
    <row r="1478" spans="2:10" x14ac:dyDescent="0.25">
      <c r="B1478" s="1"/>
      <c r="C1478" s="1"/>
      <c r="D1478" s="8"/>
      <c r="E1478" s="8"/>
      <c r="F1478" s="8"/>
      <c r="G1478" s="8"/>
      <c r="H1478" s="5"/>
      <c r="I1478" s="5"/>
      <c r="J1478" s="5"/>
    </row>
    <row r="1479" spans="2:10" x14ac:dyDescent="0.25">
      <c r="B1479" s="1"/>
      <c r="C1479" s="1"/>
      <c r="D1479" s="8"/>
      <c r="E1479" s="8"/>
      <c r="F1479" s="8"/>
      <c r="G1479" s="8"/>
      <c r="H1479" s="5"/>
      <c r="I1479" s="5"/>
      <c r="J1479" s="5"/>
    </row>
    <row r="1480" spans="2:10" x14ac:dyDescent="0.25">
      <c r="B1480" s="1"/>
      <c r="C1480" s="1"/>
      <c r="D1480" s="8"/>
      <c r="E1480" s="8"/>
      <c r="F1480" s="8"/>
      <c r="G1480" s="8"/>
      <c r="H1480" s="5"/>
      <c r="I1480" s="5"/>
      <c r="J1480" s="5"/>
    </row>
    <row r="1481" spans="2:10" x14ac:dyDescent="0.25">
      <c r="B1481" s="1"/>
      <c r="C1481" s="1"/>
      <c r="D1481" s="8"/>
      <c r="E1481" s="8"/>
      <c r="F1481" s="8"/>
      <c r="G1481" s="8"/>
      <c r="H1481" s="5"/>
      <c r="I1481" s="5"/>
      <c r="J1481" s="5"/>
    </row>
    <row r="1482" spans="2:10" x14ac:dyDescent="0.25">
      <c r="B1482" s="1"/>
      <c r="C1482" s="1"/>
      <c r="D1482" s="8"/>
      <c r="E1482" s="8"/>
      <c r="F1482" s="8"/>
      <c r="G1482" s="8"/>
      <c r="H1482" s="5"/>
      <c r="I1482" s="5"/>
      <c r="J1482" s="5"/>
    </row>
    <row r="1483" spans="2:10" x14ac:dyDescent="0.25">
      <c r="B1483" s="1"/>
      <c r="C1483" s="1"/>
      <c r="D1483" s="8"/>
      <c r="E1483" s="8"/>
      <c r="F1483" s="8"/>
      <c r="G1483" s="8"/>
      <c r="H1483" s="5"/>
      <c r="I1483" s="5"/>
      <c r="J1483" s="5"/>
    </row>
    <row r="1484" spans="2:10" x14ac:dyDescent="0.25">
      <c r="B1484" s="1"/>
      <c r="C1484" s="1"/>
      <c r="D1484" s="8"/>
      <c r="E1484" s="8"/>
      <c r="F1484" s="8"/>
      <c r="G1484" s="8"/>
      <c r="H1484" s="5"/>
      <c r="I1484" s="5"/>
      <c r="J1484" s="5"/>
    </row>
    <row r="1485" spans="2:10" x14ac:dyDescent="0.25">
      <c r="B1485" s="1"/>
      <c r="C1485" s="1"/>
      <c r="D1485" s="8"/>
      <c r="E1485" s="8"/>
      <c r="F1485" s="8"/>
      <c r="G1485" s="8"/>
      <c r="H1485" s="5"/>
      <c r="I1485" s="5"/>
      <c r="J1485" s="5"/>
    </row>
    <row r="1486" spans="2:10" x14ac:dyDescent="0.25">
      <c r="B1486" s="1"/>
      <c r="C1486" s="1"/>
      <c r="D1486" s="8"/>
      <c r="E1486" s="8"/>
      <c r="F1486" s="8"/>
      <c r="G1486" s="8"/>
      <c r="H1486" s="5"/>
      <c r="I1486" s="5"/>
      <c r="J1486" s="5"/>
    </row>
    <row r="1487" spans="2:10" x14ac:dyDescent="0.25">
      <c r="B1487" s="1"/>
      <c r="C1487" s="1"/>
      <c r="D1487" s="8"/>
      <c r="E1487" s="8"/>
      <c r="F1487" s="8"/>
      <c r="G1487" s="8"/>
      <c r="H1487" s="5"/>
      <c r="I1487" s="5"/>
      <c r="J1487" s="5"/>
    </row>
    <row r="1488" spans="2:10" x14ac:dyDescent="0.25">
      <c r="B1488" s="1"/>
      <c r="C1488" s="1"/>
      <c r="D1488" s="8"/>
      <c r="E1488" s="8"/>
      <c r="F1488" s="8"/>
      <c r="G1488" s="8"/>
      <c r="H1488" s="5"/>
      <c r="I1488" s="5"/>
      <c r="J1488" s="5"/>
    </row>
    <row r="1489" spans="2:10" x14ac:dyDescent="0.25">
      <c r="B1489" s="1"/>
      <c r="C1489" s="1"/>
      <c r="D1489" s="8"/>
      <c r="E1489" s="8"/>
      <c r="F1489" s="8"/>
      <c r="G1489" s="8"/>
      <c r="H1489" s="5"/>
      <c r="I1489" s="5"/>
      <c r="J1489" s="5"/>
    </row>
    <row r="1490" spans="2:10" x14ac:dyDescent="0.25">
      <c r="B1490" s="1"/>
      <c r="C1490" s="1"/>
      <c r="D1490" s="8"/>
      <c r="E1490" s="8"/>
      <c r="F1490" s="8"/>
      <c r="G1490" s="8"/>
      <c r="H1490" s="5"/>
      <c r="I1490" s="5"/>
      <c r="J1490" s="5"/>
    </row>
    <row r="1491" spans="2:10" x14ac:dyDescent="0.25">
      <c r="B1491" s="1"/>
      <c r="C1491" s="1"/>
      <c r="D1491" s="8"/>
      <c r="E1491" s="8"/>
      <c r="F1491" s="8"/>
      <c r="G1491" s="8"/>
      <c r="H1491" s="5"/>
      <c r="I1491" s="5"/>
      <c r="J1491" s="5"/>
    </row>
    <row r="1492" spans="2:10" x14ac:dyDescent="0.25">
      <c r="B1492" s="1"/>
      <c r="C1492" s="1"/>
      <c r="D1492" s="8"/>
      <c r="E1492" s="8"/>
      <c r="F1492" s="8"/>
      <c r="G1492" s="8"/>
      <c r="H1492" s="5"/>
      <c r="I1492" s="5"/>
      <c r="J1492" s="5"/>
    </row>
    <row r="1493" spans="2:10" x14ac:dyDescent="0.25">
      <c r="B1493" s="1"/>
      <c r="C1493" s="1"/>
      <c r="D1493" s="8"/>
      <c r="E1493" s="8"/>
      <c r="F1493" s="8"/>
      <c r="G1493" s="8"/>
      <c r="H1493" s="5"/>
      <c r="I1493" s="5"/>
      <c r="J1493" s="5"/>
    </row>
    <row r="1494" spans="2:10" x14ac:dyDescent="0.25">
      <c r="B1494" s="1"/>
      <c r="C1494" s="1"/>
      <c r="D1494" s="8"/>
      <c r="E1494" s="8"/>
      <c r="F1494" s="8"/>
      <c r="G1494" s="8"/>
      <c r="H1494" s="5"/>
      <c r="I1494" s="5"/>
      <c r="J1494" s="5"/>
    </row>
    <row r="1495" spans="2:10" x14ac:dyDescent="0.25">
      <c r="B1495" s="1"/>
      <c r="C1495" s="1"/>
      <c r="D1495" s="8"/>
      <c r="E1495" s="8"/>
      <c r="F1495" s="8"/>
      <c r="G1495" s="8"/>
      <c r="H1495" s="5"/>
      <c r="I1495" s="5"/>
      <c r="J1495" s="5"/>
    </row>
    <row r="1496" spans="2:10" x14ac:dyDescent="0.25">
      <c r="B1496" s="1"/>
      <c r="C1496" s="1"/>
      <c r="D1496" s="8"/>
      <c r="E1496" s="8"/>
      <c r="F1496" s="8"/>
      <c r="G1496" s="8"/>
      <c r="H1496" s="5"/>
      <c r="I1496" s="5"/>
      <c r="J1496" s="5"/>
    </row>
    <row r="1497" spans="2:10" x14ac:dyDescent="0.25">
      <c r="B1497" s="1"/>
      <c r="C1497" s="1"/>
      <c r="D1497" s="8"/>
      <c r="E1497" s="8"/>
      <c r="F1497" s="8"/>
      <c r="G1497" s="8"/>
      <c r="H1497" s="5"/>
      <c r="I1497" s="5"/>
      <c r="J1497" s="5"/>
    </row>
    <row r="1498" spans="2:10" x14ac:dyDescent="0.25">
      <c r="B1498" s="1"/>
      <c r="C1498" s="1"/>
      <c r="D1498" s="8"/>
      <c r="E1498" s="8"/>
      <c r="F1498" s="8"/>
      <c r="G1498" s="8"/>
      <c r="H1498" s="5"/>
      <c r="I1498" s="5"/>
      <c r="J1498" s="5"/>
    </row>
    <row r="1499" spans="2:10" x14ac:dyDescent="0.25">
      <c r="B1499" s="1"/>
      <c r="C1499" s="1"/>
      <c r="D1499" s="8"/>
      <c r="E1499" s="8"/>
      <c r="F1499" s="8"/>
      <c r="G1499" s="8"/>
      <c r="H1499" s="5"/>
      <c r="I1499" s="5"/>
      <c r="J1499" s="5"/>
    </row>
    <row r="1500" spans="2:10" x14ac:dyDescent="0.25">
      <c r="B1500" s="1"/>
      <c r="C1500" s="1"/>
      <c r="D1500" s="8"/>
      <c r="E1500" s="8"/>
      <c r="F1500" s="8"/>
      <c r="G1500" s="8"/>
      <c r="H1500" s="5"/>
      <c r="I1500" s="5"/>
      <c r="J1500" s="5"/>
    </row>
    <row r="1501" spans="2:10" x14ac:dyDescent="0.25">
      <c r="B1501" s="1"/>
      <c r="C1501" s="1"/>
      <c r="D1501" s="8"/>
      <c r="E1501" s="8"/>
      <c r="F1501" s="8"/>
      <c r="G1501" s="8"/>
      <c r="H1501" s="5"/>
      <c r="I1501" s="5"/>
      <c r="J1501" s="5"/>
    </row>
    <row r="1502" spans="2:10" x14ac:dyDescent="0.25">
      <c r="B1502" s="1"/>
      <c r="C1502" s="1"/>
      <c r="D1502" s="8"/>
      <c r="E1502" s="8"/>
      <c r="F1502" s="8"/>
      <c r="G1502" s="8"/>
      <c r="H1502" s="5"/>
      <c r="I1502" s="5"/>
      <c r="J1502" s="5"/>
    </row>
    <row r="1503" spans="2:10" x14ac:dyDescent="0.25">
      <c r="B1503" s="1"/>
      <c r="C1503" s="1"/>
      <c r="D1503" s="8"/>
      <c r="E1503" s="8"/>
      <c r="F1503" s="8"/>
      <c r="G1503" s="8"/>
      <c r="H1503" s="5"/>
      <c r="I1503" s="5"/>
      <c r="J1503" s="5"/>
    </row>
    <row r="1504" spans="2:10" x14ac:dyDescent="0.25">
      <c r="B1504" s="1"/>
      <c r="C1504" s="1"/>
      <c r="D1504" s="8"/>
      <c r="E1504" s="8"/>
      <c r="F1504" s="8"/>
      <c r="G1504" s="8"/>
      <c r="H1504" s="5"/>
      <c r="I1504" s="5"/>
      <c r="J1504" s="5"/>
    </row>
    <row r="1505" spans="2:10" x14ac:dyDescent="0.25">
      <c r="B1505" s="1"/>
      <c r="C1505" s="1"/>
      <c r="D1505" s="8"/>
      <c r="E1505" s="8"/>
      <c r="F1505" s="8"/>
      <c r="G1505" s="8"/>
      <c r="H1505" s="5"/>
      <c r="I1505" s="5"/>
      <c r="J1505" s="5"/>
    </row>
    <row r="1506" spans="2:10" x14ac:dyDescent="0.25">
      <c r="B1506" s="1"/>
      <c r="C1506" s="1"/>
      <c r="D1506" s="8"/>
      <c r="E1506" s="8"/>
      <c r="F1506" s="8"/>
      <c r="G1506" s="8"/>
      <c r="H1506" s="5"/>
      <c r="I1506" s="5"/>
      <c r="J1506" s="5"/>
    </row>
    <row r="1507" spans="2:10" x14ac:dyDescent="0.25">
      <c r="B1507" s="1"/>
      <c r="C1507" s="1"/>
      <c r="D1507" s="8"/>
      <c r="E1507" s="8"/>
      <c r="F1507" s="8"/>
      <c r="G1507" s="8"/>
      <c r="H1507" s="5"/>
      <c r="I1507" s="5"/>
      <c r="J1507" s="5"/>
    </row>
    <row r="1508" spans="2:10" x14ac:dyDescent="0.25">
      <c r="B1508" s="1"/>
      <c r="C1508" s="1"/>
      <c r="D1508" s="8"/>
      <c r="E1508" s="8"/>
      <c r="F1508" s="8"/>
      <c r="G1508" s="8"/>
      <c r="H1508" s="5"/>
      <c r="I1508" s="5"/>
      <c r="J1508" s="5"/>
    </row>
    <row r="1509" spans="2:10" x14ac:dyDescent="0.25">
      <c r="B1509" s="1"/>
      <c r="C1509" s="1"/>
      <c r="D1509" s="8"/>
      <c r="E1509" s="8"/>
      <c r="F1509" s="8"/>
      <c r="G1509" s="8"/>
      <c r="H1509" s="5"/>
      <c r="I1509" s="5"/>
      <c r="J1509" s="5"/>
    </row>
    <row r="1510" spans="2:10" x14ac:dyDescent="0.25">
      <c r="B1510" s="1"/>
      <c r="C1510" s="1"/>
      <c r="D1510" s="8"/>
      <c r="E1510" s="8"/>
      <c r="F1510" s="8"/>
      <c r="G1510" s="8"/>
      <c r="H1510" s="5"/>
      <c r="I1510" s="5"/>
      <c r="J1510" s="5"/>
    </row>
    <row r="1511" spans="2:10" x14ac:dyDescent="0.25">
      <c r="B1511" s="1"/>
      <c r="C1511" s="1"/>
      <c r="D1511" s="8"/>
      <c r="E1511" s="8"/>
      <c r="F1511" s="8"/>
      <c r="G1511" s="8"/>
      <c r="H1511" s="5"/>
      <c r="I1511" s="5"/>
      <c r="J1511" s="5"/>
    </row>
    <row r="1512" spans="2:10" x14ac:dyDescent="0.25">
      <c r="B1512" s="1"/>
      <c r="C1512" s="1"/>
      <c r="D1512" s="8"/>
      <c r="E1512" s="8"/>
      <c r="F1512" s="8"/>
      <c r="G1512" s="8"/>
      <c r="H1512" s="5"/>
      <c r="I1512" s="5"/>
      <c r="J1512" s="5"/>
    </row>
    <row r="1513" spans="2:10" x14ac:dyDescent="0.25">
      <c r="B1513" s="1"/>
      <c r="C1513" s="1"/>
      <c r="D1513" s="8"/>
      <c r="E1513" s="8"/>
      <c r="F1513" s="8"/>
      <c r="G1513" s="8"/>
      <c r="H1513" s="5"/>
      <c r="I1513" s="5"/>
      <c r="J1513" s="5"/>
    </row>
    <row r="1514" spans="2:10" x14ac:dyDescent="0.25">
      <c r="B1514" s="1"/>
      <c r="C1514" s="1"/>
      <c r="D1514" s="8"/>
      <c r="E1514" s="8"/>
      <c r="F1514" s="8"/>
      <c r="G1514" s="8"/>
      <c r="H1514" s="5"/>
      <c r="I1514" s="5"/>
      <c r="J1514" s="5"/>
    </row>
    <row r="1515" spans="2:10" x14ac:dyDescent="0.25">
      <c r="B1515" s="1"/>
      <c r="C1515" s="1"/>
      <c r="D1515" s="8"/>
      <c r="E1515" s="8"/>
      <c r="F1515" s="8"/>
      <c r="G1515" s="8"/>
      <c r="H1515" s="5"/>
      <c r="I1515" s="5"/>
      <c r="J1515" s="5"/>
    </row>
    <row r="1516" spans="2:10" x14ac:dyDescent="0.25">
      <c r="B1516" s="1"/>
      <c r="C1516" s="1"/>
      <c r="D1516" s="8"/>
      <c r="E1516" s="8"/>
      <c r="F1516" s="8"/>
      <c r="G1516" s="8"/>
      <c r="H1516" s="5"/>
      <c r="I1516" s="5"/>
      <c r="J1516" s="5"/>
    </row>
    <row r="1517" spans="2:10" x14ac:dyDescent="0.25">
      <c r="B1517" s="1"/>
      <c r="C1517" s="1"/>
      <c r="D1517" s="8"/>
      <c r="E1517" s="8"/>
      <c r="F1517" s="8"/>
      <c r="G1517" s="8"/>
      <c r="H1517" s="5"/>
      <c r="I1517" s="5"/>
      <c r="J1517" s="5"/>
    </row>
    <row r="1518" spans="2:10" x14ac:dyDescent="0.25">
      <c r="B1518" s="1"/>
      <c r="C1518" s="1"/>
      <c r="D1518" s="8"/>
      <c r="E1518" s="8"/>
      <c r="F1518" s="8"/>
      <c r="G1518" s="8"/>
      <c r="H1518" s="5"/>
      <c r="I1518" s="5"/>
      <c r="J1518" s="5"/>
    </row>
    <row r="1519" spans="2:10" x14ac:dyDescent="0.25">
      <c r="B1519" s="1"/>
      <c r="C1519" s="1"/>
      <c r="D1519" s="8"/>
      <c r="E1519" s="8"/>
      <c r="F1519" s="8"/>
      <c r="G1519" s="8"/>
      <c r="H1519" s="5"/>
      <c r="I1519" s="5"/>
      <c r="J1519" s="5"/>
    </row>
    <row r="1520" spans="2:10" x14ac:dyDescent="0.25">
      <c r="B1520" s="1"/>
      <c r="C1520" s="1"/>
      <c r="D1520" s="8"/>
      <c r="E1520" s="8"/>
      <c r="F1520" s="8"/>
      <c r="G1520" s="8"/>
      <c r="H1520" s="5"/>
      <c r="I1520" s="5"/>
      <c r="J1520" s="5"/>
    </row>
    <row r="1521" spans="2:10" x14ac:dyDescent="0.25">
      <c r="B1521" s="1"/>
      <c r="C1521" s="1"/>
      <c r="D1521" s="8"/>
      <c r="E1521" s="8"/>
      <c r="F1521" s="8"/>
      <c r="G1521" s="8"/>
      <c r="H1521" s="5"/>
      <c r="I1521" s="5"/>
      <c r="J1521" s="5"/>
    </row>
    <row r="1522" spans="2:10" x14ac:dyDescent="0.25">
      <c r="B1522" s="1"/>
      <c r="C1522" s="1"/>
      <c r="D1522" s="8"/>
      <c r="E1522" s="8"/>
      <c r="F1522" s="8"/>
      <c r="G1522" s="8"/>
      <c r="H1522" s="5"/>
      <c r="I1522" s="5"/>
      <c r="J1522" s="5"/>
    </row>
    <row r="1523" spans="2:10" x14ac:dyDescent="0.25">
      <c r="B1523" s="1"/>
      <c r="C1523" s="1"/>
      <c r="D1523" s="8"/>
      <c r="E1523" s="8"/>
      <c r="F1523" s="8"/>
      <c r="G1523" s="8"/>
      <c r="H1523" s="5"/>
      <c r="I1523" s="5"/>
      <c r="J1523" s="5"/>
    </row>
    <row r="1524" spans="2:10" x14ac:dyDescent="0.25">
      <c r="B1524" s="1"/>
      <c r="C1524" s="1"/>
      <c r="D1524" s="8"/>
      <c r="E1524" s="8"/>
      <c r="F1524" s="8"/>
      <c r="G1524" s="8"/>
      <c r="H1524" s="5"/>
      <c r="I1524" s="5"/>
      <c r="J1524" s="5"/>
    </row>
    <row r="1525" spans="2:10" x14ac:dyDescent="0.25">
      <c r="B1525" s="1"/>
      <c r="C1525" s="1"/>
      <c r="D1525" s="8"/>
      <c r="E1525" s="8"/>
      <c r="F1525" s="8"/>
      <c r="G1525" s="8"/>
      <c r="H1525" s="5"/>
      <c r="I1525" s="5"/>
      <c r="J1525" s="5"/>
    </row>
    <row r="1526" spans="2:10" x14ac:dyDescent="0.25">
      <c r="B1526" s="1"/>
      <c r="C1526" s="1"/>
      <c r="D1526" s="8"/>
      <c r="E1526" s="8"/>
      <c r="F1526" s="8"/>
      <c r="G1526" s="8"/>
      <c r="H1526" s="5"/>
      <c r="I1526" s="5"/>
      <c r="J1526" s="5"/>
    </row>
    <row r="1527" spans="2:10" x14ac:dyDescent="0.25">
      <c r="B1527" s="1"/>
      <c r="C1527" s="1"/>
      <c r="D1527" s="8"/>
      <c r="E1527" s="8"/>
      <c r="F1527" s="8"/>
      <c r="G1527" s="8"/>
      <c r="H1527" s="5"/>
      <c r="I1527" s="5"/>
      <c r="J1527" s="5"/>
    </row>
    <row r="1528" spans="2:10" x14ac:dyDescent="0.25">
      <c r="B1528" s="1"/>
      <c r="C1528" s="1"/>
      <c r="D1528" s="8"/>
      <c r="E1528" s="8"/>
      <c r="F1528" s="8"/>
      <c r="G1528" s="8"/>
      <c r="H1528" s="5"/>
      <c r="I1528" s="5"/>
      <c r="J1528" s="5"/>
    </row>
    <row r="1529" spans="2:10" x14ac:dyDescent="0.25">
      <c r="B1529" s="1"/>
      <c r="C1529" s="1"/>
      <c r="D1529" s="8"/>
      <c r="E1529" s="8"/>
      <c r="F1529" s="8"/>
      <c r="G1529" s="8"/>
      <c r="H1529" s="5"/>
      <c r="I1529" s="5"/>
      <c r="J1529" s="5"/>
    </row>
    <row r="1530" spans="2:10" x14ac:dyDescent="0.25">
      <c r="B1530" s="1"/>
      <c r="C1530" s="1"/>
      <c r="D1530" s="8"/>
      <c r="E1530" s="8"/>
      <c r="F1530" s="8"/>
      <c r="G1530" s="8"/>
      <c r="H1530" s="5"/>
      <c r="I1530" s="5"/>
      <c r="J1530" s="5"/>
    </row>
    <row r="1531" spans="2:10" x14ac:dyDescent="0.25">
      <c r="B1531" s="1"/>
      <c r="C1531" s="1"/>
      <c r="D1531" s="8"/>
      <c r="E1531" s="8"/>
      <c r="F1531" s="8"/>
      <c r="G1531" s="8"/>
      <c r="H1531" s="5"/>
      <c r="I1531" s="5"/>
      <c r="J1531" s="5"/>
    </row>
    <row r="1532" spans="2:10" x14ac:dyDescent="0.25">
      <c r="B1532" s="1"/>
      <c r="C1532" s="1"/>
      <c r="D1532" s="8"/>
      <c r="E1532" s="8"/>
      <c r="F1532" s="8"/>
      <c r="G1532" s="8"/>
      <c r="H1532" s="5"/>
      <c r="I1532" s="5"/>
      <c r="J1532" s="5"/>
    </row>
    <row r="1533" spans="2:10" x14ac:dyDescent="0.25">
      <c r="B1533" s="1"/>
      <c r="C1533" s="1"/>
      <c r="D1533" s="8"/>
      <c r="E1533" s="8"/>
      <c r="F1533" s="8"/>
      <c r="G1533" s="8"/>
      <c r="H1533" s="5"/>
      <c r="I1533" s="5"/>
      <c r="J1533" s="5"/>
    </row>
    <row r="1534" spans="2:10" x14ac:dyDescent="0.25">
      <c r="B1534" s="1"/>
      <c r="C1534" s="1"/>
      <c r="D1534" s="8"/>
      <c r="E1534" s="8"/>
      <c r="F1534" s="8"/>
      <c r="G1534" s="8"/>
      <c r="H1534" s="5"/>
      <c r="I1534" s="5"/>
      <c r="J1534" s="5"/>
    </row>
    <row r="1535" spans="2:10" x14ac:dyDescent="0.25">
      <c r="B1535" s="1"/>
      <c r="C1535" s="1"/>
      <c r="D1535" s="8"/>
      <c r="E1535" s="8"/>
      <c r="F1535" s="8"/>
      <c r="G1535" s="8"/>
      <c r="H1535" s="5"/>
      <c r="I1535" s="5"/>
      <c r="J1535" s="5"/>
    </row>
    <row r="1536" spans="2:10" x14ac:dyDescent="0.25">
      <c r="B1536" s="1"/>
      <c r="C1536" s="1"/>
      <c r="D1536" s="8"/>
      <c r="E1536" s="8"/>
      <c r="F1536" s="8"/>
      <c r="G1536" s="8"/>
      <c r="H1536" s="5"/>
      <c r="I1536" s="5"/>
      <c r="J1536" s="5"/>
    </row>
    <row r="1537" spans="2:10" x14ac:dyDescent="0.25">
      <c r="B1537" s="1"/>
      <c r="C1537" s="1"/>
      <c r="D1537" s="8"/>
      <c r="E1537" s="8"/>
      <c r="F1537" s="8"/>
      <c r="G1537" s="8"/>
      <c r="H1537" s="5"/>
      <c r="I1537" s="5"/>
      <c r="J1537" s="5"/>
    </row>
    <row r="1538" spans="2:10" x14ac:dyDescent="0.25">
      <c r="B1538" s="1"/>
      <c r="C1538" s="1"/>
      <c r="D1538" s="8"/>
      <c r="E1538" s="8"/>
      <c r="F1538" s="8"/>
      <c r="G1538" s="8"/>
      <c r="H1538" s="5"/>
      <c r="I1538" s="5"/>
      <c r="J1538" s="5"/>
    </row>
    <row r="1539" spans="2:10" x14ac:dyDescent="0.25">
      <c r="B1539" s="1"/>
      <c r="C1539" s="1"/>
      <c r="D1539" s="8"/>
      <c r="E1539" s="8"/>
      <c r="F1539" s="8"/>
      <c r="G1539" s="8"/>
      <c r="H1539" s="5"/>
      <c r="I1539" s="5"/>
      <c r="J1539" s="5"/>
    </row>
    <row r="1540" spans="2:10" x14ac:dyDescent="0.25">
      <c r="B1540" s="1"/>
      <c r="C1540" s="1"/>
      <c r="D1540" s="8"/>
      <c r="E1540" s="8"/>
      <c r="F1540" s="8"/>
      <c r="G1540" s="8"/>
      <c r="H1540" s="5"/>
      <c r="I1540" s="5"/>
      <c r="J1540" s="5"/>
    </row>
    <row r="1541" spans="2:10" x14ac:dyDescent="0.25">
      <c r="B1541" s="1"/>
      <c r="C1541" s="1"/>
      <c r="D1541" s="8"/>
      <c r="E1541" s="8"/>
      <c r="F1541" s="8"/>
      <c r="G1541" s="8"/>
      <c r="H1541" s="5"/>
      <c r="I1541" s="5"/>
      <c r="J1541" s="5"/>
    </row>
    <row r="1542" spans="2:10" x14ac:dyDescent="0.25">
      <c r="B1542" s="1"/>
      <c r="C1542" s="1"/>
      <c r="D1542" s="8"/>
      <c r="E1542" s="8"/>
      <c r="F1542" s="8"/>
      <c r="G1542" s="8"/>
      <c r="H1542" s="5"/>
      <c r="I1542" s="5"/>
      <c r="J1542" s="5"/>
    </row>
    <row r="1543" spans="2:10" x14ac:dyDescent="0.25">
      <c r="B1543" s="1"/>
      <c r="C1543" s="1"/>
      <c r="D1543" s="8"/>
      <c r="E1543" s="8"/>
      <c r="F1543" s="8"/>
      <c r="G1543" s="8"/>
      <c r="H1543" s="5"/>
      <c r="I1543" s="5"/>
      <c r="J1543" s="5"/>
    </row>
    <row r="1544" spans="2:10" x14ac:dyDescent="0.25">
      <c r="B1544" s="1"/>
      <c r="C1544" s="1"/>
      <c r="D1544" s="8"/>
      <c r="E1544" s="8"/>
      <c r="F1544" s="8"/>
      <c r="G1544" s="8"/>
      <c r="H1544" s="5"/>
      <c r="I1544" s="5"/>
      <c r="J1544" s="5"/>
    </row>
    <row r="1545" spans="2:10" x14ac:dyDescent="0.25">
      <c r="B1545" s="1"/>
      <c r="C1545" s="1"/>
      <c r="D1545" s="8"/>
      <c r="E1545" s="8"/>
      <c r="F1545" s="8"/>
      <c r="G1545" s="8"/>
      <c r="H1545" s="5"/>
      <c r="I1545" s="5"/>
      <c r="J1545" s="5"/>
    </row>
    <row r="1546" spans="2:10" x14ac:dyDescent="0.25">
      <c r="B1546" s="1"/>
      <c r="C1546" s="1"/>
      <c r="D1546" s="8"/>
      <c r="E1546" s="8"/>
      <c r="F1546" s="8"/>
      <c r="G1546" s="8"/>
      <c r="H1546" s="5"/>
      <c r="I1546" s="5"/>
      <c r="J1546" s="5"/>
    </row>
    <row r="1547" spans="2:10" x14ac:dyDescent="0.25">
      <c r="B1547" s="1"/>
      <c r="C1547" s="1"/>
      <c r="D1547" s="8"/>
      <c r="E1547" s="8"/>
      <c r="F1547" s="8"/>
      <c r="G1547" s="8"/>
      <c r="H1547" s="5"/>
      <c r="I1547" s="5"/>
      <c r="J1547" s="5"/>
    </row>
    <row r="1548" spans="2:10" x14ac:dyDescent="0.25">
      <c r="B1548" s="1"/>
      <c r="C1548" s="1"/>
      <c r="D1548" s="8"/>
      <c r="E1548" s="8"/>
      <c r="F1548" s="8"/>
      <c r="G1548" s="8"/>
      <c r="H1548" s="5"/>
      <c r="I1548" s="5"/>
      <c r="J1548" s="5"/>
    </row>
    <row r="1549" spans="2:10" x14ac:dyDescent="0.25">
      <c r="B1549" s="1"/>
      <c r="C1549" s="1"/>
      <c r="D1549" s="8"/>
      <c r="E1549" s="8"/>
      <c r="F1549" s="8"/>
      <c r="G1549" s="8"/>
      <c r="H1549" s="5"/>
      <c r="I1549" s="5"/>
      <c r="J1549" s="5"/>
    </row>
    <row r="1550" spans="2:10" x14ac:dyDescent="0.25">
      <c r="B1550" s="1"/>
      <c r="C1550" s="1"/>
      <c r="D1550" s="8"/>
      <c r="E1550" s="8"/>
      <c r="F1550" s="8"/>
      <c r="G1550" s="8"/>
      <c r="H1550" s="5"/>
      <c r="I1550" s="5"/>
      <c r="J1550" s="5"/>
    </row>
    <row r="1551" spans="2:10" x14ac:dyDescent="0.25">
      <c r="B1551" s="1"/>
      <c r="C1551" s="1"/>
      <c r="D1551" s="8"/>
      <c r="E1551" s="8"/>
      <c r="F1551" s="8"/>
      <c r="G1551" s="8"/>
      <c r="H1551" s="5"/>
      <c r="I1551" s="5"/>
      <c r="J1551" s="5"/>
    </row>
    <row r="1552" spans="2:10" x14ac:dyDescent="0.25">
      <c r="B1552" s="1"/>
      <c r="C1552" s="1"/>
      <c r="D1552" s="8"/>
      <c r="E1552" s="8"/>
      <c r="F1552" s="8"/>
      <c r="G1552" s="8"/>
      <c r="H1552" s="5"/>
      <c r="I1552" s="5"/>
      <c r="J1552" s="5"/>
    </row>
    <row r="1553" spans="2:10" x14ac:dyDescent="0.25">
      <c r="B1553" s="1"/>
      <c r="C1553" s="1"/>
      <c r="D1553" s="8"/>
      <c r="E1553" s="8"/>
      <c r="F1553" s="8"/>
      <c r="G1553" s="8"/>
      <c r="H1553" s="5"/>
      <c r="I1553" s="5"/>
      <c r="J1553" s="5"/>
    </row>
    <row r="1554" spans="2:10" x14ac:dyDescent="0.25">
      <c r="B1554" s="1"/>
      <c r="C1554" s="1"/>
      <c r="D1554" s="8"/>
      <c r="E1554" s="8"/>
      <c r="F1554" s="8"/>
      <c r="G1554" s="8"/>
      <c r="H1554" s="5"/>
      <c r="I1554" s="5"/>
      <c r="J1554" s="5"/>
    </row>
    <row r="1555" spans="2:10" x14ac:dyDescent="0.25">
      <c r="B1555" s="1"/>
      <c r="C1555" s="1"/>
      <c r="D1555" s="8"/>
      <c r="E1555" s="8"/>
      <c r="F1555" s="8"/>
      <c r="G1555" s="8"/>
      <c r="H1555" s="5"/>
      <c r="I1555" s="5"/>
      <c r="J1555" s="5"/>
    </row>
    <row r="1556" spans="2:10" x14ac:dyDescent="0.25">
      <c r="B1556" s="1"/>
      <c r="C1556" s="1"/>
      <c r="D1556" s="8"/>
      <c r="E1556" s="8"/>
      <c r="F1556" s="8"/>
      <c r="G1556" s="8"/>
      <c r="H1556" s="5"/>
      <c r="I1556" s="5"/>
      <c r="J1556" s="5"/>
    </row>
    <row r="1557" spans="2:10" x14ac:dyDescent="0.25">
      <c r="B1557" s="1"/>
      <c r="C1557" s="1"/>
      <c r="D1557" s="8"/>
      <c r="E1557" s="8"/>
      <c r="F1557" s="8"/>
      <c r="G1557" s="8"/>
      <c r="H1557" s="5"/>
      <c r="I1557" s="5"/>
      <c r="J1557" s="5"/>
    </row>
    <row r="1558" spans="2:10" x14ac:dyDescent="0.25">
      <c r="B1558" s="1"/>
      <c r="C1558" s="1"/>
      <c r="D1558" s="8"/>
      <c r="E1558" s="8"/>
      <c r="F1558" s="8"/>
      <c r="G1558" s="8"/>
      <c r="H1558" s="5"/>
      <c r="I1558" s="5"/>
      <c r="J1558" s="5"/>
    </row>
    <row r="1559" spans="2:10" x14ac:dyDescent="0.25">
      <c r="B1559" s="1"/>
      <c r="C1559" s="1"/>
      <c r="D1559" s="8"/>
      <c r="E1559" s="8"/>
      <c r="F1559" s="8"/>
      <c r="G1559" s="8"/>
      <c r="H1559" s="5"/>
      <c r="I1559" s="5"/>
      <c r="J1559" s="5"/>
    </row>
    <row r="1560" spans="2:10" x14ac:dyDescent="0.25">
      <c r="B1560" s="1"/>
      <c r="C1560" s="1"/>
      <c r="D1560" s="8"/>
      <c r="E1560" s="8"/>
      <c r="F1560" s="8"/>
      <c r="G1560" s="8"/>
      <c r="H1560" s="5"/>
      <c r="I1560" s="5"/>
      <c r="J1560" s="5"/>
    </row>
    <row r="1561" spans="2:10" x14ac:dyDescent="0.25">
      <c r="B1561" s="1"/>
      <c r="C1561" s="1"/>
      <c r="D1561" s="8"/>
      <c r="E1561" s="8"/>
      <c r="F1561" s="8"/>
      <c r="G1561" s="8"/>
      <c r="H1561" s="5"/>
      <c r="I1561" s="5"/>
      <c r="J1561" s="5"/>
    </row>
    <row r="1562" spans="2:10" x14ac:dyDescent="0.25">
      <c r="B1562" s="1"/>
      <c r="C1562" s="1"/>
      <c r="D1562" s="8"/>
      <c r="E1562" s="8"/>
      <c r="F1562" s="8"/>
      <c r="G1562" s="8"/>
      <c r="H1562" s="5"/>
      <c r="I1562" s="5"/>
      <c r="J1562" s="5"/>
    </row>
    <row r="1563" spans="2:10" x14ac:dyDescent="0.25">
      <c r="B1563" s="1"/>
      <c r="C1563" s="1"/>
      <c r="D1563" s="8"/>
      <c r="E1563" s="8"/>
      <c r="F1563" s="8"/>
      <c r="G1563" s="8"/>
      <c r="H1563" s="5"/>
      <c r="I1563" s="5"/>
      <c r="J1563" s="5"/>
    </row>
    <row r="1564" spans="2:10" x14ac:dyDescent="0.25">
      <c r="B1564" s="1"/>
      <c r="C1564" s="1"/>
      <c r="D1564" s="8"/>
      <c r="E1564" s="8"/>
      <c r="F1564" s="8"/>
      <c r="G1564" s="8"/>
      <c r="H1564" s="5"/>
      <c r="I1564" s="5"/>
      <c r="J1564" s="5"/>
    </row>
    <row r="1565" spans="2:10" x14ac:dyDescent="0.25">
      <c r="B1565" s="1"/>
      <c r="C1565" s="1"/>
      <c r="D1565" s="8"/>
      <c r="E1565" s="8"/>
      <c r="F1565" s="8"/>
      <c r="G1565" s="8"/>
      <c r="H1565" s="5"/>
      <c r="I1565" s="5"/>
      <c r="J1565" s="5"/>
    </row>
    <row r="1566" spans="2:10" x14ac:dyDescent="0.25">
      <c r="B1566" s="1"/>
      <c r="C1566" s="1"/>
      <c r="D1566" s="8"/>
      <c r="E1566" s="8"/>
      <c r="F1566" s="8"/>
      <c r="G1566" s="8"/>
      <c r="H1566" s="5"/>
      <c r="I1566" s="5"/>
      <c r="J1566" s="5"/>
    </row>
    <row r="1567" spans="2:10" x14ac:dyDescent="0.25">
      <c r="B1567" s="1"/>
      <c r="C1567" s="1"/>
      <c r="D1567" s="8"/>
      <c r="E1567" s="8"/>
      <c r="F1567" s="8"/>
      <c r="G1567" s="8"/>
      <c r="H1567" s="5"/>
      <c r="I1567" s="5"/>
      <c r="J1567" s="5"/>
    </row>
    <row r="1568" spans="2:10" x14ac:dyDescent="0.25">
      <c r="B1568" s="1"/>
      <c r="C1568" s="1"/>
      <c r="D1568" s="8"/>
      <c r="E1568" s="8"/>
      <c r="F1568" s="8"/>
      <c r="G1568" s="8"/>
      <c r="H1568" s="5"/>
      <c r="I1568" s="5"/>
      <c r="J1568" s="5"/>
    </row>
    <row r="1569" spans="2:10" x14ac:dyDescent="0.25">
      <c r="B1569" s="1"/>
      <c r="C1569" s="1"/>
      <c r="D1569" s="8"/>
      <c r="E1569" s="8"/>
      <c r="F1569" s="8"/>
      <c r="G1569" s="8"/>
      <c r="H1569" s="5"/>
      <c r="I1569" s="5"/>
      <c r="J1569" s="5"/>
    </row>
    <row r="1570" spans="2:10" x14ac:dyDescent="0.25">
      <c r="B1570" s="1"/>
      <c r="C1570" s="1"/>
      <c r="D1570" s="8"/>
      <c r="E1570" s="8"/>
      <c r="F1570" s="8"/>
      <c r="G1570" s="8"/>
      <c r="H1570" s="5"/>
      <c r="I1570" s="5"/>
      <c r="J1570" s="5"/>
    </row>
    <row r="1571" spans="2:10" x14ac:dyDescent="0.25">
      <c r="B1571" s="1"/>
      <c r="C1571" s="1"/>
      <c r="D1571" s="8"/>
      <c r="E1571" s="8"/>
      <c r="F1571" s="8"/>
      <c r="G1571" s="8"/>
      <c r="H1571" s="5"/>
      <c r="I1571" s="5"/>
      <c r="J1571" s="5"/>
    </row>
    <row r="1572" spans="2:10" x14ac:dyDescent="0.25">
      <c r="B1572" s="1"/>
      <c r="C1572" s="1"/>
      <c r="D1572" s="8"/>
      <c r="E1572" s="8"/>
      <c r="F1572" s="8"/>
      <c r="G1572" s="8"/>
      <c r="H1572" s="5"/>
      <c r="I1572" s="5"/>
      <c r="J1572" s="5"/>
    </row>
    <row r="1573" spans="2:10" x14ac:dyDescent="0.25">
      <c r="B1573" s="1"/>
      <c r="C1573" s="1"/>
      <c r="D1573" s="8"/>
      <c r="E1573" s="8"/>
      <c r="F1573" s="8"/>
      <c r="G1573" s="8"/>
      <c r="H1573" s="5"/>
      <c r="I1573" s="5"/>
      <c r="J1573" s="5"/>
    </row>
    <row r="1574" spans="2:10" x14ac:dyDescent="0.25">
      <c r="B1574" s="1"/>
      <c r="C1574" s="1"/>
      <c r="D1574" s="8"/>
      <c r="E1574" s="8"/>
      <c r="F1574" s="8"/>
      <c r="G1574" s="8"/>
      <c r="H1574" s="5"/>
      <c r="I1574" s="5"/>
      <c r="J1574" s="5"/>
    </row>
    <row r="1575" spans="2:10" x14ac:dyDescent="0.25">
      <c r="B1575" s="1"/>
      <c r="C1575" s="1"/>
      <c r="D1575" s="8"/>
      <c r="E1575" s="8"/>
      <c r="F1575" s="8"/>
      <c r="G1575" s="8"/>
      <c r="H1575" s="5"/>
      <c r="I1575" s="5"/>
      <c r="J1575" s="5"/>
    </row>
    <row r="1576" spans="2:10" x14ac:dyDescent="0.25">
      <c r="B1576" s="1"/>
      <c r="C1576" s="1"/>
      <c r="D1576" s="8"/>
      <c r="E1576" s="8"/>
      <c r="F1576" s="8"/>
      <c r="G1576" s="8"/>
      <c r="H1576" s="5"/>
      <c r="I1576" s="5"/>
      <c r="J1576" s="5"/>
    </row>
    <row r="1577" spans="2:10" x14ac:dyDescent="0.25">
      <c r="B1577" s="1"/>
      <c r="C1577" s="1"/>
      <c r="D1577" s="8"/>
      <c r="E1577" s="8"/>
      <c r="F1577" s="8"/>
      <c r="G1577" s="8"/>
      <c r="H1577" s="5"/>
      <c r="I1577" s="5"/>
      <c r="J1577" s="5"/>
    </row>
    <row r="1578" spans="2:10" x14ac:dyDescent="0.25">
      <c r="B1578" s="1"/>
      <c r="C1578" s="1"/>
      <c r="D1578" s="8"/>
      <c r="E1578" s="8"/>
      <c r="F1578" s="8"/>
      <c r="G1578" s="8"/>
      <c r="H1578" s="5"/>
      <c r="I1578" s="5"/>
      <c r="J1578" s="5"/>
    </row>
    <row r="1579" spans="2:10" x14ac:dyDescent="0.25">
      <c r="B1579" s="1"/>
      <c r="C1579" s="1"/>
      <c r="D1579" s="8"/>
      <c r="E1579" s="8"/>
      <c r="F1579" s="8"/>
      <c r="G1579" s="8"/>
      <c r="H1579" s="5"/>
      <c r="I1579" s="5"/>
      <c r="J1579" s="5"/>
    </row>
    <row r="1580" spans="2:10" x14ac:dyDescent="0.25">
      <c r="B1580" s="1"/>
      <c r="C1580" s="1"/>
      <c r="D1580" s="8"/>
      <c r="E1580" s="8"/>
      <c r="F1580" s="8"/>
      <c r="G1580" s="8"/>
      <c r="H1580" s="5"/>
      <c r="I1580" s="5"/>
      <c r="J1580" s="5"/>
    </row>
    <row r="1581" spans="2:10" x14ac:dyDescent="0.25">
      <c r="B1581" s="1"/>
      <c r="C1581" s="1"/>
      <c r="D1581" s="8"/>
      <c r="E1581" s="8"/>
      <c r="F1581" s="8"/>
      <c r="G1581" s="8"/>
      <c r="H1581" s="5"/>
      <c r="I1581" s="5"/>
      <c r="J1581" s="5"/>
    </row>
    <row r="1582" spans="2:10" x14ac:dyDescent="0.25">
      <c r="B1582" s="1"/>
      <c r="C1582" s="1"/>
      <c r="D1582" s="8"/>
      <c r="E1582" s="8"/>
      <c r="F1582" s="8"/>
      <c r="G1582" s="8"/>
      <c r="H1582" s="5"/>
      <c r="I1582" s="5"/>
      <c r="J1582" s="5"/>
    </row>
    <row r="1583" spans="2:10" x14ac:dyDescent="0.25">
      <c r="B1583" s="1"/>
      <c r="C1583" s="1"/>
      <c r="D1583" s="8"/>
      <c r="E1583" s="8"/>
      <c r="F1583" s="8"/>
      <c r="G1583" s="8"/>
      <c r="H1583" s="5"/>
      <c r="I1583" s="5"/>
      <c r="J1583" s="5"/>
    </row>
    <row r="1584" spans="2:10" x14ac:dyDescent="0.25">
      <c r="B1584" s="1"/>
      <c r="C1584" s="1"/>
      <c r="D1584" s="8"/>
      <c r="E1584" s="8"/>
      <c r="F1584" s="8"/>
      <c r="G1584" s="8"/>
      <c r="H1584" s="5"/>
      <c r="I1584" s="5"/>
      <c r="J1584" s="5"/>
    </row>
    <row r="1585" spans="2:10" x14ac:dyDescent="0.25">
      <c r="B1585" s="1"/>
      <c r="C1585" s="1"/>
      <c r="D1585" s="8"/>
      <c r="E1585" s="8"/>
      <c r="F1585" s="8"/>
      <c r="G1585" s="8"/>
      <c r="H1585" s="5"/>
      <c r="I1585" s="5"/>
      <c r="J1585" s="5"/>
    </row>
    <row r="1586" spans="2:10" x14ac:dyDescent="0.25">
      <c r="B1586" s="1"/>
      <c r="C1586" s="1"/>
      <c r="D1586" s="8"/>
      <c r="E1586" s="8"/>
      <c r="F1586" s="8"/>
      <c r="G1586" s="8"/>
      <c r="H1586" s="5"/>
      <c r="I1586" s="5"/>
      <c r="J1586" s="5"/>
    </row>
    <row r="1587" spans="2:10" x14ac:dyDescent="0.25">
      <c r="B1587" s="1"/>
      <c r="C1587" s="1"/>
      <c r="D1587" s="8"/>
      <c r="E1587" s="8"/>
      <c r="F1587" s="8"/>
      <c r="G1587" s="8"/>
      <c r="H1587" s="5"/>
      <c r="I1587" s="5"/>
      <c r="J1587" s="5"/>
    </row>
    <row r="1588" spans="2:10" x14ac:dyDescent="0.25">
      <c r="B1588" s="1"/>
      <c r="C1588" s="1"/>
      <c r="D1588" s="8"/>
      <c r="E1588" s="8"/>
      <c r="F1588" s="8"/>
      <c r="G1588" s="8"/>
      <c r="H1588" s="5"/>
      <c r="I1588" s="5"/>
      <c r="J1588" s="5"/>
    </row>
    <row r="1589" spans="2:10" x14ac:dyDescent="0.25">
      <c r="B1589" s="1"/>
      <c r="C1589" s="1"/>
      <c r="D1589" s="8"/>
      <c r="E1589" s="8"/>
      <c r="F1589" s="8"/>
      <c r="G1589" s="8"/>
      <c r="H1589" s="5"/>
      <c r="I1589" s="5"/>
      <c r="J1589" s="5"/>
    </row>
    <row r="1590" spans="2:10" x14ac:dyDescent="0.25">
      <c r="B1590" s="1"/>
      <c r="C1590" s="1"/>
      <c r="D1590" s="8"/>
      <c r="E1590" s="8"/>
      <c r="F1590" s="8"/>
      <c r="G1590" s="8"/>
      <c r="H1590" s="5"/>
      <c r="I1590" s="5"/>
      <c r="J1590" s="5"/>
    </row>
    <row r="1591" spans="2:10" x14ac:dyDescent="0.25">
      <c r="B1591" s="1"/>
      <c r="C1591" s="1"/>
      <c r="D1591" s="8"/>
      <c r="E1591" s="8"/>
      <c r="F1591" s="8"/>
      <c r="G1591" s="8"/>
      <c r="H1591" s="5"/>
      <c r="I1591" s="5"/>
      <c r="J1591" s="5"/>
    </row>
    <row r="1592" spans="2:10" x14ac:dyDescent="0.25">
      <c r="B1592" s="1"/>
      <c r="C1592" s="1"/>
      <c r="D1592" s="8"/>
      <c r="E1592" s="8"/>
      <c r="F1592" s="8"/>
      <c r="G1592" s="8"/>
      <c r="H1592" s="5"/>
      <c r="I1592" s="5"/>
      <c r="J1592" s="5"/>
    </row>
    <row r="1593" spans="2:10" x14ac:dyDescent="0.25">
      <c r="B1593" s="1"/>
      <c r="C1593" s="1"/>
      <c r="D1593" s="8"/>
      <c r="E1593" s="8"/>
      <c r="F1593" s="8"/>
      <c r="G1593" s="8"/>
      <c r="H1593" s="5"/>
      <c r="I1593" s="5"/>
      <c r="J1593" s="5"/>
    </row>
    <row r="1594" spans="2:10" x14ac:dyDescent="0.25">
      <c r="B1594" s="1"/>
      <c r="C1594" s="1"/>
      <c r="D1594" s="8"/>
      <c r="E1594" s="8"/>
      <c r="F1594" s="8"/>
      <c r="G1594" s="8"/>
      <c r="H1594" s="5"/>
      <c r="I1594" s="5"/>
      <c r="J1594" s="5"/>
    </row>
    <row r="1595" spans="2:10" x14ac:dyDescent="0.25">
      <c r="B1595" s="1"/>
      <c r="C1595" s="1"/>
      <c r="D1595" s="8"/>
      <c r="E1595" s="8"/>
      <c r="F1595" s="8"/>
      <c r="G1595" s="8"/>
      <c r="H1595" s="5"/>
      <c r="I1595" s="5"/>
      <c r="J1595" s="5"/>
    </row>
    <row r="1596" spans="2:10" x14ac:dyDescent="0.25">
      <c r="B1596" s="1"/>
      <c r="C1596" s="1"/>
      <c r="D1596" s="8"/>
      <c r="E1596" s="8"/>
      <c r="F1596" s="8"/>
      <c r="G1596" s="8"/>
      <c r="H1596" s="5"/>
      <c r="I1596" s="5"/>
      <c r="J1596" s="5"/>
    </row>
    <row r="1597" spans="2:10" x14ac:dyDescent="0.25">
      <c r="B1597" s="1"/>
      <c r="C1597" s="1"/>
      <c r="D1597" s="8"/>
      <c r="E1597" s="8"/>
      <c r="F1597" s="8"/>
      <c r="G1597" s="8"/>
      <c r="H1597" s="5"/>
      <c r="I1597" s="5"/>
      <c r="J1597" s="5"/>
    </row>
    <row r="1598" spans="2:10" x14ac:dyDescent="0.25">
      <c r="B1598" s="1"/>
      <c r="C1598" s="1"/>
      <c r="D1598" s="8"/>
      <c r="E1598" s="8"/>
      <c r="F1598" s="8"/>
      <c r="G1598" s="8"/>
      <c r="H1598" s="5"/>
      <c r="I1598" s="5"/>
      <c r="J1598" s="5"/>
    </row>
    <row r="1599" spans="2:10" x14ac:dyDescent="0.25">
      <c r="B1599" s="1"/>
      <c r="C1599" s="1"/>
      <c r="D1599" s="8"/>
      <c r="E1599" s="8"/>
      <c r="F1599" s="8"/>
      <c r="G1599" s="8"/>
      <c r="H1599" s="5"/>
      <c r="I1599" s="5"/>
      <c r="J1599" s="5"/>
    </row>
    <row r="1600" spans="2:10" x14ac:dyDescent="0.25">
      <c r="B1600" s="1"/>
      <c r="C1600" s="1"/>
      <c r="D1600" s="8"/>
      <c r="E1600" s="8"/>
      <c r="F1600" s="8"/>
      <c r="G1600" s="8"/>
      <c r="H1600" s="5"/>
      <c r="I1600" s="5"/>
      <c r="J1600" s="5"/>
    </row>
    <row r="1601" spans="2:10" x14ac:dyDescent="0.25">
      <c r="B1601" s="1"/>
      <c r="C1601" s="1"/>
      <c r="D1601" s="8"/>
      <c r="E1601" s="8"/>
      <c r="F1601" s="8"/>
      <c r="G1601" s="8"/>
      <c r="H1601" s="5"/>
      <c r="I1601" s="5"/>
      <c r="J1601" s="5"/>
    </row>
    <row r="1602" spans="2:10" x14ac:dyDescent="0.25">
      <c r="B1602" s="1"/>
      <c r="C1602" s="1"/>
      <c r="D1602" s="8"/>
      <c r="E1602" s="8"/>
      <c r="F1602" s="8"/>
      <c r="G1602" s="8"/>
      <c r="H1602" s="5"/>
      <c r="I1602" s="5"/>
      <c r="J1602" s="5"/>
    </row>
    <row r="1603" spans="2:10" x14ac:dyDescent="0.25">
      <c r="B1603" s="1"/>
      <c r="C1603" s="1"/>
      <c r="D1603" s="8"/>
      <c r="E1603" s="8"/>
      <c r="F1603" s="8"/>
      <c r="G1603" s="8"/>
      <c r="H1603" s="5"/>
      <c r="I1603" s="5"/>
      <c r="J1603" s="5"/>
    </row>
    <row r="1604" spans="2:10" x14ac:dyDescent="0.25">
      <c r="B1604" s="1"/>
      <c r="C1604" s="1"/>
      <c r="D1604" s="8"/>
      <c r="E1604" s="8"/>
      <c r="F1604" s="8"/>
      <c r="G1604" s="8"/>
      <c r="H1604" s="5"/>
      <c r="I1604" s="5"/>
      <c r="J1604" s="5"/>
    </row>
    <row r="1605" spans="2:10" x14ac:dyDescent="0.25">
      <c r="B1605" s="1"/>
      <c r="C1605" s="1"/>
      <c r="D1605" s="8"/>
      <c r="E1605" s="8"/>
      <c r="F1605" s="8"/>
      <c r="G1605" s="8"/>
      <c r="H1605" s="5"/>
      <c r="I1605" s="5"/>
      <c r="J1605" s="5"/>
    </row>
    <row r="1606" spans="2:10" x14ac:dyDescent="0.25">
      <c r="B1606" s="1"/>
      <c r="C1606" s="1"/>
      <c r="D1606" s="8"/>
      <c r="E1606" s="8"/>
      <c r="F1606" s="8"/>
      <c r="G1606" s="8"/>
      <c r="H1606" s="5"/>
      <c r="I1606" s="5"/>
      <c r="J1606" s="5"/>
    </row>
    <row r="1607" spans="2:10" x14ac:dyDescent="0.25">
      <c r="B1607" s="1"/>
      <c r="C1607" s="1"/>
      <c r="D1607" s="8"/>
      <c r="E1607" s="8"/>
      <c r="F1607" s="8"/>
      <c r="G1607" s="8"/>
      <c r="H1607" s="5"/>
      <c r="I1607" s="5"/>
      <c r="J1607" s="5"/>
    </row>
    <row r="1608" spans="2:10" x14ac:dyDescent="0.25">
      <c r="B1608" s="1"/>
      <c r="C1608" s="1"/>
      <c r="D1608" s="8"/>
      <c r="E1608" s="8"/>
      <c r="F1608" s="8"/>
      <c r="G1608" s="8"/>
      <c r="H1608" s="5"/>
      <c r="I1608" s="5"/>
      <c r="J1608" s="5"/>
    </row>
    <row r="1609" spans="2:10" x14ac:dyDescent="0.25">
      <c r="B1609" s="1"/>
      <c r="C1609" s="1"/>
      <c r="D1609" s="8"/>
      <c r="E1609" s="8"/>
      <c r="F1609" s="8"/>
      <c r="G1609" s="8"/>
      <c r="H1609" s="5"/>
      <c r="I1609" s="5"/>
      <c r="J1609" s="5"/>
    </row>
    <row r="1610" spans="2:10" x14ac:dyDescent="0.25">
      <c r="B1610" s="1"/>
      <c r="C1610" s="1"/>
      <c r="D1610" s="8"/>
      <c r="E1610" s="8"/>
      <c r="F1610" s="8"/>
      <c r="G1610" s="8"/>
      <c r="H1610" s="5"/>
      <c r="I1610" s="5"/>
      <c r="J1610" s="5"/>
    </row>
    <row r="1611" spans="2:10" x14ac:dyDescent="0.25">
      <c r="B1611" s="1"/>
      <c r="C1611" s="1"/>
      <c r="D1611" s="8"/>
      <c r="E1611" s="8"/>
      <c r="F1611" s="8"/>
      <c r="G1611" s="8"/>
      <c r="H1611" s="5"/>
      <c r="I1611" s="5"/>
      <c r="J1611" s="5"/>
    </row>
    <row r="1612" spans="2:10" x14ac:dyDescent="0.25">
      <c r="B1612" s="1"/>
      <c r="C1612" s="1"/>
      <c r="D1612" s="8"/>
      <c r="E1612" s="8"/>
      <c r="F1612" s="8"/>
      <c r="G1612" s="8"/>
      <c r="H1612" s="5"/>
      <c r="I1612" s="5"/>
      <c r="J1612" s="5"/>
    </row>
    <row r="1613" spans="2:10" x14ac:dyDescent="0.25">
      <c r="B1613" s="1"/>
      <c r="C1613" s="1"/>
      <c r="D1613" s="8"/>
      <c r="E1613" s="8"/>
      <c r="F1613" s="8"/>
      <c r="G1613" s="8"/>
      <c r="H1613" s="5"/>
      <c r="I1613" s="5"/>
      <c r="J1613" s="5"/>
    </row>
    <row r="1614" spans="2:10" x14ac:dyDescent="0.25">
      <c r="B1614" s="1"/>
      <c r="C1614" s="1"/>
      <c r="D1614" s="8"/>
      <c r="E1614" s="8"/>
      <c r="F1614" s="8"/>
      <c r="G1614" s="8"/>
      <c r="H1614" s="5"/>
      <c r="I1614" s="5"/>
      <c r="J1614" s="5"/>
    </row>
    <row r="1615" spans="2:10" x14ac:dyDescent="0.25">
      <c r="B1615" s="1"/>
      <c r="C1615" s="1"/>
      <c r="D1615" s="8"/>
      <c r="E1615" s="8"/>
      <c r="F1615" s="8"/>
      <c r="G1615" s="8"/>
      <c r="H1615" s="5"/>
      <c r="I1615" s="5"/>
      <c r="J1615" s="5"/>
    </row>
    <row r="1616" spans="2:10" x14ac:dyDescent="0.25">
      <c r="B1616" s="1"/>
      <c r="C1616" s="1"/>
      <c r="D1616" s="8"/>
      <c r="E1616" s="8"/>
      <c r="F1616" s="8"/>
      <c r="G1616" s="8"/>
      <c r="H1616" s="5"/>
      <c r="I1616" s="5"/>
      <c r="J1616" s="5"/>
    </row>
    <row r="1617" spans="2:10" x14ac:dyDescent="0.25">
      <c r="B1617" s="1"/>
      <c r="C1617" s="1"/>
      <c r="D1617" s="8"/>
      <c r="E1617" s="8"/>
      <c r="F1617" s="8"/>
      <c r="G1617" s="8"/>
      <c r="H1617" s="5"/>
      <c r="I1617" s="5"/>
      <c r="J1617" s="5"/>
    </row>
    <row r="1618" spans="2:10" x14ac:dyDescent="0.25">
      <c r="B1618" s="1"/>
      <c r="C1618" s="1"/>
      <c r="D1618" s="8"/>
      <c r="E1618" s="8"/>
      <c r="F1618" s="8"/>
      <c r="G1618" s="8"/>
      <c r="H1618" s="5"/>
      <c r="I1618" s="5"/>
      <c r="J1618" s="5"/>
    </row>
    <row r="1619" spans="2:10" x14ac:dyDescent="0.25">
      <c r="B1619" s="1"/>
      <c r="C1619" s="1"/>
      <c r="D1619" s="8"/>
      <c r="E1619" s="8"/>
      <c r="F1619" s="8"/>
      <c r="G1619" s="8"/>
      <c r="H1619" s="5"/>
      <c r="I1619" s="5"/>
      <c r="J1619" s="5"/>
    </row>
    <row r="1620" spans="2:10" x14ac:dyDescent="0.25">
      <c r="B1620" s="1"/>
      <c r="C1620" s="1"/>
      <c r="D1620" s="8"/>
      <c r="E1620" s="8"/>
      <c r="F1620" s="8"/>
      <c r="G1620" s="8"/>
      <c r="H1620" s="5"/>
      <c r="I1620" s="5"/>
      <c r="J1620" s="5"/>
    </row>
    <row r="1621" spans="2:10" x14ac:dyDescent="0.25">
      <c r="B1621" s="1"/>
      <c r="C1621" s="1"/>
      <c r="D1621" s="8"/>
      <c r="E1621" s="8"/>
      <c r="F1621" s="8"/>
      <c r="G1621" s="8"/>
      <c r="H1621" s="5"/>
      <c r="I1621" s="5"/>
      <c r="J1621" s="5"/>
    </row>
    <row r="1622" spans="2:10" x14ac:dyDescent="0.25">
      <c r="B1622" s="1"/>
      <c r="C1622" s="1"/>
      <c r="D1622" s="8"/>
      <c r="E1622" s="8"/>
      <c r="F1622" s="8"/>
      <c r="G1622" s="8"/>
      <c r="H1622" s="5"/>
      <c r="I1622" s="5"/>
      <c r="J1622" s="5"/>
    </row>
    <row r="1623" spans="2:10" x14ac:dyDescent="0.25">
      <c r="B1623" s="1"/>
      <c r="C1623" s="1"/>
      <c r="D1623" s="8"/>
      <c r="E1623" s="8"/>
      <c r="F1623" s="8"/>
      <c r="G1623" s="8"/>
      <c r="H1623" s="5"/>
      <c r="I1623" s="5"/>
      <c r="J1623" s="5"/>
    </row>
    <row r="1624" spans="2:10" x14ac:dyDescent="0.25">
      <c r="B1624" s="1"/>
      <c r="C1624" s="1"/>
      <c r="D1624" s="8"/>
      <c r="E1624" s="8"/>
      <c r="F1624" s="8"/>
      <c r="G1624" s="8"/>
      <c r="H1624" s="5"/>
      <c r="I1624" s="5"/>
      <c r="J1624" s="5"/>
    </row>
    <row r="1625" spans="2:10" x14ac:dyDescent="0.25">
      <c r="B1625" s="1"/>
      <c r="C1625" s="1"/>
      <c r="D1625" s="8"/>
      <c r="E1625" s="8"/>
      <c r="F1625" s="8"/>
      <c r="G1625" s="8"/>
      <c r="H1625" s="5"/>
      <c r="I1625" s="5"/>
      <c r="J1625" s="5"/>
    </row>
    <row r="1626" spans="2:10" x14ac:dyDescent="0.25">
      <c r="B1626" s="1"/>
      <c r="C1626" s="1"/>
      <c r="D1626" s="8"/>
      <c r="E1626" s="8"/>
      <c r="F1626" s="8"/>
      <c r="G1626" s="8"/>
      <c r="H1626" s="5"/>
      <c r="I1626" s="5"/>
      <c r="J1626" s="5"/>
    </row>
    <row r="1627" spans="2:10" x14ac:dyDescent="0.25">
      <c r="B1627" s="1"/>
      <c r="C1627" s="1"/>
      <c r="D1627" s="8"/>
      <c r="E1627" s="8"/>
      <c r="F1627" s="8"/>
      <c r="G1627" s="8"/>
      <c r="H1627" s="5"/>
      <c r="I1627" s="5"/>
      <c r="J1627" s="5"/>
    </row>
    <row r="1628" spans="2:10" x14ac:dyDescent="0.25">
      <c r="B1628" s="1"/>
      <c r="C1628" s="1"/>
      <c r="D1628" s="8"/>
      <c r="E1628" s="8"/>
      <c r="F1628" s="8"/>
      <c r="G1628" s="8"/>
      <c r="H1628" s="5"/>
      <c r="I1628" s="5"/>
      <c r="J1628" s="5"/>
    </row>
    <row r="1629" spans="2:10" x14ac:dyDescent="0.25">
      <c r="B1629" s="1"/>
      <c r="C1629" s="1"/>
      <c r="D1629" s="8"/>
      <c r="E1629" s="8"/>
      <c r="F1629" s="8"/>
      <c r="G1629" s="8"/>
      <c r="H1629" s="5"/>
      <c r="I1629" s="5"/>
      <c r="J1629" s="5"/>
    </row>
    <row r="1630" spans="2:10" x14ac:dyDescent="0.25">
      <c r="B1630" s="1"/>
      <c r="C1630" s="1"/>
      <c r="D1630" s="8"/>
      <c r="E1630" s="8"/>
      <c r="F1630" s="8"/>
      <c r="G1630" s="8"/>
      <c r="H1630" s="5"/>
      <c r="I1630" s="5"/>
      <c r="J1630" s="5"/>
    </row>
    <row r="1631" spans="2:10" x14ac:dyDescent="0.25">
      <c r="B1631" s="1"/>
      <c r="C1631" s="1"/>
      <c r="D1631" s="8"/>
      <c r="E1631" s="8"/>
      <c r="F1631" s="8"/>
      <c r="G1631" s="8"/>
      <c r="H1631" s="5"/>
      <c r="I1631" s="5"/>
      <c r="J1631" s="5"/>
    </row>
    <row r="1632" spans="2:10" x14ac:dyDescent="0.25">
      <c r="B1632" s="1"/>
      <c r="C1632" s="1"/>
      <c r="D1632" s="8"/>
      <c r="E1632" s="8"/>
      <c r="F1632" s="8"/>
      <c r="G1632" s="8"/>
      <c r="H1632" s="5"/>
      <c r="I1632" s="5"/>
      <c r="J1632" s="5"/>
    </row>
    <row r="1633" spans="2:10" x14ac:dyDescent="0.25">
      <c r="B1633" s="1"/>
      <c r="C1633" s="1"/>
      <c r="D1633" s="8"/>
      <c r="E1633" s="8"/>
      <c r="F1633" s="8"/>
      <c r="G1633" s="8"/>
      <c r="H1633" s="5"/>
      <c r="I1633" s="5"/>
      <c r="J1633" s="5"/>
    </row>
    <row r="1634" spans="2:10" x14ac:dyDescent="0.25">
      <c r="B1634" s="1"/>
      <c r="C1634" s="1"/>
      <c r="D1634" s="8"/>
      <c r="E1634" s="8"/>
      <c r="F1634" s="8"/>
      <c r="G1634" s="8"/>
      <c r="H1634" s="5"/>
      <c r="I1634" s="5"/>
      <c r="J1634" s="5"/>
    </row>
    <row r="1635" spans="2:10" x14ac:dyDescent="0.25">
      <c r="B1635" s="1"/>
      <c r="C1635" s="1"/>
      <c r="D1635" s="8"/>
      <c r="E1635" s="8"/>
      <c r="F1635" s="8"/>
      <c r="G1635" s="8"/>
      <c r="H1635" s="5"/>
      <c r="I1635" s="5"/>
      <c r="J1635" s="5"/>
    </row>
    <row r="1636" spans="2:10" x14ac:dyDescent="0.25">
      <c r="B1636" s="1"/>
      <c r="C1636" s="1"/>
      <c r="D1636" s="8"/>
      <c r="E1636" s="8"/>
      <c r="F1636" s="8"/>
      <c r="G1636" s="8"/>
      <c r="H1636" s="5"/>
      <c r="I1636" s="5"/>
      <c r="J1636" s="5"/>
    </row>
    <row r="1637" spans="2:10" x14ac:dyDescent="0.25">
      <c r="B1637" s="1"/>
      <c r="C1637" s="1"/>
      <c r="D1637" s="8"/>
      <c r="E1637" s="8"/>
      <c r="F1637" s="8"/>
      <c r="G1637" s="8"/>
      <c r="H1637" s="5"/>
      <c r="I1637" s="5"/>
      <c r="J1637" s="5"/>
    </row>
    <row r="1638" spans="2:10" x14ac:dyDescent="0.25">
      <c r="B1638" s="1"/>
      <c r="C1638" s="1"/>
      <c r="D1638" s="8"/>
      <c r="E1638" s="8"/>
      <c r="F1638" s="8"/>
      <c r="G1638" s="8"/>
      <c r="H1638" s="5"/>
      <c r="I1638" s="5"/>
      <c r="J1638" s="5"/>
    </row>
    <row r="1639" spans="2:10" x14ac:dyDescent="0.25">
      <c r="B1639" s="1"/>
      <c r="C1639" s="1"/>
      <c r="D1639" s="8"/>
      <c r="E1639" s="8"/>
      <c r="F1639" s="8"/>
      <c r="G1639" s="8"/>
      <c r="H1639" s="5"/>
      <c r="I1639" s="5"/>
      <c r="J1639" s="5"/>
    </row>
    <row r="1640" spans="2:10" x14ac:dyDescent="0.25">
      <c r="B1640" s="1"/>
      <c r="C1640" s="1"/>
      <c r="D1640" s="8"/>
      <c r="E1640" s="8"/>
      <c r="F1640" s="8"/>
      <c r="G1640" s="8"/>
      <c r="H1640" s="5"/>
      <c r="I1640" s="5"/>
      <c r="J1640" s="5"/>
    </row>
    <row r="1641" spans="2:10" x14ac:dyDescent="0.25">
      <c r="B1641" s="1"/>
      <c r="C1641" s="1"/>
      <c r="D1641" s="8"/>
      <c r="E1641" s="8"/>
      <c r="F1641" s="8"/>
      <c r="G1641" s="8"/>
      <c r="H1641" s="5"/>
      <c r="I1641" s="5"/>
      <c r="J1641" s="5"/>
    </row>
    <row r="1642" spans="2:10" x14ac:dyDescent="0.25">
      <c r="B1642" s="1"/>
      <c r="C1642" s="1"/>
      <c r="D1642" s="8"/>
      <c r="E1642" s="8"/>
      <c r="F1642" s="8"/>
      <c r="G1642" s="8"/>
      <c r="H1642" s="5"/>
      <c r="I1642" s="5"/>
      <c r="J1642" s="5"/>
    </row>
    <row r="1643" spans="2:10" x14ac:dyDescent="0.25">
      <c r="B1643" s="1"/>
      <c r="C1643" s="1"/>
      <c r="D1643" s="8"/>
      <c r="E1643" s="8"/>
      <c r="F1643" s="8"/>
      <c r="G1643" s="8"/>
      <c r="H1643" s="5"/>
      <c r="I1643" s="5"/>
      <c r="J1643" s="5"/>
    </row>
    <row r="1644" spans="2:10" x14ac:dyDescent="0.25">
      <c r="B1644" s="1"/>
      <c r="C1644" s="1"/>
      <c r="D1644" s="8"/>
      <c r="E1644" s="8"/>
      <c r="F1644" s="8"/>
      <c r="G1644" s="8"/>
      <c r="H1644" s="5"/>
      <c r="I1644" s="5"/>
      <c r="J1644" s="5"/>
    </row>
    <row r="1645" spans="2:10" x14ac:dyDescent="0.25">
      <c r="B1645" s="1"/>
      <c r="C1645" s="1"/>
      <c r="D1645" s="8"/>
      <c r="E1645" s="8"/>
      <c r="F1645" s="8"/>
      <c r="G1645" s="8"/>
      <c r="H1645" s="5"/>
      <c r="I1645" s="5"/>
      <c r="J1645" s="5"/>
    </row>
    <row r="1646" spans="2:10" x14ac:dyDescent="0.25">
      <c r="B1646" s="1"/>
      <c r="C1646" s="1"/>
      <c r="D1646" s="8"/>
      <c r="E1646" s="8"/>
      <c r="F1646" s="8"/>
      <c r="G1646" s="8"/>
      <c r="H1646" s="5"/>
      <c r="I1646" s="5"/>
      <c r="J1646" s="5"/>
    </row>
    <row r="1647" spans="2:10" x14ac:dyDescent="0.25">
      <c r="B1647" s="1"/>
      <c r="C1647" s="1"/>
      <c r="D1647" s="8"/>
      <c r="E1647" s="8"/>
      <c r="F1647" s="8"/>
      <c r="G1647" s="8"/>
      <c r="H1647" s="5"/>
      <c r="I1647" s="5"/>
      <c r="J1647" s="5"/>
    </row>
    <row r="1648" spans="2:10" x14ac:dyDescent="0.25">
      <c r="B1648" s="1"/>
      <c r="C1648" s="1"/>
      <c r="D1648" s="8"/>
      <c r="E1648" s="8"/>
      <c r="F1648" s="8"/>
      <c r="G1648" s="8"/>
      <c r="H1648" s="5"/>
      <c r="I1648" s="5"/>
      <c r="J1648" s="5"/>
    </row>
    <row r="1649" spans="2:10" x14ac:dyDescent="0.25">
      <c r="B1649" s="1"/>
      <c r="C1649" s="1"/>
      <c r="D1649" s="8"/>
      <c r="E1649" s="8"/>
      <c r="F1649" s="8"/>
      <c r="G1649" s="8"/>
      <c r="H1649" s="5"/>
      <c r="I1649" s="5"/>
      <c r="J1649" s="5"/>
    </row>
    <row r="1650" spans="2:10" x14ac:dyDescent="0.25">
      <c r="B1650" s="1"/>
      <c r="C1650" s="1"/>
      <c r="D1650" s="8"/>
      <c r="E1650" s="8"/>
      <c r="F1650" s="8"/>
      <c r="G1650" s="8"/>
      <c r="H1650" s="5"/>
      <c r="I1650" s="5"/>
      <c r="J1650" s="5"/>
    </row>
    <row r="1651" spans="2:10" x14ac:dyDescent="0.25">
      <c r="B1651" s="1"/>
      <c r="C1651" s="1"/>
      <c r="D1651" s="8"/>
      <c r="E1651" s="8"/>
      <c r="F1651" s="8"/>
      <c r="G1651" s="8"/>
      <c r="H1651" s="5"/>
      <c r="I1651" s="5"/>
      <c r="J1651" s="5"/>
    </row>
    <row r="1652" spans="2:10" x14ac:dyDescent="0.25">
      <c r="B1652" s="1"/>
      <c r="C1652" s="1"/>
      <c r="D1652" s="8"/>
      <c r="E1652" s="8"/>
      <c r="F1652" s="8"/>
      <c r="G1652" s="8"/>
      <c r="H1652" s="5"/>
      <c r="I1652" s="5"/>
      <c r="J1652" s="5"/>
    </row>
    <row r="1653" spans="2:10" x14ac:dyDescent="0.25">
      <c r="B1653" s="1"/>
      <c r="C1653" s="1"/>
      <c r="D1653" s="8"/>
      <c r="E1653" s="8"/>
      <c r="F1653" s="8"/>
      <c r="G1653" s="8"/>
      <c r="H1653" s="5"/>
      <c r="I1653" s="5"/>
      <c r="J1653" s="5"/>
    </row>
    <row r="1654" spans="2:10" x14ac:dyDescent="0.25">
      <c r="B1654" s="1"/>
      <c r="C1654" s="1"/>
      <c r="D1654" s="8"/>
      <c r="E1654" s="8"/>
      <c r="F1654" s="8"/>
      <c r="G1654" s="8"/>
      <c r="H1654" s="5"/>
      <c r="I1654" s="5"/>
      <c r="J1654" s="5"/>
    </row>
    <row r="1655" spans="2:10" x14ac:dyDescent="0.25">
      <c r="B1655" s="1"/>
      <c r="C1655" s="1"/>
      <c r="D1655" s="8"/>
      <c r="E1655" s="8"/>
      <c r="F1655" s="8"/>
      <c r="G1655" s="8"/>
      <c r="H1655" s="5"/>
      <c r="I1655" s="5"/>
      <c r="J1655" s="5"/>
    </row>
    <row r="1656" spans="2:10" x14ac:dyDescent="0.25">
      <c r="B1656" s="1"/>
      <c r="C1656" s="1"/>
      <c r="D1656" s="8"/>
      <c r="E1656" s="8"/>
      <c r="F1656" s="8"/>
      <c r="G1656" s="8"/>
      <c r="H1656" s="5"/>
      <c r="I1656" s="5"/>
      <c r="J1656" s="5"/>
    </row>
    <row r="1657" spans="2:10" x14ac:dyDescent="0.25">
      <c r="B1657" s="1"/>
      <c r="C1657" s="1"/>
      <c r="D1657" s="8"/>
      <c r="E1657" s="8"/>
      <c r="F1657" s="8"/>
      <c r="G1657" s="8"/>
      <c r="H1657" s="5"/>
      <c r="I1657" s="5"/>
      <c r="J1657" s="5"/>
    </row>
    <row r="1658" spans="2:10" x14ac:dyDescent="0.25">
      <c r="B1658" s="1"/>
      <c r="C1658" s="1"/>
      <c r="D1658" s="8"/>
      <c r="E1658" s="8"/>
      <c r="F1658" s="8"/>
      <c r="G1658" s="8"/>
      <c r="H1658" s="5"/>
      <c r="I1658" s="5"/>
      <c r="J1658" s="5"/>
    </row>
    <row r="1659" spans="2:10" x14ac:dyDescent="0.25">
      <c r="B1659" s="1"/>
      <c r="C1659" s="1"/>
      <c r="D1659" s="8"/>
      <c r="E1659" s="8"/>
      <c r="F1659" s="8"/>
      <c r="G1659" s="8"/>
      <c r="H1659" s="5"/>
      <c r="I1659" s="5"/>
      <c r="J1659" s="5"/>
    </row>
    <row r="1660" spans="2:10" x14ac:dyDescent="0.25">
      <c r="B1660" s="1"/>
      <c r="C1660" s="1"/>
      <c r="D1660" s="8"/>
      <c r="E1660" s="8"/>
      <c r="F1660" s="8"/>
      <c r="G1660" s="8"/>
      <c r="H1660" s="5"/>
      <c r="I1660" s="5"/>
      <c r="J1660" s="5"/>
    </row>
    <row r="1661" spans="2:10" x14ac:dyDescent="0.25">
      <c r="B1661" s="1"/>
      <c r="C1661" s="1"/>
      <c r="D1661" s="8"/>
      <c r="E1661" s="8"/>
      <c r="F1661" s="8"/>
      <c r="G1661" s="8"/>
      <c r="H1661" s="5"/>
      <c r="I1661" s="5"/>
      <c r="J1661" s="5"/>
    </row>
    <row r="1662" spans="2:10" x14ac:dyDescent="0.25">
      <c r="B1662" s="1"/>
      <c r="C1662" s="1"/>
      <c r="D1662" s="8"/>
      <c r="E1662" s="8"/>
      <c r="F1662" s="8"/>
      <c r="G1662" s="8"/>
      <c r="H1662" s="5"/>
      <c r="I1662" s="5"/>
      <c r="J1662" s="5"/>
    </row>
    <row r="1663" spans="2:10" x14ac:dyDescent="0.25">
      <c r="B1663" s="1"/>
      <c r="C1663" s="1"/>
      <c r="D1663" s="8"/>
      <c r="E1663" s="8"/>
      <c r="F1663" s="8"/>
      <c r="G1663" s="8"/>
      <c r="H1663" s="5"/>
      <c r="I1663" s="5"/>
      <c r="J1663" s="5"/>
    </row>
    <row r="1664" spans="2:10" x14ac:dyDescent="0.25">
      <c r="B1664" s="1"/>
      <c r="C1664" s="1"/>
      <c r="D1664" s="8"/>
      <c r="E1664" s="8"/>
      <c r="F1664" s="8"/>
      <c r="G1664" s="8"/>
      <c r="H1664" s="5"/>
      <c r="I1664" s="5"/>
      <c r="J1664" s="5"/>
    </row>
    <row r="1665" spans="2:10" x14ac:dyDescent="0.25">
      <c r="B1665" s="1"/>
      <c r="C1665" s="1"/>
      <c r="D1665" s="8"/>
      <c r="E1665" s="8"/>
      <c r="F1665" s="8"/>
      <c r="G1665" s="8"/>
      <c r="H1665" s="5"/>
      <c r="I1665" s="5"/>
      <c r="J1665" s="5"/>
    </row>
    <row r="1666" spans="2:10" x14ac:dyDescent="0.25">
      <c r="B1666" s="1"/>
      <c r="C1666" s="1"/>
      <c r="D1666" s="8"/>
      <c r="E1666" s="8"/>
      <c r="F1666" s="8"/>
      <c r="G1666" s="8"/>
      <c r="H1666" s="5"/>
      <c r="I1666" s="5"/>
      <c r="J1666" s="5"/>
    </row>
    <row r="1667" spans="2:10" x14ac:dyDescent="0.25">
      <c r="B1667" s="1"/>
      <c r="C1667" s="1"/>
      <c r="D1667" s="8"/>
      <c r="E1667" s="8"/>
      <c r="F1667" s="8"/>
      <c r="G1667" s="8"/>
      <c r="H1667" s="5"/>
      <c r="I1667" s="5"/>
      <c r="J1667" s="5"/>
    </row>
    <row r="1668" spans="2:10" x14ac:dyDescent="0.25">
      <c r="B1668" s="1"/>
      <c r="C1668" s="1"/>
      <c r="D1668" s="8"/>
      <c r="E1668" s="8"/>
      <c r="F1668" s="8"/>
      <c r="G1668" s="8"/>
      <c r="H1668" s="5"/>
      <c r="I1668" s="5"/>
      <c r="J1668" s="5"/>
    </row>
    <row r="1669" spans="2:10" x14ac:dyDescent="0.25">
      <c r="B1669" s="1"/>
      <c r="C1669" s="1"/>
      <c r="D1669" s="8"/>
      <c r="E1669" s="8"/>
      <c r="F1669" s="8"/>
      <c r="G1669" s="8"/>
      <c r="H1669" s="5"/>
      <c r="I1669" s="5"/>
      <c r="J1669" s="5"/>
    </row>
    <row r="1670" spans="2:10" x14ac:dyDescent="0.25">
      <c r="B1670" s="1"/>
      <c r="C1670" s="1"/>
      <c r="D1670" s="8"/>
      <c r="E1670" s="8"/>
      <c r="F1670" s="8"/>
      <c r="G1670" s="8"/>
      <c r="H1670" s="5"/>
      <c r="I1670" s="5"/>
      <c r="J1670" s="5"/>
    </row>
    <row r="1671" spans="2:10" x14ac:dyDescent="0.25">
      <c r="B1671" s="1"/>
      <c r="C1671" s="1"/>
      <c r="D1671" s="8"/>
      <c r="E1671" s="8"/>
      <c r="F1671" s="8"/>
      <c r="G1671" s="8"/>
      <c r="H1671" s="5"/>
      <c r="I1671" s="5"/>
      <c r="J1671" s="5"/>
    </row>
    <row r="1672" spans="2:10" x14ac:dyDescent="0.25">
      <c r="B1672" s="1"/>
      <c r="C1672" s="1"/>
      <c r="D1672" s="8"/>
      <c r="E1672" s="8"/>
      <c r="F1672" s="8"/>
      <c r="G1672" s="8"/>
      <c r="H1672" s="5"/>
      <c r="I1672" s="5"/>
      <c r="J1672" s="5"/>
    </row>
    <row r="1673" spans="2:10" x14ac:dyDescent="0.25">
      <c r="B1673" s="1"/>
      <c r="C1673" s="1"/>
      <c r="D1673" s="8"/>
      <c r="E1673" s="8"/>
      <c r="F1673" s="8"/>
      <c r="G1673" s="8"/>
      <c r="H1673" s="5"/>
      <c r="I1673" s="5"/>
      <c r="J1673" s="5"/>
    </row>
    <row r="1674" spans="2:10" x14ac:dyDescent="0.25">
      <c r="B1674" s="1"/>
      <c r="C1674" s="1"/>
      <c r="D1674" s="8"/>
      <c r="E1674" s="8"/>
      <c r="F1674" s="8"/>
      <c r="G1674" s="8"/>
      <c r="H1674" s="5"/>
      <c r="I1674" s="5"/>
      <c r="J1674" s="5"/>
    </row>
    <row r="1675" spans="2:10" x14ac:dyDescent="0.25">
      <c r="B1675" s="1"/>
      <c r="C1675" s="1"/>
      <c r="D1675" s="8"/>
      <c r="E1675" s="8"/>
      <c r="F1675" s="8"/>
      <c r="G1675" s="8"/>
      <c r="H1675" s="5"/>
      <c r="I1675" s="5"/>
      <c r="J1675" s="5"/>
    </row>
    <row r="1676" spans="2:10" x14ac:dyDescent="0.25">
      <c r="B1676" s="1"/>
      <c r="C1676" s="1"/>
      <c r="D1676" s="8"/>
      <c r="E1676" s="8"/>
      <c r="F1676" s="8"/>
      <c r="G1676" s="8"/>
      <c r="H1676" s="5"/>
      <c r="I1676" s="5"/>
      <c r="J1676" s="5"/>
    </row>
    <row r="1677" spans="2:10" x14ac:dyDescent="0.25">
      <c r="B1677" s="1"/>
      <c r="C1677" s="1"/>
      <c r="D1677" s="8"/>
      <c r="E1677" s="8"/>
      <c r="F1677" s="8"/>
      <c r="G1677" s="8"/>
      <c r="H1677" s="5"/>
      <c r="I1677" s="5"/>
      <c r="J1677" s="5"/>
    </row>
    <row r="1678" spans="2:10" x14ac:dyDescent="0.25">
      <c r="B1678" s="1"/>
      <c r="C1678" s="1"/>
      <c r="D1678" s="8"/>
      <c r="E1678" s="8"/>
      <c r="F1678" s="8"/>
      <c r="G1678" s="8"/>
      <c r="H1678" s="5"/>
      <c r="I1678" s="5"/>
      <c r="J1678" s="5"/>
    </row>
    <row r="1679" spans="2:10" x14ac:dyDescent="0.25">
      <c r="B1679" s="1"/>
      <c r="C1679" s="1"/>
      <c r="D1679" s="8"/>
      <c r="E1679" s="8"/>
      <c r="F1679" s="8"/>
      <c r="G1679" s="8"/>
      <c r="H1679" s="5"/>
      <c r="I1679" s="5"/>
      <c r="J1679" s="5"/>
    </row>
    <row r="1680" spans="2:10" x14ac:dyDescent="0.25">
      <c r="B1680" s="1"/>
      <c r="C1680" s="1"/>
      <c r="D1680" s="8"/>
      <c r="E1680" s="8"/>
      <c r="F1680" s="8"/>
      <c r="G1680" s="8"/>
      <c r="H1680" s="5"/>
      <c r="I1680" s="5"/>
      <c r="J1680" s="5"/>
    </row>
    <row r="1681" spans="2:10" x14ac:dyDescent="0.25">
      <c r="B1681" s="1"/>
      <c r="C1681" s="1"/>
      <c r="D1681" s="8"/>
      <c r="E1681" s="8"/>
      <c r="F1681" s="8"/>
      <c r="G1681" s="8"/>
      <c r="H1681" s="5"/>
      <c r="I1681" s="5"/>
      <c r="J1681" s="5"/>
    </row>
    <row r="1682" spans="2:10" x14ac:dyDescent="0.25">
      <c r="B1682" s="1"/>
      <c r="C1682" s="1"/>
      <c r="D1682" s="8"/>
      <c r="E1682" s="8"/>
      <c r="F1682" s="8"/>
      <c r="G1682" s="8"/>
      <c r="H1682" s="5"/>
      <c r="I1682" s="5"/>
      <c r="J1682" s="5"/>
    </row>
    <row r="1683" spans="2:10" x14ac:dyDescent="0.25">
      <c r="B1683" s="1"/>
      <c r="C1683" s="1"/>
      <c r="D1683" s="8"/>
      <c r="E1683" s="8"/>
      <c r="F1683" s="8"/>
      <c r="G1683" s="8"/>
      <c r="H1683" s="5"/>
      <c r="I1683" s="5"/>
      <c r="J1683" s="5"/>
    </row>
    <row r="1684" spans="2:10" x14ac:dyDescent="0.25">
      <c r="B1684" s="1"/>
      <c r="C1684" s="1"/>
      <c r="D1684" s="8"/>
      <c r="E1684" s="8"/>
      <c r="F1684" s="8"/>
      <c r="G1684" s="8"/>
      <c r="H1684" s="5"/>
      <c r="I1684" s="5"/>
      <c r="J1684" s="5"/>
    </row>
    <row r="1685" spans="2:10" x14ac:dyDescent="0.25">
      <c r="B1685" s="1"/>
      <c r="C1685" s="1"/>
      <c r="D1685" s="8"/>
      <c r="E1685" s="8"/>
      <c r="F1685" s="8"/>
      <c r="G1685" s="8"/>
      <c r="H1685" s="5"/>
      <c r="I1685" s="5"/>
      <c r="J1685" s="5"/>
    </row>
  </sheetData>
  <mergeCells count="15">
    <mergeCell ref="AI108:AJ108"/>
    <mergeCell ref="AK108:AL108"/>
    <mergeCell ref="AM108:AN108"/>
    <mergeCell ref="Y108:Z108"/>
    <mergeCell ref="AA108:AB108"/>
    <mergeCell ref="AC108:AD108"/>
    <mergeCell ref="AE108:AF108"/>
    <mergeCell ref="AG108:AH108"/>
    <mergeCell ref="Q4:S4"/>
    <mergeCell ref="AB30:AC30"/>
    <mergeCell ref="AF29:AH29"/>
    <mergeCell ref="X29:Z29"/>
    <mergeCell ref="X45:Y45"/>
    <mergeCell ref="T4:V4"/>
    <mergeCell ref="T30:U30"/>
  </mergeCells>
  <pageMargins left="0.75" right="0.75" top="1" bottom="1" header="0.5" footer="0.5"/>
  <pageSetup paperSize="9"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48"/>
  <sheetViews>
    <sheetView showGridLines="0" zoomScale="70" zoomScaleNormal="70" workbookViewId="0">
      <selection activeCell="S32" sqref="S32"/>
    </sheetView>
  </sheetViews>
  <sheetFormatPr defaultRowHeight="13.2" x14ac:dyDescent="0.25"/>
  <cols>
    <col min="2" max="14" width="5.6640625" customWidth="1"/>
    <col min="15" max="15" width="6.109375" customWidth="1"/>
    <col min="16" max="16" width="5.6640625" customWidth="1"/>
    <col min="17" max="17" width="6.33203125" customWidth="1"/>
    <col min="19" max="19" width="14.5546875" bestFit="1" customWidth="1"/>
    <col min="20" max="20" width="8.33203125" customWidth="1"/>
    <col min="21" max="32" width="4.6640625" customWidth="1"/>
    <col min="34" max="34" width="10.6640625" bestFit="1" customWidth="1"/>
    <col min="35" max="35" width="11.5546875" customWidth="1"/>
    <col min="36" max="47" width="3.6640625" customWidth="1"/>
  </cols>
  <sheetData>
    <row r="1" spans="1:47" x14ac:dyDescent="0.25">
      <c r="A1" s="17"/>
    </row>
    <row r="5" spans="1:47" x14ac:dyDescent="0.25">
      <c r="AQ5" s="1"/>
      <c r="AR5" s="1"/>
    </row>
    <row r="6" spans="1:47" x14ac:dyDescent="0.25">
      <c r="AQ6" s="1"/>
      <c r="AR6" s="1"/>
    </row>
    <row r="7" spans="1:47" x14ac:dyDescent="0.25">
      <c r="B7" s="1579" t="s">
        <v>166</v>
      </c>
      <c r="C7" s="1579"/>
      <c r="D7" s="1580" t="s">
        <v>167</v>
      </c>
      <c r="E7" s="1580"/>
      <c r="F7" s="1581" t="s">
        <v>168</v>
      </c>
      <c r="G7" s="1581"/>
      <c r="H7" s="1581" t="s">
        <v>169</v>
      </c>
      <c r="I7" s="1581"/>
      <c r="J7" s="1582" t="s">
        <v>170</v>
      </c>
      <c r="K7" s="1582"/>
      <c r="L7" s="1577" t="s">
        <v>171</v>
      </c>
      <c r="M7" s="1577"/>
      <c r="N7" s="1578" t="s">
        <v>172</v>
      </c>
      <c r="O7" s="1578"/>
      <c r="P7" s="1578" t="s">
        <v>173</v>
      </c>
      <c r="Q7" s="1578"/>
      <c r="U7" s="1584" t="s">
        <v>92</v>
      </c>
      <c r="V7" s="1584"/>
      <c r="W7" s="1584" t="s">
        <v>100</v>
      </c>
      <c r="X7" s="1584"/>
      <c r="Y7" s="1584" t="s">
        <v>102</v>
      </c>
      <c r="Z7" s="1584"/>
      <c r="AA7" s="1585" t="s">
        <v>93</v>
      </c>
      <c r="AB7" s="1585"/>
      <c r="AC7" s="1586" t="s">
        <v>101</v>
      </c>
      <c r="AD7" s="1585"/>
      <c r="AE7" s="1586" t="s">
        <v>103</v>
      </c>
      <c r="AF7" s="1585"/>
      <c r="AJ7" s="1584" t="str">
        <f>Commodities!$C$6</f>
        <v>RHDDB</v>
      </c>
      <c r="AK7" s="1584"/>
      <c r="AL7" s="1584" t="str">
        <f>Commodities!$C$7</f>
        <v>RHCDB</v>
      </c>
      <c r="AM7" s="1584"/>
      <c r="AN7" s="1584" t="str">
        <f>Commodities!$C$8</f>
        <v>RHIDB</v>
      </c>
      <c r="AO7" s="1584"/>
      <c r="AP7" s="1583" t="str">
        <f>Commodities!$C$9</f>
        <v>RHDMB</v>
      </c>
      <c r="AQ7" s="1583"/>
      <c r="AR7" s="1583" t="str">
        <f>Commodities!$C$10</f>
        <v>RHCMB</v>
      </c>
      <c r="AS7" s="1583"/>
      <c r="AT7" s="1583" t="str">
        <f>Commodities!$C$11</f>
        <v>RHIMB</v>
      </c>
      <c r="AU7" s="1583"/>
    </row>
    <row r="8" spans="1:47" x14ac:dyDescent="0.25">
      <c r="C8" s="28"/>
      <c r="E8" s="28"/>
      <c r="G8" s="28"/>
      <c r="I8" s="28"/>
      <c r="K8" s="28"/>
      <c r="M8" s="28"/>
      <c r="O8" s="28"/>
      <c r="Q8" s="28"/>
      <c r="V8" s="28"/>
      <c r="X8" s="28"/>
      <c r="Z8" s="28"/>
      <c r="AB8" s="28"/>
      <c r="AD8" s="28"/>
      <c r="AF8" s="28"/>
      <c r="AJ8" s="1"/>
      <c r="AK8" s="28"/>
      <c r="AL8" s="1"/>
      <c r="AM8" s="28"/>
      <c r="AN8" s="1"/>
      <c r="AO8" s="28"/>
      <c r="AP8" s="1"/>
      <c r="AQ8" s="28"/>
      <c r="AR8" s="1"/>
      <c r="AS8" s="28"/>
      <c r="AT8" s="1"/>
      <c r="AU8" s="28"/>
    </row>
    <row r="9" spans="1:47" x14ac:dyDescent="0.25">
      <c r="C9" s="28"/>
      <c r="E9" s="28"/>
      <c r="G9" s="28"/>
      <c r="I9" s="28"/>
      <c r="K9" s="28"/>
      <c r="M9" s="28"/>
      <c r="O9" s="28"/>
      <c r="Q9" s="28"/>
      <c r="V9" s="28"/>
      <c r="X9" s="28"/>
      <c r="Z9" s="28"/>
      <c r="AB9" s="28"/>
      <c r="AD9" s="28"/>
      <c r="AF9" s="28"/>
      <c r="AJ9" s="1"/>
      <c r="AK9" s="28"/>
      <c r="AL9" s="1"/>
      <c r="AM9" s="28"/>
      <c r="AN9" s="1"/>
      <c r="AO9" s="28"/>
      <c r="AP9" s="1"/>
      <c r="AQ9" s="28"/>
      <c r="AR9" s="1"/>
      <c r="AS9" s="28"/>
      <c r="AT9" s="1"/>
      <c r="AU9" s="28"/>
    </row>
    <row r="10" spans="1:47" ht="13.8" thickBot="1" x14ac:dyDescent="0.3">
      <c r="C10" s="28"/>
      <c r="E10" s="28"/>
      <c r="G10" s="28"/>
      <c r="I10" s="28"/>
      <c r="K10" s="28"/>
      <c r="M10" s="28"/>
      <c r="O10" s="28"/>
      <c r="Q10" s="28"/>
      <c r="T10" s="1"/>
      <c r="U10" s="1"/>
      <c r="V10" s="28"/>
      <c r="X10" s="28"/>
      <c r="Z10" s="28"/>
      <c r="AB10" s="28"/>
      <c r="AD10" s="28"/>
      <c r="AF10" s="28"/>
      <c r="AJ10" s="1"/>
      <c r="AK10" s="28"/>
      <c r="AL10" s="1"/>
      <c r="AM10" s="28"/>
      <c r="AN10" s="1"/>
      <c r="AO10" s="28"/>
      <c r="AP10" s="1"/>
      <c r="AQ10" s="28"/>
      <c r="AR10" s="1"/>
      <c r="AS10" s="28"/>
      <c r="AT10" s="1"/>
      <c r="AU10" s="28"/>
    </row>
    <row r="11" spans="1:47" ht="13.8" thickBot="1" x14ac:dyDescent="0.3">
      <c r="C11" s="50"/>
      <c r="D11" s="29"/>
      <c r="E11" s="50"/>
      <c r="F11" s="29"/>
      <c r="G11" s="50"/>
      <c r="H11" s="29"/>
      <c r="I11" s="50"/>
      <c r="J11" s="29"/>
      <c r="K11" s="50"/>
      <c r="L11" s="29"/>
      <c r="M11" s="50"/>
      <c r="N11" s="29"/>
      <c r="O11" s="50"/>
      <c r="P11" s="29"/>
      <c r="Q11" s="50"/>
      <c r="R11" s="60"/>
      <c r="S11" s="64" t="s">
        <v>150</v>
      </c>
      <c r="T11" s="61"/>
      <c r="U11" s="57"/>
      <c r="V11" s="28"/>
      <c r="W11" s="1"/>
      <c r="X11" s="28"/>
      <c r="Y11" s="1"/>
      <c r="Z11" s="28"/>
      <c r="AA11" s="52"/>
      <c r="AB11" s="28"/>
      <c r="AD11" s="28"/>
      <c r="AF11" s="28"/>
      <c r="AJ11" s="1"/>
      <c r="AK11" s="28"/>
      <c r="AL11" s="1"/>
      <c r="AM11" s="28"/>
      <c r="AN11" s="1"/>
      <c r="AO11" s="28"/>
      <c r="AP11" s="1"/>
      <c r="AQ11" s="28"/>
      <c r="AR11" s="1"/>
      <c r="AS11" s="28"/>
      <c r="AT11" s="1"/>
      <c r="AU11" s="28"/>
    </row>
    <row r="12" spans="1:47" ht="15" thickBot="1" x14ac:dyDescent="0.35">
      <c r="C12" s="28"/>
      <c r="E12" s="28"/>
      <c r="G12" s="28"/>
      <c r="I12" s="28"/>
      <c r="K12" s="28"/>
      <c r="M12" s="28"/>
      <c r="O12" s="28"/>
      <c r="Q12" s="28"/>
      <c r="V12" s="28"/>
      <c r="X12" s="28"/>
      <c r="Z12" s="50"/>
      <c r="AA12" s="29"/>
      <c r="AB12" s="50"/>
      <c r="AC12" s="29"/>
      <c r="AD12" s="50"/>
      <c r="AE12" s="29"/>
      <c r="AF12" s="50"/>
      <c r="AG12" s="60"/>
      <c r="AH12" s="69" t="s">
        <v>65</v>
      </c>
      <c r="AI12" s="53"/>
      <c r="AJ12" s="54"/>
      <c r="AK12" s="51"/>
      <c r="AL12" s="3"/>
      <c r="AM12" s="51"/>
      <c r="AN12" s="3"/>
      <c r="AO12" s="51"/>
      <c r="AP12" s="3"/>
      <c r="AQ12" s="51"/>
      <c r="AR12" s="3"/>
      <c r="AS12" s="51"/>
      <c r="AT12" s="3"/>
      <c r="AU12" s="51"/>
    </row>
    <row r="13" spans="1:47" ht="13.8" thickBot="1" x14ac:dyDescent="0.3">
      <c r="C13" s="28"/>
      <c r="E13" s="50"/>
      <c r="F13" s="29"/>
      <c r="G13" s="50"/>
      <c r="H13" s="29"/>
      <c r="I13" s="50"/>
      <c r="J13" s="29"/>
      <c r="K13" s="50"/>
      <c r="L13" s="29"/>
      <c r="M13" s="50"/>
      <c r="N13" s="29"/>
      <c r="O13" s="50"/>
      <c r="P13" s="29"/>
      <c r="Q13" s="50"/>
      <c r="R13" s="60"/>
      <c r="S13" s="65" t="s">
        <v>151</v>
      </c>
      <c r="T13" s="56"/>
      <c r="U13" s="57"/>
      <c r="V13" s="51"/>
      <c r="W13" s="11"/>
      <c r="X13" s="51"/>
      <c r="Y13" s="11"/>
      <c r="Z13" s="51"/>
      <c r="AA13" s="11"/>
      <c r="AB13" s="51"/>
      <c r="AC13" s="11"/>
      <c r="AD13" s="51"/>
      <c r="AE13" s="11"/>
      <c r="AF13" s="51"/>
      <c r="AI13" s="11"/>
      <c r="AJ13" s="3"/>
      <c r="AK13" s="51"/>
      <c r="AL13" s="55"/>
      <c r="AM13" s="51"/>
      <c r="AN13" s="3"/>
      <c r="AO13" s="51"/>
      <c r="AP13" s="3"/>
      <c r="AQ13" s="51"/>
      <c r="AR13" s="3"/>
      <c r="AS13" s="51"/>
      <c r="AT13" s="3"/>
      <c r="AU13" s="51"/>
    </row>
    <row r="14" spans="1:47" ht="13.8" thickBot="1" x14ac:dyDescent="0.3">
      <c r="C14" s="28"/>
      <c r="E14" s="28"/>
      <c r="G14" s="28"/>
      <c r="I14" s="28"/>
      <c r="K14" s="28"/>
      <c r="M14" s="28"/>
      <c r="O14" s="28"/>
      <c r="Q14" s="28"/>
      <c r="T14" s="11"/>
      <c r="U14" s="11"/>
      <c r="V14" s="51"/>
      <c r="W14" s="11"/>
      <c r="X14" s="51"/>
      <c r="Y14" s="11"/>
      <c r="Z14" s="58"/>
      <c r="AA14" s="37"/>
      <c r="AB14" s="58"/>
      <c r="AC14" s="37"/>
      <c r="AD14" s="58"/>
      <c r="AE14" s="37"/>
      <c r="AF14" s="58"/>
      <c r="AG14" s="60"/>
      <c r="AH14" s="69" t="s">
        <v>66</v>
      </c>
      <c r="AI14" s="56"/>
      <c r="AJ14" s="57"/>
      <c r="AK14" s="51"/>
      <c r="AL14" s="3"/>
      <c r="AM14" s="51"/>
      <c r="AN14" s="3"/>
      <c r="AO14" s="51"/>
      <c r="AP14" s="3"/>
      <c r="AQ14" s="51"/>
      <c r="AR14" s="3"/>
      <c r="AS14" s="51"/>
      <c r="AT14" s="3"/>
      <c r="AU14" s="51"/>
    </row>
    <row r="15" spans="1:47" ht="13.8" thickBot="1" x14ac:dyDescent="0.3">
      <c r="C15" s="28"/>
      <c r="E15" s="28"/>
      <c r="G15" s="50"/>
      <c r="H15" s="29"/>
      <c r="I15" s="50"/>
      <c r="J15" s="29"/>
      <c r="K15" s="50"/>
      <c r="L15" s="29"/>
      <c r="M15" s="50"/>
      <c r="N15" s="29"/>
      <c r="O15" s="50"/>
      <c r="P15" s="29"/>
      <c r="Q15" s="50"/>
      <c r="R15" s="60"/>
      <c r="S15" s="66" t="s">
        <v>152</v>
      </c>
      <c r="T15" s="56"/>
      <c r="U15" s="57"/>
      <c r="V15" s="51"/>
      <c r="W15" s="11"/>
      <c r="X15" s="51"/>
      <c r="Y15" s="11"/>
      <c r="Z15" s="51"/>
      <c r="AA15" s="11"/>
      <c r="AB15" s="51"/>
      <c r="AC15" s="11"/>
      <c r="AD15" s="51"/>
      <c r="AE15" s="11"/>
      <c r="AF15" s="51"/>
      <c r="AI15" s="11"/>
      <c r="AJ15" s="3"/>
      <c r="AK15" s="51"/>
      <c r="AL15" s="55"/>
      <c r="AM15" s="51"/>
      <c r="AN15" s="3"/>
      <c r="AO15" s="51"/>
      <c r="AP15" s="3"/>
      <c r="AQ15" s="51"/>
      <c r="AR15" s="3"/>
      <c r="AS15" s="51"/>
      <c r="AT15" s="3"/>
      <c r="AU15" s="51"/>
    </row>
    <row r="16" spans="1:47" ht="13.8" thickBot="1" x14ac:dyDescent="0.3">
      <c r="C16" s="28"/>
      <c r="E16" s="28"/>
      <c r="G16" s="28"/>
      <c r="I16" s="28"/>
      <c r="K16" s="28"/>
      <c r="M16" s="28"/>
      <c r="O16" s="28"/>
      <c r="Q16" s="28"/>
      <c r="T16" s="11"/>
      <c r="U16" s="11"/>
      <c r="V16" s="51"/>
      <c r="W16" s="11"/>
      <c r="X16" s="58"/>
      <c r="Y16" s="37"/>
      <c r="Z16" s="58"/>
      <c r="AA16" s="37"/>
      <c r="AB16" s="58"/>
      <c r="AC16" s="37"/>
      <c r="AD16" s="58"/>
      <c r="AE16" s="37"/>
      <c r="AF16" s="58"/>
      <c r="AG16" s="60"/>
      <c r="AH16" s="69" t="s">
        <v>68</v>
      </c>
      <c r="AI16" s="56"/>
      <c r="AJ16" s="37"/>
      <c r="AK16" s="58"/>
      <c r="AL16" s="57"/>
      <c r="AM16" s="51"/>
      <c r="AN16" s="3"/>
      <c r="AO16" s="51"/>
      <c r="AP16" s="3"/>
      <c r="AQ16" s="51"/>
      <c r="AR16" s="3"/>
      <c r="AS16" s="51"/>
      <c r="AT16" s="3"/>
      <c r="AU16" s="51"/>
    </row>
    <row r="17" spans="3:47" ht="13.8" thickBot="1" x14ac:dyDescent="0.3">
      <c r="C17" s="28"/>
      <c r="E17" s="28"/>
      <c r="G17" s="28"/>
      <c r="I17" s="50"/>
      <c r="J17" s="29"/>
      <c r="K17" s="50"/>
      <c r="L17" s="29"/>
      <c r="M17" s="50"/>
      <c r="N17" s="29"/>
      <c r="O17" s="50"/>
      <c r="P17" s="29"/>
      <c r="Q17" s="50"/>
      <c r="R17" s="60"/>
      <c r="S17" s="66" t="s">
        <v>153</v>
      </c>
      <c r="T17" s="56"/>
      <c r="U17" s="57"/>
      <c r="V17" s="51"/>
      <c r="W17" s="11"/>
      <c r="X17" s="51"/>
      <c r="Y17" s="11"/>
      <c r="Z17" s="51"/>
      <c r="AA17" s="11"/>
      <c r="AB17" s="51"/>
      <c r="AC17" s="11"/>
      <c r="AD17" s="51"/>
      <c r="AE17" s="11"/>
      <c r="AF17" s="51"/>
      <c r="AI17" s="11"/>
      <c r="AJ17" s="3"/>
      <c r="AK17" s="51"/>
      <c r="AL17" s="3"/>
      <c r="AM17" s="51"/>
      <c r="AN17" s="3"/>
      <c r="AO17" s="51"/>
      <c r="AP17" s="3"/>
      <c r="AQ17" s="51"/>
      <c r="AR17" s="3"/>
      <c r="AS17" s="51"/>
      <c r="AT17" s="3"/>
      <c r="AU17" s="51"/>
    </row>
    <row r="18" spans="3:47" ht="13.8" thickBot="1" x14ac:dyDescent="0.3">
      <c r="C18" s="28"/>
      <c r="E18" s="28"/>
      <c r="G18" s="28"/>
      <c r="I18" s="28"/>
      <c r="K18" s="28"/>
      <c r="M18" s="28"/>
      <c r="O18" s="28"/>
      <c r="Q18" s="28"/>
      <c r="T18" s="11"/>
      <c r="U18" s="11"/>
      <c r="V18" s="51"/>
      <c r="W18" s="11"/>
      <c r="X18" s="58"/>
      <c r="Y18" s="37"/>
      <c r="Z18" s="58"/>
      <c r="AA18" s="37"/>
      <c r="AB18" s="58"/>
      <c r="AC18" s="37"/>
      <c r="AD18" s="58"/>
      <c r="AE18" s="37"/>
      <c r="AF18" s="58"/>
      <c r="AG18" s="60"/>
      <c r="AH18" s="69" t="s">
        <v>69</v>
      </c>
      <c r="AI18" s="56"/>
      <c r="AJ18" s="37"/>
      <c r="AK18" s="58"/>
      <c r="AL18" s="57"/>
      <c r="AM18" s="51"/>
      <c r="AN18" s="3"/>
      <c r="AO18" s="51"/>
      <c r="AP18" s="3"/>
      <c r="AQ18" s="51"/>
      <c r="AR18" s="3"/>
      <c r="AS18" s="51"/>
      <c r="AT18" s="3"/>
      <c r="AU18" s="51"/>
    </row>
    <row r="19" spans="3:47" ht="13.8" thickBot="1" x14ac:dyDescent="0.3">
      <c r="C19" s="28"/>
      <c r="E19" s="28"/>
      <c r="G19" s="28"/>
      <c r="I19" s="28"/>
      <c r="K19" s="28"/>
      <c r="M19" s="28"/>
      <c r="O19" s="50"/>
      <c r="P19" s="29"/>
      <c r="Q19" s="50"/>
      <c r="R19" s="60"/>
      <c r="S19" s="49" t="s">
        <v>154</v>
      </c>
      <c r="T19" s="56"/>
      <c r="U19" s="37"/>
      <c r="V19" s="58"/>
      <c r="W19" s="57"/>
      <c r="X19" s="51"/>
      <c r="Y19" s="11"/>
      <c r="Z19" s="51"/>
      <c r="AA19" s="11"/>
      <c r="AB19" s="51"/>
      <c r="AC19" s="11"/>
      <c r="AD19" s="51"/>
      <c r="AE19" s="11"/>
      <c r="AF19" s="51"/>
      <c r="AI19" s="11"/>
      <c r="AJ19" s="3"/>
      <c r="AK19" s="51"/>
      <c r="AL19" s="55"/>
      <c r="AM19" s="51"/>
      <c r="AN19" s="3"/>
      <c r="AO19" s="51"/>
      <c r="AP19" s="3"/>
      <c r="AQ19" s="51"/>
      <c r="AR19" s="3"/>
      <c r="AS19" s="51"/>
      <c r="AT19" s="3"/>
      <c r="AU19" s="51"/>
    </row>
    <row r="20" spans="3:47" ht="13.8" thickBot="1" x14ac:dyDescent="0.3">
      <c r="C20" s="28"/>
      <c r="E20" s="28"/>
      <c r="G20" s="28"/>
      <c r="I20" s="28"/>
      <c r="K20" s="28"/>
      <c r="M20" s="28"/>
      <c r="O20" s="28"/>
      <c r="Q20" s="28"/>
      <c r="T20" s="11"/>
      <c r="U20" s="11"/>
      <c r="V20" s="58"/>
      <c r="W20" s="37"/>
      <c r="X20" s="58"/>
      <c r="Y20" s="37"/>
      <c r="Z20" s="58"/>
      <c r="AA20" s="37"/>
      <c r="AB20" s="58"/>
      <c r="AC20" s="37"/>
      <c r="AD20" s="58"/>
      <c r="AE20" s="37"/>
      <c r="AF20" s="58"/>
      <c r="AG20" s="60"/>
      <c r="AH20" s="69" t="s">
        <v>71</v>
      </c>
      <c r="AI20" s="56"/>
      <c r="AJ20" s="37"/>
      <c r="AK20" s="58"/>
      <c r="AL20" s="37"/>
      <c r="AM20" s="58"/>
      <c r="AN20" s="57"/>
      <c r="AO20" s="51"/>
      <c r="AP20" s="3"/>
      <c r="AQ20" s="51"/>
      <c r="AR20" s="3"/>
      <c r="AS20" s="51"/>
      <c r="AT20" s="3"/>
      <c r="AU20" s="51"/>
    </row>
    <row r="21" spans="3:47" ht="13.8" thickBot="1" x14ac:dyDescent="0.3">
      <c r="C21" s="28"/>
      <c r="E21" s="28"/>
      <c r="G21" s="28"/>
      <c r="I21" s="28"/>
      <c r="K21" s="28"/>
      <c r="M21" s="28"/>
      <c r="O21" s="28"/>
      <c r="Q21" s="50"/>
      <c r="R21" s="60"/>
      <c r="S21" s="49" t="s">
        <v>155</v>
      </c>
      <c r="T21" s="56"/>
      <c r="U21" s="37"/>
      <c r="V21" s="58"/>
      <c r="W21" s="37"/>
      <c r="X21" s="58"/>
      <c r="Y21" s="57"/>
      <c r="Z21" s="51"/>
      <c r="AA21" s="11"/>
      <c r="AB21" s="51"/>
      <c r="AC21" s="11"/>
      <c r="AD21" s="51"/>
      <c r="AE21" s="11"/>
      <c r="AF21" s="51"/>
      <c r="AI21" s="11"/>
      <c r="AJ21" s="3"/>
      <c r="AK21" s="51"/>
      <c r="AL21" s="55"/>
      <c r="AM21" s="51"/>
      <c r="AN21" s="3"/>
      <c r="AO21" s="51"/>
      <c r="AP21" s="3"/>
      <c r="AQ21" s="51"/>
      <c r="AR21" s="3"/>
      <c r="AS21" s="51"/>
      <c r="AT21" s="3"/>
      <c r="AU21" s="51"/>
    </row>
    <row r="22" spans="3:47" ht="13.8" thickBot="1" x14ac:dyDescent="0.3">
      <c r="C22" s="28"/>
      <c r="E22" s="28"/>
      <c r="G22" s="28"/>
      <c r="I22" s="28"/>
      <c r="K22" s="28"/>
      <c r="M22" s="28"/>
      <c r="O22" s="28"/>
      <c r="Q22" s="28"/>
      <c r="T22" s="11"/>
      <c r="U22" s="11"/>
      <c r="V22" s="58"/>
      <c r="W22" s="37"/>
      <c r="X22" s="58"/>
      <c r="Y22" s="37"/>
      <c r="Z22" s="58"/>
      <c r="AA22" s="37"/>
      <c r="AB22" s="58"/>
      <c r="AC22" s="37"/>
      <c r="AD22" s="58"/>
      <c r="AE22" s="37"/>
      <c r="AF22" s="58"/>
      <c r="AG22" s="60"/>
      <c r="AH22" s="69" t="s">
        <v>72</v>
      </c>
      <c r="AI22" s="56"/>
      <c r="AJ22" s="37"/>
      <c r="AK22" s="58"/>
      <c r="AL22" s="37"/>
      <c r="AM22" s="58"/>
      <c r="AN22" s="57"/>
      <c r="AO22" s="51"/>
      <c r="AP22" s="3"/>
      <c r="AQ22" s="51"/>
      <c r="AR22" s="3"/>
      <c r="AS22" s="51"/>
      <c r="AT22" s="3"/>
      <c r="AU22" s="51"/>
    </row>
    <row r="23" spans="3:47" ht="13.8" thickBot="1" x14ac:dyDescent="0.3">
      <c r="C23" s="28"/>
      <c r="E23" s="28"/>
      <c r="G23" s="28"/>
      <c r="I23" s="28"/>
      <c r="K23" s="50"/>
      <c r="L23" s="29"/>
      <c r="M23" s="50"/>
      <c r="N23" s="29"/>
      <c r="O23" s="50"/>
      <c r="P23" s="29"/>
      <c r="Q23" s="50"/>
      <c r="R23" s="60"/>
      <c r="S23" s="67" t="s">
        <v>156</v>
      </c>
      <c r="T23" s="56"/>
      <c r="U23" s="57"/>
      <c r="V23" s="51"/>
      <c r="W23" s="11"/>
      <c r="X23" s="51"/>
      <c r="Y23" s="11"/>
      <c r="Z23" s="51"/>
      <c r="AA23" s="11"/>
      <c r="AB23" s="51"/>
      <c r="AC23" s="11"/>
      <c r="AD23" s="51"/>
      <c r="AE23" s="11"/>
      <c r="AF23" s="51"/>
      <c r="AI23" s="11"/>
      <c r="AJ23" s="3"/>
      <c r="AK23" s="51"/>
      <c r="AL23" s="3"/>
      <c r="AM23" s="51"/>
      <c r="AN23" s="3"/>
      <c r="AO23" s="51"/>
      <c r="AP23" s="3"/>
      <c r="AQ23" s="51"/>
      <c r="AR23" s="3"/>
      <c r="AS23" s="51"/>
      <c r="AT23" s="3"/>
      <c r="AU23" s="51"/>
    </row>
    <row r="24" spans="3:47" ht="13.8" thickBot="1" x14ac:dyDescent="0.3">
      <c r="C24" s="28"/>
      <c r="E24" s="28"/>
      <c r="G24" s="28"/>
      <c r="I24" s="28"/>
      <c r="K24" s="28"/>
      <c r="M24" s="28"/>
      <c r="O24" s="28"/>
      <c r="Q24" s="28"/>
      <c r="T24" s="11"/>
      <c r="U24" s="11"/>
      <c r="V24" s="51"/>
      <c r="W24" s="11"/>
      <c r="X24" s="51"/>
      <c r="Y24" s="11"/>
      <c r="Z24" s="51"/>
      <c r="AA24" s="11"/>
      <c r="AB24" s="58"/>
      <c r="AC24" s="37"/>
      <c r="AD24" s="58"/>
      <c r="AE24" s="37"/>
      <c r="AF24" s="58"/>
      <c r="AG24" s="60"/>
      <c r="AH24" s="70" t="s">
        <v>74</v>
      </c>
      <c r="AI24" s="56"/>
      <c r="AJ24" s="37"/>
      <c r="AK24" s="58"/>
      <c r="AL24" s="59"/>
      <c r="AM24" s="58"/>
      <c r="AN24" s="37"/>
      <c r="AO24" s="58"/>
      <c r="AP24" s="57"/>
      <c r="AQ24" s="51"/>
      <c r="AR24" s="3"/>
      <c r="AS24" s="51"/>
      <c r="AT24" s="3"/>
      <c r="AU24" s="51"/>
    </row>
    <row r="25" spans="3:47" ht="13.8" thickBot="1" x14ac:dyDescent="0.3">
      <c r="C25" s="28"/>
      <c r="E25" s="28"/>
      <c r="G25" s="28"/>
      <c r="I25" s="28"/>
      <c r="K25" s="28"/>
      <c r="M25" s="50"/>
      <c r="N25" s="29"/>
      <c r="O25" s="50"/>
      <c r="P25" s="29"/>
      <c r="Q25" s="50"/>
      <c r="R25" s="60"/>
      <c r="S25" s="68" t="s">
        <v>157</v>
      </c>
      <c r="T25" s="56"/>
      <c r="U25" s="57"/>
      <c r="V25" s="51"/>
      <c r="W25" s="11"/>
      <c r="X25" s="51"/>
      <c r="Y25" s="11"/>
      <c r="Z25" s="51"/>
      <c r="AA25" s="11"/>
      <c r="AB25" s="51"/>
      <c r="AC25" s="11"/>
      <c r="AD25" s="51"/>
      <c r="AE25" s="11"/>
      <c r="AF25" s="51"/>
      <c r="AI25" s="11"/>
      <c r="AJ25" s="3"/>
      <c r="AK25" s="51"/>
      <c r="AL25" s="55"/>
      <c r="AM25" s="51"/>
      <c r="AN25" s="3"/>
      <c r="AO25" s="51"/>
      <c r="AP25" s="3"/>
      <c r="AQ25" s="51"/>
      <c r="AR25" s="3"/>
      <c r="AS25" s="51"/>
      <c r="AT25" s="3"/>
      <c r="AU25" s="51"/>
    </row>
    <row r="26" spans="3:47" ht="13.8" thickBot="1" x14ac:dyDescent="0.3">
      <c r="C26" s="28"/>
      <c r="E26" s="28"/>
      <c r="G26" s="28"/>
      <c r="I26" s="28"/>
      <c r="K26" s="28"/>
      <c r="M26" s="28"/>
      <c r="O26" s="28"/>
      <c r="Q26" s="28"/>
      <c r="T26" s="11"/>
      <c r="U26" s="11"/>
      <c r="V26" s="51"/>
      <c r="W26" s="11"/>
      <c r="X26" s="51"/>
      <c r="Y26" s="11"/>
      <c r="Z26" s="51"/>
      <c r="AA26" s="11"/>
      <c r="AB26" s="58"/>
      <c r="AC26" s="37"/>
      <c r="AD26" s="58"/>
      <c r="AE26" s="37"/>
      <c r="AF26" s="58"/>
      <c r="AG26" s="60"/>
      <c r="AH26" s="70" t="s">
        <v>75</v>
      </c>
      <c r="AI26" s="56"/>
      <c r="AJ26" s="37"/>
      <c r="AK26" s="58"/>
      <c r="AL26" s="37"/>
      <c r="AM26" s="58"/>
      <c r="AN26" s="37"/>
      <c r="AO26" s="58"/>
      <c r="AP26" s="57"/>
      <c r="AQ26" s="51"/>
      <c r="AR26" s="3"/>
      <c r="AS26" s="51"/>
      <c r="AT26" s="3"/>
      <c r="AU26" s="51"/>
    </row>
    <row r="27" spans="3:47" ht="13.8" thickBot="1" x14ac:dyDescent="0.3">
      <c r="C27" s="50"/>
      <c r="D27" s="29"/>
      <c r="E27" s="50"/>
      <c r="F27" s="29"/>
      <c r="G27" s="50"/>
      <c r="H27" s="29"/>
      <c r="I27" s="50"/>
      <c r="J27" s="29"/>
      <c r="K27" s="50"/>
      <c r="L27" s="29"/>
      <c r="M27" s="50"/>
      <c r="N27" s="29"/>
      <c r="O27" s="50"/>
      <c r="P27" s="29"/>
      <c r="Q27" s="50"/>
      <c r="R27" s="60"/>
      <c r="S27" s="64" t="s">
        <v>158</v>
      </c>
      <c r="T27" s="56"/>
      <c r="U27" s="37"/>
      <c r="V27" s="58"/>
      <c r="W27" s="37"/>
      <c r="X27" s="58"/>
      <c r="Y27" s="37"/>
      <c r="Z27" s="58"/>
      <c r="AA27" s="57"/>
      <c r="AB27" s="51"/>
      <c r="AC27" s="11"/>
      <c r="AD27" s="51"/>
      <c r="AE27" s="11"/>
      <c r="AF27" s="51"/>
      <c r="AI27" s="11"/>
      <c r="AJ27" s="3"/>
      <c r="AK27" s="51"/>
      <c r="AL27" s="55"/>
      <c r="AM27" s="51"/>
      <c r="AN27" s="3"/>
      <c r="AO27" s="51"/>
      <c r="AP27" s="3"/>
      <c r="AQ27" s="51"/>
      <c r="AR27" s="3"/>
      <c r="AS27" s="51"/>
      <c r="AT27" s="3"/>
      <c r="AU27" s="51"/>
    </row>
    <row r="28" spans="3:47" ht="13.8" thickBot="1" x14ac:dyDescent="0.3">
      <c r="C28" s="28"/>
      <c r="E28" s="28"/>
      <c r="G28" s="28"/>
      <c r="I28" s="28"/>
      <c r="K28" s="28"/>
      <c r="M28" s="28"/>
      <c r="O28" s="28"/>
      <c r="Q28" s="28"/>
      <c r="T28" s="11"/>
      <c r="U28" s="11"/>
      <c r="V28" s="51"/>
      <c r="W28" s="11"/>
      <c r="X28" s="51"/>
      <c r="Y28" s="11"/>
      <c r="Z28" s="51"/>
      <c r="AA28" s="11"/>
      <c r="AB28" s="51"/>
      <c r="AC28" s="11"/>
      <c r="AD28" s="58"/>
      <c r="AE28" s="37"/>
      <c r="AF28" s="58"/>
      <c r="AG28" s="60"/>
      <c r="AH28" s="70" t="s">
        <v>77</v>
      </c>
      <c r="AI28" s="56"/>
      <c r="AJ28" s="37"/>
      <c r="AK28" s="58"/>
      <c r="AL28" s="59"/>
      <c r="AM28" s="58"/>
      <c r="AN28" s="37"/>
      <c r="AO28" s="58"/>
      <c r="AP28" s="37"/>
      <c r="AQ28" s="58"/>
      <c r="AR28" s="57"/>
      <c r="AS28" s="51"/>
      <c r="AT28" s="3"/>
      <c r="AU28" s="51"/>
    </row>
    <row r="29" spans="3:47" ht="13.8" thickBot="1" x14ac:dyDescent="0.3">
      <c r="C29" s="28"/>
      <c r="E29" s="50"/>
      <c r="F29" s="29"/>
      <c r="G29" s="50"/>
      <c r="H29" s="29"/>
      <c r="I29" s="50"/>
      <c r="J29" s="29"/>
      <c r="K29" s="50"/>
      <c r="L29" s="29"/>
      <c r="M29" s="50"/>
      <c r="N29" s="29"/>
      <c r="O29" s="50"/>
      <c r="P29" s="29"/>
      <c r="Q29" s="50"/>
      <c r="R29" s="60"/>
      <c r="S29" s="65" t="s">
        <v>159</v>
      </c>
      <c r="T29" s="56"/>
      <c r="U29" s="37"/>
      <c r="V29" s="58"/>
      <c r="W29" s="37"/>
      <c r="X29" s="58"/>
      <c r="Y29" s="37"/>
      <c r="Z29" s="58"/>
      <c r="AA29" s="57"/>
      <c r="AB29" s="51"/>
      <c r="AC29" s="11"/>
      <c r="AD29" s="51"/>
      <c r="AE29" s="11"/>
      <c r="AF29" s="51"/>
      <c r="AI29" s="11"/>
      <c r="AJ29" s="3"/>
      <c r="AK29" s="51"/>
      <c r="AL29" s="3"/>
      <c r="AM29" s="51"/>
      <c r="AN29" s="3"/>
      <c r="AO29" s="51"/>
      <c r="AP29" s="3"/>
      <c r="AQ29" s="51"/>
      <c r="AR29" s="3"/>
      <c r="AS29" s="51"/>
      <c r="AT29" s="3"/>
      <c r="AU29" s="51"/>
    </row>
    <row r="30" spans="3:47" ht="13.8" thickBot="1" x14ac:dyDescent="0.3">
      <c r="C30" s="28"/>
      <c r="E30" s="28"/>
      <c r="G30" s="28"/>
      <c r="I30" s="28"/>
      <c r="K30" s="28"/>
      <c r="M30" s="28"/>
      <c r="O30" s="28"/>
      <c r="Q30" s="28"/>
      <c r="T30" s="11"/>
      <c r="U30" s="11"/>
      <c r="V30" s="51"/>
      <c r="W30" s="11"/>
      <c r="X30" s="51"/>
      <c r="Y30" s="11"/>
      <c r="Z30" s="51"/>
      <c r="AA30" s="11"/>
      <c r="AB30" s="51"/>
      <c r="AC30" s="11"/>
      <c r="AD30" s="58"/>
      <c r="AE30" s="37"/>
      <c r="AF30" s="58"/>
      <c r="AG30" s="60"/>
      <c r="AH30" s="70" t="s">
        <v>78</v>
      </c>
      <c r="AI30" s="56"/>
      <c r="AJ30" s="37"/>
      <c r="AK30" s="58"/>
      <c r="AL30" s="37"/>
      <c r="AM30" s="58"/>
      <c r="AN30" s="37"/>
      <c r="AO30" s="58"/>
      <c r="AP30" s="37"/>
      <c r="AQ30" s="58"/>
      <c r="AR30" s="57"/>
      <c r="AS30" s="51"/>
      <c r="AT30" s="3"/>
      <c r="AU30" s="51"/>
    </row>
    <row r="31" spans="3:47" ht="13.8" thickBot="1" x14ac:dyDescent="0.3">
      <c r="C31" s="28"/>
      <c r="E31" s="28"/>
      <c r="G31" s="50"/>
      <c r="H31" s="29"/>
      <c r="I31" s="50"/>
      <c r="J31" s="29"/>
      <c r="K31" s="50"/>
      <c r="L31" s="29"/>
      <c r="M31" s="50"/>
      <c r="N31" s="29"/>
      <c r="O31" s="50"/>
      <c r="P31" s="29"/>
      <c r="Q31" s="50"/>
      <c r="R31" s="60"/>
      <c r="S31" s="66" t="s">
        <v>160</v>
      </c>
      <c r="T31" s="56"/>
      <c r="U31" s="37"/>
      <c r="V31" s="58"/>
      <c r="W31" s="37"/>
      <c r="X31" s="58"/>
      <c r="Y31" s="37"/>
      <c r="Z31" s="58"/>
      <c r="AA31" s="57"/>
      <c r="AB31" s="51"/>
      <c r="AC31" s="11"/>
      <c r="AD31" s="51"/>
      <c r="AE31" s="11"/>
      <c r="AF31" s="51"/>
      <c r="AI31" s="11"/>
      <c r="AJ31" s="3"/>
      <c r="AK31" s="51"/>
      <c r="AL31" s="3"/>
      <c r="AM31" s="51"/>
      <c r="AN31" s="3"/>
      <c r="AO31" s="51"/>
      <c r="AP31" s="3"/>
      <c r="AQ31" s="51"/>
      <c r="AR31" s="3"/>
      <c r="AS31" s="51"/>
      <c r="AT31" s="3"/>
      <c r="AU31" s="51"/>
    </row>
    <row r="32" spans="3:47" ht="13.8" thickBot="1" x14ac:dyDescent="0.3">
      <c r="C32" s="28"/>
      <c r="E32" s="28"/>
      <c r="G32" s="28"/>
      <c r="I32" s="28"/>
      <c r="K32" s="28"/>
      <c r="M32" s="28"/>
      <c r="O32" s="28"/>
      <c r="Q32" s="28"/>
      <c r="T32" s="11"/>
      <c r="U32" s="11"/>
      <c r="V32" s="51"/>
      <c r="W32" s="11"/>
      <c r="X32" s="51"/>
      <c r="Y32" s="11"/>
      <c r="Z32" s="51"/>
      <c r="AA32" s="11"/>
      <c r="AB32" s="51"/>
      <c r="AC32" s="11"/>
      <c r="AD32" s="58"/>
      <c r="AE32" s="37"/>
      <c r="AF32" s="58"/>
      <c r="AG32" s="60"/>
      <c r="AH32" s="70" t="s">
        <v>80</v>
      </c>
      <c r="AI32" s="56"/>
      <c r="AJ32" s="37"/>
      <c r="AK32" s="58"/>
      <c r="AL32" s="37"/>
      <c r="AM32" s="58"/>
      <c r="AN32" s="37"/>
      <c r="AO32" s="58"/>
      <c r="AP32" s="37"/>
      <c r="AQ32" s="58"/>
      <c r="AR32" s="37"/>
      <c r="AS32" s="58"/>
      <c r="AT32" s="57"/>
      <c r="AU32" s="51"/>
    </row>
    <row r="33" spans="3:47" ht="13.8" thickBot="1" x14ac:dyDescent="0.3">
      <c r="C33" s="28"/>
      <c r="E33" s="28"/>
      <c r="G33" s="28"/>
      <c r="I33" s="50"/>
      <c r="J33" s="29"/>
      <c r="K33" s="50"/>
      <c r="L33" s="29"/>
      <c r="M33" s="50"/>
      <c r="N33" s="29"/>
      <c r="O33" s="50"/>
      <c r="P33" s="29"/>
      <c r="Q33" s="50"/>
      <c r="R33" s="60"/>
      <c r="S33" s="66" t="s">
        <v>161</v>
      </c>
      <c r="T33" s="56"/>
      <c r="U33" s="37"/>
      <c r="V33" s="58"/>
      <c r="W33" s="37"/>
      <c r="X33" s="58"/>
      <c r="Y33" s="37"/>
      <c r="Z33" s="58"/>
      <c r="AA33" s="57"/>
      <c r="AB33" s="51"/>
      <c r="AC33" s="11"/>
      <c r="AD33" s="51"/>
      <c r="AE33" s="11"/>
      <c r="AF33" s="51"/>
      <c r="AI33" s="11"/>
      <c r="AJ33" s="3"/>
      <c r="AK33" s="51"/>
      <c r="AL33" s="3"/>
      <c r="AM33" s="51"/>
      <c r="AN33" s="3"/>
      <c r="AO33" s="51"/>
      <c r="AP33" s="3"/>
      <c r="AQ33" s="51"/>
      <c r="AR33" s="3"/>
      <c r="AS33" s="51"/>
      <c r="AT33" s="3"/>
      <c r="AU33" s="51"/>
    </row>
    <row r="34" spans="3:47" ht="13.8" thickBot="1" x14ac:dyDescent="0.3">
      <c r="C34" s="28"/>
      <c r="E34" s="28"/>
      <c r="G34" s="28"/>
      <c r="I34" s="28"/>
      <c r="K34" s="28"/>
      <c r="M34" s="28"/>
      <c r="O34" s="28"/>
      <c r="Q34" s="28"/>
      <c r="T34" s="11"/>
      <c r="U34" s="11"/>
      <c r="V34" s="51"/>
      <c r="W34" s="11"/>
      <c r="X34" s="51"/>
      <c r="Y34" s="11"/>
      <c r="Z34" s="51"/>
      <c r="AA34" s="11"/>
      <c r="AB34" s="51"/>
      <c r="AC34" s="11"/>
      <c r="AD34" s="58"/>
      <c r="AE34" s="37"/>
      <c r="AF34" s="58"/>
      <c r="AG34" s="60"/>
      <c r="AH34" s="70" t="s">
        <v>81</v>
      </c>
      <c r="AI34" s="56"/>
      <c r="AJ34" s="37"/>
      <c r="AK34" s="58"/>
      <c r="AL34" s="37"/>
      <c r="AM34" s="58"/>
      <c r="AN34" s="37"/>
      <c r="AO34" s="58"/>
      <c r="AP34" s="37"/>
      <c r="AQ34" s="58"/>
      <c r="AR34" s="37"/>
      <c r="AS34" s="58"/>
      <c r="AT34" s="57"/>
      <c r="AU34" s="51"/>
    </row>
    <row r="35" spans="3:47" ht="13.8" thickBot="1" x14ac:dyDescent="0.3">
      <c r="C35" s="28"/>
      <c r="E35" s="28"/>
      <c r="G35" s="28"/>
      <c r="I35" s="28"/>
      <c r="K35" s="28"/>
      <c r="M35" s="28"/>
      <c r="O35" s="50"/>
      <c r="P35" s="29"/>
      <c r="Q35" s="50"/>
      <c r="R35" s="60"/>
      <c r="S35" s="49" t="s">
        <v>162</v>
      </c>
      <c r="T35" s="56"/>
      <c r="U35" s="37"/>
      <c r="V35" s="58"/>
      <c r="W35" s="37"/>
      <c r="X35" s="58"/>
      <c r="Y35" s="37"/>
      <c r="Z35" s="58"/>
      <c r="AA35" s="37"/>
      <c r="AB35" s="58"/>
      <c r="AC35" s="57"/>
      <c r="AD35" s="51"/>
      <c r="AE35" s="11"/>
      <c r="AF35" s="51"/>
      <c r="AI35" s="11"/>
      <c r="AJ35" s="3"/>
      <c r="AK35" s="51"/>
      <c r="AL35" s="3"/>
      <c r="AM35" s="51"/>
      <c r="AN35" s="3"/>
      <c r="AO35" s="51"/>
      <c r="AP35" s="3"/>
      <c r="AQ35" s="51"/>
      <c r="AR35" s="3"/>
      <c r="AS35" s="51"/>
      <c r="AT35" s="3"/>
      <c r="AU35" s="51"/>
    </row>
    <row r="36" spans="3:47" ht="13.8" thickBot="1" x14ac:dyDescent="0.3">
      <c r="C36" s="28"/>
      <c r="E36" s="28"/>
      <c r="G36" s="28"/>
      <c r="I36" s="28"/>
      <c r="K36" s="28"/>
      <c r="M36" s="28"/>
      <c r="O36" s="28"/>
      <c r="Q36" s="28"/>
      <c r="T36" s="11"/>
      <c r="U36" s="11"/>
      <c r="V36" s="51"/>
      <c r="W36" s="11"/>
      <c r="X36" s="51"/>
      <c r="Y36" s="11"/>
      <c r="Z36" s="51"/>
      <c r="AA36" s="11"/>
      <c r="AB36" s="51"/>
      <c r="AC36" s="11"/>
      <c r="AD36" s="51"/>
      <c r="AE36" s="11"/>
      <c r="AF36" s="51"/>
      <c r="AI36" s="11"/>
      <c r="AJ36" s="3"/>
      <c r="AK36" s="51"/>
      <c r="AL36" s="3"/>
      <c r="AM36" s="51"/>
      <c r="AN36" s="3"/>
      <c r="AO36" s="51"/>
      <c r="AP36" s="3"/>
      <c r="AQ36" s="51"/>
      <c r="AR36" s="3"/>
      <c r="AS36" s="51"/>
      <c r="AT36" s="3"/>
      <c r="AU36" s="51"/>
    </row>
    <row r="37" spans="3:47" ht="13.8" thickBot="1" x14ac:dyDescent="0.3">
      <c r="C37" s="28"/>
      <c r="E37" s="28"/>
      <c r="G37" s="28"/>
      <c r="I37" s="28"/>
      <c r="K37" s="28"/>
      <c r="M37" s="28"/>
      <c r="O37" s="28"/>
      <c r="Q37" s="50"/>
      <c r="R37" s="60"/>
      <c r="S37" s="49" t="s">
        <v>163</v>
      </c>
      <c r="T37" s="56"/>
      <c r="U37" s="37"/>
      <c r="V37" s="58"/>
      <c r="W37" s="37"/>
      <c r="X37" s="58"/>
      <c r="Y37" s="37"/>
      <c r="Z37" s="58"/>
      <c r="AA37" s="37"/>
      <c r="AB37" s="58"/>
      <c r="AC37" s="37"/>
      <c r="AD37" s="58"/>
      <c r="AE37" s="57"/>
      <c r="AF37" s="51"/>
      <c r="AJ37" s="1"/>
      <c r="AK37" s="28"/>
      <c r="AL37" s="1"/>
      <c r="AM37" s="28"/>
      <c r="AN37" s="1"/>
      <c r="AO37" s="28"/>
      <c r="AP37" s="1"/>
      <c r="AQ37" s="28"/>
      <c r="AR37" s="1"/>
      <c r="AS37" s="28"/>
      <c r="AT37" s="1"/>
      <c r="AU37" s="28"/>
    </row>
    <row r="38" spans="3:47" ht="13.8" thickBot="1" x14ac:dyDescent="0.3">
      <c r="C38" s="28"/>
      <c r="E38" s="28"/>
      <c r="G38" s="28"/>
      <c r="I38" s="28"/>
      <c r="K38" s="28"/>
      <c r="M38" s="28"/>
      <c r="O38" s="28"/>
      <c r="Q38" s="28"/>
      <c r="T38" s="11"/>
      <c r="U38" s="11"/>
      <c r="V38" s="51"/>
      <c r="W38" s="11"/>
      <c r="X38" s="51"/>
      <c r="Y38" s="11"/>
      <c r="Z38" s="51"/>
      <c r="AA38" s="11"/>
      <c r="AB38" s="51"/>
      <c r="AC38" s="11"/>
      <c r="AD38" s="51"/>
      <c r="AE38" s="11"/>
      <c r="AF38" s="51"/>
      <c r="AJ38" s="1"/>
      <c r="AK38" s="28"/>
      <c r="AL38" s="1"/>
      <c r="AM38" s="28"/>
      <c r="AN38" s="1"/>
      <c r="AO38" s="28"/>
      <c r="AP38" s="1"/>
      <c r="AQ38" s="28"/>
      <c r="AR38" s="1"/>
      <c r="AS38" s="28"/>
      <c r="AT38" s="1"/>
      <c r="AU38" s="28"/>
    </row>
    <row r="39" spans="3:47" ht="13.8" thickBot="1" x14ac:dyDescent="0.3">
      <c r="C39" s="28"/>
      <c r="E39" s="28"/>
      <c r="G39" s="28"/>
      <c r="I39" s="28"/>
      <c r="K39" s="50"/>
      <c r="L39" s="29"/>
      <c r="M39" s="50"/>
      <c r="N39" s="29"/>
      <c r="O39" s="50"/>
      <c r="P39" s="29"/>
      <c r="Q39" s="50"/>
      <c r="R39" s="60"/>
      <c r="S39" s="67" t="s">
        <v>164</v>
      </c>
      <c r="T39" s="56"/>
      <c r="U39" s="37"/>
      <c r="V39" s="58"/>
      <c r="W39" s="37"/>
      <c r="X39" s="58"/>
      <c r="Y39" s="37"/>
      <c r="Z39" s="58"/>
      <c r="AA39" s="57"/>
      <c r="AB39" s="51"/>
      <c r="AC39" s="11"/>
      <c r="AD39" s="51"/>
      <c r="AE39" s="11"/>
      <c r="AF39" s="51"/>
      <c r="AJ39" s="1"/>
      <c r="AK39" s="28"/>
      <c r="AL39" s="1"/>
      <c r="AM39" s="28"/>
      <c r="AN39" s="1"/>
      <c r="AO39" s="28"/>
      <c r="AP39" s="1"/>
      <c r="AQ39" s="28"/>
      <c r="AR39" s="1"/>
      <c r="AS39" s="28"/>
      <c r="AT39" s="1"/>
      <c r="AU39" s="28"/>
    </row>
    <row r="40" spans="3:47" ht="13.8" thickBot="1" x14ac:dyDescent="0.3">
      <c r="C40" s="28"/>
      <c r="E40" s="28"/>
      <c r="G40" s="28"/>
      <c r="I40" s="28"/>
      <c r="K40" s="28"/>
      <c r="M40" s="28"/>
      <c r="O40" s="28"/>
      <c r="Q40" s="28"/>
      <c r="T40" s="11"/>
      <c r="U40" s="11"/>
      <c r="V40" s="51"/>
      <c r="W40" s="11"/>
      <c r="X40" s="51"/>
      <c r="Y40" s="11"/>
      <c r="Z40" s="51"/>
      <c r="AA40" s="11"/>
      <c r="AB40" s="51"/>
      <c r="AC40" s="11"/>
      <c r="AD40" s="51"/>
      <c r="AE40" s="11"/>
      <c r="AF40" s="51"/>
      <c r="AJ40" s="1"/>
      <c r="AK40" s="28"/>
      <c r="AL40" s="1"/>
      <c r="AM40" s="28"/>
      <c r="AN40" s="1"/>
      <c r="AO40" s="28"/>
      <c r="AP40" s="1"/>
      <c r="AQ40" s="28"/>
      <c r="AR40" s="1"/>
      <c r="AS40" s="28"/>
      <c r="AT40" s="1"/>
      <c r="AU40" s="28"/>
    </row>
    <row r="41" spans="3:47" ht="13.8" thickBot="1" x14ac:dyDescent="0.3">
      <c r="C41" s="28"/>
      <c r="E41" s="28"/>
      <c r="G41" s="28"/>
      <c r="I41" s="28"/>
      <c r="K41" s="28"/>
      <c r="M41" s="50"/>
      <c r="N41" s="29"/>
      <c r="O41" s="50"/>
      <c r="P41" s="29"/>
      <c r="Q41" s="50"/>
      <c r="R41" s="60"/>
      <c r="S41" s="68" t="s">
        <v>165</v>
      </c>
      <c r="T41" s="56"/>
      <c r="U41" s="37"/>
      <c r="V41" s="58"/>
      <c r="W41" s="37"/>
      <c r="X41" s="58"/>
      <c r="Y41" s="37"/>
      <c r="Z41" s="58"/>
      <c r="AA41" s="57"/>
      <c r="AB41" s="51"/>
      <c r="AC41" s="11"/>
      <c r="AD41" s="51"/>
      <c r="AE41" s="11"/>
      <c r="AF41" s="51"/>
      <c r="AJ41" s="1"/>
      <c r="AK41" s="28"/>
      <c r="AL41" s="1"/>
      <c r="AM41" s="28"/>
      <c r="AN41" s="1"/>
      <c r="AO41" s="28"/>
      <c r="AP41" s="1"/>
      <c r="AQ41" s="28"/>
      <c r="AR41" s="1"/>
      <c r="AS41" s="28"/>
      <c r="AT41" s="1"/>
      <c r="AU41" s="28"/>
    </row>
    <row r="42" spans="3:47" x14ac:dyDescent="0.25">
      <c r="C42" s="28"/>
      <c r="E42" s="28"/>
      <c r="G42" s="28"/>
      <c r="I42" s="28"/>
      <c r="K42" s="28"/>
      <c r="M42" s="28"/>
      <c r="O42" s="28"/>
      <c r="Q42" s="28"/>
      <c r="T42" s="11"/>
      <c r="U42" s="11"/>
      <c r="V42" s="51"/>
      <c r="W42" s="11"/>
      <c r="X42" s="51"/>
      <c r="Y42" s="11"/>
      <c r="Z42" s="51"/>
      <c r="AA42" s="11"/>
      <c r="AB42" s="51"/>
      <c r="AC42" s="11"/>
      <c r="AD42" s="51"/>
      <c r="AE42" s="11"/>
      <c r="AF42" s="51"/>
      <c r="AJ42" s="1"/>
      <c r="AK42" s="28"/>
      <c r="AL42" s="1"/>
      <c r="AM42" s="28"/>
      <c r="AN42" s="1"/>
      <c r="AO42" s="28"/>
      <c r="AP42" s="1"/>
      <c r="AQ42" s="28"/>
      <c r="AR42" s="1"/>
      <c r="AS42" s="28"/>
      <c r="AT42" s="1"/>
      <c r="AU42" s="28"/>
    </row>
    <row r="43" spans="3:47" x14ac:dyDescent="0.25">
      <c r="C43" s="28"/>
      <c r="E43" s="28"/>
      <c r="G43" s="28"/>
      <c r="I43" s="28"/>
      <c r="K43" s="28"/>
      <c r="M43" s="28"/>
      <c r="O43" s="28"/>
      <c r="Q43" s="28"/>
      <c r="T43" s="11"/>
      <c r="U43" s="11"/>
      <c r="V43" s="51"/>
      <c r="W43" s="11"/>
      <c r="X43" s="51"/>
      <c r="Y43" s="11"/>
      <c r="Z43" s="51"/>
      <c r="AA43" s="11"/>
      <c r="AB43" s="51"/>
      <c r="AC43" s="11"/>
      <c r="AD43" s="51"/>
      <c r="AE43" s="11"/>
      <c r="AF43" s="51"/>
      <c r="AJ43" s="1"/>
      <c r="AK43" s="28"/>
      <c r="AL43" s="1"/>
      <c r="AM43" s="28"/>
      <c r="AN43" s="1"/>
      <c r="AO43" s="28"/>
      <c r="AP43" s="1"/>
      <c r="AQ43" s="28"/>
      <c r="AR43" s="1"/>
      <c r="AS43" s="28"/>
      <c r="AT43" s="1"/>
      <c r="AU43" s="28"/>
    </row>
    <row r="44" spans="3:47" x14ac:dyDescent="0.25">
      <c r="C44" s="28"/>
      <c r="E44" s="28"/>
      <c r="G44" s="28"/>
      <c r="I44" s="28"/>
      <c r="K44" s="28"/>
      <c r="M44" s="28"/>
      <c r="O44" s="28"/>
      <c r="Q44" s="28"/>
      <c r="T44" s="11"/>
      <c r="U44" s="11"/>
      <c r="V44" s="51"/>
      <c r="W44" s="11"/>
      <c r="X44" s="51"/>
      <c r="Y44" s="11"/>
      <c r="Z44" s="51"/>
      <c r="AA44" s="11"/>
      <c r="AB44" s="51"/>
      <c r="AC44" s="11"/>
      <c r="AD44" s="51"/>
      <c r="AE44" s="11"/>
      <c r="AF44" s="51"/>
      <c r="AJ44" s="1"/>
      <c r="AK44" s="28"/>
      <c r="AL44" s="1"/>
      <c r="AM44" s="28"/>
      <c r="AN44" s="1"/>
      <c r="AO44" s="28"/>
      <c r="AP44" s="1"/>
      <c r="AQ44" s="28"/>
      <c r="AR44" s="1"/>
      <c r="AS44" s="28"/>
      <c r="AT44" s="1"/>
      <c r="AU44" s="28"/>
    </row>
    <row r="45" spans="3:47" x14ac:dyDescent="0.25">
      <c r="C45" s="28"/>
      <c r="E45" s="28"/>
      <c r="G45" s="28"/>
      <c r="I45" s="28"/>
      <c r="K45" s="28"/>
      <c r="M45" s="28"/>
      <c r="O45" s="28"/>
      <c r="Q45" s="28"/>
      <c r="T45" s="11"/>
      <c r="U45" s="11"/>
      <c r="V45" s="51"/>
      <c r="W45" s="11"/>
      <c r="X45" s="51"/>
      <c r="Y45" s="11"/>
      <c r="Z45" s="51"/>
      <c r="AA45" s="11"/>
      <c r="AB45" s="51"/>
      <c r="AC45" s="11"/>
      <c r="AD45" s="51"/>
      <c r="AE45" s="11"/>
      <c r="AF45" s="51"/>
      <c r="AJ45" s="1"/>
      <c r="AK45" s="28"/>
      <c r="AL45" s="1"/>
      <c r="AM45" s="28"/>
      <c r="AN45" s="1"/>
      <c r="AO45" s="28"/>
      <c r="AP45" s="1"/>
      <c r="AQ45" s="28"/>
      <c r="AR45" s="1"/>
      <c r="AS45" s="28"/>
      <c r="AT45" s="1"/>
      <c r="AU45" s="28"/>
    </row>
    <row r="46" spans="3:47" x14ac:dyDescent="0.25">
      <c r="T46" s="11"/>
      <c r="U46" s="11"/>
      <c r="V46" s="11"/>
      <c r="W46" s="11"/>
      <c r="X46" s="11"/>
      <c r="Y46" s="11"/>
      <c r="Z46" s="11"/>
      <c r="AA46" s="11"/>
      <c r="AB46" s="11"/>
      <c r="AC46" s="11"/>
      <c r="AD46" s="11"/>
      <c r="AE46" s="11"/>
      <c r="AF46" s="11"/>
      <c r="AJ46" s="1"/>
      <c r="AL46" s="1"/>
      <c r="AM46" s="1"/>
      <c r="AN46" s="1"/>
      <c r="AO46" s="1"/>
      <c r="AP46" s="1"/>
      <c r="AQ46" s="1"/>
      <c r="AR46" s="1"/>
      <c r="AS46" s="1"/>
      <c r="AT46" s="1"/>
    </row>
    <row r="47" spans="3:47" x14ac:dyDescent="0.25">
      <c r="T47" s="11"/>
      <c r="U47" s="11"/>
      <c r="V47" s="11"/>
      <c r="W47" s="11"/>
      <c r="X47" s="11"/>
      <c r="Y47" s="11"/>
      <c r="Z47" s="11"/>
      <c r="AA47" s="11"/>
      <c r="AB47" s="11"/>
      <c r="AC47" s="11"/>
      <c r="AD47" s="11"/>
      <c r="AE47" s="11"/>
      <c r="AF47" s="11"/>
      <c r="AL47" s="1"/>
      <c r="AM47" s="1"/>
      <c r="AN47" s="1"/>
      <c r="AO47" s="1"/>
      <c r="AP47" s="1"/>
      <c r="AQ47" s="1"/>
      <c r="AR47" s="1"/>
      <c r="AS47" s="1"/>
      <c r="AT47" s="1"/>
    </row>
    <row r="48" spans="3:47" x14ac:dyDescent="0.25">
      <c r="AL48" s="1"/>
      <c r="AM48" s="1"/>
      <c r="AN48" s="1"/>
      <c r="AO48" s="1"/>
      <c r="AP48" s="1"/>
      <c r="AQ48" s="1"/>
      <c r="AR48" s="1"/>
      <c r="AS48" s="1"/>
      <c r="AT48" s="1"/>
    </row>
  </sheetData>
  <mergeCells count="20">
    <mergeCell ref="AT7:AU7"/>
    <mergeCell ref="U7:V7"/>
    <mergeCell ref="W7:X7"/>
    <mergeCell ref="Y7:Z7"/>
    <mergeCell ref="AA7:AB7"/>
    <mergeCell ref="AC7:AD7"/>
    <mergeCell ref="AE7:AF7"/>
    <mergeCell ref="AJ7:AK7"/>
    <mergeCell ref="AL7:AM7"/>
    <mergeCell ref="AN7:AO7"/>
    <mergeCell ref="AP7:AQ7"/>
    <mergeCell ref="AR7:AS7"/>
    <mergeCell ref="L7:M7"/>
    <mergeCell ref="N7:O7"/>
    <mergeCell ref="P7:Q7"/>
    <mergeCell ref="B7:C7"/>
    <mergeCell ref="D7:E7"/>
    <mergeCell ref="F7:G7"/>
    <mergeCell ref="H7:I7"/>
    <mergeCell ref="J7:K7"/>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B1:AN1685"/>
  <sheetViews>
    <sheetView topLeftCell="D1" zoomScale="70" zoomScaleNormal="70" workbookViewId="0">
      <selection activeCell="R10" sqref="R10"/>
    </sheetView>
  </sheetViews>
  <sheetFormatPr defaultRowHeight="13.2" x14ac:dyDescent="0.25"/>
  <cols>
    <col min="1" max="1" width="2" bestFit="1" customWidth="1"/>
    <col min="2" max="2" width="23.109375" customWidth="1"/>
    <col min="3" max="3" width="74.33203125" bestFit="1" customWidth="1"/>
    <col min="4" max="4" width="18.6640625" style="6" customWidth="1"/>
    <col min="5" max="5" width="22.6640625" style="6" customWidth="1"/>
    <col min="6" max="6" width="21.6640625" style="6" bestFit="1" customWidth="1"/>
    <col min="7" max="7" width="13" style="6" bestFit="1" customWidth="1"/>
    <col min="8" max="8" width="16.109375" style="4" customWidth="1"/>
    <col min="9" max="9" width="16.88671875" style="4" bestFit="1" customWidth="1"/>
    <col min="10" max="10" width="14" style="4" bestFit="1" customWidth="1"/>
    <col min="11" max="11" width="11.44140625" bestFit="1" customWidth="1"/>
    <col min="12" max="12" width="13.88671875" bestFit="1" customWidth="1"/>
    <col min="13" max="13" width="24.33203125" bestFit="1" customWidth="1"/>
    <col min="14" max="14" width="15.109375" bestFit="1" customWidth="1"/>
    <col min="15" max="15" width="15.109375" customWidth="1"/>
    <col min="16" max="16" width="9.109375" customWidth="1"/>
    <col min="17" max="17" width="12" customWidth="1"/>
    <col min="18" max="18" width="12.109375" style="11" bestFit="1" customWidth="1"/>
    <col min="19" max="19" width="12.88671875" customWidth="1"/>
    <col min="20" max="20" width="22.109375" customWidth="1"/>
    <col min="21" max="21" width="11.6640625" bestFit="1" customWidth="1"/>
    <col min="22" max="22" width="15.6640625" customWidth="1"/>
    <col min="23" max="23" width="90.33203125" customWidth="1"/>
    <col min="24" max="24" width="24.109375" bestFit="1" customWidth="1"/>
    <col min="25" max="25" width="22.6640625" bestFit="1" customWidth="1"/>
    <col min="26" max="26" width="23.5546875" bestFit="1" customWidth="1"/>
    <col min="27" max="27" width="13.44140625" bestFit="1" customWidth="1"/>
    <col min="28" max="28" width="33" bestFit="1" customWidth="1"/>
    <col min="29" max="29" width="7.109375" bestFit="1" customWidth="1"/>
    <col min="30" max="30" width="20.109375" bestFit="1" customWidth="1"/>
    <col min="31" max="31" width="24.88671875" bestFit="1" customWidth="1"/>
    <col min="32" max="32" width="24" bestFit="1" customWidth="1"/>
    <col min="33" max="33" width="16.33203125" bestFit="1" customWidth="1"/>
    <col min="34" max="34" width="17.6640625" bestFit="1" customWidth="1"/>
    <col min="35" max="35" width="11.5546875" bestFit="1" customWidth="1"/>
  </cols>
  <sheetData>
    <row r="1" spans="2:28" x14ac:dyDescent="0.25">
      <c r="D1" s="7"/>
      <c r="E1" s="95" t="s">
        <v>207</v>
      </c>
      <c r="G1" s="97">
        <v>1.03</v>
      </c>
      <c r="H1" s="97">
        <v>1.03</v>
      </c>
      <c r="M1" s="11"/>
      <c r="N1" s="11"/>
      <c r="O1" s="11"/>
      <c r="P1" s="11"/>
      <c r="R1" s="15">
        <f>SUM(R7:R15)</f>
        <v>97.125123487789821</v>
      </c>
      <c r="U1" s="15">
        <f>SUM(U7:U15)</f>
        <v>32.453012113006295</v>
      </c>
    </row>
    <row r="2" spans="2:28" x14ac:dyDescent="0.25">
      <c r="D2" s="7"/>
      <c r="E2" s="7"/>
      <c r="F2" s="7"/>
      <c r="G2" s="7"/>
      <c r="J2"/>
      <c r="L2" s="11"/>
      <c r="R2" s="15">
        <f>SUM(R16:R24)</f>
        <v>55.487367162405668</v>
      </c>
      <c r="U2" s="15">
        <f>SUM(U16:U24)</f>
        <v>13.432634535576984</v>
      </c>
    </row>
    <row r="3" spans="2:28" x14ac:dyDescent="0.25">
      <c r="E3" s="2"/>
      <c r="F3" s="2"/>
      <c r="G3" s="2"/>
      <c r="J3"/>
      <c r="L3" s="11"/>
      <c r="R3"/>
      <c r="Z3" s="11"/>
      <c r="AA3" s="11"/>
      <c r="AB3" s="11"/>
    </row>
    <row r="4" spans="2:28" x14ac:dyDescent="0.25">
      <c r="E4" s="9"/>
      <c r="F4" s="9"/>
      <c r="G4" s="9"/>
      <c r="I4" s="5"/>
      <c r="J4"/>
      <c r="L4" s="11"/>
      <c r="M4" s="11"/>
      <c r="N4" s="11"/>
      <c r="O4" s="11"/>
      <c r="P4" s="11"/>
      <c r="Q4" s="1615" t="s">
        <v>380</v>
      </c>
      <c r="R4" s="1615"/>
      <c r="S4" s="1615"/>
      <c r="T4" s="1699" t="s">
        <v>381</v>
      </c>
      <c r="U4" s="1615"/>
      <c r="V4" s="1615"/>
      <c r="X4" t="s">
        <v>527</v>
      </c>
      <c r="Z4" s="11"/>
      <c r="AA4" s="11"/>
      <c r="AB4" s="11"/>
    </row>
    <row r="5" spans="2:28" ht="13.8" x14ac:dyDescent="0.25">
      <c r="B5" s="19" t="s">
        <v>2</v>
      </c>
      <c r="C5" s="19" t="s">
        <v>26</v>
      </c>
      <c r="D5" s="19" t="s">
        <v>14</v>
      </c>
      <c r="E5" s="19" t="s">
        <v>15</v>
      </c>
      <c r="F5" s="39" t="s">
        <v>386</v>
      </c>
      <c r="G5" s="39" t="s">
        <v>387</v>
      </c>
      <c r="H5" s="40" t="s">
        <v>388</v>
      </c>
      <c r="I5" s="40" t="s">
        <v>389</v>
      </c>
      <c r="J5" s="19" t="s">
        <v>0</v>
      </c>
      <c r="K5" s="19" t="s">
        <v>211</v>
      </c>
      <c r="L5" s="39" t="s">
        <v>197</v>
      </c>
      <c r="Q5" s="17" t="s">
        <v>110</v>
      </c>
      <c r="R5" t="s">
        <v>111</v>
      </c>
      <c r="S5" t="s">
        <v>145</v>
      </c>
      <c r="T5" s="28" t="s">
        <v>110</v>
      </c>
      <c r="U5" s="1" t="s">
        <v>111</v>
      </c>
      <c r="V5" s="1" t="s">
        <v>145</v>
      </c>
      <c r="X5" t="s">
        <v>145</v>
      </c>
      <c r="Z5" s="11"/>
      <c r="AA5" s="11"/>
      <c r="AB5" s="11"/>
    </row>
    <row r="6" spans="2:28" ht="21.6" thickBot="1" x14ac:dyDescent="0.45">
      <c r="B6" s="18" t="s">
        <v>27</v>
      </c>
      <c r="C6" s="18"/>
      <c r="D6" s="18"/>
      <c r="E6" s="18"/>
      <c r="F6" s="18" t="s">
        <v>84</v>
      </c>
      <c r="G6" s="18" t="s">
        <v>84</v>
      </c>
      <c r="H6" s="18" t="s">
        <v>108</v>
      </c>
      <c r="I6" s="18" t="s">
        <v>108</v>
      </c>
      <c r="J6" s="18"/>
      <c r="K6" s="18"/>
      <c r="L6" s="18" t="s">
        <v>198</v>
      </c>
      <c r="Q6" s="442" t="s">
        <v>109</v>
      </c>
      <c r="R6" s="442" t="s">
        <v>44</v>
      </c>
      <c r="S6" s="442" t="s">
        <v>51</v>
      </c>
      <c r="T6" s="443" t="s">
        <v>109</v>
      </c>
      <c r="U6" s="442" t="s">
        <v>44</v>
      </c>
      <c r="V6" s="444" t="s">
        <v>348</v>
      </c>
      <c r="X6" s="300" t="s">
        <v>348</v>
      </c>
      <c r="Z6" s="427"/>
      <c r="AA6" s="427"/>
      <c r="AB6" s="427"/>
    </row>
    <row r="7" spans="2:28" ht="15" customHeight="1" x14ac:dyDescent="0.4">
      <c r="B7" t="str">
        <f>Processes!D24</f>
        <v>RHTDBNGABE1</v>
      </c>
      <c r="C7" t="str">
        <f>Processes!E24</f>
        <v>Residential heating technology detached building - natural gas - existing 1</v>
      </c>
      <c r="D7" s="6" t="str">
        <f>Commodities!$C$12&amp;","&amp;Commodities!$C$22</f>
        <v>RESNGA,RESSNG</v>
      </c>
      <c r="E7" s="6" t="str">
        <f>Commodities!$C$28</f>
        <v>RESHBDB</v>
      </c>
      <c r="F7" s="35">
        <f>Q7/(J7*K7)*$G$1</f>
        <v>25.162100456621001</v>
      </c>
      <c r="G7" s="35">
        <f t="shared" ref="G7:G24" si="0">T7/(J7*K7)*$H$1</f>
        <v>100.648401826484</v>
      </c>
      <c r="H7" s="262">
        <f>ROUND(X48,3)</f>
        <v>0.72</v>
      </c>
      <c r="I7" s="262">
        <f>H7</f>
        <v>0.72</v>
      </c>
      <c r="J7" s="34">
        <f>31.536/1000</f>
        <v>3.1536000000000002E-2</v>
      </c>
      <c r="K7" s="15">
        <f>$G$30</f>
        <v>0.2</v>
      </c>
      <c r="L7" s="35">
        <v>15</v>
      </c>
      <c r="P7" s="36"/>
      <c r="Q7" s="505">
        <f>F34</f>
        <v>0.15407999999999999</v>
      </c>
      <c r="R7" s="505">
        <f>F7*J7*K7</f>
        <v>0.15870239999999999</v>
      </c>
      <c r="S7" s="15">
        <f>Q7/H7</f>
        <v>0.214</v>
      </c>
      <c r="T7" s="421">
        <f>F37</f>
        <v>0.61631999999999998</v>
      </c>
      <c r="U7" s="412">
        <f t="shared" ref="U7:U24" si="1">G7*J7*K7</f>
        <v>0.63480959999999997</v>
      </c>
      <c r="V7" s="494">
        <f>T7/I7</f>
        <v>0.85599999999999998</v>
      </c>
      <c r="W7" t="s">
        <v>85</v>
      </c>
      <c r="X7" s="90" t="e">
        <f>S7+V7+Boilers12!S6+Boilers12!V6</f>
        <v>#VALUE!</v>
      </c>
      <c r="Z7" s="427"/>
      <c r="AA7" s="427"/>
      <c r="AB7" s="427"/>
    </row>
    <row r="8" spans="2:28" ht="15" customHeight="1" x14ac:dyDescent="0.4">
      <c r="B8" t="str">
        <f>Processes!D25</f>
        <v>RHTDBDSLBE1</v>
      </c>
      <c r="C8" t="str">
        <f>Processes!E25</f>
        <v>Residential heating technology detached building - oil - existing 1</v>
      </c>
      <c r="D8" s="6" t="str">
        <f>Commodities!$C$13&amp;","&amp;Commodities!$C$23</f>
        <v>RESDSL,RESDSB</v>
      </c>
      <c r="E8" s="6" t="str">
        <f>Commodities!$C$28</f>
        <v>RESHBDB</v>
      </c>
      <c r="F8" s="35">
        <f>Q8/(J8*K8)*$G$1</f>
        <v>112.70329811149419</v>
      </c>
      <c r="G8" s="35">
        <f t="shared" si="0"/>
        <v>68.88694778030667</v>
      </c>
      <c r="H8" s="262">
        <f>ROUND(X47,3)</f>
        <v>0.71</v>
      </c>
      <c r="I8" s="262">
        <f t="shared" ref="I8:I24" si="2">H8</f>
        <v>0.71</v>
      </c>
      <c r="J8" s="34">
        <f t="shared" ref="J8:J24" si="3">31.536/1000</f>
        <v>3.1536000000000002E-2</v>
      </c>
      <c r="K8" s="15">
        <f>$G$30</f>
        <v>0.2</v>
      </c>
      <c r="L8" s="35">
        <v>15</v>
      </c>
      <c r="Q8" s="505">
        <f>G34</f>
        <v>0.69013809888234579</v>
      </c>
      <c r="R8" s="505">
        <f t="shared" ref="R8:R24" si="4">F8*J8*K8</f>
        <v>0.71084224184881628</v>
      </c>
      <c r="S8" s="15">
        <f t="shared" ref="S8:S24" si="5">Q8/H8</f>
        <v>0.97202549138358563</v>
      </c>
      <c r="T8" s="421">
        <f>G37</f>
        <v>0.42182889033004883</v>
      </c>
      <c r="U8" s="412">
        <f t="shared" si="1"/>
        <v>0.43448375703995029</v>
      </c>
      <c r="V8" s="494">
        <f t="shared" ref="V8:V24" si="6">T8/I8</f>
        <v>0.59412519764795613</v>
      </c>
      <c r="W8" t="s">
        <v>86</v>
      </c>
      <c r="X8" s="90">
        <f>S8+V8+Boilers12!S7+Boilers12!V7</f>
        <v>1.5661506890315418</v>
      </c>
      <c r="Z8" s="427"/>
      <c r="AA8" s="428"/>
      <c r="AB8" s="427"/>
    </row>
    <row r="9" spans="2:28" ht="15" customHeight="1" x14ac:dyDescent="0.4">
      <c r="B9" t="str">
        <f>Processes!D26</f>
        <v>RHTDBWPEBE1</v>
      </c>
      <c r="C9" t="str">
        <f>Processes!E26</f>
        <v>Residential heating technology detached building - wood - existing 1</v>
      </c>
      <c r="D9" s="6" t="str">
        <f>Commodities!$C$14</f>
        <v>RESWPE</v>
      </c>
      <c r="E9" s="6" t="str">
        <f>Commodities!$C$28</f>
        <v>RESHBDB</v>
      </c>
      <c r="F9" s="35">
        <f>Q9/(J9*K9)*$G$1</f>
        <v>3141.9744597846402</v>
      </c>
      <c r="G9" s="35">
        <f t="shared" si="0"/>
        <v>1152.3059814950218</v>
      </c>
      <c r="H9" s="262">
        <f>ROUND(X50,3)</f>
        <v>0.61</v>
      </c>
      <c r="I9" s="262">
        <f t="shared" si="2"/>
        <v>0.61</v>
      </c>
      <c r="J9" s="34">
        <f t="shared" si="3"/>
        <v>3.1536000000000002E-2</v>
      </c>
      <c r="K9" s="15">
        <f>$G$30</f>
        <v>0.2</v>
      </c>
      <c r="L9" s="35">
        <v>15</v>
      </c>
      <c r="Q9" s="505">
        <f>K34</f>
        <v>19.239865352188044</v>
      </c>
      <c r="R9" s="505">
        <f t="shared" si="4"/>
        <v>19.817061312753683</v>
      </c>
      <c r="S9" s="15">
        <f t="shared" si="5"/>
        <v>31.540762872439416</v>
      </c>
      <c r="T9" s="421">
        <f>K37</f>
        <v>7.0561400839664099</v>
      </c>
      <c r="U9" s="412">
        <f t="shared" si="1"/>
        <v>7.2678242864854017</v>
      </c>
      <c r="V9" s="494">
        <f t="shared" si="6"/>
        <v>11.567442760600672</v>
      </c>
      <c r="W9" t="s">
        <v>87</v>
      </c>
      <c r="X9" s="90">
        <f>S9+V9+Boilers12!S8+Boilers12!V8</f>
        <v>43.798559955716989</v>
      </c>
      <c r="Z9" s="427"/>
      <c r="AA9" s="428"/>
      <c r="AB9" s="427"/>
    </row>
    <row r="10" spans="2:28" ht="15" customHeight="1" x14ac:dyDescent="0.3">
      <c r="B10" s="11" t="str">
        <f>Processes!D27</f>
        <v>RHTDBSTRBE1</v>
      </c>
      <c r="C10" s="11" t="str">
        <f>Processes!E27</f>
        <v>Residential heating technology detached building - straw - existing 1</v>
      </c>
      <c r="D10" s="6" t="str">
        <f>Commodities!$C$16</f>
        <v>RESSTR</v>
      </c>
      <c r="E10" s="6" t="str">
        <f>Commodities!$C$28</f>
        <v>RESHBDB</v>
      </c>
      <c r="F10" s="35">
        <f>Q10/(J10*K10)*$G$1</f>
        <v>0</v>
      </c>
      <c r="G10" s="35">
        <f t="shared" si="0"/>
        <v>0</v>
      </c>
      <c r="H10" s="262">
        <f>H9</f>
        <v>0.61</v>
      </c>
      <c r="I10" s="262">
        <f>H10</f>
        <v>0.61</v>
      </c>
      <c r="J10" s="34">
        <f t="shared" si="3"/>
        <v>3.1536000000000002E-2</v>
      </c>
      <c r="K10" s="15">
        <f>$G$30</f>
        <v>0.2</v>
      </c>
      <c r="L10" s="35">
        <v>15</v>
      </c>
      <c r="Q10" s="505">
        <f>J34</f>
        <v>0</v>
      </c>
      <c r="R10" s="505">
        <f t="shared" si="4"/>
        <v>0</v>
      </c>
      <c r="S10" s="15">
        <f t="shared" si="5"/>
        <v>0</v>
      </c>
      <c r="T10" s="421">
        <f>J37</f>
        <v>0</v>
      </c>
      <c r="U10" s="412">
        <f t="shared" si="1"/>
        <v>0</v>
      </c>
      <c r="V10" s="494">
        <f t="shared" si="6"/>
        <v>0</v>
      </c>
      <c r="W10" t="s">
        <v>88</v>
      </c>
      <c r="X10" s="90">
        <f>S10+V10+Boilers12!S9+Boilers12!V9</f>
        <v>10.793979166807397</v>
      </c>
      <c r="Z10" s="11"/>
      <c r="AA10" s="11"/>
      <c r="AB10" s="11"/>
    </row>
    <row r="11" spans="2:28" ht="15" customHeight="1" x14ac:dyDescent="0.4">
      <c r="B11" s="11" t="str">
        <f>Processes!D28</f>
        <v>RHTDBSOLXE1</v>
      </c>
      <c r="C11" s="11" t="str">
        <f>Processes!E28</f>
        <v>Residential heating technology detached building - solar - existing 1</v>
      </c>
      <c r="D11" s="6" t="str">
        <f>Commodities!$C$18</f>
        <v>RESSOL</v>
      </c>
      <c r="E11" s="6" t="str">
        <f>Commodities!$C$28</f>
        <v>RESHBDB</v>
      </c>
      <c r="F11" s="526">
        <f>Q11/(J11*K11)*$G$1</f>
        <v>144.58240811976756</v>
      </c>
      <c r="G11" s="526">
        <f t="shared" si="0"/>
        <v>60.242670049903147</v>
      </c>
      <c r="H11" s="262">
        <v>1</v>
      </c>
      <c r="I11" s="262">
        <f t="shared" si="2"/>
        <v>1</v>
      </c>
      <c r="J11" s="34">
        <f t="shared" si="3"/>
        <v>3.1536000000000002E-2</v>
      </c>
      <c r="K11" s="15">
        <f>600/8760</f>
        <v>6.8493150684931503E-2</v>
      </c>
      <c r="L11" s="35">
        <v>15</v>
      </c>
      <c r="Q11" s="527">
        <f>I34</f>
        <v>0.30320194324145427</v>
      </c>
      <c r="R11" s="527">
        <f>F11*J11*K11</f>
        <v>0.31229800153869791</v>
      </c>
      <c r="S11" s="528">
        <f>Q11/H11</f>
        <v>0.30320194324145427</v>
      </c>
      <c r="T11" s="529">
        <f>I37</f>
        <v>0.12633414301727261</v>
      </c>
      <c r="U11" s="530">
        <f t="shared" si="1"/>
        <v>0.13012416730779081</v>
      </c>
      <c r="V11" s="531">
        <f t="shared" si="6"/>
        <v>0.12633414301727261</v>
      </c>
      <c r="W11" t="s">
        <v>208</v>
      </c>
      <c r="X11" s="90">
        <f>S11+V11+Boilers12!S10+Boilers12!V10</f>
        <v>0.42953608625872686</v>
      </c>
      <c r="Z11" s="427"/>
      <c r="AA11" s="428"/>
      <c r="AB11" s="427"/>
    </row>
    <row r="12" spans="2:28" ht="15" customHeight="1" x14ac:dyDescent="0.3">
      <c r="B12" s="11" t="str">
        <f>Processes!D29</f>
        <v>RHTDBLCHXE1</v>
      </c>
      <c r="C12" s="11" t="str">
        <f>Processes!E29</f>
        <v>Residential heating technology detached building - direct electricity - existing 1</v>
      </c>
      <c r="D12" s="6" t="str">
        <f>Commodities!$C$19</f>
        <v>RESELCH</v>
      </c>
      <c r="E12" s="6" t="str">
        <f>Commodities!$C$28</f>
        <v>RESHBDB</v>
      </c>
      <c r="F12" s="35">
        <f t="shared" ref="F12:F19" si="7">Q12/(J12*K12)*$G$1</f>
        <v>2560.6234324460925</v>
      </c>
      <c r="G12" s="35">
        <f t="shared" si="0"/>
        <v>767.42041763171494</v>
      </c>
      <c r="H12" s="262">
        <f>ROUND(X51,3)</f>
        <v>1</v>
      </c>
      <c r="I12" s="262">
        <f t="shared" si="2"/>
        <v>1</v>
      </c>
      <c r="J12" s="34">
        <f t="shared" si="3"/>
        <v>3.1536000000000002E-2</v>
      </c>
      <c r="K12" s="15">
        <f t="shared" ref="K12:K19" si="8">$G$30</f>
        <v>0.2</v>
      </c>
      <c r="L12" s="35">
        <v>15</v>
      </c>
      <c r="Q12" s="505">
        <f>D34</f>
        <v>15.679965158372811</v>
      </c>
      <c r="R12" s="505">
        <f t="shared" si="4"/>
        <v>16.150364113123995</v>
      </c>
      <c r="S12" s="15">
        <f t="shared" si="5"/>
        <v>15.679965158372811</v>
      </c>
      <c r="T12" s="421">
        <f>D37</f>
        <v>4.6992952020259739</v>
      </c>
      <c r="U12" s="412">
        <f t="shared" si="1"/>
        <v>4.8402740580867532</v>
      </c>
      <c r="V12" s="494">
        <f t="shared" si="6"/>
        <v>4.6992952020259739</v>
      </c>
      <c r="W12" t="s">
        <v>287</v>
      </c>
      <c r="X12" s="90">
        <f>S12+V12+Boilers12!S11+Boilers12!V11</f>
        <v>20.455060846209147</v>
      </c>
      <c r="Z12" s="11"/>
      <c r="AA12" s="11"/>
      <c r="AB12" s="11"/>
    </row>
    <row r="13" spans="2:28" ht="15" customHeight="1" x14ac:dyDescent="0.3">
      <c r="B13" s="11" t="str">
        <f>Processes!D30</f>
        <v>RHTDBLCHXE2</v>
      </c>
      <c r="C13" s="11" t="str">
        <f>Processes!E30</f>
        <v>Residential heating technology detached building - heat pump - existing 2</v>
      </c>
      <c r="D13" s="6" t="str">
        <f>Commodities!$C$19</f>
        <v>RESELCH</v>
      </c>
      <c r="E13" s="6" t="str">
        <f>Commodities!$C$28</f>
        <v>RESHBDB</v>
      </c>
      <c r="F13" s="35">
        <f>Q13/(J13*K13)*$G$1</f>
        <v>7266.0810915551156</v>
      </c>
      <c r="G13" s="35">
        <f t="shared" si="0"/>
        <v>2177.648972188153</v>
      </c>
      <c r="H13" s="262">
        <f>ROUND(X52,3)</f>
        <v>2.3839999999999999</v>
      </c>
      <c r="I13" s="262">
        <f>H13</f>
        <v>2.3839999999999999</v>
      </c>
      <c r="J13" s="34">
        <f t="shared" si="3"/>
        <v>3.1536000000000002E-2</v>
      </c>
      <c r="K13" s="15">
        <f t="shared" si="8"/>
        <v>0.2</v>
      </c>
      <c r="L13" s="35">
        <v>15</v>
      </c>
      <c r="Q13" s="505">
        <f>E34</f>
        <v>44.493812291899445</v>
      </c>
      <c r="R13" s="505">
        <f>F13*J13*K13</f>
        <v>45.828626660656425</v>
      </c>
      <c r="S13" s="15">
        <f>Q13/H13</f>
        <v>18.663511867407486</v>
      </c>
      <c r="T13" s="421">
        <f>E37</f>
        <v>13.334822910082641</v>
      </c>
      <c r="U13" s="412">
        <f t="shared" si="1"/>
        <v>13.734867597385119</v>
      </c>
      <c r="V13" s="494">
        <f t="shared" si="6"/>
        <v>5.5934659857729203</v>
      </c>
      <c r="W13" t="s">
        <v>288</v>
      </c>
      <c r="X13" s="90">
        <f>S13+V13+Boilers12!S12+Boilers12!V12</f>
        <v>27.438614909982626</v>
      </c>
      <c r="Z13" s="11"/>
      <c r="AA13" s="11"/>
      <c r="AB13" s="11"/>
    </row>
    <row r="14" spans="2:28" ht="15" customHeight="1" x14ac:dyDescent="0.3">
      <c r="B14" s="11" t="str">
        <f>Processes!D31</f>
        <v>RHTDBHCEBE1</v>
      </c>
      <c r="C14" s="11" t="str">
        <f>Processes!E31</f>
        <v>Residential heating technology detached building - heat centralised- existing 1</v>
      </c>
      <c r="D14" s="6" t="str">
        <f>Commodities!$C$20</f>
        <v>RESHCE</v>
      </c>
      <c r="E14" s="6" t="str">
        <f>Commodities!$C$24</f>
        <v>RESHXCD</v>
      </c>
      <c r="F14" s="35">
        <f>Q14/(J14*K14)*$G$1</f>
        <v>1880.2533252892308</v>
      </c>
      <c r="G14" s="35">
        <f t="shared" si="0"/>
        <v>702.2876691574611</v>
      </c>
      <c r="H14" s="262">
        <f>ROUND(X53,3)</f>
        <v>0.95</v>
      </c>
      <c r="I14" s="262">
        <f>H14</f>
        <v>0.95</v>
      </c>
      <c r="J14" s="34">
        <f t="shared" si="3"/>
        <v>3.1536000000000002E-2</v>
      </c>
      <c r="K14" s="15">
        <f t="shared" si="8"/>
        <v>0.2</v>
      </c>
      <c r="L14" s="35">
        <v>20</v>
      </c>
      <c r="Q14" s="505">
        <f>L34</f>
        <v>11.513722109965279</v>
      </c>
      <c r="R14" s="505">
        <f t="shared" si="4"/>
        <v>11.859133773264238</v>
      </c>
      <c r="S14" s="15">
        <f>Q14/H14</f>
        <v>12.119707484173979</v>
      </c>
      <c r="T14" s="421">
        <f>L37</f>
        <v>4.3004551329222709</v>
      </c>
      <c r="U14" s="412">
        <f t="shared" si="1"/>
        <v>4.4294687869099389</v>
      </c>
      <c r="V14" s="494">
        <f t="shared" si="6"/>
        <v>4.5267948767602855</v>
      </c>
      <c r="W14" t="s">
        <v>104</v>
      </c>
      <c r="X14" s="90">
        <f>S14+V14+Boilers12!S13+Boilers12!V13</f>
        <v>20.546408599814949</v>
      </c>
      <c r="Z14" s="11"/>
      <c r="AA14" s="11"/>
      <c r="AB14" s="11"/>
    </row>
    <row r="15" spans="2:28" ht="15" customHeight="1" x14ac:dyDescent="0.3">
      <c r="B15" s="37" t="str">
        <f>Processes!D32</f>
        <v>RHTDBHDEBE1</v>
      </c>
      <c r="C15" s="37" t="str">
        <f>Processes!E32</f>
        <v>Residential heating technology detached building - heat decentralised - existing 1</v>
      </c>
      <c r="D15" s="38" t="str">
        <f>Commodities!$C$21</f>
        <v>RESHDE</v>
      </c>
      <c r="E15" s="38" t="str">
        <f>Commodities!$C$26</f>
        <v>RESHXDD</v>
      </c>
      <c r="F15" s="91">
        <f>Q15/(J15*K15)*$G$1</f>
        <v>362.77508000443544</v>
      </c>
      <c r="G15" s="91">
        <f t="shared" si="0"/>
        <v>155.56187528401523</v>
      </c>
      <c r="H15" s="264">
        <f>H14</f>
        <v>0.95</v>
      </c>
      <c r="I15" s="262">
        <f t="shared" si="2"/>
        <v>0.95</v>
      </c>
      <c r="J15" s="41">
        <f t="shared" si="3"/>
        <v>3.1536000000000002E-2</v>
      </c>
      <c r="K15" s="48">
        <f t="shared" si="8"/>
        <v>0.2</v>
      </c>
      <c r="L15" s="91">
        <v>20</v>
      </c>
      <c r="Q15" s="506">
        <f>M34</f>
        <v>2.221451441363083</v>
      </c>
      <c r="R15" s="506">
        <f t="shared" si="4"/>
        <v>2.2880949846039753</v>
      </c>
      <c r="S15" s="48">
        <f t="shared" si="5"/>
        <v>2.3383699382769296</v>
      </c>
      <c r="T15" s="496">
        <f>M37</f>
        <v>0.95258238814693308</v>
      </c>
      <c r="U15" s="497">
        <f t="shared" si="1"/>
        <v>0.98115985979134102</v>
      </c>
      <c r="V15" s="498">
        <f t="shared" si="6"/>
        <v>1.0027183033125613</v>
      </c>
      <c r="W15" t="s">
        <v>105</v>
      </c>
      <c r="X15" s="90">
        <f>S15+V15+Boilers12!S14+Boilers12!V14</f>
        <v>6.5197701738667595</v>
      </c>
      <c r="Z15" s="11"/>
      <c r="AA15" s="11"/>
      <c r="AB15" s="11"/>
    </row>
    <row r="16" spans="2:28" ht="15" customHeight="1" x14ac:dyDescent="0.3">
      <c r="B16" s="11" t="str">
        <f>Processes!D33</f>
        <v>RHTMBNGABE1</v>
      </c>
      <c r="C16" s="11" t="str">
        <f>Processes!E33</f>
        <v>Residential heating technology multistorey building - natural gas - existing 1</v>
      </c>
      <c r="D16" s="6" t="str">
        <f>Commodities!$C$12&amp;","&amp;Commodities!$C$22</f>
        <v>RESNGA,RESSNG</v>
      </c>
      <c r="E16" s="8" t="str">
        <f>Commodities!$C$29</f>
        <v>RESHBMB</v>
      </c>
      <c r="F16" s="35">
        <f t="shared" si="7"/>
        <v>20.458904109589039</v>
      </c>
      <c r="G16" s="35">
        <f t="shared" si="0"/>
        <v>81.835616438356155</v>
      </c>
      <c r="H16" s="263">
        <f>ROUND(Y47,3)</f>
        <v>0.79</v>
      </c>
      <c r="I16" s="262">
        <f t="shared" si="2"/>
        <v>0.79</v>
      </c>
      <c r="J16" s="34">
        <f t="shared" si="3"/>
        <v>3.1536000000000002E-2</v>
      </c>
      <c r="K16" s="15">
        <f t="shared" si="8"/>
        <v>0.2</v>
      </c>
      <c r="L16" s="35">
        <v>15</v>
      </c>
      <c r="Q16" s="505">
        <f>F35</f>
        <v>0.12528</v>
      </c>
      <c r="R16" s="505">
        <f t="shared" si="4"/>
        <v>0.1290384</v>
      </c>
      <c r="S16" s="15">
        <f t="shared" si="5"/>
        <v>0.15858227848101267</v>
      </c>
      <c r="T16" s="421">
        <f>F38</f>
        <v>0.50112000000000001</v>
      </c>
      <c r="U16" s="412">
        <f t="shared" si="1"/>
        <v>0.51615359999999999</v>
      </c>
      <c r="V16" s="494">
        <f t="shared" si="6"/>
        <v>0.63432911392405067</v>
      </c>
      <c r="W16" t="s">
        <v>94</v>
      </c>
      <c r="X16" s="90">
        <f>S16+V16+Boilers12!S15+Boilers12!V15</f>
        <v>2.5542704852446301</v>
      </c>
      <c r="Z16" s="11"/>
      <c r="AA16" s="11"/>
      <c r="AB16" s="11"/>
    </row>
    <row r="17" spans="2:34" ht="15" customHeight="1" x14ac:dyDescent="0.3">
      <c r="B17" s="11" t="str">
        <f>Processes!D34</f>
        <v>RHTMBDSLBE1</v>
      </c>
      <c r="C17" s="11" t="str">
        <f>Processes!E34</f>
        <v>Residential heating technology multistorey building - oil - existing 1</v>
      </c>
      <c r="D17" s="6" t="str">
        <f>Commodities!$C$13&amp;","&amp;Commodities!$C$23</f>
        <v>RESDSL,RESDSB</v>
      </c>
      <c r="E17" s="8" t="str">
        <f>Commodities!$C$29</f>
        <v>RESHBMB</v>
      </c>
      <c r="F17" s="35">
        <f t="shared" si="7"/>
        <v>90.124197948111302</v>
      </c>
      <c r="G17" s="35">
        <f t="shared" si="0"/>
        <v>129.41997626395971</v>
      </c>
      <c r="H17" s="262">
        <f>ROUND(Y47,3)</f>
        <v>0.79</v>
      </c>
      <c r="I17" s="262">
        <f t="shared" si="2"/>
        <v>0.79</v>
      </c>
      <c r="J17" s="34">
        <f t="shared" si="3"/>
        <v>3.1536000000000002E-2</v>
      </c>
      <c r="K17" s="15">
        <f t="shared" si="8"/>
        <v>0.2</v>
      </c>
      <c r="L17" s="35">
        <v>15</v>
      </c>
      <c r="Q17" s="505">
        <f>G35</f>
        <v>0.55187508863915302</v>
      </c>
      <c r="R17" s="505">
        <f t="shared" si="4"/>
        <v>0.56843134129832762</v>
      </c>
      <c r="S17" s="15">
        <f t="shared" si="5"/>
        <v>0.69857606156854812</v>
      </c>
      <c r="T17" s="524">
        <f>G38</f>
        <v>0.79250259640004539</v>
      </c>
      <c r="U17" s="525">
        <f t="shared" si="1"/>
        <v>0.81627767429204678</v>
      </c>
      <c r="V17" s="494">
        <f t="shared" si="6"/>
        <v>1.0031678435443612</v>
      </c>
      <c r="W17" t="s">
        <v>95</v>
      </c>
      <c r="X17" s="90">
        <f>S17+V17+Boilers12!S16+Boilers12!V16</f>
        <v>1.7017439051129093</v>
      </c>
      <c r="Z17" s="11"/>
      <c r="AA17" s="11"/>
      <c r="AB17" s="11"/>
    </row>
    <row r="18" spans="2:34" ht="15" customHeight="1" x14ac:dyDescent="0.3">
      <c r="B18" s="11" t="str">
        <f>Processes!D35</f>
        <v>RHTMBWPEBE1</v>
      </c>
      <c r="C18" s="11" t="str">
        <f>Processes!E35</f>
        <v>Residential heating technology multistorey building - wood - existing 1</v>
      </c>
      <c r="D18" s="6" t="str">
        <f>Commodities!$C$14</f>
        <v>RESWPE</v>
      </c>
      <c r="E18" s="8" t="str">
        <f>Commodities!$C$29</f>
        <v>RESHBMB</v>
      </c>
      <c r="F18" s="35">
        <f t="shared" si="7"/>
        <v>0</v>
      </c>
      <c r="G18" s="507">
        <f t="shared" si="0"/>
        <v>0</v>
      </c>
      <c r="H18" s="262">
        <f>ROUND(Y50,3)</f>
        <v>0.67</v>
      </c>
      <c r="I18" s="262">
        <f t="shared" si="2"/>
        <v>0.67</v>
      </c>
      <c r="J18" s="34">
        <f t="shared" si="3"/>
        <v>3.1536000000000002E-2</v>
      </c>
      <c r="K18" s="15">
        <f t="shared" si="8"/>
        <v>0.2</v>
      </c>
      <c r="L18" s="35">
        <v>15</v>
      </c>
      <c r="Q18" s="505">
        <f>K35</f>
        <v>0</v>
      </c>
      <c r="R18" s="505">
        <f t="shared" si="4"/>
        <v>0</v>
      </c>
      <c r="S18" s="15">
        <f t="shared" si="5"/>
        <v>0</v>
      </c>
      <c r="T18" s="421">
        <f>K38</f>
        <v>0</v>
      </c>
      <c r="U18" s="412">
        <f>G18*J18*K18</f>
        <v>0</v>
      </c>
      <c r="V18" s="494">
        <f t="shared" si="6"/>
        <v>0</v>
      </c>
      <c r="W18" t="s">
        <v>96</v>
      </c>
      <c r="X18" s="90">
        <f>S18+V18+Boilers12!S17+Boilers12!V17</f>
        <v>7.5101140797244503E-2</v>
      </c>
      <c r="Z18" s="11"/>
      <c r="AA18" s="11"/>
      <c r="AB18" s="11"/>
    </row>
    <row r="19" spans="2:34" ht="15" customHeight="1" x14ac:dyDescent="0.3">
      <c r="B19" s="11" t="str">
        <f>Processes!D36</f>
        <v>RHTMBSTRBE1</v>
      </c>
      <c r="C19" s="11" t="str">
        <f>Processes!E36</f>
        <v>Residential heating technology multistorey building - straw - existing 1</v>
      </c>
      <c r="D19" s="6" t="str">
        <f>Commodities!$C$16</f>
        <v>RESSTR</v>
      </c>
      <c r="E19" s="8" t="str">
        <f>Commodities!$C$29</f>
        <v>RESHBMB</v>
      </c>
      <c r="F19" s="35">
        <f t="shared" si="7"/>
        <v>0</v>
      </c>
      <c r="G19" s="35">
        <f t="shared" si="0"/>
        <v>0</v>
      </c>
      <c r="H19" s="262">
        <f>H10</f>
        <v>0.61</v>
      </c>
      <c r="I19" s="262">
        <f t="shared" si="2"/>
        <v>0.61</v>
      </c>
      <c r="J19" s="34">
        <f t="shared" si="3"/>
        <v>3.1536000000000002E-2</v>
      </c>
      <c r="K19" s="15">
        <f t="shared" si="8"/>
        <v>0.2</v>
      </c>
      <c r="L19" s="35">
        <v>15</v>
      </c>
      <c r="Q19" s="505">
        <f>J35</f>
        <v>0</v>
      </c>
      <c r="R19" s="505">
        <f t="shared" si="4"/>
        <v>0</v>
      </c>
      <c r="S19" s="15">
        <f t="shared" si="5"/>
        <v>0</v>
      </c>
      <c r="T19" s="421">
        <f>J38</f>
        <v>0</v>
      </c>
      <c r="U19" s="412">
        <f t="shared" si="1"/>
        <v>0</v>
      </c>
      <c r="V19" s="494">
        <f t="shared" si="6"/>
        <v>0</v>
      </c>
      <c r="W19" t="s">
        <v>97</v>
      </c>
      <c r="X19" s="90">
        <f>S19+V19+Boilers12!S18+Boilers12!V18</f>
        <v>0</v>
      </c>
    </row>
    <row r="20" spans="2:34" ht="15" customHeight="1" x14ac:dyDescent="0.3">
      <c r="B20" s="11" t="str">
        <f>Processes!D37</f>
        <v>RHTMBSOLXE1</v>
      </c>
      <c r="C20" s="11" t="str">
        <f>Processes!E37</f>
        <v>Residential heating technology multistorey building - solar - existing 1</v>
      </c>
      <c r="D20" s="6" t="str">
        <f>Commodities!$C$18</f>
        <v>RESSOL</v>
      </c>
      <c r="E20" s="8" t="str">
        <f>Commodities!$C$29</f>
        <v>RESHBMB</v>
      </c>
      <c r="F20" s="526">
        <f>Q20/(J20*K20)*$G$1</f>
        <v>0</v>
      </c>
      <c r="G20" s="526">
        <f t="shared" si="0"/>
        <v>0</v>
      </c>
      <c r="H20" s="262">
        <v>1</v>
      </c>
      <c r="I20" s="262">
        <f t="shared" si="2"/>
        <v>1</v>
      </c>
      <c r="J20" s="34">
        <f t="shared" si="3"/>
        <v>3.1536000000000002E-2</v>
      </c>
      <c r="K20" s="15">
        <f>600/8760</f>
        <v>6.8493150684931503E-2</v>
      </c>
      <c r="L20" s="35">
        <v>15</v>
      </c>
      <c r="Q20" s="527">
        <f>I35</f>
        <v>0</v>
      </c>
      <c r="R20" s="527">
        <f>F20*J20*K20</f>
        <v>0</v>
      </c>
      <c r="S20" s="528">
        <f t="shared" si="5"/>
        <v>0</v>
      </c>
      <c r="T20" s="529">
        <f>I38</f>
        <v>0</v>
      </c>
      <c r="U20" s="530">
        <f t="shared" si="1"/>
        <v>0</v>
      </c>
      <c r="V20" s="531">
        <f t="shared" si="6"/>
        <v>0</v>
      </c>
      <c r="W20" t="s">
        <v>209</v>
      </c>
      <c r="X20" s="90">
        <f>S20+V20+Boilers12!S19+Boilers12!V19</f>
        <v>0</v>
      </c>
    </row>
    <row r="21" spans="2:34" ht="15" customHeight="1" x14ac:dyDescent="0.3">
      <c r="B21" s="11" t="str">
        <f>Processes!D38</f>
        <v>RHTMBLCHXE1</v>
      </c>
      <c r="C21" s="11" t="str">
        <f>Processes!E38</f>
        <v>Residential heating technology multistorey building - direct electricity - existing 1</v>
      </c>
      <c r="D21" s="6" t="str">
        <f>Commodities!$C$19</f>
        <v>RESELCH</v>
      </c>
      <c r="E21" s="8" t="str">
        <f>Commodities!$C$29</f>
        <v>RESHBMB</v>
      </c>
      <c r="F21" s="35">
        <f>Q21/(J21*K21)*$G$1</f>
        <v>446.74245573136136</v>
      </c>
      <c r="G21" s="35">
        <f t="shared" si="0"/>
        <v>123.58980387657822</v>
      </c>
      <c r="H21" s="262">
        <f>ROUND(Y51,3)</f>
        <v>1</v>
      </c>
      <c r="I21" s="262">
        <f t="shared" si="2"/>
        <v>1</v>
      </c>
      <c r="J21" s="34">
        <f t="shared" si="3"/>
        <v>3.1536000000000002E-2</v>
      </c>
      <c r="K21" s="15">
        <f>$G$30</f>
        <v>0.2</v>
      </c>
      <c r="L21" s="35">
        <v>15</v>
      </c>
      <c r="Q21" s="505">
        <f>D35</f>
        <v>2.7356252590182937</v>
      </c>
      <c r="R21" s="505">
        <f t="shared" si="4"/>
        <v>2.8176940167888427</v>
      </c>
      <c r="S21" s="15">
        <f>Q21/H21</f>
        <v>2.7356252590182937</v>
      </c>
      <c r="T21" s="421">
        <f>D38</f>
        <v>0.75680156408772248</v>
      </c>
      <c r="U21" s="412">
        <f t="shared" si="1"/>
        <v>0.7795056110103542</v>
      </c>
      <c r="V21" s="494">
        <f t="shared" si="6"/>
        <v>0.75680156408772248</v>
      </c>
      <c r="W21" t="s">
        <v>371</v>
      </c>
      <c r="X21" s="90">
        <f>S21+V21+Boilers12!S20+Boilers12!V20</f>
        <v>3.4924268231060163</v>
      </c>
    </row>
    <row r="22" spans="2:34" ht="15" customHeight="1" x14ac:dyDescent="0.3">
      <c r="B22" s="11" t="str">
        <f>Processes!D39</f>
        <v>RHTMBLCHXE2</v>
      </c>
      <c r="C22" s="11" t="str">
        <f>Processes!E39</f>
        <v>Residential heating technology multistorey building - heat pump - existing 2</v>
      </c>
      <c r="D22" s="6" t="str">
        <f>Commodities!$C$19</f>
        <v>RESELCH</v>
      </c>
      <c r="E22" s="8" t="str">
        <f>Commodities!$C$29</f>
        <v>RESHBMB</v>
      </c>
      <c r="F22" s="35">
        <f>Q22/(J22*K22)*$G$1</f>
        <v>446.74245573136136</v>
      </c>
      <c r="G22" s="35">
        <f t="shared" si="0"/>
        <v>123.58980387657822</v>
      </c>
      <c r="H22" s="262">
        <f>ROUND(Y52,3)</f>
        <v>2.3839999999999999</v>
      </c>
      <c r="I22" s="262">
        <f>H22</f>
        <v>2.3839999999999999</v>
      </c>
      <c r="J22" s="34">
        <f t="shared" si="3"/>
        <v>3.1536000000000002E-2</v>
      </c>
      <c r="K22" s="15">
        <f>$G$30</f>
        <v>0.2</v>
      </c>
      <c r="L22" s="35">
        <v>15</v>
      </c>
      <c r="Q22" s="505">
        <f>E35</f>
        <v>2.7356252590182937</v>
      </c>
      <c r="R22" s="505">
        <f t="shared" si="4"/>
        <v>2.8176940167888427</v>
      </c>
      <c r="S22" s="15">
        <f t="shared" si="5"/>
        <v>1.1474938167023045</v>
      </c>
      <c r="T22" s="421">
        <f>E38</f>
        <v>0.75680156408772248</v>
      </c>
      <c r="U22" s="412">
        <f t="shared" si="1"/>
        <v>0.7795056110103542</v>
      </c>
      <c r="V22" s="494">
        <f t="shared" si="6"/>
        <v>0.317450320506595</v>
      </c>
      <c r="W22" t="s">
        <v>289</v>
      </c>
      <c r="X22" s="90">
        <f>S22+V22+Boilers12!S21+Boilers12!V21</f>
        <v>2.2355136799108672</v>
      </c>
    </row>
    <row r="23" spans="2:34" ht="15" customHeight="1" x14ac:dyDescent="0.3">
      <c r="B23" s="11" t="str">
        <f>Processes!D40</f>
        <v>RHTMBHCEBE1</v>
      </c>
      <c r="C23" s="11" t="str">
        <f>Processes!E40</f>
        <v>Residential heating technology multistorey building - heat centralised - existing 1</v>
      </c>
      <c r="D23" s="6" t="str">
        <f>Commodities!$C$20</f>
        <v>RESHCE</v>
      </c>
      <c r="E23" s="55" t="str">
        <f>Commodities!$C$25</f>
        <v>RESHXCM</v>
      </c>
      <c r="F23" s="35">
        <f>Q23/(J23*K23)*$G$1</f>
        <v>6710.3952913490612</v>
      </c>
      <c r="G23" s="35">
        <f t="shared" si="0"/>
        <v>1485.9794849922075</v>
      </c>
      <c r="H23" s="262">
        <f>ROUND(Y53,3)</f>
        <v>0.98</v>
      </c>
      <c r="I23" s="262">
        <f>H23</f>
        <v>0.98</v>
      </c>
      <c r="J23" s="34">
        <f t="shared" si="3"/>
        <v>3.1536000000000002E-2</v>
      </c>
      <c r="K23" s="15">
        <f>$G$30</f>
        <v>0.2</v>
      </c>
      <c r="L23" s="35">
        <v>20</v>
      </c>
      <c r="Q23" s="505">
        <f>L35</f>
        <v>41.091072991841557</v>
      </c>
      <c r="R23" s="505">
        <f t="shared" si="4"/>
        <v>42.323805181596803</v>
      </c>
      <c r="S23" s="15">
        <f t="shared" si="5"/>
        <v>41.929666318205669</v>
      </c>
      <c r="T23" s="421">
        <f>L38</f>
        <v>9.0993881628571387</v>
      </c>
      <c r="U23" s="412">
        <f t="shared" si="1"/>
        <v>9.372369807742853</v>
      </c>
      <c r="V23" s="494">
        <f t="shared" si="6"/>
        <v>9.2850899620991214</v>
      </c>
      <c r="W23" t="s">
        <v>106</v>
      </c>
      <c r="X23" s="90">
        <f>S23+V23+Boilers12!S22+Boilers12!V22</f>
        <v>51.547615693998942</v>
      </c>
    </row>
    <row r="24" spans="2:34" ht="15" customHeight="1" x14ac:dyDescent="0.3">
      <c r="B24" s="11" t="str">
        <f>Processes!D41</f>
        <v>RHTMBHDEBE1</v>
      </c>
      <c r="C24" t="str">
        <f>Processes!E41</f>
        <v>Residential heating technology multistorey building - heat decentralised - existing 1</v>
      </c>
      <c r="D24" s="8" t="str">
        <f>Commodities!$C$21</f>
        <v>RESHDE</v>
      </c>
      <c r="E24" s="55" t="str">
        <f>Commodities!$C$27</f>
        <v>RESHXDM</v>
      </c>
      <c r="F24" s="35">
        <f>Q24/(J24*K24)*$G$1</f>
        <v>1083.0010473637828</v>
      </c>
      <c r="G24" s="35">
        <f t="shared" si="0"/>
        <v>185.31554913771168</v>
      </c>
      <c r="H24" s="262">
        <f>H23</f>
        <v>0.98</v>
      </c>
      <c r="I24" s="262">
        <f t="shared" si="2"/>
        <v>0.98</v>
      </c>
      <c r="J24" s="34">
        <f t="shared" si="3"/>
        <v>3.1536000000000002E-2</v>
      </c>
      <c r="K24" s="15">
        <f>$G$30</f>
        <v>0.2</v>
      </c>
      <c r="L24" s="35">
        <v>20</v>
      </c>
      <c r="Q24" s="505">
        <f>M35</f>
        <v>6.6317516562454877</v>
      </c>
      <c r="R24" s="505">
        <f t="shared" si="4"/>
        <v>6.8307042059328511</v>
      </c>
      <c r="S24" s="15">
        <f t="shared" si="5"/>
        <v>6.7670935267811103</v>
      </c>
      <c r="T24" s="421">
        <f>M38</f>
        <v>1.1347788655547333</v>
      </c>
      <c r="U24" s="412">
        <f t="shared" si="1"/>
        <v>1.1688222315213752</v>
      </c>
      <c r="V24" s="494">
        <f t="shared" si="6"/>
        <v>1.1579376179129932</v>
      </c>
      <c r="W24" t="s">
        <v>107</v>
      </c>
      <c r="X24" s="90">
        <f>S24+V24+Boilers12!S23+Boilers12!V23</f>
        <v>13.01805222851276</v>
      </c>
      <c r="Z24" s="752"/>
      <c r="AA24" s="752" t="s">
        <v>532</v>
      </c>
      <c r="AB24" s="752"/>
    </row>
    <row r="25" spans="2:34" ht="15" customHeight="1" x14ac:dyDescent="0.25">
      <c r="F25" s="772"/>
      <c r="G25" s="772"/>
      <c r="H25" s="8"/>
      <c r="I25" s="5"/>
      <c r="J25" s="5"/>
      <c r="M25" s="11"/>
      <c r="R25" s="94"/>
      <c r="T25" s="90"/>
      <c r="Z25" s="752" t="s">
        <v>531</v>
      </c>
      <c r="AA25" s="752">
        <v>2010</v>
      </c>
      <c r="AB25" s="752">
        <v>2013</v>
      </c>
    </row>
    <row r="26" spans="2:34" x14ac:dyDescent="0.25">
      <c r="D26" s="6" t="s">
        <v>501</v>
      </c>
      <c r="E26" s="6" t="s">
        <v>502</v>
      </c>
      <c r="F26" s="772"/>
      <c r="G26" s="772"/>
      <c r="H26" s="260"/>
      <c r="I26" s="261"/>
      <c r="J26" s="533" t="s">
        <v>370</v>
      </c>
      <c r="K26" s="534"/>
      <c r="L26" s="300" t="s">
        <v>119</v>
      </c>
      <c r="M26" s="11"/>
      <c r="R26"/>
      <c r="T26" s="63"/>
      <c r="X26" s="90">
        <f>X23+X24+X14+X15</f>
        <v>91.631846696193421</v>
      </c>
      <c r="Y26" s="90">
        <f>SUM(X8:X24)</f>
        <v>206.17280438437157</v>
      </c>
      <c r="Z26" s="749">
        <f>Y26/3.6</f>
        <v>57.270223440103216</v>
      </c>
      <c r="AA26" s="750">
        <f>SUM(U67:U68)/1000</f>
        <v>64.06359904779697</v>
      </c>
      <c r="AB26" s="750">
        <f>SUM(V67:V68)/1000</f>
        <v>54.131568348997973</v>
      </c>
    </row>
    <row r="27" spans="2:34" x14ac:dyDescent="0.25">
      <c r="B27" s="1"/>
      <c r="C27" s="492" t="s">
        <v>508</v>
      </c>
      <c r="D27" s="740">
        <f>W118</f>
        <v>0.73942195715848535</v>
      </c>
      <c r="E27" s="47">
        <f>D27/2.5</f>
        <v>0.29576878286339414</v>
      </c>
      <c r="F27" s="8"/>
      <c r="G27" s="8"/>
      <c r="H27" s="55"/>
      <c r="I27" s="261"/>
      <c r="J27" s="535" t="s">
        <v>378</v>
      </c>
      <c r="K27" s="536">
        <v>0.05</v>
      </c>
      <c r="L27" s="536"/>
      <c r="M27" s="11"/>
      <c r="R27"/>
      <c r="X27" s="743">
        <f>X26/3.6</f>
        <v>25.453290748942617</v>
      </c>
      <c r="Z27" s="748" t="s">
        <v>533</v>
      </c>
      <c r="AA27" s="751">
        <f>(Z26/AA26)-1</f>
        <v>-0.10604111708780695</v>
      </c>
      <c r="AB27" s="751">
        <f>(Z26/AB26)-1</f>
        <v>5.7981972199099285E-2</v>
      </c>
    </row>
    <row r="28" spans="2:34" ht="16.2" thickBot="1" x14ac:dyDescent="0.35">
      <c r="C28" s="492" t="s">
        <v>475</v>
      </c>
      <c r="D28" s="672">
        <v>0.5</v>
      </c>
      <c r="E28" s="491"/>
      <c r="F28" s="491"/>
      <c r="G28" s="491"/>
      <c r="H28" s="8"/>
      <c r="I28" s="5"/>
      <c r="J28" s="535" t="s">
        <v>379</v>
      </c>
      <c r="K28" s="536">
        <v>0.1</v>
      </c>
      <c r="L28" s="536"/>
      <c r="R28"/>
      <c r="S28" s="11"/>
      <c r="T28" s="300" t="s">
        <v>365</v>
      </c>
      <c r="V28" s="429" t="s">
        <v>509</v>
      </c>
      <c r="AB28" s="300"/>
      <c r="AD28" s="429"/>
    </row>
    <row r="29" spans="2:34" ht="15" thickTop="1" x14ac:dyDescent="0.3">
      <c r="C29" s="11"/>
      <c r="E29" s="409" t="s">
        <v>362</v>
      </c>
      <c r="F29" s="409" t="s">
        <v>363</v>
      </c>
      <c r="G29" s="409" t="s">
        <v>364</v>
      </c>
      <c r="H29" s="8"/>
      <c r="I29" s="5"/>
      <c r="J29" s="535" t="s">
        <v>380</v>
      </c>
      <c r="K29" s="536">
        <v>0.6</v>
      </c>
      <c r="L29" s="536">
        <v>0.2</v>
      </c>
      <c r="M29" s="534"/>
      <c r="R29"/>
      <c r="S29" s="11"/>
      <c r="T29" s="216"/>
      <c r="U29" s="217"/>
      <c r="V29" s="217"/>
      <c r="W29" s="217"/>
      <c r="X29" s="1696" t="s">
        <v>365</v>
      </c>
      <c r="Y29" s="1697"/>
      <c r="Z29" s="1698"/>
      <c r="AB29" s="216"/>
      <c r="AC29" s="217"/>
      <c r="AD29" s="217"/>
      <c r="AE29" s="217"/>
      <c r="AF29" s="1696"/>
      <c r="AG29" s="1697"/>
      <c r="AH29" s="1698"/>
    </row>
    <row r="30" spans="2:34" ht="15" thickBot="1" x14ac:dyDescent="0.35">
      <c r="C30" s="441"/>
      <c r="E30" s="696">
        <v>1700</v>
      </c>
      <c r="F30" s="46">
        <f>E30/8760</f>
        <v>0.19406392694063926</v>
      </c>
      <c r="G30" s="47">
        <f>ROUNDUP(F30,2)</f>
        <v>0.2</v>
      </c>
      <c r="H30" s="8"/>
      <c r="J30" s="535" t="s">
        <v>381</v>
      </c>
      <c r="K30" s="536">
        <v>0.25</v>
      </c>
      <c r="L30" s="536">
        <v>0.8</v>
      </c>
      <c r="M30" s="536"/>
      <c r="R30"/>
      <c r="S30" s="11"/>
      <c r="T30" s="1700"/>
      <c r="U30" s="1695"/>
      <c r="V30" s="218"/>
      <c r="W30" s="218"/>
      <c r="X30" s="219" t="s">
        <v>346</v>
      </c>
      <c r="Y30" s="219" t="s">
        <v>347</v>
      </c>
      <c r="Z30" s="220" t="s">
        <v>344</v>
      </c>
      <c r="AB30" s="1694"/>
      <c r="AC30" s="1695"/>
      <c r="AD30" s="218"/>
      <c r="AE30" s="218"/>
      <c r="AF30" s="219"/>
      <c r="AH30" s="220"/>
    </row>
    <row r="31" spans="2:34" ht="15" thickBot="1" x14ac:dyDescent="0.35">
      <c r="B31" s="1"/>
      <c r="C31" s="1"/>
      <c r="D31" s="98"/>
      <c r="E31" s="47"/>
      <c r="F31" s="8"/>
      <c r="G31" s="8"/>
      <c r="H31" s="8"/>
      <c r="I31" s="5"/>
      <c r="L31" s="534"/>
      <c r="M31" s="537"/>
      <c r="R31"/>
      <c r="S31" s="11"/>
      <c r="T31" s="221" t="s">
        <v>122</v>
      </c>
      <c r="U31" s="744">
        <v>2010</v>
      </c>
      <c r="V31" s="744">
        <v>2013</v>
      </c>
      <c r="W31" s="204" t="s">
        <v>130</v>
      </c>
      <c r="X31" s="205">
        <v>15761.8</v>
      </c>
      <c r="Y31" s="205">
        <v>1623.95</v>
      </c>
      <c r="Z31" s="222">
        <f t="shared" ref="Z31:Z38" si="9">X31+Y31</f>
        <v>17385.75</v>
      </c>
      <c r="AB31" s="221"/>
      <c r="AC31" s="203"/>
      <c r="AD31" s="218"/>
      <c r="AE31" s="204"/>
      <c r="AF31" s="205"/>
      <c r="AG31" s="205"/>
      <c r="AH31" s="222"/>
    </row>
    <row r="32" spans="2:34" ht="15" thickBot="1" x14ac:dyDescent="0.35">
      <c r="C32" s="72" t="s">
        <v>355</v>
      </c>
      <c r="D32" s="55"/>
      <c r="E32" s="55"/>
      <c r="F32" s="55"/>
      <c r="G32" s="55"/>
      <c r="H32" s="261"/>
      <c r="I32" s="261"/>
      <c r="J32" s="5"/>
      <c r="K32" s="5"/>
      <c r="N32" s="369" t="s">
        <v>349</v>
      </c>
      <c r="R32"/>
      <c r="S32" s="11"/>
      <c r="T32" s="223" t="s">
        <v>131</v>
      </c>
      <c r="U32" s="214">
        <v>0</v>
      </c>
      <c r="V32" s="214">
        <v>0</v>
      </c>
      <c r="W32" s="206" t="s">
        <v>125</v>
      </c>
      <c r="X32" s="207">
        <v>23554.03</v>
      </c>
      <c r="Y32" s="207">
        <v>4206.87</v>
      </c>
      <c r="Z32" s="224">
        <f t="shared" si="9"/>
        <v>27760.899999999998</v>
      </c>
      <c r="AB32" s="223"/>
      <c r="AC32" s="214"/>
      <c r="AD32" s="218"/>
      <c r="AE32" s="206"/>
      <c r="AF32" s="207"/>
      <c r="AG32" s="207"/>
      <c r="AH32" s="224"/>
    </row>
    <row r="33" spans="2:34" ht="15" thickTop="1" x14ac:dyDescent="0.3">
      <c r="B33" s="1"/>
      <c r="C33" s="576" t="s">
        <v>380</v>
      </c>
      <c r="D33" s="458" t="s">
        <v>118</v>
      </c>
      <c r="E33" s="459" t="s">
        <v>144</v>
      </c>
      <c r="F33" s="459" t="s">
        <v>119</v>
      </c>
      <c r="G33" s="459" t="s">
        <v>124</v>
      </c>
      <c r="H33" s="459" t="s">
        <v>147</v>
      </c>
      <c r="I33" s="459" t="s">
        <v>140</v>
      </c>
      <c r="J33" s="459" t="s">
        <v>141</v>
      </c>
      <c r="K33" s="459" t="s">
        <v>148</v>
      </c>
      <c r="L33" s="459" t="s">
        <v>174</v>
      </c>
      <c r="M33" s="459" t="s">
        <v>175</v>
      </c>
      <c r="N33" s="459" t="s">
        <v>282</v>
      </c>
      <c r="O33" s="460" t="s">
        <v>180</v>
      </c>
      <c r="R33"/>
      <c r="S33" s="11"/>
      <c r="T33" s="225" t="s">
        <v>132</v>
      </c>
      <c r="U33" s="226">
        <v>0</v>
      </c>
      <c r="V33" s="226">
        <v>0</v>
      </c>
      <c r="W33" s="206" t="s">
        <v>126</v>
      </c>
      <c r="X33" s="208">
        <v>12.51</v>
      </c>
      <c r="Y33" s="208">
        <v>15.35</v>
      </c>
      <c r="Z33" s="227">
        <f t="shared" si="9"/>
        <v>27.86</v>
      </c>
      <c r="AB33" s="225"/>
      <c r="AC33" s="226"/>
      <c r="AD33" s="218"/>
      <c r="AE33" s="206"/>
      <c r="AF33" s="208"/>
      <c r="AG33" s="208"/>
      <c r="AH33" s="227"/>
    </row>
    <row r="34" spans="2:34" ht="14.4" x14ac:dyDescent="0.3">
      <c r="B34" s="1"/>
      <c r="C34" s="455" t="s">
        <v>146</v>
      </c>
      <c r="D34" s="553">
        <f>(Buildings_stock_eff34!O34+Buildings_stock_eff34!O35+Buildings_stock_eff34!O36+Buildings_stock_eff34!O37+Buildings_stock_eff34!O38+Buildings_stock_eff34!O39)*(1-$D$27)</f>
        <v>15.679965158372811</v>
      </c>
      <c r="E34" s="499">
        <f>(Buildings_stock_eff34!O34+Buildings_stock_eff34!O35+Buildings_stock_eff34!O36+Buildings_stock_eff34!O37+Buildings_stock_eff34!O38+Buildings_stock_eff34!O39)*($D$27)</f>
        <v>44.493812291899445</v>
      </c>
      <c r="F34" s="519">
        <f>($U$38/1000)*$L29</f>
        <v>0.15407999999999999</v>
      </c>
      <c r="G34" s="554">
        <f>Buildings_stock_eff34!Q34+Buildings_stock_eff34!Q35+Buildings_stock_eff34!Q36+Buildings_stock_eff34!Q37+Buildings_stock_eff34!Q38+Buildings_stock_eff34!Q39</f>
        <v>0.69013809888234579</v>
      </c>
      <c r="H34" s="554">
        <f>Buildings_stock_eff34!R34+Buildings_stock_eff34!R35+Buildings_stock_eff34!R36+Buildings_stock_eff34!R37+Buildings_stock_eff34!R38+Buildings_stock_eff34!R39</f>
        <v>0</v>
      </c>
      <c r="I34" s="519">
        <f>(U42/1000)*$K29</f>
        <v>0.30320194324145427</v>
      </c>
      <c r="J34" s="499"/>
      <c r="K34" s="554">
        <f>Buildings_stock_eff34!U34+Buildings_stock_eff34!U35+Buildings_stock_eff34!U36+Buildings_stock_eff34!U37+Buildings_stock_eff34!U38+Buildings_stock_eff34!U39</f>
        <v>19.239865352188044</v>
      </c>
      <c r="L34" s="554">
        <f>Buildings_stock_eff34!$V$34+Buildings_stock_eff34!$V$35+Buildings_stock_eff34!$V$36+Buildings_stock_eff34!$V$37+Buildings_stock_eff34!$V$38+Buildings_stock_eff34!$V$39</f>
        <v>11.513722109965279</v>
      </c>
      <c r="M34" s="554">
        <f>Buildings_stock_eff34!$W$34+Buildings_stock_eff34!$W$35+Buildings_stock_eff34!$W$36+Buildings_stock_eff34!$W$37+Buildings_stock_eff34!$W$38+Buildings_stock_eff34!$W$39</f>
        <v>2.221451441363083</v>
      </c>
      <c r="N34" s="499">
        <f>SUM(L34:M34)</f>
        <v>13.735173551328362</v>
      </c>
      <c r="O34" s="500">
        <f>SUM(D34:M34)</f>
        <v>94.296236395912473</v>
      </c>
      <c r="R34"/>
      <c r="S34" s="11"/>
      <c r="T34" s="225" t="s">
        <v>133</v>
      </c>
      <c r="U34" s="228">
        <v>0</v>
      </c>
      <c r="V34" s="228">
        <v>0</v>
      </c>
      <c r="W34" s="206" t="s">
        <v>127</v>
      </c>
      <c r="X34" s="209">
        <f>SUM(U42:U47)</f>
        <v>44968.936572069091</v>
      </c>
      <c r="Y34" s="209">
        <v>73.86</v>
      </c>
      <c r="Z34" s="229">
        <f t="shared" si="9"/>
        <v>45042.796572069092</v>
      </c>
      <c r="AB34" s="225"/>
      <c r="AC34" s="228"/>
      <c r="AD34" s="218"/>
      <c r="AE34" s="206"/>
      <c r="AF34" s="209"/>
      <c r="AG34" s="209"/>
      <c r="AH34" s="229"/>
    </row>
    <row r="35" spans="2:34" ht="15" thickBot="1" x14ac:dyDescent="0.35">
      <c r="B35" s="1"/>
      <c r="C35" s="456" t="s">
        <v>354</v>
      </c>
      <c r="D35" s="553">
        <f>(Buildings_stock_eff34!O40+Buildings_stock_eff34!O41+Buildings_stock_eff34!O42+Buildings_stock_eff34!O43+Buildings_stock_eff34!O44+Buildings_stock_eff34!O45)*(1-$D$28)</f>
        <v>2.7356252590182937</v>
      </c>
      <c r="E35" s="499">
        <f>(Buildings_stock_eff34!O40+Buildings_stock_eff34!O41+Buildings_stock_eff34!O42+Buildings_stock_eff34!O43+Buildings_stock_eff34!O44+Buildings_stock_eff34!O45)*($D$28)</f>
        <v>2.7356252590182937</v>
      </c>
      <c r="F35" s="519">
        <f>($U$58/1000)*$L29</f>
        <v>0.12528</v>
      </c>
      <c r="G35" s="554">
        <f>Buildings_stock_eff34!Q40+Buildings_stock_eff34!Q41+Buildings_stock_eff34!Q42+Buildings_stock_eff34!Q43+Buildings_stock_eff34!Q44+Buildings_stock_eff34!Q45</f>
        <v>0.55187508863915302</v>
      </c>
      <c r="H35" s="554">
        <f>Buildings_stock_eff34!R40+Buildings_stock_eff34!R41+Buildings_stock_eff34!R42+Buildings_stock_eff34!R43+Buildings_stock_eff34!R44+Buildings_stock_eff34!R45</f>
        <v>0</v>
      </c>
      <c r="I35" s="519">
        <f>0.42*K29*M31</f>
        <v>0</v>
      </c>
      <c r="J35" s="554">
        <f>Buildings_stock_eff34!S40+Buildings_stock_eff34!S41+Buildings_stock_eff34!S42+Buildings_stock_eff34!S43+Buildings_stock_eff34!S44+Buildings_stock_eff34!S45</f>
        <v>0</v>
      </c>
      <c r="K35" s="554">
        <f>Buildings_stock_eff34!U40+Buildings_stock_eff34!U41+Buildings_stock_eff34!U42+Buildings_stock_eff34!U43+Buildings_stock_eff34!U44+Buildings_stock_eff34!U45</f>
        <v>0</v>
      </c>
      <c r="L35" s="554">
        <f>Buildings_stock_eff34!$V$40+Buildings_stock_eff34!$V$41+Buildings_stock_eff34!$V$42+Buildings_stock_eff34!$V$43+Buildings_stock_eff34!$V$44+Buildings_stock_eff34!$V$45</f>
        <v>41.091072991841557</v>
      </c>
      <c r="M35" s="554">
        <f>Buildings_stock_eff34!$W$40+Buildings_stock_eff34!$W$41+Buildings_stock_eff34!$W$42+Buildings_stock_eff34!$W$43+Buildings_stock_eff34!$W$44+Buildings_stock_eff34!$W$45</f>
        <v>6.6317516562454877</v>
      </c>
      <c r="N35" s="499">
        <f>SUM(L35:M35)</f>
        <v>47.722824648087041</v>
      </c>
      <c r="O35" s="500">
        <f>SUM(D35:M35)</f>
        <v>53.871230254762779</v>
      </c>
      <c r="P35" s="15">
        <f>O34+O35</f>
        <v>148.16746665067524</v>
      </c>
      <c r="Q35">
        <f>P35/Buildings_stock_eff34!X46</f>
        <v>1.0039473003312656</v>
      </c>
      <c r="R35"/>
      <c r="S35" s="11"/>
      <c r="T35" s="225" t="s">
        <v>134</v>
      </c>
      <c r="U35" s="228">
        <f>Y94*1000*3.6</f>
        <v>4525.2</v>
      </c>
      <c r="V35" s="228">
        <f>AB94*1000*3.6</f>
        <v>3247.2000000000003</v>
      </c>
      <c r="W35" s="206" t="s">
        <v>280</v>
      </c>
      <c r="X35" s="210">
        <f>U49</f>
        <v>40218.926503158415</v>
      </c>
      <c r="Y35" s="210">
        <v>601.76</v>
      </c>
      <c r="Z35" s="230">
        <f t="shared" si="9"/>
        <v>40820.686503158417</v>
      </c>
      <c r="AB35" s="225"/>
      <c r="AC35" s="228"/>
      <c r="AD35" s="218"/>
      <c r="AE35" s="206"/>
      <c r="AF35" s="210"/>
      <c r="AG35" s="210"/>
      <c r="AH35" s="230"/>
    </row>
    <row r="36" spans="2:34" ht="14.4" x14ac:dyDescent="0.3">
      <c r="B36" s="1"/>
      <c r="C36" s="577" t="s">
        <v>381</v>
      </c>
      <c r="D36" s="501"/>
      <c r="E36" s="502"/>
      <c r="F36" s="520"/>
      <c r="G36" s="502"/>
      <c r="H36" s="502"/>
      <c r="I36" s="520"/>
      <c r="J36" s="502"/>
      <c r="K36" s="502"/>
      <c r="L36" s="502"/>
      <c r="M36" s="502"/>
      <c r="N36" s="502"/>
      <c r="O36" s="503"/>
      <c r="R36"/>
      <c r="S36" s="11"/>
      <c r="T36" s="225" t="s">
        <v>135</v>
      </c>
      <c r="U36" s="226"/>
      <c r="V36" s="226"/>
      <c r="W36" s="265" t="s">
        <v>144</v>
      </c>
      <c r="X36" s="266">
        <f>+U48</f>
        <v>16891.473496841583</v>
      </c>
      <c r="Y36" s="266">
        <v>0</v>
      </c>
      <c r="Z36" s="266">
        <f t="shared" si="9"/>
        <v>16891.473496841583</v>
      </c>
      <c r="AB36" s="225"/>
      <c r="AC36" s="226"/>
      <c r="AD36" s="218"/>
      <c r="AE36" s="265"/>
      <c r="AF36" s="266"/>
      <c r="AG36" s="266"/>
      <c r="AH36" s="266"/>
    </row>
    <row r="37" spans="2:34" ht="14.4" x14ac:dyDescent="0.3">
      <c r="B37" s="1"/>
      <c r="C37" s="455" t="s">
        <v>146</v>
      </c>
      <c r="D37" s="553">
        <f>(Buildings_stock_eff34!O6+Buildings_stock_eff34!O7+Buildings_stock_eff34!O8+Buildings_stock_eff34!O9+Buildings_stock_eff34!O10+Buildings_stock_eff34!O11)*(1-$D$27)</f>
        <v>4.6992952020259739</v>
      </c>
      <c r="E37" s="499">
        <f>(Buildings_stock_eff34!O6+Buildings_stock_eff34!O7+Buildings_stock_eff34!O8+Buildings_stock_eff34!O9+Buildings_stock_eff34!O10+Buildings_stock_eff34!O11)*($D$27)</f>
        <v>13.334822910082641</v>
      </c>
      <c r="F37" s="519">
        <f>($U$38/1000)*$L30</f>
        <v>0.61631999999999998</v>
      </c>
      <c r="G37" s="554">
        <f>Buildings_stock_eff34!Q6+Buildings_stock_eff34!Q7+Buildings_stock_eff34!Q8+Buildings_stock_eff34!Q9+Buildings_stock_eff34!Q10+Buildings_stock_eff34!Q11</f>
        <v>0.42182889033004883</v>
      </c>
      <c r="H37" s="554">
        <f>Buildings_stock_eff34!R6+Buildings_stock_eff34!R7+Buildings_stock_eff34!R8+Buildings_stock_eff34!R9+Buildings_stock_eff34!R10+Buildings_stock_eff34!R11</f>
        <v>0</v>
      </c>
      <c r="I37" s="519">
        <f>U42/1000*K30</f>
        <v>0.12633414301727261</v>
      </c>
      <c r="J37" s="554">
        <f>Buildings_stock_eff34!S6+Buildings_stock_eff34!S7+Buildings_stock_eff34!S8+Buildings_stock_eff34!S9+Buildings_stock_eff34!S10+Buildings_stock_eff34!S11</f>
        <v>0</v>
      </c>
      <c r="K37" s="554">
        <f>Buildings_stock_eff34!U6+Buildings_stock_eff34!U7+Buildings_stock_eff34!U8+Buildings_stock_eff34!U9+Buildings_stock_eff34!U10+Buildings_stock_eff34!U11</f>
        <v>7.0561400839664099</v>
      </c>
      <c r="L37" s="554">
        <f>Buildings_stock_eff34!$V$6+Buildings_stock_eff34!$V$7+Buildings_stock_eff34!$V$8+Buildings_stock_eff34!$V$9+Buildings_stock_eff34!$V$10+Buildings_stock_eff34!$V$11</f>
        <v>4.3004551329222709</v>
      </c>
      <c r="M37" s="554">
        <f>Buildings_stock_eff34!$W$6+Buildings_stock_eff34!$W$7+Buildings_stock_eff34!$W$8+Buildings_stock_eff34!$W$9+Buildings_stock_eff34!$W$10+Buildings_stock_eff34!$W$11</f>
        <v>0.95258238814693308</v>
      </c>
      <c r="N37" s="499">
        <f>SUM(L37:M37)</f>
        <v>5.2530375210692037</v>
      </c>
      <c r="O37" s="500">
        <f>SUM(D37:M37)</f>
        <v>31.507778750491546</v>
      </c>
      <c r="R37"/>
      <c r="S37" s="11"/>
      <c r="T37" s="225" t="s">
        <v>136</v>
      </c>
      <c r="U37" s="228">
        <v>0</v>
      </c>
      <c r="V37" s="228">
        <v>1</v>
      </c>
      <c r="W37" s="206" t="s">
        <v>128</v>
      </c>
      <c r="X37" s="211">
        <v>33486.31</v>
      </c>
      <c r="Y37" s="211">
        <v>35124.949999999997</v>
      </c>
      <c r="Z37" s="231">
        <f t="shared" si="9"/>
        <v>68611.259999999995</v>
      </c>
      <c r="AB37" s="225"/>
      <c r="AC37" s="228"/>
      <c r="AD37" s="218"/>
      <c r="AE37" s="206"/>
      <c r="AF37" s="211"/>
      <c r="AG37" s="211"/>
      <c r="AH37" s="231"/>
    </row>
    <row r="38" spans="2:34" ht="15" thickBot="1" x14ac:dyDescent="0.35">
      <c r="B38" s="1"/>
      <c r="C38" s="457" t="s">
        <v>354</v>
      </c>
      <c r="D38" s="555">
        <f>(Buildings_stock_eff34!O12+Buildings_stock_eff34!O13+Buildings_stock_eff34!O14+Buildings_stock_eff34!O15+Buildings_stock_eff34!O16+Buildings_stock_eff34!O17)*(1-$D$28)</f>
        <v>0.75680156408772248</v>
      </c>
      <c r="E38" s="495">
        <f>(Buildings_stock_eff34!O12+Buildings_stock_eff34!O13+Buildings_stock_eff34!O14+Buildings_stock_eff34!O15+Buildings_stock_eff34!O16+Buildings_stock_eff34!O17)*($D$28)</f>
        <v>0.75680156408772248</v>
      </c>
      <c r="F38" s="519">
        <f>($U$58/1000)*$L30</f>
        <v>0.50112000000000001</v>
      </c>
      <c r="G38" s="556">
        <f>Buildings_stock_eff34!Q12+Buildings_stock_eff34!Q13+Buildings_stock_eff34!Q14+Buildings_stock_eff34!Q15+Buildings_stock_eff34!Q16+Buildings_stock_eff34!Q17</f>
        <v>0.79250259640004539</v>
      </c>
      <c r="H38" s="556">
        <f>Buildings_stock_eff34!R12+Buildings_stock_eff34!R13+Buildings_stock_eff34!R14+Buildings_stock_eff34!R15+Buildings_stock_eff34!R16+Buildings_stock_eff34!R17</f>
        <v>0</v>
      </c>
      <c r="I38" s="521">
        <f>0.42*K28*M31</f>
        <v>0</v>
      </c>
      <c r="J38" s="556">
        <f>Buildings_stock_eff34!S12+Buildings_stock_eff34!S13+Buildings_stock_eff34!S14+Buildings_stock_eff34!S15+Buildings_stock_eff34!S16+Buildings_stock_eff34!S17</f>
        <v>0</v>
      </c>
      <c r="K38" s="556">
        <f>Buildings_stock_eff34!U12+Buildings_stock_eff34!U13+Buildings_stock_eff34!U14+Buildings_stock_eff34!U15+Buildings_stock_eff34!U16+Buildings_stock_eff34!U17</f>
        <v>0</v>
      </c>
      <c r="L38" s="556">
        <f>Buildings_stock_eff34!$V$12+Buildings_stock_eff34!$V$13+Buildings_stock_eff34!$V$14+Buildings_stock_eff34!$V$15+Buildings_stock_eff34!$V$16+Buildings_stock_eff34!$V$17</f>
        <v>9.0993881628571387</v>
      </c>
      <c r="M38" s="556">
        <f>Buildings_stock_eff34!$W$12+Buildings_stock_eff34!$W$13+Buildings_stock_eff34!$W$14+Buildings_stock_eff34!$W$15+Buildings_stock_eff34!$W$16+Buildings_stock_eff34!$W$17</f>
        <v>1.1347788655547333</v>
      </c>
      <c r="N38" s="495">
        <f>SUM(L38:M38)</f>
        <v>10.234167028411871</v>
      </c>
      <c r="O38" s="504">
        <f>SUM(D38:M38)</f>
        <v>13.041392752987361</v>
      </c>
      <c r="P38" s="15">
        <f>O37+O38</f>
        <v>44.54917150347891</v>
      </c>
      <c r="Q38">
        <f>P38/Buildings_stock_eff34!X18</f>
        <v>1.028720995968804</v>
      </c>
      <c r="R38"/>
      <c r="S38" s="11"/>
      <c r="T38" s="225" t="s">
        <v>125</v>
      </c>
      <c r="U38" s="233">
        <f>Y95*1000*3.6</f>
        <v>770.4</v>
      </c>
      <c r="V38" s="233">
        <f>AB95*1000*3.6</f>
        <v>345.6</v>
      </c>
      <c r="W38" s="212" t="s">
        <v>129</v>
      </c>
      <c r="X38" s="213">
        <v>168.28</v>
      </c>
      <c r="Y38" s="213">
        <v>133.46</v>
      </c>
      <c r="Z38" s="232">
        <f t="shared" si="9"/>
        <v>301.74</v>
      </c>
      <c r="AB38" s="225"/>
      <c r="AC38" s="233"/>
      <c r="AD38" s="218"/>
      <c r="AE38" s="212"/>
      <c r="AF38" s="213"/>
      <c r="AG38" s="213"/>
      <c r="AH38" s="232"/>
    </row>
    <row r="39" spans="2:34" ht="15" thickTop="1" x14ac:dyDescent="0.3">
      <c r="C39" s="448" t="s">
        <v>146</v>
      </c>
      <c r="D39" s="449">
        <f t="shared" ref="D39:M39" si="10">D34+D37</f>
        <v>20.379260360398785</v>
      </c>
      <c r="E39" s="449">
        <f t="shared" si="10"/>
        <v>57.828635201982088</v>
      </c>
      <c r="F39" s="449">
        <f t="shared" si="10"/>
        <v>0.77039999999999997</v>
      </c>
      <c r="G39" s="449">
        <f t="shared" si="10"/>
        <v>1.1119669892123947</v>
      </c>
      <c r="H39" s="449">
        <f t="shared" si="10"/>
        <v>0</v>
      </c>
      <c r="I39" s="515">
        <f t="shared" si="10"/>
        <v>0.42953608625872686</v>
      </c>
      <c r="J39" s="449">
        <f t="shared" si="10"/>
        <v>0</v>
      </c>
      <c r="K39" s="449">
        <f t="shared" si="10"/>
        <v>26.296005436154452</v>
      </c>
      <c r="L39" s="449">
        <f t="shared" si="10"/>
        <v>15.814177242887549</v>
      </c>
      <c r="M39" s="449">
        <f t="shared" si="10"/>
        <v>3.1740338295100159</v>
      </c>
      <c r="N39" s="449">
        <f>SUM(L39:M39)</f>
        <v>18.988211072397565</v>
      </c>
      <c r="O39" s="449">
        <f>O34+O37</f>
        <v>125.80401514640403</v>
      </c>
      <c r="R39"/>
      <c r="S39" s="93"/>
      <c r="T39" s="225" t="s">
        <v>137</v>
      </c>
      <c r="U39" s="226">
        <v>0.22</v>
      </c>
      <c r="V39" s="226">
        <v>0.22</v>
      </c>
      <c r="W39" s="218"/>
      <c r="X39" s="234">
        <f>SUM(X31:X38)</f>
        <v>175062.26657206909</v>
      </c>
      <c r="Y39" s="234">
        <f>SUM(Y31:Y38)</f>
        <v>41780.199999999997</v>
      </c>
      <c r="Z39" s="235">
        <f>SUM(X39:Y39)</f>
        <v>216842.4665720691</v>
      </c>
      <c r="AB39" s="225"/>
      <c r="AC39" s="226"/>
      <c r="AD39" s="218"/>
      <c r="AE39" s="218"/>
      <c r="AF39" s="234"/>
      <c r="AG39" s="234"/>
      <c r="AH39" s="235"/>
    </row>
    <row r="40" spans="2:34" ht="15" thickBot="1" x14ac:dyDescent="0.35">
      <c r="C40" s="445" t="s">
        <v>283</v>
      </c>
      <c r="D40" s="473">
        <f>(AF35)/1000</f>
        <v>0</v>
      </c>
      <c r="E40" s="450">
        <f>(AF36)/1000</f>
        <v>0</v>
      </c>
      <c r="F40" s="450">
        <f>(AF32)/1000</f>
        <v>0</v>
      </c>
      <c r="G40" s="450">
        <f>(AF31)/1000</f>
        <v>0</v>
      </c>
      <c r="H40" s="450">
        <f>(AF33)/1000</f>
        <v>0</v>
      </c>
      <c r="I40" s="516">
        <f>(AC42)/1000</f>
        <v>0</v>
      </c>
      <c r="J40" s="450">
        <f>(AC43)/1000</f>
        <v>0</v>
      </c>
      <c r="K40" s="450">
        <f>(SUM(AC44:AC46))/1000</f>
        <v>0</v>
      </c>
      <c r="L40" s="450">
        <v>0</v>
      </c>
      <c r="M40" s="450">
        <v>0</v>
      </c>
      <c r="N40" s="450">
        <f>(AF37)/1000</f>
        <v>0</v>
      </c>
      <c r="O40" s="450">
        <f>SUM(D40:N40)</f>
        <v>0</v>
      </c>
      <c r="R40"/>
      <c r="S40" s="93"/>
      <c r="T40" s="225" t="s">
        <v>138</v>
      </c>
      <c r="U40" s="226">
        <v>0.09</v>
      </c>
      <c r="V40" s="226">
        <v>0.09</v>
      </c>
      <c r="W40" s="218"/>
      <c r="X40" s="203"/>
      <c r="Y40" s="236"/>
      <c r="Z40" s="237"/>
      <c r="AB40" s="225"/>
      <c r="AC40" s="226"/>
      <c r="AD40" s="218"/>
      <c r="AE40" s="218"/>
      <c r="AF40" s="203"/>
      <c r="AG40" s="236"/>
      <c r="AH40" s="237"/>
    </row>
    <row r="41" spans="2:34" ht="15" thickBot="1" x14ac:dyDescent="0.35">
      <c r="C41" s="461" t="s">
        <v>356</v>
      </c>
      <c r="D41" s="451">
        <f t="shared" ref="D41:K41" si="11">(D40-D39)/D39</f>
        <v>-1</v>
      </c>
      <c r="E41" s="451">
        <f t="shared" si="11"/>
        <v>-1</v>
      </c>
      <c r="F41" s="451">
        <f t="shared" si="11"/>
        <v>-1</v>
      </c>
      <c r="G41" s="451">
        <f t="shared" si="11"/>
        <v>-1</v>
      </c>
      <c r="H41" s="451" t="e">
        <f t="shared" si="11"/>
        <v>#DIV/0!</v>
      </c>
      <c r="I41" s="517">
        <f t="shared" si="11"/>
        <v>-1</v>
      </c>
      <c r="J41" s="451" t="e">
        <f t="shared" si="11"/>
        <v>#DIV/0!</v>
      </c>
      <c r="K41" s="451">
        <f t="shared" si="11"/>
        <v>-1</v>
      </c>
      <c r="L41" s="451"/>
      <c r="M41" s="451"/>
      <c r="N41" s="451">
        <f>(N40-N39)/N39</f>
        <v>-1</v>
      </c>
      <c r="O41" s="452">
        <f>(O40-O39)/O39</f>
        <v>-1</v>
      </c>
      <c r="R41"/>
      <c r="S41" s="93"/>
      <c r="T41" s="225" t="s">
        <v>139</v>
      </c>
      <c r="U41" s="239">
        <v>0</v>
      </c>
      <c r="V41" s="239">
        <v>0</v>
      </c>
      <c r="Z41" s="237"/>
      <c r="AB41" s="225"/>
      <c r="AC41" s="239"/>
      <c r="AD41" s="218"/>
      <c r="AE41" s="215"/>
      <c r="AF41" s="218"/>
      <c r="AG41" s="238"/>
      <c r="AH41" s="237"/>
    </row>
    <row r="42" spans="2:34" ht="14.4" x14ac:dyDescent="0.3">
      <c r="C42" s="445" t="s">
        <v>149</v>
      </c>
      <c r="D42" s="450">
        <f>D35+D38</f>
        <v>3.4924268231060163</v>
      </c>
      <c r="E42" s="450">
        <v>0</v>
      </c>
      <c r="F42" s="450">
        <f t="shared" ref="F42:M42" si="12">F35+F38</f>
        <v>0.62640000000000007</v>
      </c>
      <c r="G42" s="450">
        <f t="shared" si="12"/>
        <v>1.3443776850391984</v>
      </c>
      <c r="H42" s="450">
        <f t="shared" si="12"/>
        <v>0</v>
      </c>
      <c r="I42" s="516">
        <f t="shared" si="12"/>
        <v>0</v>
      </c>
      <c r="J42" s="450">
        <f t="shared" si="12"/>
        <v>0</v>
      </c>
      <c r="K42" s="450">
        <f t="shared" si="12"/>
        <v>0</v>
      </c>
      <c r="L42" s="450">
        <f t="shared" si="12"/>
        <v>50.190461154698696</v>
      </c>
      <c r="M42" s="450">
        <f t="shared" si="12"/>
        <v>7.7665305218002212</v>
      </c>
      <c r="N42" s="450">
        <f>SUM(L42:M42)+0.12</f>
        <v>58.076991676498913</v>
      </c>
      <c r="O42" s="450">
        <f>O35+O38</f>
        <v>66.912623007750142</v>
      </c>
      <c r="P42" s="1"/>
      <c r="R42"/>
      <c r="S42" s="93"/>
      <c r="T42" s="225" t="s">
        <v>140</v>
      </c>
      <c r="U42" s="240">
        <f>Y98*1000*3.6</f>
        <v>505.33657206909049</v>
      </c>
      <c r="V42" s="240">
        <f>AB98*1000*3.6</f>
        <v>0</v>
      </c>
      <c r="Z42" s="237"/>
      <c r="AB42" s="225"/>
      <c r="AC42" s="240"/>
      <c r="AD42" s="218"/>
      <c r="AE42" s="215"/>
      <c r="AF42" s="218"/>
      <c r="AG42" s="238"/>
      <c r="AH42" s="237"/>
    </row>
    <row r="43" spans="2:34" ht="15" thickBot="1" x14ac:dyDescent="0.35">
      <c r="C43" s="12" t="s">
        <v>284</v>
      </c>
      <c r="D43" s="453">
        <f>(AG35)/1000</f>
        <v>0</v>
      </c>
      <c r="E43" s="453">
        <f>AG36/1000</f>
        <v>0</v>
      </c>
      <c r="F43" s="453">
        <f>(AG32)/1000</f>
        <v>0</v>
      </c>
      <c r="G43" s="453">
        <f>(AG31)/1000</f>
        <v>0</v>
      </c>
      <c r="H43" s="453">
        <f>(AG33)/1000</f>
        <v>0</v>
      </c>
      <c r="I43" s="518">
        <f>(AC62)/1000</f>
        <v>0</v>
      </c>
      <c r="J43" s="453">
        <v>0</v>
      </c>
      <c r="K43" s="453">
        <v>0</v>
      </c>
      <c r="L43" s="453">
        <v>0</v>
      </c>
      <c r="M43" s="453">
        <v>0</v>
      </c>
      <c r="N43" s="453">
        <f>(AG37)/1000</f>
        <v>0</v>
      </c>
      <c r="O43" s="453">
        <f>SUM(D43:N43)</f>
        <v>0</v>
      </c>
      <c r="P43" s="132"/>
      <c r="R43"/>
      <c r="S43" s="11"/>
      <c r="T43" s="225" t="s">
        <v>141</v>
      </c>
      <c r="U43" s="240">
        <v>0</v>
      </c>
      <c r="V43" s="240">
        <v>1</v>
      </c>
      <c r="Z43" s="237"/>
      <c r="AB43" s="225"/>
      <c r="AC43" s="240"/>
      <c r="AD43" s="218"/>
      <c r="AE43" s="215"/>
      <c r="AF43" s="259"/>
      <c r="AG43" s="238"/>
      <c r="AH43" s="237"/>
    </row>
    <row r="44" spans="2:34" ht="15" thickBot="1" x14ac:dyDescent="0.35">
      <c r="C44" s="461" t="s">
        <v>356</v>
      </c>
      <c r="D44" s="451">
        <f>(D43-D42)/D42</f>
        <v>-1</v>
      </c>
      <c r="E44" s="451"/>
      <c r="F44" s="451">
        <f t="shared" ref="F44:K44" si="13">(F43-F42)/F42</f>
        <v>-1</v>
      </c>
      <c r="G44" s="451">
        <f t="shared" si="13"/>
        <v>-1</v>
      </c>
      <c r="H44" s="451" t="e">
        <f t="shared" si="13"/>
        <v>#DIV/0!</v>
      </c>
      <c r="I44" s="517" t="e">
        <f t="shared" si="13"/>
        <v>#DIV/0!</v>
      </c>
      <c r="J44" s="451" t="e">
        <f t="shared" si="13"/>
        <v>#DIV/0!</v>
      </c>
      <c r="K44" s="451" t="e">
        <f t="shared" si="13"/>
        <v>#DIV/0!</v>
      </c>
      <c r="L44" s="451"/>
      <c r="M44" s="451"/>
      <c r="N44" s="451">
        <f>(N43-N42)/N42</f>
        <v>-1</v>
      </c>
      <c r="O44" s="452">
        <f>(O43-O42)/O42</f>
        <v>-1</v>
      </c>
      <c r="P44" s="93"/>
      <c r="R44"/>
      <c r="S44" s="11"/>
      <c r="T44" s="225" t="s">
        <v>295</v>
      </c>
      <c r="U44" s="240">
        <f>Y92*1000*3.6</f>
        <v>44463.6</v>
      </c>
      <c r="V44" s="240">
        <f>AB92*1000*3.6</f>
        <v>39852</v>
      </c>
      <c r="X44" s="493"/>
      <c r="Y44" s="493"/>
      <c r="Z44" s="237"/>
      <c r="AB44" s="225"/>
      <c r="AC44" s="240"/>
      <c r="AD44" s="218"/>
      <c r="AE44" s="215"/>
      <c r="AF44" s="259"/>
      <c r="AG44" s="238"/>
      <c r="AH44" s="237"/>
    </row>
    <row r="45" spans="2:34" ht="15" thickTop="1" x14ac:dyDescent="0.3">
      <c r="C45" s="12" t="s">
        <v>285</v>
      </c>
      <c r="D45" s="453">
        <f t="shared" ref="D45:O46" si="14">SUM(D39,D42)</f>
        <v>23.8716871835048</v>
      </c>
      <c r="E45" s="453">
        <f>SUM(E39,E42)</f>
        <v>57.828635201982088</v>
      </c>
      <c r="F45" s="453">
        <f>SUM(F39,F42)</f>
        <v>1.3968</v>
      </c>
      <c r="G45" s="453">
        <f t="shared" si="14"/>
        <v>2.4563446742515929</v>
      </c>
      <c r="H45" s="453">
        <f t="shared" si="14"/>
        <v>0</v>
      </c>
      <c r="I45" s="518">
        <f t="shared" si="14"/>
        <v>0.42953608625872686</v>
      </c>
      <c r="J45" s="453">
        <f t="shared" si="14"/>
        <v>0</v>
      </c>
      <c r="K45" s="453">
        <f t="shared" si="14"/>
        <v>26.296005436154452</v>
      </c>
      <c r="L45" s="453">
        <f t="shared" si="14"/>
        <v>66.004638397586248</v>
      </c>
      <c r="M45" s="453">
        <f t="shared" si="14"/>
        <v>10.940564351310236</v>
      </c>
      <c r="N45" s="453">
        <f t="shared" si="14"/>
        <v>77.065202748896482</v>
      </c>
      <c r="O45" s="453">
        <f t="shared" si="14"/>
        <v>192.71663815415417</v>
      </c>
      <c r="P45" s="93"/>
      <c r="R45"/>
      <c r="S45" s="11"/>
      <c r="T45" s="225" t="s">
        <v>142</v>
      </c>
      <c r="U45" s="240"/>
      <c r="V45" s="240"/>
      <c r="W45" s="439"/>
      <c r="X45" s="1600" t="s">
        <v>474</v>
      </c>
      <c r="Y45" s="1601"/>
      <c r="Z45" s="237"/>
      <c r="AB45" s="225"/>
      <c r="AC45" s="240"/>
      <c r="AD45" s="218"/>
      <c r="AE45" s="215"/>
      <c r="AF45" s="218"/>
      <c r="AG45" s="238"/>
      <c r="AH45" s="237"/>
    </row>
    <row r="46" spans="2:34" ht="15" thickBot="1" x14ac:dyDescent="0.35">
      <c r="C46" s="12" t="s">
        <v>286</v>
      </c>
      <c r="D46" s="453">
        <f>SUM(D40,D43)</f>
        <v>0</v>
      </c>
      <c r="E46" s="453">
        <f>SUM(E40,E43)</f>
        <v>0</v>
      </c>
      <c r="F46" s="453">
        <f>SUM(F40,F43)</f>
        <v>0</v>
      </c>
      <c r="G46" s="453">
        <f>SUM(G40,G43)</f>
        <v>0</v>
      </c>
      <c r="H46" s="453">
        <f>SUM(H40,H43)</f>
        <v>0</v>
      </c>
      <c r="I46" s="518">
        <f t="shared" si="14"/>
        <v>0</v>
      </c>
      <c r="J46" s="453">
        <f t="shared" si="14"/>
        <v>0</v>
      </c>
      <c r="K46" s="453">
        <f t="shared" si="14"/>
        <v>0</v>
      </c>
      <c r="L46" s="453">
        <f t="shared" si="14"/>
        <v>0</v>
      </c>
      <c r="M46" s="453">
        <f t="shared" si="14"/>
        <v>0</v>
      </c>
      <c r="N46" s="453">
        <f t="shared" si="14"/>
        <v>0</v>
      </c>
      <c r="O46" s="453">
        <f t="shared" si="14"/>
        <v>0</v>
      </c>
      <c r="P46" s="93"/>
      <c r="Q46" s="93"/>
      <c r="R46"/>
      <c r="S46" s="11"/>
      <c r="T46" s="225" t="s">
        <v>143</v>
      </c>
      <c r="U46" s="240"/>
      <c r="V46" s="240"/>
      <c r="W46" s="440"/>
      <c r="X46" s="522" t="s">
        <v>346</v>
      </c>
      <c r="Y46" s="523" t="s">
        <v>347</v>
      </c>
      <c r="Z46" s="237"/>
      <c r="AB46" s="225"/>
      <c r="AC46" s="240"/>
      <c r="AD46" s="218"/>
      <c r="AE46" s="215"/>
      <c r="AF46" s="218"/>
      <c r="AG46" s="238"/>
      <c r="AH46" s="237"/>
    </row>
    <row r="47" spans="2:34" ht="15" thickBot="1" x14ac:dyDescent="0.35">
      <c r="C47" s="461" t="s">
        <v>356</v>
      </c>
      <c r="D47" s="451" t="e">
        <f>(D46-D45)/D46</f>
        <v>#DIV/0!</v>
      </c>
      <c r="E47" s="451" t="e">
        <f>(E46-E45)/E46</f>
        <v>#DIV/0!</v>
      </c>
      <c r="F47" s="451">
        <f t="shared" ref="F47:K47" si="15">(F46-F45)/F45</f>
        <v>-1</v>
      </c>
      <c r="G47" s="451">
        <f t="shared" si="15"/>
        <v>-1</v>
      </c>
      <c r="H47" s="451" t="e">
        <f t="shared" si="15"/>
        <v>#DIV/0!</v>
      </c>
      <c r="I47" s="517">
        <f t="shared" si="15"/>
        <v>-1</v>
      </c>
      <c r="J47" s="451" t="e">
        <f t="shared" si="15"/>
        <v>#DIV/0!</v>
      </c>
      <c r="K47" s="451">
        <f t="shared" si="15"/>
        <v>-1</v>
      </c>
      <c r="L47" s="451"/>
      <c r="M47" s="451"/>
      <c r="N47" s="451">
        <f>(N46-N45)/N45</f>
        <v>-1</v>
      </c>
      <c r="O47" s="454">
        <f>(O46-O45)/O45</f>
        <v>-1</v>
      </c>
      <c r="P47" s="11"/>
      <c r="Q47" s="11"/>
      <c r="R47"/>
      <c r="S47" s="11"/>
      <c r="T47" s="225" t="s">
        <v>281</v>
      </c>
      <c r="U47" s="240"/>
      <c r="V47" s="240"/>
      <c r="W47" s="430" t="str">
        <f>W31</f>
        <v xml:space="preserve">Oil </v>
      </c>
      <c r="X47" s="435">
        <v>0.71</v>
      </c>
      <c r="Y47" s="431">
        <v>0.79</v>
      </c>
      <c r="Z47" s="237"/>
      <c r="AB47" s="225"/>
      <c r="AC47" s="240"/>
      <c r="AD47" s="218"/>
      <c r="AE47" s="218"/>
      <c r="AF47" s="218"/>
      <c r="AG47" s="238"/>
      <c r="AH47" s="237"/>
    </row>
    <row r="48" spans="2:34" ht="14.4" x14ac:dyDescent="0.3">
      <c r="D48" s="258"/>
      <c r="E48" s="282"/>
      <c r="F48" s="258"/>
      <c r="H48" s="6"/>
      <c r="I48" s="6"/>
      <c r="K48" s="4"/>
      <c r="L48" s="4"/>
      <c r="P48" s="133"/>
      <c r="Q48" s="133"/>
      <c r="R48"/>
      <c r="S48" s="74"/>
      <c r="T48" s="225" t="s">
        <v>144</v>
      </c>
      <c r="U48" s="267">
        <f>Y91*E27*1000*3.6</f>
        <v>16891.473496841583</v>
      </c>
      <c r="V48" s="267">
        <f>AB91*F27*1000*3.6</f>
        <v>0</v>
      </c>
      <c r="W48" s="430" t="str">
        <f>W32</f>
        <v>Natural Gas</v>
      </c>
      <c r="X48" s="436">
        <v>0.72</v>
      </c>
      <c r="Y48" s="431">
        <v>0.76</v>
      </c>
      <c r="Z48" s="237"/>
      <c r="AB48" s="225"/>
      <c r="AC48" s="267"/>
      <c r="AD48" s="241"/>
      <c r="AE48" s="196"/>
      <c r="AF48" s="200"/>
      <c r="AG48" s="238"/>
      <c r="AH48" s="237"/>
    </row>
    <row r="49" spans="2:34" ht="14.4" x14ac:dyDescent="0.3">
      <c r="B49" s="1"/>
      <c r="D49" s="11"/>
      <c r="E49" s="282"/>
      <c r="F49"/>
      <c r="G49"/>
      <c r="H49"/>
      <c r="I49"/>
      <c r="K49" s="4"/>
      <c r="L49" s="4"/>
      <c r="P49" s="133"/>
      <c r="Q49" s="133"/>
      <c r="R49"/>
      <c r="S49" s="11"/>
      <c r="T49" s="225" t="s">
        <v>280</v>
      </c>
      <c r="U49" s="242">
        <f>Y91*(1-E27)*1000*3.6</f>
        <v>40218.926503158415</v>
      </c>
      <c r="V49" s="242">
        <f>AB91*(1-E27)*1000*3.6</f>
        <v>36613.826056392703</v>
      </c>
      <c r="W49" s="430" t="str">
        <f>W33</f>
        <v>Coal and Coke</v>
      </c>
      <c r="X49" s="436"/>
      <c r="Y49" s="431"/>
      <c r="Z49" s="237"/>
      <c r="AB49" s="225"/>
      <c r="AC49" s="242"/>
      <c r="AD49" s="218"/>
      <c r="AE49" s="462"/>
      <c r="AF49" s="244"/>
      <c r="AG49" s="238"/>
      <c r="AH49" s="237"/>
    </row>
    <row r="50" spans="2:34" ht="15" thickBot="1" x14ac:dyDescent="0.35">
      <c r="C50" s="72" t="s">
        <v>357</v>
      </c>
      <c r="H50" s="6"/>
      <c r="I50" s="6"/>
      <c r="J50" s="5"/>
      <c r="K50" s="5"/>
      <c r="L50" s="5"/>
      <c r="M50" s="1"/>
      <c r="N50" s="1"/>
      <c r="O50" s="1"/>
      <c r="P50" s="134"/>
      <c r="Q50" s="134"/>
      <c r="R50"/>
      <c r="S50" s="11"/>
      <c r="T50" s="225" t="s">
        <v>128</v>
      </c>
      <c r="U50" s="245">
        <f>Y93*1000*3.6</f>
        <v>19940.400000000001</v>
      </c>
      <c r="V50" s="245">
        <f>AB93*1000*3.6</f>
        <v>19821.600000000002</v>
      </c>
      <c r="W50" s="430" t="str">
        <f>W34</f>
        <v xml:space="preserve">Renewable Energy </v>
      </c>
      <c r="X50" s="436">
        <v>0.61</v>
      </c>
      <c r="Y50" s="431">
        <v>0.67</v>
      </c>
      <c r="Z50" s="237"/>
      <c r="AB50" s="225"/>
      <c r="AC50" s="245"/>
      <c r="AD50" s="218"/>
      <c r="AE50" s="243"/>
      <c r="AF50" s="532"/>
      <c r="AG50" s="238"/>
      <c r="AH50" s="237"/>
    </row>
    <row r="51" spans="2:34" ht="15.6" thickTop="1" thickBot="1" x14ac:dyDescent="0.35">
      <c r="B51" s="1"/>
      <c r="C51" s="483" t="s">
        <v>178</v>
      </c>
      <c r="D51" s="476" t="s">
        <v>118</v>
      </c>
      <c r="E51" s="476" t="s">
        <v>290</v>
      </c>
      <c r="F51" s="476" t="s">
        <v>119</v>
      </c>
      <c r="G51" s="476" t="s">
        <v>124</v>
      </c>
      <c r="H51" s="476" t="s">
        <v>147</v>
      </c>
      <c r="I51" s="509" t="s">
        <v>140</v>
      </c>
      <c r="J51" s="476" t="s">
        <v>141</v>
      </c>
      <c r="K51" s="476" t="s">
        <v>148</v>
      </c>
      <c r="L51" s="476" t="s">
        <v>174</v>
      </c>
      <c r="M51" s="476" t="s">
        <v>175</v>
      </c>
      <c r="N51" s="476" t="s">
        <v>176</v>
      </c>
      <c r="O51" s="477" t="s">
        <v>177</v>
      </c>
      <c r="P51" s="135"/>
      <c r="Q51" s="135"/>
      <c r="R51"/>
      <c r="S51" s="11"/>
      <c r="T51" s="225" t="s">
        <v>129</v>
      </c>
      <c r="U51" s="246">
        <v>0</v>
      </c>
      <c r="V51" s="246">
        <v>1</v>
      </c>
      <c r="W51" s="695" t="str">
        <f>W35</f>
        <v>Electric heating</v>
      </c>
      <c r="X51" s="741">
        <v>1</v>
      </c>
      <c r="Y51" s="742">
        <v>1</v>
      </c>
      <c r="Z51" s="237"/>
      <c r="AB51" s="225"/>
      <c r="AC51" s="246"/>
      <c r="AD51" s="218"/>
      <c r="AE51" s="243"/>
      <c r="AF51" s="244"/>
      <c r="AG51" s="238"/>
      <c r="AH51" s="237"/>
    </row>
    <row r="52" spans="2:34" ht="15" thickBot="1" x14ac:dyDescent="0.35">
      <c r="B52" s="1"/>
      <c r="C52" s="474" t="s">
        <v>181</v>
      </c>
      <c r="D52" s="446">
        <f>V12+S12</f>
        <v>20.379260360398785</v>
      </c>
      <c r="E52" s="446">
        <f>V13+S13</f>
        <v>24.256977853180405</v>
      </c>
      <c r="F52" s="446">
        <f>V7+S7</f>
        <v>1.07</v>
      </c>
      <c r="G52" s="446">
        <f>V8+S8</f>
        <v>1.5661506890315418</v>
      </c>
      <c r="H52" s="55"/>
      <c r="I52" s="510">
        <f>V11+S11</f>
        <v>0.42953608625872686</v>
      </c>
      <c r="J52" s="447">
        <f>V10+S10</f>
        <v>0</v>
      </c>
      <c r="K52" s="447">
        <f>V9+S9</f>
        <v>43.108205633040086</v>
      </c>
      <c r="L52" s="447">
        <f>V14+S14</f>
        <v>16.646502360934264</v>
      </c>
      <c r="M52" s="297">
        <f>V15+S15</f>
        <v>3.3410882415894907</v>
      </c>
      <c r="N52" s="297">
        <f>SUM(L52:M52)</f>
        <v>19.987590602523753</v>
      </c>
      <c r="O52" s="475">
        <f>D52+F52+G52+H52+J52+K52+N52</f>
        <v>86.111207284994165</v>
      </c>
      <c r="P52" s="135"/>
      <c r="Q52" s="135"/>
      <c r="R52"/>
      <c r="S52" s="11"/>
      <c r="T52" s="221" t="s">
        <v>123</v>
      </c>
      <c r="U52" s="226"/>
      <c r="V52" s="218"/>
      <c r="W52" s="432" t="s">
        <v>144</v>
      </c>
      <c r="X52" s="437">
        <f>Y62</f>
        <v>2.3841691886078715</v>
      </c>
      <c r="Y52" s="431">
        <f>X52</f>
        <v>2.3841691886078715</v>
      </c>
      <c r="Z52" s="237"/>
      <c r="AB52" s="221"/>
      <c r="AC52" s="226"/>
      <c r="AD52" s="218"/>
      <c r="AE52" s="247"/>
      <c r="AF52" s="244"/>
      <c r="AG52" s="238"/>
      <c r="AH52" s="237"/>
    </row>
    <row r="53" spans="2:34" ht="14.4" x14ac:dyDescent="0.3">
      <c r="B53" s="1"/>
      <c r="C53" s="474" t="s">
        <v>182</v>
      </c>
      <c r="D53" s="446">
        <f>V21+S21</f>
        <v>3.4924268231060163</v>
      </c>
      <c r="E53" s="446">
        <f>V22+S22</f>
        <v>1.4649441372088996</v>
      </c>
      <c r="F53" s="446">
        <f>V16+S16</f>
        <v>0.79291139240506336</v>
      </c>
      <c r="G53" s="446">
        <f>V17+S17</f>
        <v>1.7017439051129093</v>
      </c>
      <c r="H53" s="55"/>
      <c r="I53" s="510">
        <f>V20+S20</f>
        <v>0</v>
      </c>
      <c r="J53" s="447">
        <f>V19+S19</f>
        <v>0</v>
      </c>
      <c r="K53" s="447">
        <f>V18+S18</f>
        <v>0</v>
      </c>
      <c r="L53" s="447">
        <f>V23+S23</f>
        <v>51.21475628030479</v>
      </c>
      <c r="M53" s="297">
        <f>V24+S24</f>
        <v>7.9250311446941035</v>
      </c>
      <c r="N53" s="297">
        <f>SUM(L53:M53)</f>
        <v>59.139787424998893</v>
      </c>
      <c r="O53" s="475">
        <f>D53+F53+G53+H53+J53+K53+N53</f>
        <v>65.126869545622881</v>
      </c>
      <c r="P53" s="135"/>
      <c r="Q53" s="135"/>
      <c r="R53"/>
      <c r="S53" s="11"/>
      <c r="T53" s="223" t="s">
        <v>131</v>
      </c>
      <c r="U53" s="214">
        <v>0</v>
      </c>
      <c r="V53" s="214">
        <v>0</v>
      </c>
      <c r="W53" s="430" t="str">
        <f>W37</f>
        <v>District Heating</v>
      </c>
      <c r="X53" s="436">
        <v>0.95</v>
      </c>
      <c r="Y53" s="431">
        <v>0.98</v>
      </c>
      <c r="Z53" s="237"/>
      <c r="AB53" s="223"/>
      <c r="AC53" s="214"/>
      <c r="AD53" s="218"/>
      <c r="AE53" s="248"/>
      <c r="AF53" s="244"/>
      <c r="AG53" s="249"/>
      <c r="AH53" s="237"/>
    </row>
    <row r="54" spans="2:34" ht="16.2" thickBot="1" x14ac:dyDescent="0.35">
      <c r="B54" s="1"/>
      <c r="C54" s="479" t="s">
        <v>358</v>
      </c>
      <c r="D54" s="480">
        <f t="shared" ref="D54:M54" si="16">D52+D53</f>
        <v>23.8716871835048</v>
      </c>
      <c r="E54" s="480">
        <f t="shared" si="16"/>
        <v>25.721921990389305</v>
      </c>
      <c r="F54" s="480">
        <f t="shared" si="16"/>
        <v>1.8629113924050635</v>
      </c>
      <c r="G54" s="480">
        <f t="shared" si="16"/>
        <v>3.267894594144451</v>
      </c>
      <c r="H54" s="480">
        <f t="shared" si="16"/>
        <v>0</v>
      </c>
      <c r="I54" s="511">
        <f t="shared" si="16"/>
        <v>0.42953608625872686</v>
      </c>
      <c r="J54" s="480">
        <f t="shared" si="16"/>
        <v>0</v>
      </c>
      <c r="K54" s="480">
        <f t="shared" si="16"/>
        <v>43.108205633040086</v>
      </c>
      <c r="L54" s="480">
        <f t="shared" si="16"/>
        <v>67.861258641239061</v>
      </c>
      <c r="M54" s="480">
        <f t="shared" si="16"/>
        <v>11.266119386283595</v>
      </c>
      <c r="N54" s="481">
        <f>SUM(L54:M54)</f>
        <v>79.127378027522653</v>
      </c>
      <c r="O54" s="482">
        <f>D54+F54+G54+H54+J54+K54+N54</f>
        <v>151.23807683061705</v>
      </c>
      <c r="R54"/>
      <c r="S54" s="11"/>
      <c r="T54" s="225" t="s">
        <v>133</v>
      </c>
      <c r="U54" s="228">
        <v>0</v>
      </c>
      <c r="V54" s="228">
        <v>0</v>
      </c>
      <c r="W54" s="433" t="str">
        <f>W38</f>
        <v>Gas Works Gas</v>
      </c>
      <c r="X54" s="438"/>
      <c r="Y54" s="434"/>
      <c r="Z54" s="237"/>
      <c r="AB54" s="225"/>
      <c r="AC54" s="228"/>
      <c r="AD54" s="218"/>
      <c r="AE54" s="248"/>
      <c r="AF54" s="244"/>
      <c r="AG54" s="250"/>
      <c r="AH54" s="237"/>
    </row>
    <row r="55" spans="2:34" ht="15.6" thickTop="1" thickBot="1" x14ac:dyDescent="0.35">
      <c r="B55" s="1"/>
      <c r="C55" s="483" t="s">
        <v>350</v>
      </c>
      <c r="D55" s="476"/>
      <c r="E55" s="476"/>
      <c r="F55" s="476"/>
      <c r="G55" s="476"/>
      <c r="H55" s="476"/>
      <c r="I55" s="509"/>
      <c r="J55" s="476"/>
      <c r="K55" s="476"/>
      <c r="L55" s="476"/>
      <c r="M55" s="476"/>
      <c r="N55" s="476"/>
      <c r="O55" s="477"/>
      <c r="R55"/>
      <c r="S55" s="11"/>
      <c r="T55" s="225" t="s">
        <v>134</v>
      </c>
      <c r="U55" s="228">
        <f>Y75*1000*3.6</f>
        <v>1357.2</v>
      </c>
      <c r="V55" s="228">
        <f>AB75*1000*3.6</f>
        <v>730.80000000000007</v>
      </c>
      <c r="W55" s="248"/>
      <c r="X55" s="244"/>
      <c r="Y55" s="249"/>
      <c r="Z55" s="237"/>
      <c r="AB55" s="225"/>
      <c r="AC55" s="228"/>
      <c r="AD55" s="218"/>
      <c r="AE55" s="248"/>
      <c r="AF55" s="244"/>
      <c r="AG55" s="249"/>
      <c r="AH55" s="237"/>
    </row>
    <row r="56" spans="2:34" ht="14.4" x14ac:dyDescent="0.3">
      <c r="B56" s="1"/>
      <c r="C56" s="478" t="s">
        <v>351</v>
      </c>
      <c r="D56" s="397">
        <f>(X35)/1000</f>
        <v>40.218926503158414</v>
      </c>
      <c r="E56" s="397">
        <f>(X36)/1000</f>
        <v>16.891473496841584</v>
      </c>
      <c r="F56" s="397">
        <f>(U38+U51)/1000</f>
        <v>0.77039999999999997</v>
      </c>
      <c r="G56" s="397">
        <f>X31/1000</f>
        <v>15.761799999999999</v>
      </c>
      <c r="H56" s="397">
        <f>X33/1000</f>
        <v>1.251E-2</v>
      </c>
      <c r="I56" s="512">
        <f>U42/1000</f>
        <v>0.50533657206909044</v>
      </c>
      <c r="J56" s="133">
        <f>U43/1000</f>
        <v>0</v>
      </c>
      <c r="K56" s="133">
        <f>(U44+U45+U46)/1000</f>
        <v>44.4636</v>
      </c>
      <c r="L56" s="133"/>
      <c r="M56" s="297"/>
      <c r="N56" s="133">
        <f>X37/1000</f>
        <v>33.486309999999996</v>
      </c>
      <c r="O56" s="398">
        <f>SUM(D56:N56)</f>
        <v>152.11035657206909</v>
      </c>
      <c r="R56"/>
      <c r="S56" s="11"/>
      <c r="T56" s="225" t="s">
        <v>135</v>
      </c>
      <c r="U56" s="228">
        <v>0</v>
      </c>
      <c r="V56" s="228">
        <v>0</v>
      </c>
      <c r="W56" s="247"/>
      <c r="X56" s="244"/>
      <c r="Y56" s="218"/>
      <c r="Z56" s="237"/>
      <c r="AB56" s="225"/>
      <c r="AC56" s="228"/>
      <c r="AD56" s="218"/>
      <c r="AE56" s="247"/>
      <c r="AF56" s="244"/>
      <c r="AG56" s="218"/>
      <c r="AH56" s="237"/>
    </row>
    <row r="57" spans="2:34" ht="14.4" x14ac:dyDescent="0.3">
      <c r="B57" s="1"/>
      <c r="C57" s="478" t="s">
        <v>352</v>
      </c>
      <c r="D57" s="397">
        <f>Y35/1000</f>
        <v>0.60175999999999996</v>
      </c>
      <c r="E57" s="397">
        <f>Y36/1000</f>
        <v>0</v>
      </c>
      <c r="F57" s="397">
        <f>(U58+U65)/1000</f>
        <v>1.2707999999999999</v>
      </c>
      <c r="G57" s="397">
        <f>Y31/1000</f>
        <v>1.62395</v>
      </c>
      <c r="H57" s="397">
        <f>Y33/1000</f>
        <v>1.5349999999999999E-2</v>
      </c>
      <c r="I57" s="512">
        <f>U62/1000</f>
        <v>0</v>
      </c>
      <c r="J57" s="133">
        <v>0</v>
      </c>
      <c r="K57" s="133">
        <v>0</v>
      </c>
      <c r="L57" s="133"/>
      <c r="M57" s="297"/>
      <c r="N57" s="133">
        <f>Y37/1000</f>
        <v>35.124949999999998</v>
      </c>
      <c r="O57" s="398">
        <f>SUM(D57:N57)</f>
        <v>38.636809999999997</v>
      </c>
      <c r="R57"/>
      <c r="S57" s="11"/>
      <c r="T57" s="225" t="s">
        <v>136</v>
      </c>
      <c r="U57" s="226">
        <v>0.42</v>
      </c>
      <c r="V57" s="226">
        <v>0.42</v>
      </c>
      <c r="W57" s="754" t="s">
        <v>534</v>
      </c>
      <c r="X57" s="200" t="s">
        <v>539</v>
      </c>
      <c r="Y57" s="762" t="s">
        <v>541</v>
      </c>
      <c r="Z57" s="237"/>
      <c r="AB57" s="225"/>
      <c r="AC57" s="226"/>
      <c r="AD57" s="218"/>
      <c r="AE57" s="247"/>
      <c r="AF57" s="244"/>
      <c r="AG57" s="218"/>
      <c r="AH57" s="237"/>
    </row>
    <row r="58" spans="2:34" ht="15" thickBot="1" x14ac:dyDescent="0.35">
      <c r="B58" s="1"/>
      <c r="C58" s="478" t="s">
        <v>353</v>
      </c>
      <c r="D58" s="484">
        <f t="shared" ref="D58:I58" si="17">D56+D57</f>
        <v>40.820686503158413</v>
      </c>
      <c r="E58" s="484">
        <f>E56+E57</f>
        <v>16.891473496841584</v>
      </c>
      <c r="F58" s="484">
        <f t="shared" si="17"/>
        <v>2.0411999999999999</v>
      </c>
      <c r="G58" s="484">
        <f t="shared" si="17"/>
        <v>17.385749999999998</v>
      </c>
      <c r="H58" s="484">
        <f t="shared" si="17"/>
        <v>2.7859999999999999E-2</v>
      </c>
      <c r="I58" s="513">
        <f t="shared" si="17"/>
        <v>0.50533657206909044</v>
      </c>
      <c r="J58" s="484">
        <f>J56+J57</f>
        <v>0</v>
      </c>
      <c r="K58" s="484">
        <f>K56+K57</f>
        <v>44.4636</v>
      </c>
      <c r="L58" s="485"/>
      <c r="M58" s="484"/>
      <c r="N58" s="484">
        <f>N56+N57</f>
        <v>68.611259999999987</v>
      </c>
      <c r="O58" s="486">
        <f>SUM(D58:N58)</f>
        <v>190.74716657206909</v>
      </c>
      <c r="R58"/>
      <c r="S58" s="11"/>
      <c r="T58" s="225" t="s">
        <v>125</v>
      </c>
      <c r="U58" s="233">
        <f>Y76*1000*3.6</f>
        <v>626.4</v>
      </c>
      <c r="V58" s="233">
        <f>AB76*1000*3.6</f>
        <v>918</v>
      </c>
      <c r="W58" s="758" t="s">
        <v>535</v>
      </c>
      <c r="X58" s="759">
        <v>0.34414680681988247</v>
      </c>
      <c r="Y58" s="755">
        <v>2</v>
      </c>
      <c r="Z58" s="237"/>
      <c r="AB58" s="225"/>
      <c r="AC58" s="233"/>
      <c r="AD58" s="218"/>
      <c r="AE58" s="247"/>
      <c r="AF58" s="244"/>
      <c r="AG58" s="218"/>
      <c r="AH58" s="237"/>
    </row>
    <row r="59" spans="2:34" ht="15" thickBot="1" x14ac:dyDescent="0.35">
      <c r="B59" s="1"/>
      <c r="C59" s="461" t="s">
        <v>359</v>
      </c>
      <c r="D59" s="487">
        <f t="shared" ref="D59:K61" si="18">(D56-D52)/D56</f>
        <v>0.49329178741758833</v>
      </c>
      <c r="E59" s="487">
        <f t="shared" si="18"/>
        <v>-0.43604865837879947</v>
      </c>
      <c r="F59" s="487">
        <f t="shared" si="18"/>
        <v>-0.38888888888888901</v>
      </c>
      <c r="G59" s="487">
        <f t="shared" si="18"/>
        <v>0.90063630492510105</v>
      </c>
      <c r="H59" s="487">
        <f t="shared" si="18"/>
        <v>1</v>
      </c>
      <c r="I59" s="514">
        <f t="shared" si="18"/>
        <v>0.15000000000000002</v>
      </c>
      <c r="J59" s="487" t="e">
        <f t="shared" si="18"/>
        <v>#DIV/0!</v>
      </c>
      <c r="K59" s="487">
        <f t="shared" si="18"/>
        <v>3.0483234982320674E-2</v>
      </c>
      <c r="L59" s="487"/>
      <c r="M59" s="487"/>
      <c r="N59" s="487">
        <f t="shared" ref="N59:O61" si="19">(N56-N52)/N56</f>
        <v>0.40311158194128421</v>
      </c>
      <c r="O59" s="488">
        <f t="shared" si="19"/>
        <v>0.43388991239268365</v>
      </c>
      <c r="R59"/>
      <c r="S59" s="11"/>
      <c r="T59" s="225" t="s">
        <v>137</v>
      </c>
      <c r="U59" s="239">
        <v>0</v>
      </c>
      <c r="V59" s="239">
        <v>0</v>
      </c>
      <c r="W59" s="760" t="s">
        <v>536</v>
      </c>
      <c r="X59" s="751">
        <v>0.20990067264891993</v>
      </c>
      <c r="Y59" s="755">
        <v>2.2000000000000002</v>
      </c>
      <c r="Z59" s="237"/>
      <c r="AB59" s="225"/>
      <c r="AC59" s="239"/>
      <c r="AD59" s="218"/>
      <c r="AE59" s="243"/>
      <c r="AF59" s="244"/>
      <c r="AG59" s="218"/>
      <c r="AH59" s="237"/>
    </row>
    <row r="60" spans="2:34" ht="15" thickBot="1" x14ac:dyDescent="0.35">
      <c r="B60" s="1"/>
      <c r="C60" s="461" t="s">
        <v>360</v>
      </c>
      <c r="D60" s="487">
        <f t="shared" si="18"/>
        <v>-4.8036872226569001</v>
      </c>
      <c r="E60" s="487" t="e">
        <f t="shared" si="18"/>
        <v>#DIV/0!</v>
      </c>
      <c r="F60" s="487">
        <f t="shared" si="18"/>
        <v>0.37605335819557489</v>
      </c>
      <c r="G60" s="487">
        <f t="shared" si="18"/>
        <v>-4.7904125812315214E-2</v>
      </c>
      <c r="H60" s="487">
        <f t="shared" si="18"/>
        <v>1</v>
      </c>
      <c r="I60" s="514" t="e">
        <f>(I57-I53)/I57</f>
        <v>#DIV/0!</v>
      </c>
      <c r="J60" s="487" t="e">
        <f t="shared" si="18"/>
        <v>#DIV/0!</v>
      </c>
      <c r="K60" s="487" t="e">
        <f t="shared" si="18"/>
        <v>#DIV/0!</v>
      </c>
      <c r="L60" s="487"/>
      <c r="M60" s="489"/>
      <c r="N60" s="487">
        <f t="shared" si="19"/>
        <v>-0.68369741238062676</v>
      </c>
      <c r="O60" s="488">
        <f t="shared" si="19"/>
        <v>-0.68561714969799226</v>
      </c>
      <c r="R60"/>
      <c r="S60" s="11"/>
      <c r="T60" s="225" t="s">
        <v>138</v>
      </c>
      <c r="U60" s="226">
        <v>0.09</v>
      </c>
      <c r="V60" s="226">
        <v>0.09</v>
      </c>
      <c r="W60" s="747" t="s">
        <v>537</v>
      </c>
      <c r="X60" s="761">
        <v>0.39737597937496316</v>
      </c>
      <c r="Y60" s="756">
        <v>2.8</v>
      </c>
      <c r="Z60" s="237"/>
      <c r="AB60" s="225"/>
      <c r="AC60" s="226"/>
      <c r="AD60" s="218"/>
      <c r="AE60" s="1"/>
      <c r="AF60" s="196"/>
      <c r="AG60" s="251"/>
      <c r="AH60" s="237"/>
    </row>
    <row r="61" spans="2:34" ht="15" thickBot="1" x14ac:dyDescent="0.35">
      <c r="B61" s="1"/>
      <c r="C61" s="461" t="s">
        <v>361</v>
      </c>
      <c r="D61" s="487">
        <f t="shared" si="18"/>
        <v>0.41520613129184442</v>
      </c>
      <c r="E61" s="487">
        <f t="shared" si="18"/>
        <v>-0.52277549943756318</v>
      </c>
      <c r="F61" s="487">
        <f t="shared" si="18"/>
        <v>8.7344996862108754E-2</v>
      </c>
      <c r="G61" s="487">
        <f t="shared" si="18"/>
        <v>0.81203602984372536</v>
      </c>
      <c r="H61" s="487">
        <f t="shared" si="18"/>
        <v>1</v>
      </c>
      <c r="I61" s="514">
        <f t="shared" si="18"/>
        <v>0.15000000000000002</v>
      </c>
      <c r="J61" s="487" t="e">
        <f t="shared" si="18"/>
        <v>#DIV/0!</v>
      </c>
      <c r="K61" s="487">
        <f t="shared" si="18"/>
        <v>3.0483234982320674E-2</v>
      </c>
      <c r="L61" s="487"/>
      <c r="M61" s="490"/>
      <c r="N61" s="487">
        <f t="shared" si="19"/>
        <v>-0.15327102326240136</v>
      </c>
      <c r="O61" s="488">
        <f>(O58-O54)/O58</f>
        <v>0.20712805569525727</v>
      </c>
      <c r="R61"/>
      <c r="S61" s="11"/>
      <c r="T61" s="225" t="s">
        <v>139</v>
      </c>
      <c r="U61" s="239">
        <v>0</v>
      </c>
      <c r="V61" s="239">
        <v>0</v>
      </c>
      <c r="W61" s="758" t="s">
        <v>538</v>
      </c>
      <c r="X61" s="759">
        <v>4.857654115623445E-2</v>
      </c>
      <c r="Y61" s="757">
        <v>2.5</v>
      </c>
      <c r="Z61" s="237"/>
      <c r="AB61" s="225"/>
      <c r="AC61" s="239"/>
      <c r="AD61" s="218"/>
      <c r="AE61" s="247"/>
      <c r="AF61" s="244"/>
      <c r="AG61" s="244"/>
      <c r="AH61" s="237"/>
    </row>
    <row r="62" spans="2:34" ht="14.4" x14ac:dyDescent="0.3">
      <c r="B62" s="1"/>
      <c r="R62"/>
      <c r="S62" s="11"/>
      <c r="T62" s="225" t="s">
        <v>140</v>
      </c>
      <c r="U62" s="240">
        <v>0</v>
      </c>
      <c r="V62" s="240">
        <v>0</v>
      </c>
      <c r="W62" s="248"/>
      <c r="X62" s="763" t="s">
        <v>540</v>
      </c>
      <c r="Y62" s="764">
        <f>SUMPRODUCT(X58:X61,Y58:Y61)</f>
        <v>2.3841691886078715</v>
      </c>
      <c r="Z62" s="237"/>
      <c r="AB62" s="225"/>
      <c r="AC62" s="240"/>
      <c r="AD62" s="218"/>
      <c r="AE62" s="248"/>
      <c r="AF62" s="244"/>
      <c r="AG62" s="244"/>
      <c r="AH62" s="237"/>
    </row>
    <row r="63" spans="2:34" ht="14.4" x14ac:dyDescent="0.3">
      <c r="B63" s="1"/>
      <c r="P63" s="63"/>
      <c r="Q63" s="63"/>
      <c r="R63"/>
      <c r="S63" s="11"/>
      <c r="T63" s="225" t="s">
        <v>280</v>
      </c>
      <c r="U63" s="242">
        <f>Y74*1000*3.6</f>
        <v>4575.6000000000004</v>
      </c>
      <c r="V63" s="242">
        <f>AB74*1000*3.6</f>
        <v>5418</v>
      </c>
      <c r="W63" s="248"/>
      <c r="X63" s="244"/>
      <c r="Y63" s="244"/>
      <c r="Z63" s="237"/>
      <c r="AB63" s="225"/>
      <c r="AC63" s="242"/>
      <c r="AD63" s="218"/>
      <c r="AE63" s="248"/>
      <c r="AF63" s="244"/>
      <c r="AG63" s="244"/>
      <c r="AH63" s="237"/>
    </row>
    <row r="64" spans="2:34" ht="14.4" x14ac:dyDescent="0.3">
      <c r="B64" s="1"/>
      <c r="C64" s="1"/>
      <c r="P64" s="73"/>
      <c r="Q64" s="73"/>
      <c r="R64"/>
      <c r="S64" s="11"/>
      <c r="T64" s="225" t="s">
        <v>128</v>
      </c>
      <c r="U64" s="245">
        <f>Y73*1000*3.6</f>
        <v>96109.2</v>
      </c>
      <c r="V64" s="245">
        <f>AB73*1000*3.6</f>
        <v>87213.6</v>
      </c>
      <c r="W64" s="248"/>
      <c r="X64" s="244"/>
      <c r="Y64" s="244"/>
      <c r="Z64" s="237"/>
      <c r="AB64" s="225"/>
      <c r="AC64" s="245"/>
      <c r="AD64" s="218"/>
      <c r="AE64" s="248"/>
      <c r="AF64" s="244"/>
      <c r="AG64" s="244"/>
      <c r="AH64" s="237"/>
    </row>
    <row r="65" spans="2:34" ht="15" thickBot="1" x14ac:dyDescent="0.35">
      <c r="B65" s="1"/>
      <c r="C65" s="1"/>
      <c r="D65" s="55"/>
      <c r="E65" s="55"/>
      <c r="F65" s="55"/>
      <c r="G65" s="55"/>
      <c r="H65" s="55"/>
      <c r="I65" s="463"/>
      <c r="J65" s="261"/>
      <c r="K65" s="261"/>
      <c r="L65" s="3"/>
      <c r="M65" s="3"/>
      <c r="R65"/>
      <c r="S65" s="11"/>
      <c r="T65" s="252" t="s">
        <v>295</v>
      </c>
      <c r="U65" s="253">
        <f>Y78*1000*3.6</f>
        <v>644.4</v>
      </c>
      <c r="V65" s="253">
        <f>AB78*1000*3.6</f>
        <v>709.2</v>
      </c>
      <c r="W65" s="255"/>
      <c r="X65" s="256"/>
      <c r="Y65" s="256"/>
      <c r="Z65" s="257"/>
      <c r="AB65" s="252"/>
      <c r="AC65" s="253"/>
      <c r="AD65" s="254"/>
      <c r="AE65" s="255"/>
      <c r="AF65" s="256"/>
      <c r="AG65" s="256"/>
      <c r="AH65" s="257"/>
    </row>
    <row r="66" spans="2:34" ht="14.4" thickTop="1" x14ac:dyDescent="0.25">
      <c r="B66" s="1"/>
      <c r="C66" s="1"/>
      <c r="D66" s="463"/>
      <c r="E66" s="463"/>
      <c r="F66" s="55"/>
      <c r="G66" s="55"/>
      <c r="H66" s="55"/>
      <c r="I66" s="261"/>
      <c r="J66" s="261"/>
      <c r="K66" s="464"/>
      <c r="L66" s="464"/>
      <c r="M66" s="464"/>
      <c r="R66"/>
      <c r="S66" s="11"/>
      <c r="W66" s="197"/>
      <c r="X66" s="201"/>
      <c r="Y66" s="201"/>
    </row>
    <row r="67" spans="2:34" x14ac:dyDescent="0.25">
      <c r="B67" s="1"/>
      <c r="C67" s="1"/>
      <c r="D67" s="261"/>
      <c r="E67" s="261"/>
      <c r="F67" s="12"/>
      <c r="G67" s="12"/>
      <c r="H67" s="55"/>
      <c r="I67" s="465"/>
      <c r="J67" s="261"/>
      <c r="K67" s="133"/>
      <c r="L67" s="133"/>
      <c r="M67" s="133"/>
      <c r="R67"/>
      <c r="S67" s="11"/>
      <c r="T67" s="238" t="s">
        <v>529</v>
      </c>
      <c r="U67">
        <f>SUM(U53:U65)/3.6</f>
        <v>28698.141666666666</v>
      </c>
      <c r="V67">
        <f>SUM(V53:V65)/3.6</f>
        <v>26386.141666666666</v>
      </c>
      <c r="W67" s="197"/>
      <c r="X67" s="201"/>
      <c r="Y67" s="201"/>
    </row>
    <row r="68" spans="2:34" x14ac:dyDescent="0.25">
      <c r="B68" s="1"/>
      <c r="C68" s="1"/>
      <c r="D68" s="466"/>
      <c r="E68" s="466"/>
      <c r="F68" s="467"/>
      <c r="G68" s="467"/>
      <c r="H68" s="55"/>
      <c r="I68" s="465"/>
      <c r="J68" s="261"/>
      <c r="K68" s="133"/>
      <c r="L68" s="133"/>
      <c r="M68" s="133"/>
      <c r="R68"/>
      <c r="S68" s="11"/>
      <c r="T68" s="238" t="s">
        <v>530</v>
      </c>
      <c r="U68">
        <f>SUM(U32:U51)/3.6</f>
        <v>35365.457381130305</v>
      </c>
      <c r="V68">
        <f>SUM(V32:V51)/3.6</f>
        <v>27745.426682331308</v>
      </c>
      <c r="W68" s="198"/>
      <c r="X68" s="201"/>
    </row>
    <row r="69" spans="2:34" x14ac:dyDescent="0.25">
      <c r="B69" s="1"/>
      <c r="C69" s="1"/>
      <c r="D69" s="466"/>
      <c r="E69" s="466"/>
      <c r="F69" s="467"/>
      <c r="G69" s="467"/>
      <c r="H69" s="55"/>
      <c r="I69" s="468"/>
      <c r="J69" s="468"/>
      <c r="K69" s="469"/>
      <c r="L69" s="469"/>
      <c r="M69" s="133"/>
      <c r="R69"/>
      <c r="S69" s="11"/>
      <c r="W69" s="199"/>
      <c r="X69" s="201"/>
      <c r="Y69" s="201"/>
    </row>
    <row r="70" spans="2:34" x14ac:dyDescent="0.25">
      <c r="B70" s="1"/>
      <c r="C70" s="1"/>
      <c r="D70" s="261"/>
      <c r="E70" s="261"/>
      <c r="F70" s="470"/>
      <c r="G70" s="470"/>
      <c r="H70" s="55"/>
      <c r="I70" s="465"/>
      <c r="J70" s="261"/>
      <c r="K70" s="133"/>
      <c r="L70" s="133"/>
      <c r="M70" s="133"/>
      <c r="N70" s="63"/>
      <c r="O70" s="63"/>
      <c r="R70"/>
      <c r="S70" s="11"/>
      <c r="T70" s="697" t="s">
        <v>476</v>
      </c>
      <c r="U70" s="697" t="s">
        <v>493</v>
      </c>
      <c r="V70" s="697"/>
      <c r="W70" s="698"/>
      <c r="X70" s="698"/>
      <c r="Y70" s="699">
        <v>2010</v>
      </c>
      <c r="Z70" s="699">
        <v>2011</v>
      </c>
      <c r="AA70" s="699">
        <v>2012</v>
      </c>
      <c r="AB70" s="699">
        <v>2013</v>
      </c>
    </row>
    <row r="71" spans="2:34" x14ac:dyDescent="0.25">
      <c r="B71" s="1"/>
      <c r="C71" s="1"/>
      <c r="D71" s="55"/>
      <c r="E71" s="55"/>
      <c r="F71" s="55"/>
      <c r="G71" s="55"/>
      <c r="H71" s="55"/>
      <c r="I71" s="465"/>
      <c r="J71" s="261"/>
      <c r="K71" s="133"/>
      <c r="L71" s="133"/>
      <c r="M71" s="133"/>
      <c r="N71" s="73"/>
      <c r="O71" s="73"/>
      <c r="R71"/>
      <c r="S71" s="11"/>
      <c r="T71" s="700"/>
      <c r="U71" s="700"/>
      <c r="V71" s="700"/>
      <c r="W71" s="701"/>
      <c r="X71" s="701"/>
      <c r="Y71" s="702" t="s">
        <v>477</v>
      </c>
      <c r="Z71" s="702" t="s">
        <v>477</v>
      </c>
      <c r="AA71" s="702" t="s">
        <v>477</v>
      </c>
      <c r="AB71" s="702" t="s">
        <v>477</v>
      </c>
    </row>
    <row r="72" spans="2:34" x14ac:dyDescent="0.25">
      <c r="D72" s="55"/>
      <c r="E72" s="55"/>
      <c r="F72" s="55"/>
      <c r="G72" s="55"/>
      <c r="H72" s="55"/>
      <c r="I72" s="468"/>
      <c r="J72" s="468"/>
      <c r="K72" s="469"/>
      <c r="L72" s="469"/>
      <c r="M72" s="133"/>
      <c r="R72"/>
      <c r="S72" s="11"/>
      <c r="T72" s="703" t="s">
        <v>478</v>
      </c>
      <c r="U72" s="703"/>
      <c r="V72" s="703"/>
      <c r="W72" s="704"/>
      <c r="X72" s="704"/>
      <c r="Y72" s="705">
        <v>28.727</v>
      </c>
      <c r="Z72" s="705">
        <v>24.254000000000001</v>
      </c>
      <c r="AA72" s="705">
        <v>26.754999999999999</v>
      </c>
      <c r="AB72" s="705">
        <v>26.393000000000001</v>
      </c>
    </row>
    <row r="73" spans="2:34" x14ac:dyDescent="0.25">
      <c r="D73" s="55"/>
      <c r="E73" s="55"/>
      <c r="F73" s="55"/>
      <c r="G73" s="55"/>
      <c r="H73" s="55"/>
      <c r="I73" s="471"/>
      <c r="J73" s="468"/>
      <c r="K73" s="472"/>
      <c r="L73" s="472"/>
      <c r="M73" s="472"/>
      <c r="R73"/>
      <c r="S73" s="11"/>
      <c r="T73" s="706" t="s">
        <v>479</v>
      </c>
      <c r="U73" s="706"/>
      <c r="V73" s="706"/>
      <c r="W73" s="707"/>
      <c r="X73" s="707"/>
      <c r="Y73" s="708">
        <v>26.696999999999999</v>
      </c>
      <c r="Z73" s="708">
        <v>22.196999999999999</v>
      </c>
      <c r="AA73" s="708">
        <v>24.524999999999999</v>
      </c>
      <c r="AB73" s="708">
        <v>24.225999999999999</v>
      </c>
    </row>
    <row r="74" spans="2:34" x14ac:dyDescent="0.25">
      <c r="H74" s="6"/>
      <c r="K74" s="4"/>
      <c r="R74"/>
      <c r="S74" s="11"/>
      <c r="T74" s="706" t="s">
        <v>414</v>
      </c>
      <c r="U74" s="706"/>
      <c r="V74" s="706"/>
      <c r="W74" s="707"/>
      <c r="X74" s="707"/>
      <c r="Y74" s="708">
        <v>1.2709999999999999</v>
      </c>
      <c r="Z74" s="708">
        <v>1.3149999999999999</v>
      </c>
      <c r="AA74" s="708">
        <v>1.5109999999999999</v>
      </c>
      <c r="AB74" s="708">
        <v>1.5049999999999999</v>
      </c>
    </row>
    <row r="75" spans="2:34" x14ac:dyDescent="0.25">
      <c r="B75" s="1"/>
      <c r="C75" s="1"/>
      <c r="D75" s="8"/>
      <c r="E75" s="8"/>
      <c r="F75" s="8"/>
      <c r="G75" s="8"/>
      <c r="H75" s="8"/>
      <c r="I75" s="5"/>
      <c r="J75" s="5"/>
      <c r="K75" s="5"/>
      <c r="R75"/>
      <c r="S75" s="11"/>
      <c r="T75" s="706" t="s">
        <v>480</v>
      </c>
      <c r="U75" s="706"/>
      <c r="V75" s="706"/>
      <c r="W75" s="707"/>
      <c r="X75" s="707"/>
      <c r="Y75" s="708">
        <v>0.377</v>
      </c>
      <c r="Z75" s="708">
        <v>0.35599999999999998</v>
      </c>
      <c r="AA75" s="708">
        <v>0.27600000000000002</v>
      </c>
      <c r="AB75" s="708">
        <v>0.20300000000000001</v>
      </c>
    </row>
    <row r="76" spans="2:34" x14ac:dyDescent="0.25">
      <c r="B76" s="1"/>
      <c r="C76" s="1"/>
      <c r="D76" s="8"/>
      <c r="E76" s="8"/>
      <c r="F76" s="8"/>
      <c r="G76" s="8"/>
      <c r="H76" s="8"/>
      <c r="I76" s="5"/>
      <c r="J76" s="5"/>
      <c r="K76" s="5"/>
      <c r="R76"/>
      <c r="S76" s="11"/>
      <c r="T76" s="706" t="s">
        <v>481</v>
      </c>
      <c r="U76" s="706"/>
      <c r="V76" s="706"/>
      <c r="W76" s="707"/>
      <c r="X76" s="707"/>
      <c r="Y76" s="708">
        <v>0.17399999999999999</v>
      </c>
      <c r="Z76" s="708">
        <v>0.2</v>
      </c>
      <c r="AA76" s="708">
        <v>0.27700000000000002</v>
      </c>
      <c r="AB76" s="708">
        <v>0.255</v>
      </c>
    </row>
    <row r="77" spans="2:34" x14ac:dyDescent="0.25">
      <c r="B77" s="1"/>
      <c r="C77" s="1"/>
      <c r="D77" s="8"/>
      <c r="E77" s="8"/>
      <c r="F77" s="8"/>
      <c r="G77" s="8"/>
      <c r="H77" s="8"/>
      <c r="I77" s="5"/>
      <c r="J77" s="5"/>
      <c r="K77" s="5"/>
      <c r="R77"/>
      <c r="S77" s="11"/>
      <c r="T77" s="706" t="s">
        <v>482</v>
      </c>
      <c r="U77" s="706"/>
      <c r="V77" s="706"/>
      <c r="W77" s="707"/>
      <c r="X77" s="707"/>
      <c r="Y77" s="708" t="s">
        <v>483</v>
      </c>
      <c r="Z77" s="708" t="s">
        <v>483</v>
      </c>
      <c r="AA77" s="708" t="s">
        <v>483</v>
      </c>
      <c r="AB77" s="708" t="s">
        <v>483</v>
      </c>
    </row>
    <row r="78" spans="2:34" x14ac:dyDescent="0.25">
      <c r="B78" s="1"/>
      <c r="C78" s="1"/>
      <c r="D78" s="8"/>
      <c r="E78" s="8"/>
      <c r="F78" s="8"/>
      <c r="G78" s="8"/>
      <c r="H78" s="8"/>
      <c r="I78" s="5"/>
      <c r="J78" s="5"/>
      <c r="K78" s="5"/>
      <c r="R78"/>
      <c r="S78" s="11"/>
      <c r="T78" s="706" t="s">
        <v>484</v>
      </c>
      <c r="U78" s="706"/>
      <c r="V78" s="706"/>
      <c r="W78" s="707"/>
      <c r="X78" s="707"/>
      <c r="Y78" s="708">
        <v>0.17899999999999999</v>
      </c>
      <c r="Z78" s="708">
        <v>0.16800000000000001</v>
      </c>
      <c r="AA78" s="708">
        <v>0.161</v>
      </c>
      <c r="AB78" s="708">
        <v>0.19700000000000001</v>
      </c>
    </row>
    <row r="79" spans="2:34" x14ac:dyDescent="0.25">
      <c r="B79" s="1"/>
      <c r="C79" s="1"/>
      <c r="D79" s="8"/>
      <c r="E79" s="8"/>
      <c r="F79" s="8"/>
      <c r="G79" s="8"/>
      <c r="H79" s="8"/>
      <c r="I79" s="5"/>
      <c r="J79" s="5"/>
      <c r="K79" s="5"/>
      <c r="R79"/>
      <c r="S79" s="11"/>
      <c r="T79" s="706"/>
      <c r="U79" s="706" t="s">
        <v>485</v>
      </c>
      <c r="V79" s="706"/>
      <c r="W79" s="707"/>
      <c r="X79" s="707"/>
      <c r="Y79" s="708" t="s">
        <v>486</v>
      </c>
      <c r="Z79" s="708" t="s">
        <v>486</v>
      </c>
      <c r="AA79" s="708" t="s">
        <v>486</v>
      </c>
      <c r="AB79" s="708" t="s">
        <v>486</v>
      </c>
    </row>
    <row r="80" spans="2:34" x14ac:dyDescent="0.25">
      <c r="B80" s="1"/>
      <c r="C80" s="1"/>
      <c r="D80" s="8"/>
      <c r="E80" s="8"/>
      <c r="F80" s="8"/>
      <c r="G80" s="8"/>
      <c r="H80" s="8"/>
      <c r="I80" s="5"/>
      <c r="J80" s="5"/>
      <c r="K80" s="5"/>
      <c r="R80"/>
      <c r="S80" s="11"/>
      <c r="T80" s="706"/>
      <c r="U80" s="706"/>
      <c r="V80" s="709" t="s">
        <v>487</v>
      </c>
      <c r="W80" s="710"/>
      <c r="X80" s="710"/>
      <c r="Y80" s="708">
        <v>0.161</v>
      </c>
      <c r="Z80" s="708">
        <v>0.157</v>
      </c>
      <c r="AA80" s="708">
        <v>0.13700000000000001</v>
      </c>
      <c r="AB80" s="708">
        <v>0.187</v>
      </c>
    </row>
    <row r="81" spans="2:28" x14ac:dyDescent="0.25">
      <c r="B81" s="1"/>
      <c r="C81" s="1"/>
      <c r="D81" s="8"/>
      <c r="E81" s="8"/>
      <c r="F81" s="8"/>
      <c r="G81" s="8"/>
      <c r="H81" s="8"/>
      <c r="I81" s="5"/>
      <c r="J81" s="5"/>
      <c r="K81" s="5"/>
      <c r="R81"/>
      <c r="S81" s="11"/>
      <c r="T81" s="706"/>
      <c r="U81" s="706"/>
      <c r="V81" s="709" t="s">
        <v>488</v>
      </c>
      <c r="W81" s="710"/>
      <c r="X81" s="710"/>
      <c r="Y81" s="708" t="s">
        <v>483</v>
      </c>
      <c r="Z81" s="708" t="s">
        <v>483</v>
      </c>
      <c r="AA81" s="708" t="s">
        <v>483</v>
      </c>
      <c r="AB81" s="708" t="s">
        <v>483</v>
      </c>
    </row>
    <row r="82" spans="2:28" x14ac:dyDescent="0.25">
      <c r="B82" s="1"/>
      <c r="C82" s="1"/>
      <c r="D82" s="8"/>
      <c r="E82" s="8"/>
      <c r="F82" s="8"/>
      <c r="G82" s="8"/>
      <c r="H82" s="8"/>
      <c r="I82" s="5"/>
      <c r="J82" s="5"/>
      <c r="K82" s="5"/>
      <c r="R82"/>
      <c r="S82" s="11"/>
      <c r="T82" s="706"/>
      <c r="U82" s="706"/>
      <c r="V82" s="709" t="s">
        <v>490</v>
      </c>
      <c r="W82" s="710"/>
      <c r="X82" s="710"/>
      <c r="Y82" s="708" t="s">
        <v>489</v>
      </c>
      <c r="Z82" s="708" t="s">
        <v>489</v>
      </c>
      <c r="AA82" s="708">
        <v>0.01</v>
      </c>
      <c r="AB82" s="708" t="s">
        <v>489</v>
      </c>
    </row>
    <row r="83" spans="2:28" x14ac:dyDescent="0.25">
      <c r="B83" s="1"/>
      <c r="C83" s="1"/>
      <c r="D83" s="8"/>
      <c r="E83" s="8"/>
      <c r="F83" s="8"/>
      <c r="G83" s="8"/>
      <c r="H83" s="8"/>
      <c r="I83" s="5"/>
      <c r="J83" s="5"/>
      <c r="K83" s="5"/>
      <c r="R83"/>
      <c r="S83" s="11"/>
      <c r="T83" s="706"/>
      <c r="U83" s="706"/>
      <c r="V83" s="709" t="s">
        <v>491</v>
      </c>
      <c r="W83" s="710"/>
      <c r="X83" s="710"/>
      <c r="Y83" s="708">
        <v>1.4999999999999999E-2</v>
      </c>
      <c r="Z83" s="708">
        <v>7.0000000000000001E-3</v>
      </c>
      <c r="AA83" s="708">
        <v>1.4E-2</v>
      </c>
      <c r="AB83" s="708">
        <v>6.0000000000000001E-3</v>
      </c>
    </row>
    <row r="84" spans="2:28" x14ac:dyDescent="0.25">
      <c r="B84" s="1"/>
      <c r="C84" s="1"/>
      <c r="D84" s="8"/>
      <c r="E84" s="8"/>
      <c r="F84" s="8"/>
      <c r="G84" s="8"/>
      <c r="H84" s="8"/>
      <c r="I84" s="5"/>
      <c r="J84" s="5"/>
      <c r="K84" s="5"/>
      <c r="R84"/>
      <c r="S84" s="11"/>
      <c r="T84" s="711" t="s">
        <v>492</v>
      </c>
      <c r="U84" s="711"/>
      <c r="V84" s="711"/>
      <c r="W84" s="712"/>
      <c r="X84" s="712"/>
      <c r="Y84" s="713">
        <v>0.03</v>
      </c>
      <c r="Z84" s="713">
        <v>1.7000000000000001E-2</v>
      </c>
      <c r="AA84" s="713">
        <v>5.0000000000000001E-3</v>
      </c>
      <c r="AB84" s="713">
        <v>8.0000000000000002E-3</v>
      </c>
    </row>
    <row r="85" spans="2:28" x14ac:dyDescent="0.25">
      <c r="B85" s="1"/>
      <c r="C85" s="1"/>
      <c r="D85" s="8"/>
      <c r="E85" s="8"/>
      <c r="F85" s="8"/>
      <c r="G85" s="8"/>
      <c r="H85" s="8"/>
      <c r="I85" s="5"/>
      <c r="J85" s="5"/>
      <c r="K85" s="5"/>
      <c r="R85"/>
      <c r="S85" s="11"/>
      <c r="W85" s="199"/>
      <c r="X85" s="201"/>
    </row>
    <row r="86" spans="2:28" x14ac:dyDescent="0.25">
      <c r="B86" s="1"/>
      <c r="C86" s="1"/>
      <c r="D86" s="8"/>
      <c r="E86" s="8"/>
      <c r="F86" s="8"/>
      <c r="G86" s="8"/>
      <c r="H86" s="8"/>
      <c r="I86" s="5"/>
      <c r="J86" s="5"/>
      <c r="K86" s="5"/>
      <c r="R86"/>
      <c r="S86" s="11"/>
      <c r="W86" s="199"/>
      <c r="X86" s="201"/>
      <c r="Y86" s="201"/>
    </row>
    <row r="87" spans="2:28" x14ac:dyDescent="0.25">
      <c r="B87" s="1"/>
      <c r="C87" s="1"/>
      <c r="D87" s="8"/>
      <c r="E87" s="8"/>
      <c r="F87" s="8"/>
      <c r="G87" s="8"/>
      <c r="H87" s="8"/>
      <c r="I87" s="5"/>
      <c r="J87" s="5"/>
      <c r="K87" s="5"/>
      <c r="R87"/>
      <c r="S87" s="11"/>
      <c r="W87" s="199"/>
      <c r="X87" s="201"/>
      <c r="Y87" s="201"/>
    </row>
    <row r="88" spans="2:28" x14ac:dyDescent="0.25">
      <c r="B88" s="1"/>
      <c r="C88" s="1"/>
      <c r="D88" s="8"/>
      <c r="E88" s="8"/>
      <c r="F88" s="8"/>
      <c r="G88" s="8"/>
      <c r="H88" s="8"/>
      <c r="I88" s="5"/>
      <c r="J88" s="5"/>
      <c r="K88" s="5"/>
      <c r="R88"/>
      <c r="S88" s="11"/>
      <c r="T88" s="704" t="s">
        <v>506</v>
      </c>
      <c r="U88" s="704"/>
      <c r="V88" s="704"/>
      <c r="W88" s="704"/>
      <c r="X88" s="704"/>
      <c r="Y88" s="714">
        <v>2010</v>
      </c>
      <c r="Z88" s="714">
        <v>2011</v>
      </c>
      <c r="AA88" s="714">
        <v>2012</v>
      </c>
      <c r="AB88" s="714">
        <v>2013</v>
      </c>
    </row>
    <row r="89" spans="2:28" x14ac:dyDescent="0.25">
      <c r="B89" s="1"/>
      <c r="C89" s="1"/>
      <c r="D89" s="8"/>
      <c r="E89" s="8"/>
      <c r="F89" s="8"/>
      <c r="G89" s="8"/>
      <c r="H89" s="8"/>
      <c r="I89" s="5"/>
      <c r="J89" s="5"/>
      <c r="K89" s="5"/>
      <c r="R89"/>
      <c r="S89" s="11"/>
      <c r="T89" s="701"/>
      <c r="U89" s="701"/>
      <c r="V89" s="701"/>
      <c r="W89" s="701"/>
      <c r="X89" s="701"/>
      <c r="Y89" s="715" t="s">
        <v>477</v>
      </c>
      <c r="Z89" s="715" t="s">
        <v>477</v>
      </c>
      <c r="AA89" s="715" t="s">
        <v>477</v>
      </c>
      <c r="AB89" s="715" t="s">
        <v>477</v>
      </c>
    </row>
    <row r="90" spans="2:28" x14ac:dyDescent="0.25">
      <c r="B90" s="1"/>
      <c r="C90" s="1"/>
      <c r="D90" s="8"/>
      <c r="E90" s="8"/>
      <c r="F90" s="8"/>
      <c r="G90" s="8"/>
      <c r="H90" s="8"/>
      <c r="I90" s="5"/>
      <c r="J90" s="5"/>
      <c r="K90" s="5"/>
      <c r="R90"/>
      <c r="S90" s="11"/>
      <c r="T90" s="704" t="s">
        <v>478</v>
      </c>
      <c r="U90" s="704"/>
      <c r="V90" s="704"/>
      <c r="W90" s="704"/>
      <c r="X90" s="704"/>
      <c r="Y90" s="716">
        <v>35.289000000000001</v>
      </c>
      <c r="Z90" s="716">
        <v>33.033999999999999</v>
      </c>
      <c r="AA90" s="716">
        <v>32.484999999999999</v>
      </c>
      <c r="AB90" s="716">
        <v>32.103999999999999</v>
      </c>
    </row>
    <row r="91" spans="2:28" x14ac:dyDescent="0.25">
      <c r="B91" s="1"/>
      <c r="C91" s="1"/>
      <c r="D91" s="8"/>
      <c r="E91" s="8"/>
      <c r="F91" s="8"/>
      <c r="G91" s="8"/>
      <c r="H91" s="8"/>
      <c r="I91" s="5"/>
      <c r="J91" s="5"/>
      <c r="K91" s="5"/>
      <c r="R91"/>
      <c r="S91" s="11"/>
      <c r="T91" s="707" t="s">
        <v>494</v>
      </c>
      <c r="U91" s="707"/>
      <c r="V91" s="707"/>
      <c r="W91" s="707"/>
      <c r="X91" s="707"/>
      <c r="Y91" s="717">
        <v>15.864000000000001</v>
      </c>
      <c r="Z91" s="717">
        <v>14.098000000000001</v>
      </c>
      <c r="AA91" s="717">
        <v>14.302</v>
      </c>
      <c r="AB91" s="717">
        <v>14.442</v>
      </c>
    </row>
    <row r="92" spans="2:28" x14ac:dyDescent="0.25">
      <c r="B92" s="1"/>
      <c r="C92" s="1"/>
      <c r="D92" s="8"/>
      <c r="E92" s="8"/>
      <c r="F92" s="8"/>
      <c r="G92" s="8"/>
      <c r="H92" s="8"/>
      <c r="I92" s="5"/>
      <c r="J92" s="5"/>
      <c r="K92" s="5"/>
      <c r="R92"/>
      <c r="S92" s="11"/>
      <c r="T92" s="707" t="s">
        <v>484</v>
      </c>
      <c r="U92" s="707"/>
      <c r="V92" s="707"/>
      <c r="W92" s="707"/>
      <c r="X92" s="707"/>
      <c r="Y92" s="717">
        <v>12.351000000000001</v>
      </c>
      <c r="Z92" s="717">
        <v>11.968999999999999</v>
      </c>
      <c r="AA92" s="717">
        <v>11.525</v>
      </c>
      <c r="AB92" s="717">
        <v>11.07</v>
      </c>
    </row>
    <row r="93" spans="2:28" x14ac:dyDescent="0.25">
      <c r="B93" s="1"/>
      <c r="C93" s="1"/>
      <c r="D93" s="8"/>
      <c r="E93" s="8"/>
      <c r="F93" s="8"/>
      <c r="G93" s="8"/>
      <c r="H93" s="8"/>
      <c r="I93" s="5"/>
      <c r="J93" s="5"/>
      <c r="K93" s="5"/>
      <c r="R93"/>
      <c r="S93" s="11"/>
      <c r="T93" s="707" t="s">
        <v>479</v>
      </c>
      <c r="U93" s="707"/>
      <c r="V93" s="707"/>
      <c r="W93" s="707"/>
      <c r="X93" s="707"/>
      <c r="Y93" s="717">
        <v>5.5389999999999997</v>
      </c>
      <c r="Z93" s="717">
        <v>5.7590000000000003</v>
      </c>
      <c r="AA93" s="717">
        <v>5.4279999999999999</v>
      </c>
      <c r="AB93" s="717">
        <v>5.5060000000000002</v>
      </c>
    </row>
    <row r="94" spans="2:28" x14ac:dyDescent="0.25">
      <c r="B94" s="1"/>
      <c r="C94" s="1"/>
      <c r="D94" s="8"/>
      <c r="E94" s="8"/>
      <c r="F94" s="8"/>
      <c r="G94" s="8"/>
      <c r="H94" s="8"/>
      <c r="I94" s="5"/>
      <c r="J94" s="5"/>
      <c r="K94" s="5"/>
      <c r="R94"/>
      <c r="S94" s="11"/>
      <c r="T94" s="707" t="s">
        <v>480</v>
      </c>
      <c r="U94" s="707"/>
      <c r="V94" s="707"/>
      <c r="W94" s="707"/>
      <c r="X94" s="707"/>
      <c r="Y94" s="717">
        <v>1.2569999999999999</v>
      </c>
      <c r="Z94" s="717">
        <v>0.93100000000000005</v>
      </c>
      <c r="AA94" s="717">
        <v>0.94099999999999995</v>
      </c>
      <c r="AB94" s="717">
        <v>0.90200000000000002</v>
      </c>
    </row>
    <row r="95" spans="2:28" ht="14.4" thickBot="1" x14ac:dyDescent="0.3">
      <c r="B95" s="1"/>
      <c r="C95" s="1"/>
      <c r="D95" s="339" t="s">
        <v>118</v>
      </c>
      <c r="E95" s="340" t="s">
        <v>306</v>
      </c>
      <c r="F95" s="339" t="s">
        <v>303</v>
      </c>
      <c r="G95" s="339" t="s">
        <v>305</v>
      </c>
      <c r="H95" s="339"/>
      <c r="I95" s="340"/>
      <c r="J95" s="339" t="s">
        <v>148</v>
      </c>
      <c r="K95" s="339"/>
      <c r="L95" s="339"/>
      <c r="R95"/>
      <c r="S95" s="11"/>
      <c r="T95" s="706" t="s">
        <v>481</v>
      </c>
      <c r="U95" s="707"/>
      <c r="V95" s="707"/>
      <c r="W95" s="707"/>
      <c r="X95" s="707"/>
      <c r="Y95" s="717">
        <v>0.214</v>
      </c>
      <c r="Z95" s="717">
        <v>0.123</v>
      </c>
      <c r="AA95" s="717">
        <v>0.16700000000000001</v>
      </c>
      <c r="AB95" s="717">
        <v>9.6000000000000002E-2</v>
      </c>
    </row>
    <row r="96" spans="2:28" ht="15" thickTop="1" thickBot="1" x14ac:dyDescent="0.3">
      <c r="B96" s="1"/>
      <c r="C96" s="1"/>
      <c r="D96" s="80" t="s">
        <v>118</v>
      </c>
      <c r="E96" s="80" t="s">
        <v>306</v>
      </c>
      <c r="F96" s="80" t="s">
        <v>302</v>
      </c>
      <c r="G96" s="80" t="s">
        <v>304</v>
      </c>
      <c r="H96" s="80" t="s">
        <v>141</v>
      </c>
      <c r="I96" s="80" t="s">
        <v>119</v>
      </c>
      <c r="J96" s="80" t="s">
        <v>295</v>
      </c>
      <c r="K96" s="80" t="s">
        <v>297</v>
      </c>
      <c r="L96" s="81" t="s">
        <v>296</v>
      </c>
      <c r="R96"/>
      <c r="S96" s="11"/>
      <c r="T96" s="712" t="s">
        <v>482</v>
      </c>
      <c r="U96" s="712"/>
      <c r="V96" s="712"/>
      <c r="W96" s="712"/>
      <c r="X96" s="712"/>
      <c r="Y96" s="718">
        <v>6.3E-2</v>
      </c>
      <c r="Z96" s="718">
        <v>0.153</v>
      </c>
      <c r="AA96" s="718">
        <v>0.121</v>
      </c>
      <c r="AB96" s="718">
        <v>8.8999999999999996E-2</v>
      </c>
    </row>
    <row r="97" spans="2:40" x14ac:dyDescent="0.25">
      <c r="B97" s="1"/>
      <c r="C97" s="1"/>
      <c r="D97" s="8"/>
      <c r="E97" s="8"/>
      <c r="F97" s="8"/>
      <c r="G97" s="8"/>
      <c r="H97" s="8"/>
      <c r="I97" s="5"/>
      <c r="J97" s="5"/>
      <c r="K97" s="5"/>
      <c r="R97"/>
      <c r="S97" s="11"/>
      <c r="W97" s="197"/>
    </row>
    <row r="98" spans="2:40" x14ac:dyDescent="0.25">
      <c r="B98" s="1"/>
      <c r="C98" s="1"/>
      <c r="D98" s="8"/>
      <c r="E98" s="8"/>
      <c r="F98" s="8"/>
      <c r="G98" s="8"/>
      <c r="H98" s="8"/>
      <c r="I98" s="5"/>
      <c r="J98" s="5"/>
      <c r="K98" s="5"/>
      <c r="R98"/>
      <c r="S98" s="11"/>
      <c r="T98" s="707" t="s">
        <v>495</v>
      </c>
      <c r="W98" s="198"/>
      <c r="X98" s="201"/>
      <c r="Y98">
        <v>0.14037127001919181</v>
      </c>
      <c r="AA98">
        <v>0.14218575076047724</v>
      </c>
      <c r="AC98">
        <v>0.16368244034762872</v>
      </c>
      <c r="AE98">
        <v>0.146182092410822</v>
      </c>
    </row>
    <row r="99" spans="2:40" x14ac:dyDescent="0.25">
      <c r="B99" s="1"/>
      <c r="C99" s="1"/>
      <c r="D99" s="8"/>
      <c r="E99" s="8"/>
      <c r="F99" s="8"/>
      <c r="G99" s="8"/>
      <c r="H99" s="8"/>
      <c r="I99" s="5"/>
      <c r="J99" s="5"/>
      <c r="K99" s="5"/>
      <c r="R99"/>
      <c r="S99" s="11"/>
      <c r="W99" s="199"/>
    </row>
    <row r="100" spans="2:40" x14ac:dyDescent="0.25">
      <c r="B100" s="1"/>
      <c r="C100" s="1"/>
      <c r="D100" s="8"/>
      <c r="E100" s="8"/>
      <c r="F100" s="8"/>
      <c r="G100" s="8"/>
      <c r="H100" s="8"/>
      <c r="I100" s="5"/>
      <c r="J100" s="5"/>
      <c r="K100" s="5"/>
      <c r="R100"/>
      <c r="S100" s="11"/>
      <c r="W100" s="199"/>
      <c r="Y100" s="493">
        <f>Y90+Y72</f>
        <v>64.016000000000005</v>
      </c>
      <c r="Z100">
        <f>Y100*1000*3.6</f>
        <v>230457.60000000003</v>
      </c>
    </row>
    <row r="101" spans="2:40" x14ac:dyDescent="0.25">
      <c r="B101" s="1"/>
      <c r="C101" s="1"/>
      <c r="D101" s="8"/>
      <c r="E101" s="8"/>
      <c r="F101" s="8"/>
      <c r="G101" s="8"/>
      <c r="H101" s="8"/>
      <c r="I101" s="5"/>
      <c r="J101" s="5"/>
      <c r="K101" s="5"/>
      <c r="R101"/>
      <c r="S101" s="11"/>
      <c r="T101" s="300">
        <v>500</v>
      </c>
      <c r="U101" t="s">
        <v>500</v>
      </c>
      <c r="W101" s="199"/>
    </row>
    <row r="102" spans="2:40" x14ac:dyDescent="0.25">
      <c r="B102" s="1"/>
      <c r="C102" s="1"/>
      <c r="D102" s="8"/>
      <c r="E102" s="8"/>
      <c r="F102" s="8"/>
      <c r="G102" s="8"/>
      <c r="H102" s="8"/>
      <c r="I102" s="5"/>
      <c r="J102" s="5"/>
      <c r="K102" s="5"/>
      <c r="R102"/>
      <c r="S102" s="11"/>
      <c r="W102" s="199"/>
    </row>
    <row r="103" spans="2:40" x14ac:dyDescent="0.25">
      <c r="B103" s="1"/>
      <c r="C103" s="1"/>
      <c r="D103" s="8"/>
      <c r="E103" s="8"/>
      <c r="F103" s="8"/>
      <c r="G103" s="8"/>
      <c r="H103" s="8"/>
      <c r="I103" s="5"/>
      <c r="J103" s="5"/>
      <c r="K103" s="5"/>
      <c r="R103"/>
      <c r="S103" s="11"/>
      <c r="T103" s="719" t="s">
        <v>496</v>
      </c>
      <c r="U103" s="720"/>
      <c r="V103" s="720"/>
      <c r="W103" s="720"/>
      <c r="X103" s="720"/>
      <c r="Y103" s="720"/>
      <c r="Z103" s="720"/>
      <c r="AA103" s="720"/>
      <c r="AB103" s="720"/>
      <c r="AC103" s="720"/>
      <c r="AD103" s="720"/>
      <c r="AE103" s="720"/>
      <c r="AF103" s="720"/>
      <c r="AG103" s="720"/>
      <c r="AH103" s="720"/>
      <c r="AI103" s="720"/>
      <c r="AJ103" s="720"/>
      <c r="AK103" s="720"/>
      <c r="AL103" s="720"/>
      <c r="AM103" s="720"/>
      <c r="AN103" s="720"/>
    </row>
    <row r="104" spans="2:40" x14ac:dyDescent="0.25">
      <c r="B104" s="1"/>
      <c r="C104" s="1"/>
      <c r="D104" s="8"/>
      <c r="E104" s="8"/>
      <c r="F104" s="8"/>
      <c r="G104" s="8"/>
      <c r="H104" s="8"/>
      <c r="I104" s="5"/>
      <c r="J104" s="5"/>
      <c r="K104" s="5"/>
      <c r="R104"/>
      <c r="S104" s="11"/>
      <c r="T104" s="720"/>
      <c r="U104" s="719"/>
      <c r="V104" s="719"/>
      <c r="W104" s="719"/>
      <c r="X104" s="719"/>
      <c r="Y104" s="720"/>
      <c r="Z104" s="720"/>
      <c r="AA104" s="720"/>
      <c r="AB104" s="720"/>
      <c r="AC104" s="720"/>
      <c r="AD104" s="720"/>
      <c r="AE104" s="720"/>
      <c r="AF104" s="720"/>
      <c r="AG104" s="720"/>
      <c r="AH104" s="720"/>
      <c r="AI104" s="720"/>
      <c r="AJ104" s="720"/>
      <c r="AK104" s="720"/>
      <c r="AL104" s="720"/>
      <c r="AM104" s="720"/>
      <c r="AN104" s="720"/>
    </row>
    <row r="105" spans="2:40" x14ac:dyDescent="0.25">
      <c r="B105" s="1"/>
      <c r="C105" s="1"/>
      <c r="D105" s="8"/>
      <c r="E105" s="8"/>
      <c r="F105" s="8"/>
      <c r="G105" s="8"/>
      <c r="H105" s="8"/>
      <c r="I105" s="5"/>
      <c r="J105" s="5"/>
      <c r="K105" s="5"/>
      <c r="R105"/>
      <c r="S105" s="11"/>
      <c r="T105" s="719"/>
      <c r="U105" s="719"/>
      <c r="V105" s="719"/>
      <c r="W105" s="719"/>
      <c r="X105" s="719"/>
      <c r="Y105" s="720"/>
      <c r="Z105" s="720"/>
      <c r="AA105" s="720"/>
      <c r="AB105" s="720"/>
      <c r="AC105" s="720"/>
      <c r="AD105" s="720"/>
      <c r="AE105" s="720"/>
      <c r="AF105" s="720"/>
      <c r="AG105" s="720"/>
      <c r="AH105" s="720"/>
      <c r="AI105" s="720"/>
      <c r="AJ105" s="720"/>
      <c r="AK105" s="720"/>
      <c r="AL105" s="720"/>
      <c r="AM105" s="720"/>
      <c r="AN105" s="720"/>
    </row>
    <row r="106" spans="2:40" x14ac:dyDescent="0.25">
      <c r="B106" s="1"/>
      <c r="C106" s="1"/>
      <c r="D106" s="8"/>
      <c r="E106" s="8"/>
      <c r="F106" s="8"/>
      <c r="G106" s="8"/>
      <c r="H106" s="8"/>
      <c r="I106" s="5"/>
      <c r="J106" s="5"/>
      <c r="K106" s="5"/>
      <c r="R106"/>
      <c r="S106" s="11"/>
      <c r="T106" s="719"/>
      <c r="U106" s="719"/>
      <c r="V106" s="719"/>
      <c r="W106" s="719"/>
      <c r="X106" s="719"/>
      <c r="Y106" s="720"/>
      <c r="Z106" s="720"/>
      <c r="AA106" s="720"/>
      <c r="AB106" s="720"/>
      <c r="AC106" s="720"/>
      <c r="AD106" s="720"/>
      <c r="AE106" s="720"/>
      <c r="AF106" s="720"/>
      <c r="AG106" s="720"/>
      <c r="AH106" s="720"/>
      <c r="AI106" s="720"/>
      <c r="AJ106" s="720"/>
      <c r="AK106" s="720"/>
      <c r="AL106" s="720"/>
      <c r="AM106" s="720"/>
      <c r="AN106" s="720"/>
    </row>
    <row r="107" spans="2:40" x14ac:dyDescent="0.25">
      <c r="B107" s="1"/>
      <c r="C107" s="1"/>
      <c r="D107" s="8"/>
      <c r="E107" s="8"/>
      <c r="F107" s="8"/>
      <c r="G107" s="8"/>
      <c r="H107" s="8"/>
      <c r="I107" s="5"/>
      <c r="J107" s="5"/>
      <c r="K107" s="5"/>
      <c r="R107"/>
      <c r="S107" s="11"/>
      <c r="T107" s="719"/>
      <c r="U107" s="719"/>
      <c r="V107" s="719"/>
      <c r="W107" s="719"/>
      <c r="X107" s="719"/>
      <c r="Y107" s="720"/>
      <c r="Z107" s="720"/>
      <c r="AA107" s="720"/>
      <c r="AB107" s="720"/>
      <c r="AC107" s="720"/>
      <c r="AD107" s="720"/>
      <c r="AE107" s="720"/>
      <c r="AF107" s="720"/>
      <c r="AG107" s="720"/>
      <c r="AH107" s="720"/>
      <c r="AI107" s="720"/>
      <c r="AJ107" s="720"/>
      <c r="AK107" s="720"/>
      <c r="AL107" s="720"/>
      <c r="AM107" s="720"/>
      <c r="AN107" s="720"/>
    </row>
    <row r="108" spans="2:40" x14ac:dyDescent="0.25">
      <c r="B108" s="1"/>
      <c r="C108" s="1"/>
      <c r="D108" s="8"/>
      <c r="E108" s="8"/>
      <c r="F108" s="8"/>
      <c r="G108" s="8"/>
      <c r="H108" s="8"/>
      <c r="I108" s="5"/>
      <c r="J108" s="5"/>
      <c r="K108" s="5"/>
      <c r="R108"/>
      <c r="S108" s="11"/>
      <c r="T108" s="721"/>
      <c r="U108" s="721"/>
      <c r="V108" s="721"/>
      <c r="W108" s="721"/>
      <c r="X108" s="721"/>
      <c r="Y108" s="1702">
        <v>2006</v>
      </c>
      <c r="Z108" s="1702"/>
      <c r="AA108" s="1701">
        <v>2007</v>
      </c>
      <c r="AB108" s="1701"/>
      <c r="AC108" s="1701">
        <v>2008</v>
      </c>
      <c r="AD108" s="1701"/>
      <c r="AE108" s="1701">
        <v>2009</v>
      </c>
      <c r="AF108" s="1701"/>
      <c r="AG108" s="1701">
        <v>2010</v>
      </c>
      <c r="AH108" s="1701"/>
      <c r="AI108" s="1701">
        <v>2011</v>
      </c>
      <c r="AJ108" s="1701"/>
      <c r="AK108" s="1701">
        <v>2012</v>
      </c>
      <c r="AL108" s="1701"/>
      <c r="AM108" s="1701">
        <v>2013</v>
      </c>
      <c r="AN108" s="1701"/>
    </row>
    <row r="109" spans="2:40" x14ac:dyDescent="0.25">
      <c r="B109" s="1"/>
      <c r="C109" s="1"/>
      <c r="D109" s="8"/>
      <c r="E109" s="8"/>
      <c r="F109" s="8"/>
      <c r="G109" s="8"/>
      <c r="H109" s="8"/>
      <c r="I109" s="5"/>
      <c r="J109" s="5"/>
      <c r="K109" s="5"/>
      <c r="R109"/>
      <c r="S109" s="11"/>
      <c r="T109" s="722" t="s">
        <v>497</v>
      </c>
      <c r="U109" s="723"/>
      <c r="V109" s="723"/>
      <c r="W109" s="723"/>
      <c r="X109" s="723"/>
      <c r="Y109" s="724">
        <v>14.855</v>
      </c>
      <c r="Z109" s="725">
        <v>5.734</v>
      </c>
      <c r="AA109" s="724">
        <v>18.95</v>
      </c>
      <c r="AB109" s="726">
        <v>7.2320000000000002</v>
      </c>
      <c r="AC109" s="724">
        <v>28.202000000000002</v>
      </c>
      <c r="AD109" s="726">
        <v>9.4109999999999996</v>
      </c>
      <c r="AE109" s="724">
        <v>24.515440049999999</v>
      </c>
      <c r="AF109" s="726">
        <v>8.5154840499999995</v>
      </c>
      <c r="AG109" s="724">
        <v>26.675366520000001</v>
      </c>
      <c r="AH109" s="726">
        <v>2.73464112</v>
      </c>
      <c r="AI109" s="724">
        <v>30.837580240000001</v>
      </c>
      <c r="AJ109" s="726">
        <v>9.4620171499999994</v>
      </c>
      <c r="AK109" s="724">
        <v>29.80483825</v>
      </c>
      <c r="AL109" s="726">
        <v>9.3414930999999992</v>
      </c>
      <c r="AM109" s="724">
        <v>29.070571279999999</v>
      </c>
      <c r="AN109" s="726">
        <v>8.0930038199999998</v>
      </c>
    </row>
    <row r="110" spans="2:40" x14ac:dyDescent="0.25">
      <c r="B110" s="1"/>
      <c r="C110" s="1"/>
      <c r="D110" s="8"/>
      <c r="E110" s="8"/>
      <c r="F110" s="8"/>
      <c r="G110" s="8"/>
      <c r="H110" s="8"/>
      <c r="I110" s="5"/>
      <c r="J110" s="5"/>
      <c r="K110" s="5"/>
      <c r="R110"/>
      <c r="S110" s="11"/>
      <c r="T110" s="727" t="s">
        <v>498</v>
      </c>
      <c r="U110" s="728"/>
      <c r="V110" s="728"/>
      <c r="W110" s="728"/>
      <c r="X110" s="728"/>
      <c r="Y110" s="729" t="s">
        <v>499</v>
      </c>
      <c r="Z110" s="729"/>
      <c r="AA110" s="730">
        <v>14.2</v>
      </c>
      <c r="AB110" s="731">
        <v>4.9000000000000004</v>
      </c>
      <c r="AC110" s="730">
        <v>14.8</v>
      </c>
      <c r="AD110" s="731">
        <v>5.8</v>
      </c>
      <c r="AE110" s="730">
        <v>22.397686719999999</v>
      </c>
      <c r="AF110" s="731">
        <v>7.4484075199999999</v>
      </c>
      <c r="AG110" s="730">
        <v>10.52441172</v>
      </c>
      <c r="AH110" s="731">
        <v>0.65592908000000005</v>
      </c>
      <c r="AI110" s="730">
        <v>9.2215893500000004</v>
      </c>
      <c r="AJ110" s="731">
        <v>0.91710022999999996</v>
      </c>
      <c r="AK110" s="730">
        <v>10.983615410000001</v>
      </c>
      <c r="AL110" s="731">
        <v>0.99672607000000002</v>
      </c>
      <c r="AM110" s="730">
        <v>10.057049859999999</v>
      </c>
      <c r="AN110" s="731">
        <v>2.0019164599999999</v>
      </c>
    </row>
    <row r="111" spans="2:40" x14ac:dyDescent="0.25">
      <c r="B111" s="1"/>
      <c r="C111" s="1"/>
      <c r="D111" s="8"/>
      <c r="E111" s="8"/>
      <c r="F111" s="8"/>
      <c r="G111" s="8"/>
      <c r="H111" s="8"/>
      <c r="I111" s="5"/>
      <c r="J111" s="5"/>
      <c r="K111" s="5"/>
      <c r="R111"/>
      <c r="S111" s="11"/>
      <c r="T111" s="720"/>
      <c r="U111" s="720"/>
      <c r="V111" s="720"/>
      <c r="W111" s="720"/>
      <c r="X111" s="720"/>
      <c r="Y111" s="720"/>
      <c r="Z111" s="720"/>
      <c r="AA111" s="720"/>
      <c r="AB111" s="720"/>
      <c r="AC111" s="720"/>
      <c r="AD111" s="720"/>
      <c r="AE111" s="720"/>
      <c r="AF111" s="720"/>
      <c r="AG111" s="720"/>
      <c r="AH111" s="720"/>
      <c r="AI111" s="720"/>
      <c r="AJ111" s="720"/>
      <c r="AK111" s="720"/>
      <c r="AL111" s="720"/>
      <c r="AM111" s="720"/>
      <c r="AN111" s="720"/>
    </row>
    <row r="112" spans="2:40" x14ac:dyDescent="0.25">
      <c r="B112" s="1"/>
      <c r="C112" s="1"/>
      <c r="D112" s="8"/>
      <c r="E112" s="8"/>
      <c r="F112" s="8"/>
      <c r="G112" s="8"/>
      <c r="H112" s="8"/>
      <c r="I112" s="5"/>
      <c r="J112" s="5"/>
      <c r="K112" s="5"/>
      <c r="R112"/>
      <c r="S112" s="11"/>
      <c r="T112" s="720"/>
      <c r="U112" s="720"/>
      <c r="V112" s="720"/>
      <c r="W112" s="720"/>
      <c r="X112" s="720"/>
      <c r="Y112" s="720"/>
      <c r="Z112" s="720"/>
      <c r="AA112" s="720"/>
      <c r="AB112" s="720"/>
      <c r="AC112" s="720"/>
      <c r="AD112" s="720"/>
      <c r="AE112" s="720"/>
      <c r="AF112" s="720"/>
      <c r="AG112" s="720">
        <f>AG110*500*AG109*1000</f>
        <v>140371270.0191918</v>
      </c>
      <c r="AH112" s="720"/>
      <c r="AI112" s="720">
        <f>AI110*500*AI109*1000</f>
        <v>142185750.76047724</v>
      </c>
      <c r="AJ112" s="720"/>
      <c r="AK112" s="720">
        <f>AK110*500*AK109*1000</f>
        <v>163682440.34762871</v>
      </c>
      <c r="AL112" s="720"/>
      <c r="AM112" s="720">
        <f>AM110*500*AM109*1000</f>
        <v>146182092.410822</v>
      </c>
      <c r="AN112" s="720"/>
    </row>
    <row r="113" spans="2:40" x14ac:dyDescent="0.25">
      <c r="B113" s="1"/>
      <c r="C113" s="1"/>
      <c r="D113" s="8"/>
      <c r="E113" s="8"/>
      <c r="F113" s="8"/>
      <c r="G113" s="8"/>
      <c r="H113" s="8"/>
      <c r="I113" s="5"/>
      <c r="J113" s="5"/>
      <c r="K113" s="5"/>
      <c r="R113"/>
      <c r="S113" s="11"/>
      <c r="T113" s="704" t="s">
        <v>506</v>
      </c>
      <c r="U113" s="720"/>
      <c r="V113" s="720"/>
      <c r="W113" s="720"/>
      <c r="X113" s="720"/>
      <c r="Y113" s="720"/>
      <c r="Z113" s="720"/>
      <c r="AA113" s="720"/>
      <c r="AB113" s="720"/>
      <c r="AC113" s="720"/>
      <c r="AD113" s="720"/>
      <c r="AE113" s="720"/>
      <c r="AF113" s="720"/>
      <c r="AG113" s="720">
        <f>AG112/10^9</f>
        <v>0.14037127001919181</v>
      </c>
      <c r="AH113" s="720"/>
      <c r="AI113" s="720">
        <f>AI112/10^9</f>
        <v>0.14218575076047724</v>
      </c>
      <c r="AJ113" s="720"/>
      <c r="AK113" s="720">
        <f>AK112/10^9</f>
        <v>0.16368244034762872</v>
      </c>
      <c r="AL113" s="720"/>
      <c r="AM113" s="720">
        <f>AM112/10^9</f>
        <v>0.146182092410822</v>
      </c>
      <c r="AN113" s="720"/>
    </row>
    <row r="114" spans="2:40" x14ac:dyDescent="0.25">
      <c r="B114" s="1"/>
      <c r="C114" s="1"/>
      <c r="D114" s="8"/>
      <c r="E114" s="8"/>
      <c r="F114" s="8"/>
      <c r="G114" s="8"/>
      <c r="H114" s="8"/>
      <c r="I114" s="5"/>
      <c r="J114" s="5"/>
      <c r="K114" s="5"/>
      <c r="R114"/>
      <c r="S114" s="11"/>
    </row>
    <row r="115" spans="2:40" ht="28.8" x14ac:dyDescent="0.3">
      <c r="B115" s="1"/>
      <c r="C115" s="1"/>
      <c r="D115" s="8"/>
      <c r="E115" s="8"/>
      <c r="F115" s="8"/>
      <c r="G115" s="8"/>
      <c r="H115" s="8"/>
      <c r="I115" s="5"/>
      <c r="J115" s="5"/>
      <c r="K115" s="5"/>
      <c r="R115"/>
      <c r="S115" s="11"/>
      <c r="T115" s="732" t="s">
        <v>124</v>
      </c>
      <c r="U115" s="733" t="s">
        <v>503</v>
      </c>
      <c r="V115" s="734" t="s">
        <v>504</v>
      </c>
      <c r="W115" s="735" t="s">
        <v>505</v>
      </c>
      <c r="X115" s="732" t="s">
        <v>295</v>
      </c>
      <c r="Y115" t="s">
        <v>507</v>
      </c>
    </row>
    <row r="116" spans="2:40" ht="14.4" x14ac:dyDescent="0.3">
      <c r="B116" s="1"/>
      <c r="C116" s="1"/>
      <c r="D116" s="8"/>
      <c r="E116" s="8"/>
      <c r="F116" s="8"/>
      <c r="G116" s="8"/>
      <c r="H116" s="8"/>
      <c r="I116" s="5"/>
      <c r="J116" s="5"/>
      <c r="K116" s="5"/>
      <c r="R116"/>
      <c r="S116" s="11" t="s">
        <v>48</v>
      </c>
      <c r="T116" s="736">
        <v>3.5110000000000001</v>
      </c>
      <c r="U116" s="736">
        <v>35.884</v>
      </c>
      <c r="V116" s="736">
        <v>36.92</v>
      </c>
      <c r="W116" s="736">
        <v>104.765</v>
      </c>
      <c r="X116" s="736">
        <v>109.99700000000001</v>
      </c>
      <c r="Y116" s="737">
        <f>SUM(T116:X116)</f>
        <v>291.077</v>
      </c>
    </row>
    <row r="117" spans="2:40" x14ac:dyDescent="0.25">
      <c r="B117" s="1"/>
      <c r="C117" s="1"/>
      <c r="D117" s="8"/>
      <c r="E117" s="8"/>
      <c r="F117" s="8"/>
      <c r="G117" s="8"/>
      <c r="H117" s="8"/>
      <c r="I117" s="5"/>
      <c r="J117" s="5"/>
      <c r="K117" s="5"/>
      <c r="R117"/>
      <c r="S117" s="11"/>
      <c r="T117" s="738">
        <f>T116/$Y$116</f>
        <v>1.206210040642167E-2</v>
      </c>
      <c r="U117" s="738">
        <f>U116/$Y$116</f>
        <v>0.1232800942705882</v>
      </c>
      <c r="V117" s="738">
        <f>V116/$Y$116</f>
        <v>0.12683928994733354</v>
      </c>
      <c r="W117" s="738">
        <f>W116/$Y$116</f>
        <v>0.3599219450523401</v>
      </c>
      <c r="X117" s="738">
        <f>X116/$Y$116</f>
        <v>0.37789657032331658</v>
      </c>
    </row>
    <row r="118" spans="2:40" x14ac:dyDescent="0.25">
      <c r="B118" s="1"/>
      <c r="C118" s="1"/>
      <c r="D118" s="8"/>
      <c r="E118" s="8"/>
      <c r="F118" s="8"/>
      <c r="G118" s="8"/>
      <c r="H118" s="8"/>
      <c r="I118" s="5"/>
      <c r="J118" s="5"/>
      <c r="K118" s="5"/>
      <c r="R118"/>
      <c r="S118" s="11"/>
      <c r="V118" s="739">
        <f>V117/SUM(V117:W117)</f>
        <v>0.26057804284151465</v>
      </c>
      <c r="W118" s="739">
        <f>W117/SUM(V117:W117)</f>
        <v>0.73942195715848535</v>
      </c>
    </row>
    <row r="119" spans="2:40" x14ac:dyDescent="0.25">
      <c r="B119" s="1"/>
      <c r="C119" s="1"/>
      <c r="D119" s="8"/>
      <c r="E119" s="8"/>
      <c r="F119" s="8"/>
      <c r="G119" s="8"/>
      <c r="H119" s="8"/>
      <c r="I119" s="5"/>
      <c r="J119" s="5"/>
      <c r="K119" s="5"/>
      <c r="R119"/>
      <c r="S119" s="11"/>
    </row>
    <row r="120" spans="2:40" x14ac:dyDescent="0.25">
      <c r="B120" s="1"/>
      <c r="C120" s="1"/>
      <c r="D120" s="8"/>
      <c r="E120" s="8"/>
      <c r="F120" s="8"/>
      <c r="G120" s="8"/>
      <c r="H120" s="8"/>
      <c r="I120" s="5"/>
      <c r="J120" s="5"/>
      <c r="K120" s="5"/>
      <c r="R120"/>
      <c r="S120" s="11"/>
    </row>
    <row r="121" spans="2:40" x14ac:dyDescent="0.25">
      <c r="B121" s="1"/>
      <c r="C121" s="1"/>
      <c r="D121" s="8"/>
      <c r="E121" s="8"/>
      <c r="F121" s="8"/>
      <c r="G121" s="8"/>
      <c r="H121" s="8"/>
      <c r="I121" s="5"/>
      <c r="J121" s="5"/>
      <c r="K121" s="5"/>
      <c r="R121"/>
      <c r="S121" s="11"/>
    </row>
    <row r="122" spans="2:40" x14ac:dyDescent="0.25">
      <c r="B122" s="1"/>
      <c r="C122" s="1"/>
      <c r="D122" s="8"/>
      <c r="E122" s="8"/>
      <c r="F122" s="8"/>
      <c r="G122" s="8"/>
      <c r="H122" s="8"/>
      <c r="I122" s="5"/>
      <c r="J122" s="5"/>
      <c r="K122" s="5"/>
      <c r="R122"/>
      <c r="S122" s="11"/>
    </row>
    <row r="123" spans="2:40" x14ac:dyDescent="0.25">
      <c r="B123" s="1"/>
      <c r="C123" s="1"/>
      <c r="D123" s="8"/>
      <c r="E123" s="8"/>
      <c r="F123" s="8"/>
      <c r="G123" s="8"/>
      <c r="H123" s="8"/>
      <c r="I123" s="5"/>
      <c r="J123" s="5"/>
      <c r="K123" s="5"/>
      <c r="R123"/>
      <c r="S123" s="11"/>
    </row>
    <row r="124" spans="2:40" x14ac:dyDescent="0.25">
      <c r="B124" s="1"/>
      <c r="C124" s="1"/>
      <c r="D124" s="8"/>
      <c r="E124" s="8"/>
      <c r="F124" s="8"/>
      <c r="G124" s="8"/>
      <c r="H124" s="8"/>
      <c r="I124" s="5"/>
      <c r="J124" s="5"/>
      <c r="K124" s="5"/>
      <c r="R124"/>
      <c r="S124" s="11"/>
    </row>
    <row r="125" spans="2:40" x14ac:dyDescent="0.25">
      <c r="B125" s="1"/>
      <c r="C125" s="1"/>
      <c r="D125" s="8"/>
      <c r="E125" s="8"/>
      <c r="F125" s="8"/>
      <c r="G125" s="8"/>
      <c r="H125" s="8"/>
      <c r="I125" s="5"/>
      <c r="J125" s="5"/>
      <c r="K125" s="5"/>
      <c r="R125"/>
      <c r="S125" s="11"/>
    </row>
    <row r="126" spans="2:40" x14ac:dyDescent="0.25">
      <c r="B126" s="1"/>
      <c r="C126" s="1"/>
      <c r="D126" s="8"/>
      <c r="E126" s="8"/>
      <c r="F126" s="8"/>
      <c r="G126" s="8"/>
      <c r="H126" s="8"/>
      <c r="I126" s="5"/>
      <c r="J126" s="5"/>
      <c r="K126" s="5"/>
      <c r="R126"/>
      <c r="S126" s="11"/>
    </row>
    <row r="127" spans="2:40" x14ac:dyDescent="0.25">
      <c r="B127" s="1"/>
      <c r="C127" s="1"/>
      <c r="D127" s="8"/>
      <c r="E127" s="8"/>
      <c r="F127" s="8"/>
      <c r="G127" s="8"/>
      <c r="H127" s="8"/>
      <c r="I127" s="5"/>
      <c r="J127" s="5"/>
      <c r="K127" s="5"/>
      <c r="R127"/>
      <c r="S127" s="11"/>
    </row>
    <row r="128" spans="2:40" x14ac:dyDescent="0.25">
      <c r="B128" s="1"/>
      <c r="C128" s="1"/>
      <c r="D128" s="8"/>
      <c r="E128" s="8"/>
      <c r="F128" s="8"/>
      <c r="G128" s="8"/>
      <c r="H128" s="8"/>
      <c r="I128" s="5"/>
      <c r="J128" s="5"/>
      <c r="K128" s="5"/>
      <c r="R128"/>
      <c r="S128" s="11"/>
    </row>
    <row r="129" spans="2:19" x14ac:dyDescent="0.25">
      <c r="B129" s="1"/>
      <c r="C129" s="1"/>
      <c r="D129" s="8"/>
      <c r="E129" s="8"/>
      <c r="F129" s="8"/>
      <c r="G129" s="8"/>
      <c r="H129" s="8"/>
      <c r="I129" s="5"/>
      <c r="J129" s="5"/>
      <c r="K129" s="5"/>
      <c r="R129"/>
      <c r="S129" s="11"/>
    </row>
    <row r="130" spans="2:19" x14ac:dyDescent="0.25">
      <c r="B130" s="1"/>
      <c r="C130" s="1"/>
      <c r="D130" s="8"/>
      <c r="E130" s="8"/>
      <c r="F130" s="8"/>
      <c r="G130" s="8"/>
      <c r="H130" s="8"/>
      <c r="I130" s="5"/>
      <c r="J130" s="5"/>
      <c r="K130" s="5"/>
      <c r="R130"/>
      <c r="S130" s="11"/>
    </row>
    <row r="131" spans="2:19" x14ac:dyDescent="0.25">
      <c r="B131" s="1"/>
      <c r="C131" s="1"/>
      <c r="D131" s="8"/>
      <c r="E131" s="8"/>
      <c r="F131" s="8"/>
      <c r="G131" s="8"/>
      <c r="H131" s="8"/>
      <c r="I131" s="5"/>
      <c r="J131" s="5"/>
      <c r="K131" s="5"/>
      <c r="R131"/>
      <c r="S131" s="11"/>
    </row>
    <row r="132" spans="2:19" x14ac:dyDescent="0.25">
      <c r="B132" s="1"/>
      <c r="C132" s="1"/>
      <c r="D132" s="8"/>
      <c r="E132" s="8"/>
      <c r="F132" s="8"/>
      <c r="G132" s="8"/>
      <c r="H132" s="8"/>
      <c r="I132" s="5"/>
      <c r="J132" s="5"/>
      <c r="K132" s="5"/>
      <c r="R132"/>
      <c r="S132" s="11"/>
    </row>
    <row r="133" spans="2:19" x14ac:dyDescent="0.25">
      <c r="B133" s="1"/>
      <c r="C133" s="1"/>
      <c r="D133" s="8"/>
      <c r="E133" s="8"/>
      <c r="F133" s="8"/>
      <c r="G133" s="8"/>
      <c r="H133" s="8"/>
      <c r="I133" s="5"/>
      <c r="J133" s="5"/>
      <c r="K133" s="5"/>
      <c r="R133"/>
      <c r="S133" s="11"/>
    </row>
    <row r="134" spans="2:19" x14ac:dyDescent="0.25">
      <c r="B134" s="1"/>
      <c r="C134" s="1"/>
      <c r="D134" s="8"/>
      <c r="E134" s="8"/>
      <c r="F134" s="8"/>
      <c r="G134" s="8"/>
      <c r="H134" s="8"/>
      <c r="I134" s="5"/>
      <c r="J134" s="5"/>
      <c r="K134" s="5"/>
      <c r="R134"/>
      <c r="S134" s="11"/>
    </row>
    <row r="135" spans="2:19" x14ac:dyDescent="0.25">
      <c r="B135" s="1"/>
      <c r="C135" s="1"/>
      <c r="D135" s="8"/>
      <c r="E135" s="8"/>
      <c r="F135" s="8"/>
      <c r="G135" s="8"/>
      <c r="H135" s="8"/>
      <c r="I135" s="5"/>
      <c r="J135" s="5"/>
      <c r="K135" s="5"/>
      <c r="R135"/>
      <c r="S135" s="11"/>
    </row>
    <row r="136" spans="2:19" x14ac:dyDescent="0.25">
      <c r="B136" s="1"/>
      <c r="C136" s="1"/>
      <c r="D136" s="8"/>
      <c r="E136" s="8"/>
      <c r="F136" s="8"/>
      <c r="G136" s="8"/>
      <c r="H136" s="8"/>
      <c r="I136" s="5"/>
      <c r="J136" s="5"/>
      <c r="K136" s="5"/>
      <c r="R136"/>
      <c r="S136" s="11"/>
    </row>
    <row r="137" spans="2:19" x14ac:dyDescent="0.25">
      <c r="B137" s="1"/>
      <c r="C137" s="1"/>
      <c r="D137" s="8"/>
      <c r="E137" s="8"/>
      <c r="F137" s="8"/>
      <c r="G137" s="8"/>
      <c r="H137" s="8"/>
      <c r="I137" s="5"/>
      <c r="J137" s="5"/>
      <c r="K137" s="5"/>
      <c r="R137"/>
      <c r="S137" s="11"/>
    </row>
    <row r="138" spans="2:19" x14ac:dyDescent="0.25">
      <c r="B138" s="1"/>
      <c r="C138" s="1"/>
      <c r="D138" s="8"/>
      <c r="E138" s="8"/>
      <c r="F138" s="8"/>
      <c r="G138" s="8"/>
      <c r="H138" s="8"/>
      <c r="I138" s="5"/>
      <c r="J138" s="5"/>
      <c r="K138" s="5"/>
      <c r="R138"/>
      <c r="S138" s="11"/>
    </row>
    <row r="139" spans="2:19" x14ac:dyDescent="0.25">
      <c r="B139" s="1"/>
      <c r="C139" s="1"/>
      <c r="D139" s="8"/>
      <c r="E139" s="8"/>
      <c r="F139" s="8"/>
      <c r="G139" s="8"/>
      <c r="H139" s="8"/>
      <c r="I139" s="5"/>
      <c r="J139" s="5"/>
      <c r="K139" s="5"/>
      <c r="R139"/>
      <c r="S139" s="11"/>
    </row>
    <row r="140" spans="2:19" x14ac:dyDescent="0.25">
      <c r="B140" s="1"/>
      <c r="C140" s="1"/>
      <c r="D140" s="8"/>
      <c r="E140" s="8"/>
      <c r="F140" s="8"/>
      <c r="G140" s="8"/>
      <c r="H140" s="8"/>
      <c r="I140" s="5"/>
      <c r="J140" s="5"/>
      <c r="K140" s="5"/>
      <c r="R140"/>
      <c r="S140" s="11"/>
    </row>
    <row r="141" spans="2:19" x14ac:dyDescent="0.25">
      <c r="B141" s="1"/>
      <c r="C141" s="1"/>
      <c r="D141" s="8"/>
      <c r="E141" s="8"/>
      <c r="F141" s="8"/>
      <c r="G141" s="8"/>
      <c r="H141" s="8"/>
      <c r="I141" s="5"/>
      <c r="J141" s="5"/>
      <c r="K141" s="5"/>
      <c r="R141"/>
      <c r="S141" s="11"/>
    </row>
    <row r="142" spans="2:19" x14ac:dyDescent="0.25">
      <c r="B142" s="1"/>
      <c r="C142" s="1"/>
      <c r="D142" s="8"/>
      <c r="E142" s="8"/>
      <c r="F142" s="8"/>
      <c r="G142" s="8"/>
      <c r="H142" s="8"/>
      <c r="I142" s="5"/>
      <c r="J142" s="5"/>
      <c r="K142" s="5"/>
      <c r="R142"/>
      <c r="S142" s="11"/>
    </row>
    <row r="143" spans="2:19" x14ac:dyDescent="0.25">
      <c r="B143" s="1"/>
      <c r="C143" s="1"/>
      <c r="D143" s="8"/>
      <c r="E143" s="8"/>
      <c r="F143" s="8"/>
      <c r="G143" s="8"/>
      <c r="H143" s="8"/>
      <c r="I143" s="5"/>
      <c r="J143" s="5"/>
      <c r="K143" s="5"/>
      <c r="R143"/>
      <c r="S143" s="11"/>
    </row>
    <row r="144" spans="2:19" x14ac:dyDescent="0.25">
      <c r="B144" s="1"/>
      <c r="C144" s="1"/>
      <c r="D144" s="8"/>
      <c r="E144" s="8"/>
      <c r="F144" s="8"/>
      <c r="G144" s="8"/>
      <c r="H144" s="8"/>
      <c r="I144" s="5"/>
      <c r="J144" s="5"/>
      <c r="K144" s="5"/>
      <c r="R144"/>
      <c r="S144" s="11"/>
    </row>
    <row r="145" spans="2:19" x14ac:dyDescent="0.25">
      <c r="B145" s="1"/>
      <c r="C145" s="1"/>
      <c r="D145" s="8"/>
      <c r="E145" s="8"/>
      <c r="F145" s="8"/>
      <c r="G145" s="8"/>
      <c r="H145" s="8"/>
      <c r="I145" s="5"/>
      <c r="J145" s="5"/>
      <c r="K145" s="5"/>
      <c r="R145"/>
      <c r="S145" s="11"/>
    </row>
    <row r="146" spans="2:19" x14ac:dyDescent="0.25">
      <c r="B146" s="1"/>
      <c r="C146" s="1"/>
      <c r="D146" s="8"/>
      <c r="E146" s="8"/>
      <c r="F146" s="8"/>
      <c r="G146" s="8"/>
      <c r="H146" s="8"/>
      <c r="I146" s="5"/>
      <c r="J146" s="5"/>
      <c r="K146" s="5"/>
      <c r="R146"/>
      <c r="S146" s="11"/>
    </row>
    <row r="147" spans="2:19" x14ac:dyDescent="0.25">
      <c r="B147" s="1"/>
      <c r="C147" s="1"/>
      <c r="D147" s="8"/>
      <c r="E147" s="8"/>
      <c r="F147" s="8"/>
      <c r="G147" s="8"/>
      <c r="H147" s="8"/>
      <c r="I147" s="5"/>
      <c r="J147" s="5"/>
      <c r="K147" s="5"/>
      <c r="R147"/>
      <c r="S147" s="11"/>
    </row>
    <row r="148" spans="2:19" x14ac:dyDescent="0.25">
      <c r="B148" s="1"/>
      <c r="C148" s="1"/>
      <c r="D148" s="8"/>
      <c r="E148" s="8"/>
      <c r="F148" s="8"/>
      <c r="G148" s="8"/>
      <c r="H148" s="8"/>
      <c r="I148" s="5"/>
      <c r="J148" s="5"/>
      <c r="K148" s="5"/>
      <c r="R148"/>
      <c r="S148" s="11"/>
    </row>
    <row r="149" spans="2:19" x14ac:dyDescent="0.25">
      <c r="B149" s="1"/>
      <c r="C149" s="1"/>
      <c r="D149" s="8"/>
      <c r="E149" s="8"/>
      <c r="F149" s="8"/>
      <c r="G149" s="8"/>
      <c r="H149" s="8"/>
      <c r="I149" s="5"/>
      <c r="J149" s="5"/>
      <c r="K149" s="5"/>
      <c r="R149"/>
      <c r="S149" s="11"/>
    </row>
    <row r="150" spans="2:19" x14ac:dyDescent="0.25">
      <c r="B150" s="1"/>
      <c r="C150" s="1"/>
      <c r="D150" s="8"/>
      <c r="E150" s="8"/>
      <c r="F150" s="8"/>
      <c r="G150" s="8"/>
      <c r="H150" s="8"/>
      <c r="I150" s="5"/>
      <c r="J150" s="5"/>
      <c r="K150" s="5"/>
      <c r="R150"/>
      <c r="S150" s="11"/>
    </row>
    <row r="151" spans="2:19" x14ac:dyDescent="0.25">
      <c r="B151" s="1"/>
      <c r="C151" s="1"/>
      <c r="D151" s="8"/>
      <c r="E151" s="8"/>
      <c r="F151" s="8"/>
      <c r="G151" s="8"/>
      <c r="H151" s="8"/>
      <c r="I151" s="5"/>
      <c r="J151" s="5"/>
      <c r="K151" s="5"/>
      <c r="R151"/>
      <c r="S151" s="11"/>
    </row>
    <row r="152" spans="2:19" x14ac:dyDescent="0.25">
      <c r="B152" s="1"/>
      <c r="C152" s="1"/>
      <c r="D152" s="8"/>
      <c r="E152" s="8"/>
      <c r="F152" s="8"/>
      <c r="G152" s="8"/>
      <c r="H152" s="8"/>
      <c r="I152" s="5"/>
      <c r="J152" s="5"/>
      <c r="K152" s="5"/>
      <c r="R152"/>
      <c r="S152" s="11"/>
    </row>
    <row r="153" spans="2:19" x14ac:dyDescent="0.25">
      <c r="B153" s="1"/>
      <c r="C153" s="1"/>
      <c r="D153" s="8"/>
      <c r="E153" s="8"/>
      <c r="F153" s="8"/>
      <c r="G153" s="8"/>
      <c r="H153" s="8"/>
      <c r="I153" s="5"/>
      <c r="J153" s="5"/>
      <c r="K153" s="5"/>
      <c r="R153"/>
      <c r="S153" s="11"/>
    </row>
    <row r="154" spans="2:19" x14ac:dyDescent="0.25">
      <c r="B154" s="1"/>
      <c r="C154" s="1"/>
      <c r="D154" s="8"/>
      <c r="E154" s="8"/>
      <c r="F154" s="8"/>
      <c r="G154" s="8"/>
      <c r="H154" s="8"/>
      <c r="I154" s="5"/>
      <c r="J154" s="5"/>
      <c r="K154" s="5"/>
      <c r="R154"/>
      <c r="S154" s="11"/>
    </row>
    <row r="155" spans="2:19" x14ac:dyDescent="0.25">
      <c r="B155" s="1"/>
      <c r="C155" s="1"/>
      <c r="D155" s="8"/>
      <c r="E155" s="8"/>
      <c r="F155" s="8"/>
      <c r="G155" s="8"/>
      <c r="H155" s="8"/>
      <c r="I155" s="5"/>
      <c r="J155" s="5"/>
      <c r="K155" s="5"/>
      <c r="R155"/>
      <c r="S155" s="11"/>
    </row>
    <row r="156" spans="2:19" x14ac:dyDescent="0.25">
      <c r="B156" s="1"/>
      <c r="C156" s="1"/>
      <c r="D156" s="8"/>
      <c r="E156" s="8"/>
      <c r="F156" s="8"/>
      <c r="G156" s="8"/>
      <c r="H156" s="8"/>
      <c r="I156" s="5"/>
      <c r="J156" s="5"/>
      <c r="K156" s="5"/>
      <c r="R156"/>
      <c r="S156" s="11"/>
    </row>
    <row r="157" spans="2:19" x14ac:dyDescent="0.25">
      <c r="B157" s="1"/>
      <c r="C157" s="1"/>
      <c r="D157" s="8"/>
      <c r="E157" s="8"/>
      <c r="F157" s="8"/>
      <c r="G157" s="8"/>
      <c r="H157" s="8"/>
      <c r="I157" s="5"/>
      <c r="J157" s="5"/>
      <c r="K157" s="5"/>
      <c r="R157"/>
      <c r="S157" s="11"/>
    </row>
    <row r="158" spans="2:19" x14ac:dyDescent="0.25">
      <c r="B158" s="1"/>
      <c r="C158" s="1"/>
      <c r="D158" s="8"/>
      <c r="E158" s="8"/>
      <c r="F158" s="8"/>
      <c r="G158" s="8"/>
      <c r="H158" s="8"/>
      <c r="I158" s="5"/>
      <c r="J158" s="5"/>
      <c r="K158" s="5"/>
      <c r="R158"/>
      <c r="S158" s="11"/>
    </row>
    <row r="159" spans="2:19" x14ac:dyDescent="0.25">
      <c r="B159" s="1"/>
      <c r="C159" s="1"/>
      <c r="D159" s="8"/>
      <c r="E159" s="8"/>
      <c r="F159" s="8"/>
      <c r="G159" s="8"/>
      <c r="H159" s="8"/>
      <c r="I159" s="5"/>
      <c r="J159" s="5"/>
      <c r="K159" s="5"/>
      <c r="R159"/>
      <c r="S159" s="11"/>
    </row>
    <row r="160" spans="2:19" x14ac:dyDescent="0.25">
      <c r="B160" s="1"/>
      <c r="C160" s="1"/>
      <c r="D160" s="8"/>
      <c r="E160" s="8"/>
      <c r="F160" s="8"/>
      <c r="G160" s="8"/>
      <c r="H160" s="8"/>
      <c r="I160" s="5"/>
      <c r="J160" s="5"/>
      <c r="K160" s="5"/>
      <c r="R160"/>
      <c r="S160" s="11"/>
    </row>
    <row r="161" spans="2:19" x14ac:dyDescent="0.25">
      <c r="B161" s="1"/>
      <c r="C161" s="1"/>
      <c r="D161" s="8"/>
      <c r="E161" s="8"/>
      <c r="F161" s="8"/>
      <c r="G161" s="8"/>
      <c r="H161" s="8"/>
      <c r="I161" s="5"/>
      <c r="J161" s="5"/>
      <c r="K161" s="5"/>
      <c r="R161"/>
      <c r="S161" s="11"/>
    </row>
    <row r="162" spans="2:19" x14ac:dyDescent="0.25">
      <c r="B162" s="1"/>
      <c r="C162" s="1"/>
      <c r="D162" s="8"/>
      <c r="E162" s="8"/>
      <c r="F162" s="8"/>
      <c r="G162" s="8"/>
      <c r="H162" s="8"/>
      <c r="I162" s="5"/>
      <c r="J162" s="5"/>
      <c r="K162" s="5"/>
      <c r="R162"/>
      <c r="S162" s="11"/>
    </row>
    <row r="163" spans="2:19" x14ac:dyDescent="0.25">
      <c r="B163" s="1"/>
      <c r="C163" s="1"/>
      <c r="D163" s="8"/>
      <c r="E163" s="8"/>
      <c r="F163" s="8"/>
      <c r="G163" s="8"/>
      <c r="H163" s="8"/>
      <c r="I163" s="5"/>
      <c r="J163" s="5"/>
      <c r="K163" s="5"/>
      <c r="R163"/>
      <c r="S163" s="11"/>
    </row>
    <row r="164" spans="2:19" x14ac:dyDescent="0.25">
      <c r="B164" s="1"/>
      <c r="C164" s="1"/>
      <c r="D164" s="8"/>
      <c r="E164" s="8"/>
      <c r="F164" s="8"/>
      <c r="G164" s="8"/>
      <c r="H164" s="8"/>
      <c r="I164" s="5"/>
      <c r="J164" s="5"/>
      <c r="K164" s="5"/>
      <c r="R164"/>
      <c r="S164" s="11"/>
    </row>
    <row r="165" spans="2:19" x14ac:dyDescent="0.25">
      <c r="B165" s="1"/>
      <c r="C165" s="1"/>
      <c r="D165" s="8"/>
      <c r="E165" s="8"/>
      <c r="F165" s="8"/>
      <c r="G165" s="8"/>
      <c r="H165" s="8"/>
      <c r="I165" s="5"/>
      <c r="J165" s="5"/>
      <c r="K165" s="5"/>
      <c r="R165"/>
      <c r="S165" s="11"/>
    </row>
    <row r="166" spans="2:19" x14ac:dyDescent="0.25">
      <c r="B166" s="1"/>
      <c r="C166" s="1"/>
      <c r="D166" s="8"/>
      <c r="E166" s="8"/>
      <c r="F166" s="8"/>
      <c r="G166" s="8"/>
      <c r="H166" s="8"/>
      <c r="I166" s="5"/>
      <c r="J166" s="5"/>
      <c r="K166" s="5"/>
      <c r="R166"/>
      <c r="S166" s="11"/>
    </row>
    <row r="167" spans="2:19" x14ac:dyDescent="0.25">
      <c r="B167" s="1"/>
      <c r="C167" s="1"/>
      <c r="D167" s="8"/>
      <c r="E167" s="8"/>
      <c r="F167" s="8"/>
      <c r="G167" s="8"/>
      <c r="H167" s="8"/>
      <c r="I167" s="5"/>
      <c r="J167" s="5"/>
      <c r="K167" s="5"/>
      <c r="R167"/>
      <c r="S167" s="11"/>
    </row>
    <row r="168" spans="2:19" x14ac:dyDescent="0.25">
      <c r="B168" s="1"/>
      <c r="C168" s="1"/>
      <c r="D168" s="8"/>
      <c r="E168" s="8"/>
      <c r="F168" s="8"/>
      <c r="G168" s="8"/>
      <c r="H168" s="8"/>
      <c r="I168" s="5"/>
      <c r="J168" s="5"/>
      <c r="K168" s="5"/>
      <c r="R168"/>
      <c r="S168" s="11"/>
    </row>
    <row r="169" spans="2:19" x14ac:dyDescent="0.25">
      <c r="B169" s="1"/>
      <c r="C169" s="1"/>
      <c r="D169" s="8"/>
      <c r="E169" s="8"/>
      <c r="F169" s="8"/>
      <c r="G169" s="8"/>
      <c r="H169" s="8"/>
      <c r="I169" s="5"/>
      <c r="J169" s="5"/>
      <c r="K169" s="5"/>
      <c r="R169"/>
      <c r="S169" s="11"/>
    </row>
    <row r="170" spans="2:19" x14ac:dyDescent="0.25">
      <c r="B170" s="1"/>
      <c r="C170" s="1"/>
      <c r="D170" s="8"/>
      <c r="E170" s="8"/>
      <c r="F170" s="8"/>
      <c r="G170" s="8"/>
      <c r="H170" s="8"/>
      <c r="I170" s="5"/>
      <c r="J170" s="5"/>
      <c r="K170" s="5"/>
      <c r="R170"/>
      <c r="S170" s="11"/>
    </row>
    <row r="171" spans="2:19" x14ac:dyDescent="0.25">
      <c r="B171" s="1"/>
      <c r="C171" s="1"/>
      <c r="D171" s="8"/>
      <c r="E171" s="8"/>
      <c r="F171" s="8"/>
      <c r="G171" s="8"/>
      <c r="H171" s="8"/>
      <c r="I171" s="5"/>
      <c r="J171" s="5"/>
      <c r="K171" s="5"/>
      <c r="R171"/>
      <c r="S171" s="11"/>
    </row>
    <row r="172" spans="2:19" x14ac:dyDescent="0.25">
      <c r="B172" s="1"/>
      <c r="C172" s="1"/>
      <c r="D172" s="8"/>
      <c r="E172" s="8"/>
      <c r="F172" s="8"/>
      <c r="G172" s="8"/>
      <c r="H172" s="8"/>
      <c r="I172" s="5"/>
      <c r="J172" s="5"/>
      <c r="K172" s="5"/>
      <c r="R172"/>
      <c r="S172" s="11"/>
    </row>
    <row r="173" spans="2:19" x14ac:dyDescent="0.25">
      <c r="B173" s="1"/>
      <c r="C173" s="1"/>
      <c r="D173" s="8"/>
      <c r="E173" s="8"/>
      <c r="F173" s="8"/>
      <c r="G173" s="8"/>
      <c r="H173" s="8"/>
      <c r="I173" s="5"/>
      <c r="J173" s="5"/>
      <c r="K173" s="5"/>
      <c r="R173"/>
      <c r="S173" s="11"/>
    </row>
    <row r="174" spans="2:19" x14ac:dyDescent="0.25">
      <c r="B174" s="1"/>
      <c r="C174" s="1"/>
      <c r="D174" s="8"/>
      <c r="E174" s="8"/>
      <c r="F174" s="8"/>
      <c r="G174" s="8"/>
      <c r="H174" s="8"/>
      <c r="I174" s="5"/>
      <c r="J174" s="5"/>
      <c r="K174" s="5"/>
      <c r="R174"/>
      <c r="S174" s="11"/>
    </row>
    <row r="175" spans="2:19" x14ac:dyDescent="0.25">
      <c r="B175" s="1"/>
      <c r="C175" s="1"/>
      <c r="D175" s="8"/>
      <c r="E175" s="8"/>
      <c r="F175" s="8"/>
      <c r="G175" s="8"/>
      <c r="H175" s="8"/>
      <c r="I175" s="5"/>
      <c r="J175" s="5"/>
      <c r="K175" s="5"/>
      <c r="R175"/>
      <c r="S175" s="11"/>
    </row>
    <row r="176" spans="2:19" x14ac:dyDescent="0.25">
      <c r="B176" s="1"/>
      <c r="C176" s="1"/>
      <c r="D176" s="8"/>
      <c r="E176" s="8"/>
      <c r="F176" s="8"/>
      <c r="G176" s="8"/>
      <c r="H176" s="8"/>
      <c r="I176" s="5"/>
      <c r="J176" s="5"/>
      <c r="K176" s="5"/>
      <c r="R176"/>
      <c r="S176" s="11"/>
    </row>
    <row r="177" spans="2:19" x14ac:dyDescent="0.25">
      <c r="B177" s="1"/>
      <c r="C177" s="1"/>
      <c r="D177" s="8"/>
      <c r="E177" s="8"/>
      <c r="F177" s="8"/>
      <c r="G177" s="8"/>
      <c r="H177" s="8"/>
      <c r="I177" s="5"/>
      <c r="J177" s="5"/>
      <c r="K177" s="5"/>
      <c r="R177"/>
      <c r="S177" s="11"/>
    </row>
    <row r="178" spans="2:19" x14ac:dyDescent="0.25">
      <c r="B178" s="1"/>
      <c r="C178" s="1"/>
      <c r="D178" s="8"/>
      <c r="E178" s="8"/>
      <c r="F178" s="8"/>
      <c r="G178" s="8"/>
      <c r="H178" s="8"/>
      <c r="I178" s="5"/>
      <c r="J178" s="5"/>
      <c r="K178" s="5"/>
      <c r="R178"/>
      <c r="S178" s="11"/>
    </row>
    <row r="179" spans="2:19" x14ac:dyDescent="0.25">
      <c r="B179" s="1"/>
      <c r="C179" s="1"/>
      <c r="D179" s="8"/>
      <c r="E179" s="8"/>
      <c r="F179" s="8"/>
      <c r="G179" s="8"/>
      <c r="H179" s="8"/>
      <c r="I179" s="5"/>
      <c r="J179" s="5"/>
      <c r="K179" s="5"/>
      <c r="R179"/>
      <c r="S179" s="11"/>
    </row>
    <row r="180" spans="2:19" x14ac:dyDescent="0.25">
      <c r="B180" s="1"/>
      <c r="C180" s="1"/>
      <c r="D180" s="8"/>
      <c r="E180" s="8"/>
      <c r="F180" s="8"/>
      <c r="G180" s="8"/>
      <c r="H180" s="8"/>
      <c r="I180" s="5"/>
      <c r="J180" s="5"/>
      <c r="K180" s="5"/>
      <c r="R180"/>
      <c r="S180" s="11"/>
    </row>
    <row r="181" spans="2:19" x14ac:dyDescent="0.25">
      <c r="B181" s="1"/>
      <c r="C181" s="1"/>
      <c r="D181" s="8"/>
      <c r="E181" s="8"/>
      <c r="F181" s="8"/>
      <c r="G181" s="8"/>
      <c r="H181" s="8"/>
      <c r="I181" s="5"/>
      <c r="J181" s="5"/>
      <c r="K181" s="5"/>
      <c r="R181"/>
      <c r="S181" s="11"/>
    </row>
    <row r="182" spans="2:19" x14ac:dyDescent="0.25">
      <c r="B182" s="1"/>
      <c r="C182" s="1"/>
      <c r="D182" s="8"/>
      <c r="E182" s="8"/>
      <c r="F182" s="8"/>
      <c r="G182" s="8"/>
      <c r="H182" s="8"/>
      <c r="I182" s="5"/>
      <c r="J182" s="5"/>
      <c r="K182" s="5"/>
      <c r="R182"/>
      <c r="S182" s="11"/>
    </row>
    <row r="183" spans="2:19" x14ac:dyDescent="0.25">
      <c r="B183" s="1"/>
      <c r="C183" s="1"/>
      <c r="D183" s="8"/>
      <c r="E183" s="8"/>
      <c r="F183" s="8"/>
      <c r="G183" s="8"/>
      <c r="H183" s="8"/>
      <c r="I183" s="5"/>
      <c r="J183" s="5"/>
      <c r="K183" s="5"/>
      <c r="R183"/>
      <c r="S183" s="11"/>
    </row>
    <row r="184" spans="2:19" x14ac:dyDescent="0.25">
      <c r="B184" s="1"/>
      <c r="C184" s="1"/>
      <c r="D184" s="8"/>
      <c r="E184" s="8"/>
      <c r="F184" s="8"/>
      <c r="G184" s="8"/>
      <c r="H184" s="8"/>
      <c r="I184" s="5"/>
      <c r="J184" s="5"/>
      <c r="K184" s="5"/>
      <c r="R184"/>
      <c r="S184" s="11"/>
    </row>
    <row r="185" spans="2:19" x14ac:dyDescent="0.25">
      <c r="B185" s="1"/>
      <c r="C185" s="1"/>
      <c r="D185" s="8"/>
      <c r="E185" s="8"/>
      <c r="F185" s="8"/>
      <c r="G185" s="8"/>
      <c r="H185" s="8"/>
      <c r="I185" s="5"/>
      <c r="J185" s="5"/>
      <c r="K185" s="5"/>
      <c r="R185"/>
      <c r="S185" s="11"/>
    </row>
    <row r="186" spans="2:19" x14ac:dyDescent="0.25">
      <c r="B186" s="1"/>
      <c r="C186" s="1"/>
      <c r="D186" s="8"/>
      <c r="E186" s="8"/>
      <c r="F186" s="8"/>
      <c r="G186" s="8"/>
      <c r="H186" s="8"/>
      <c r="I186" s="5"/>
      <c r="J186" s="5"/>
      <c r="K186" s="5"/>
      <c r="R186"/>
      <c r="S186" s="11"/>
    </row>
    <row r="187" spans="2:19" x14ac:dyDescent="0.25">
      <c r="B187" s="1"/>
      <c r="C187" s="1"/>
      <c r="D187" s="8"/>
      <c r="E187" s="8"/>
      <c r="F187" s="8"/>
      <c r="G187" s="8"/>
      <c r="H187" s="8"/>
      <c r="I187" s="5"/>
      <c r="J187" s="5"/>
      <c r="K187" s="5"/>
      <c r="R187"/>
      <c r="S187" s="11"/>
    </row>
    <row r="188" spans="2:19" x14ac:dyDescent="0.25">
      <c r="B188" s="1"/>
      <c r="C188" s="1"/>
      <c r="D188" s="8"/>
      <c r="E188" s="8"/>
      <c r="F188" s="8"/>
      <c r="G188" s="8"/>
      <c r="H188" s="8"/>
      <c r="I188" s="5"/>
      <c r="J188" s="5"/>
      <c r="K188" s="5"/>
      <c r="R188"/>
      <c r="S188" s="11"/>
    </row>
    <row r="189" spans="2:19" x14ac:dyDescent="0.25">
      <c r="B189" s="1"/>
      <c r="C189" s="1"/>
      <c r="D189" s="8"/>
      <c r="E189" s="8"/>
      <c r="F189" s="8"/>
      <c r="G189" s="8"/>
      <c r="H189" s="8"/>
      <c r="I189" s="5"/>
      <c r="J189" s="5"/>
      <c r="K189" s="5"/>
      <c r="R189"/>
      <c r="S189" s="11"/>
    </row>
    <row r="190" spans="2:19" x14ac:dyDescent="0.25">
      <c r="B190" s="1"/>
      <c r="C190" s="1"/>
      <c r="D190" s="8"/>
      <c r="E190" s="8"/>
      <c r="F190" s="8"/>
      <c r="G190" s="8"/>
      <c r="H190" s="8"/>
      <c r="I190" s="5"/>
      <c r="J190" s="5"/>
      <c r="K190" s="5"/>
      <c r="R190"/>
      <c r="S190" s="11"/>
    </row>
    <row r="191" spans="2:19" x14ac:dyDescent="0.25">
      <c r="B191" s="1"/>
      <c r="C191" s="1"/>
      <c r="D191" s="8"/>
      <c r="E191" s="8"/>
      <c r="F191" s="8"/>
      <c r="G191" s="8"/>
      <c r="H191" s="8"/>
      <c r="I191" s="5"/>
      <c r="J191" s="5"/>
      <c r="K191" s="5"/>
      <c r="R191"/>
      <c r="S191" s="11"/>
    </row>
    <row r="192" spans="2:19" x14ac:dyDescent="0.25">
      <c r="B192" s="1"/>
      <c r="C192" s="1"/>
      <c r="D192" s="8"/>
      <c r="E192" s="8"/>
      <c r="F192" s="8"/>
      <c r="G192" s="8"/>
      <c r="H192" s="8"/>
      <c r="I192" s="5"/>
      <c r="J192" s="5"/>
      <c r="K192" s="5"/>
      <c r="R192"/>
      <c r="S192" s="11"/>
    </row>
    <row r="193" spans="2:19" x14ac:dyDescent="0.25">
      <c r="B193" s="1"/>
      <c r="C193" s="1"/>
      <c r="D193" s="8"/>
      <c r="E193" s="8"/>
      <c r="F193" s="8"/>
      <c r="G193" s="8"/>
      <c r="H193" s="8"/>
      <c r="I193" s="5"/>
      <c r="J193" s="5"/>
      <c r="K193" s="5"/>
      <c r="R193"/>
      <c r="S193" s="11"/>
    </row>
    <row r="194" spans="2:19" x14ac:dyDescent="0.25">
      <c r="B194" s="1"/>
      <c r="C194" s="1"/>
      <c r="D194" s="8"/>
      <c r="E194" s="8"/>
      <c r="F194" s="8"/>
      <c r="G194" s="8"/>
      <c r="H194" s="8"/>
      <c r="I194" s="5"/>
      <c r="J194" s="5"/>
      <c r="K194" s="5"/>
      <c r="R194"/>
      <c r="S194" s="11"/>
    </row>
    <row r="195" spans="2:19" x14ac:dyDescent="0.25">
      <c r="B195" s="1"/>
      <c r="C195" s="1"/>
      <c r="D195" s="8"/>
      <c r="E195" s="8"/>
      <c r="F195" s="8"/>
      <c r="G195" s="8"/>
      <c r="H195" s="8"/>
      <c r="I195" s="5"/>
      <c r="J195" s="5"/>
      <c r="K195" s="5"/>
      <c r="R195"/>
      <c r="S195" s="11"/>
    </row>
    <row r="196" spans="2:19" x14ac:dyDescent="0.25">
      <c r="B196" s="1"/>
      <c r="C196" s="1"/>
      <c r="D196" s="8"/>
      <c r="E196" s="8"/>
      <c r="F196" s="8"/>
      <c r="G196" s="8"/>
      <c r="H196" s="8"/>
      <c r="I196" s="5"/>
      <c r="J196" s="5"/>
      <c r="K196" s="5"/>
      <c r="R196"/>
      <c r="S196" s="11"/>
    </row>
    <row r="197" spans="2:19" x14ac:dyDescent="0.25">
      <c r="B197" s="1"/>
      <c r="C197" s="1"/>
      <c r="D197" s="8"/>
      <c r="E197" s="8"/>
      <c r="F197" s="8"/>
      <c r="G197" s="8"/>
      <c r="H197" s="8"/>
      <c r="I197" s="5"/>
      <c r="J197" s="5"/>
      <c r="K197" s="5"/>
      <c r="R197"/>
      <c r="S197" s="11"/>
    </row>
    <row r="198" spans="2:19" x14ac:dyDescent="0.25">
      <c r="B198" s="1"/>
      <c r="C198" s="1"/>
      <c r="D198" s="8"/>
      <c r="E198" s="8"/>
      <c r="F198" s="8"/>
      <c r="G198" s="8"/>
      <c r="H198" s="8"/>
      <c r="I198" s="5"/>
      <c r="J198" s="5"/>
      <c r="K198" s="5"/>
      <c r="R198"/>
      <c r="S198" s="11"/>
    </row>
    <row r="199" spans="2:19" x14ac:dyDescent="0.25">
      <c r="B199" s="1"/>
      <c r="C199" s="1"/>
      <c r="D199" s="8"/>
      <c r="E199" s="8"/>
      <c r="F199" s="8"/>
      <c r="G199" s="8"/>
      <c r="H199" s="8"/>
      <c r="I199" s="5"/>
      <c r="J199" s="5"/>
      <c r="K199" s="5"/>
      <c r="R199"/>
      <c r="S199" s="11"/>
    </row>
    <row r="200" spans="2:19" x14ac:dyDescent="0.25">
      <c r="B200" s="1"/>
      <c r="C200" s="1"/>
      <c r="D200" s="8"/>
      <c r="E200" s="8"/>
      <c r="F200" s="8"/>
      <c r="G200" s="8"/>
      <c r="H200" s="8"/>
      <c r="I200" s="5"/>
      <c r="J200" s="5"/>
      <c r="K200" s="5"/>
      <c r="R200"/>
      <c r="S200" s="11"/>
    </row>
    <row r="201" spans="2:19" x14ac:dyDescent="0.25">
      <c r="B201" s="1"/>
      <c r="C201" s="1"/>
      <c r="D201" s="8"/>
      <c r="E201" s="8"/>
      <c r="F201" s="8"/>
      <c r="G201" s="8"/>
      <c r="H201" s="8"/>
      <c r="I201" s="5"/>
      <c r="J201" s="5"/>
      <c r="K201" s="5"/>
      <c r="R201"/>
      <c r="S201" s="11"/>
    </row>
    <row r="202" spans="2:19" x14ac:dyDescent="0.25">
      <c r="B202" s="1"/>
      <c r="C202" s="1"/>
      <c r="D202" s="8"/>
      <c r="E202" s="8"/>
      <c r="F202" s="8"/>
      <c r="G202" s="8"/>
      <c r="H202" s="8"/>
      <c r="I202" s="5"/>
      <c r="J202" s="5"/>
      <c r="K202" s="5"/>
      <c r="R202"/>
      <c r="S202" s="11"/>
    </row>
    <row r="203" spans="2:19" x14ac:dyDescent="0.25">
      <c r="B203" s="1"/>
      <c r="C203" s="1"/>
      <c r="D203" s="8"/>
      <c r="E203" s="8"/>
      <c r="F203" s="8"/>
      <c r="G203" s="8"/>
      <c r="H203" s="8"/>
      <c r="I203" s="5"/>
      <c r="J203" s="5"/>
      <c r="K203" s="5"/>
      <c r="R203"/>
      <c r="S203" s="11"/>
    </row>
    <row r="204" spans="2:19" x14ac:dyDescent="0.25">
      <c r="B204" s="1"/>
      <c r="C204" s="1"/>
      <c r="D204" s="8"/>
      <c r="E204" s="8"/>
      <c r="F204" s="8"/>
      <c r="G204" s="8"/>
      <c r="H204" s="8"/>
      <c r="I204" s="5"/>
      <c r="J204" s="5"/>
      <c r="K204" s="5"/>
      <c r="R204"/>
      <c r="S204" s="11"/>
    </row>
    <row r="205" spans="2:19" x14ac:dyDescent="0.25">
      <c r="B205" s="1"/>
      <c r="C205" s="1"/>
      <c r="D205" s="8"/>
      <c r="E205" s="8"/>
      <c r="F205" s="8"/>
      <c r="G205" s="8"/>
      <c r="H205" s="8"/>
      <c r="I205" s="5"/>
      <c r="J205" s="5"/>
      <c r="K205" s="5"/>
      <c r="R205"/>
      <c r="S205" s="11"/>
    </row>
    <row r="206" spans="2:19" x14ac:dyDescent="0.25">
      <c r="B206" s="1"/>
      <c r="C206" s="1"/>
      <c r="D206" s="8"/>
      <c r="E206" s="8"/>
      <c r="F206" s="8"/>
      <c r="G206" s="8"/>
      <c r="H206" s="8"/>
      <c r="I206" s="5"/>
      <c r="J206" s="5"/>
      <c r="K206" s="5"/>
      <c r="R206"/>
      <c r="S206" s="11"/>
    </row>
    <row r="207" spans="2:19" x14ac:dyDescent="0.25">
      <c r="B207" s="1"/>
      <c r="C207" s="1"/>
      <c r="D207" s="8"/>
      <c r="E207" s="8"/>
      <c r="F207" s="8"/>
      <c r="G207" s="8"/>
      <c r="H207" s="8"/>
      <c r="I207" s="5"/>
      <c r="J207" s="5"/>
      <c r="K207" s="5"/>
      <c r="R207"/>
      <c r="S207" s="11"/>
    </row>
    <row r="208" spans="2:19" x14ac:dyDescent="0.25">
      <c r="B208" s="1"/>
      <c r="C208" s="1"/>
      <c r="D208" s="8"/>
      <c r="E208" s="8"/>
      <c r="F208" s="8"/>
      <c r="G208" s="8"/>
      <c r="H208" s="8"/>
      <c r="I208" s="5"/>
      <c r="J208" s="5"/>
      <c r="K208" s="5"/>
      <c r="R208"/>
      <c r="S208" s="11"/>
    </row>
    <row r="209" spans="2:19" x14ac:dyDescent="0.25">
      <c r="B209" s="1"/>
      <c r="C209" s="1"/>
      <c r="D209" s="8"/>
      <c r="E209" s="8"/>
      <c r="F209" s="8"/>
      <c r="G209" s="8"/>
      <c r="H209" s="8"/>
      <c r="I209" s="5"/>
      <c r="J209" s="5"/>
      <c r="K209" s="5"/>
      <c r="R209"/>
      <c r="S209" s="11"/>
    </row>
    <row r="210" spans="2:19" x14ac:dyDescent="0.25">
      <c r="B210" s="1"/>
      <c r="C210" s="1"/>
      <c r="D210" s="8"/>
      <c r="E210" s="8"/>
      <c r="F210" s="8"/>
      <c r="G210" s="8"/>
      <c r="H210" s="8"/>
      <c r="I210" s="5"/>
      <c r="J210" s="5"/>
      <c r="K210" s="5"/>
      <c r="R210"/>
      <c r="S210" s="11"/>
    </row>
    <row r="211" spans="2:19" x14ac:dyDescent="0.25">
      <c r="B211" s="1"/>
      <c r="C211" s="1"/>
      <c r="D211" s="8"/>
      <c r="E211" s="8"/>
      <c r="F211" s="8"/>
      <c r="G211" s="8"/>
      <c r="H211" s="8"/>
      <c r="I211" s="5"/>
      <c r="J211" s="5"/>
      <c r="K211" s="5"/>
      <c r="R211"/>
      <c r="S211" s="11"/>
    </row>
    <row r="212" spans="2:19" x14ac:dyDescent="0.25">
      <c r="B212" s="1"/>
      <c r="C212" s="1"/>
      <c r="D212" s="8"/>
      <c r="E212" s="8"/>
      <c r="F212" s="8"/>
      <c r="G212" s="8"/>
      <c r="H212" s="8"/>
      <c r="I212" s="5"/>
      <c r="J212" s="5"/>
      <c r="K212" s="5"/>
      <c r="R212"/>
      <c r="S212" s="11"/>
    </row>
    <row r="213" spans="2:19" x14ac:dyDescent="0.25">
      <c r="B213" s="1"/>
      <c r="C213" s="1"/>
      <c r="D213" s="8"/>
      <c r="E213" s="8"/>
      <c r="F213" s="8"/>
      <c r="G213" s="8"/>
      <c r="H213" s="8"/>
      <c r="I213" s="5"/>
      <c r="J213" s="5"/>
      <c r="K213" s="5"/>
      <c r="R213"/>
      <c r="S213" s="11"/>
    </row>
    <row r="214" spans="2:19" x14ac:dyDescent="0.25">
      <c r="B214" s="1"/>
      <c r="C214" s="1"/>
      <c r="D214" s="8"/>
      <c r="E214" s="8"/>
      <c r="F214" s="8"/>
      <c r="G214" s="8"/>
      <c r="H214" s="8"/>
      <c r="I214" s="5"/>
      <c r="J214" s="5"/>
      <c r="K214" s="5"/>
      <c r="R214"/>
      <c r="S214" s="11"/>
    </row>
    <row r="215" spans="2:19" x14ac:dyDescent="0.25">
      <c r="B215" s="1"/>
      <c r="C215" s="1"/>
      <c r="D215" s="8"/>
      <c r="E215" s="8"/>
      <c r="F215" s="8"/>
      <c r="G215" s="8"/>
      <c r="H215" s="8"/>
      <c r="I215" s="5"/>
      <c r="J215" s="5"/>
      <c r="K215" s="5"/>
      <c r="R215"/>
      <c r="S215" s="11"/>
    </row>
    <row r="216" spans="2:19" x14ac:dyDescent="0.25">
      <c r="B216" s="1"/>
      <c r="C216" s="1"/>
      <c r="D216" s="8"/>
      <c r="E216" s="8"/>
      <c r="F216" s="8"/>
      <c r="G216" s="8"/>
      <c r="H216" s="8"/>
      <c r="I216" s="5"/>
      <c r="J216" s="5"/>
      <c r="K216" s="5"/>
      <c r="R216"/>
      <c r="S216" s="11"/>
    </row>
    <row r="217" spans="2:19" x14ac:dyDescent="0.25">
      <c r="B217" s="1"/>
      <c r="C217" s="1"/>
      <c r="D217" s="8"/>
      <c r="E217" s="8"/>
      <c r="F217" s="8"/>
      <c r="G217" s="8"/>
      <c r="H217" s="8"/>
      <c r="I217" s="5"/>
      <c r="J217" s="5"/>
      <c r="K217" s="5"/>
      <c r="R217"/>
      <c r="S217" s="11"/>
    </row>
    <row r="218" spans="2:19" x14ac:dyDescent="0.25">
      <c r="B218" s="1"/>
      <c r="C218" s="1"/>
      <c r="D218" s="8"/>
      <c r="E218" s="8"/>
      <c r="F218" s="8"/>
      <c r="G218" s="8"/>
      <c r="H218" s="8"/>
      <c r="I218" s="5"/>
      <c r="J218" s="5"/>
      <c r="K218" s="5"/>
      <c r="R218"/>
      <c r="S218" s="11"/>
    </row>
    <row r="219" spans="2:19" x14ac:dyDescent="0.25">
      <c r="B219" s="1"/>
      <c r="C219" s="1"/>
      <c r="D219" s="8"/>
      <c r="E219" s="8"/>
      <c r="F219" s="8"/>
      <c r="G219" s="8"/>
      <c r="H219" s="8"/>
      <c r="I219" s="5"/>
      <c r="J219" s="5"/>
      <c r="K219" s="5"/>
      <c r="R219"/>
      <c r="S219" s="11"/>
    </row>
    <row r="220" spans="2:19" x14ac:dyDescent="0.25">
      <c r="B220" s="1"/>
      <c r="C220" s="1"/>
      <c r="D220" s="8"/>
      <c r="E220" s="8"/>
      <c r="F220" s="8"/>
      <c r="G220" s="8"/>
      <c r="H220" s="8"/>
      <c r="I220" s="5"/>
      <c r="J220" s="5"/>
      <c r="K220" s="5"/>
      <c r="R220"/>
      <c r="S220" s="11"/>
    </row>
    <row r="221" spans="2:19" x14ac:dyDescent="0.25">
      <c r="B221" s="1"/>
      <c r="C221" s="1"/>
      <c r="D221" s="8"/>
      <c r="E221" s="8"/>
      <c r="F221" s="8"/>
      <c r="G221" s="8"/>
      <c r="H221" s="8"/>
      <c r="I221" s="5"/>
      <c r="J221" s="5"/>
      <c r="K221" s="5"/>
      <c r="R221"/>
      <c r="S221" s="11"/>
    </row>
    <row r="222" spans="2:19" x14ac:dyDescent="0.25">
      <c r="B222" s="1"/>
      <c r="C222" s="1"/>
      <c r="D222" s="8"/>
      <c r="E222" s="8"/>
      <c r="F222" s="8"/>
      <c r="G222" s="8"/>
      <c r="H222" s="8"/>
      <c r="I222" s="5"/>
      <c r="J222" s="5"/>
      <c r="K222" s="5"/>
      <c r="R222"/>
      <c r="S222" s="11"/>
    </row>
    <row r="223" spans="2:19" x14ac:dyDescent="0.25">
      <c r="B223" s="1"/>
      <c r="C223" s="1"/>
      <c r="D223" s="8"/>
      <c r="E223" s="8"/>
      <c r="F223" s="8"/>
      <c r="G223" s="8"/>
      <c r="H223" s="8"/>
      <c r="I223" s="5"/>
      <c r="J223" s="5"/>
      <c r="K223" s="5"/>
      <c r="R223"/>
      <c r="S223" s="11"/>
    </row>
    <row r="224" spans="2:19" x14ac:dyDescent="0.25">
      <c r="B224" s="1"/>
      <c r="C224" s="1"/>
      <c r="D224" s="8"/>
      <c r="E224" s="8"/>
      <c r="F224" s="8"/>
      <c r="G224" s="8"/>
      <c r="H224" s="8"/>
      <c r="I224" s="5"/>
      <c r="J224" s="5"/>
      <c r="K224" s="5"/>
      <c r="R224"/>
      <c r="S224" s="11"/>
    </row>
    <row r="225" spans="2:19" x14ac:dyDescent="0.25">
      <c r="B225" s="1"/>
      <c r="C225" s="1"/>
      <c r="D225" s="8"/>
      <c r="E225" s="8"/>
      <c r="F225" s="8"/>
      <c r="G225" s="8"/>
      <c r="H225" s="8"/>
      <c r="I225" s="5"/>
      <c r="J225" s="5"/>
      <c r="K225" s="5"/>
      <c r="R225"/>
      <c r="S225" s="11"/>
    </row>
    <row r="226" spans="2:19" x14ac:dyDescent="0.25">
      <c r="B226" s="1"/>
      <c r="C226" s="1"/>
      <c r="D226" s="8"/>
      <c r="E226" s="8"/>
      <c r="F226" s="8"/>
      <c r="G226" s="8"/>
      <c r="H226" s="8"/>
      <c r="I226" s="5"/>
      <c r="J226" s="5"/>
      <c r="K226" s="5"/>
      <c r="R226"/>
      <c r="S226" s="11"/>
    </row>
    <row r="227" spans="2:19" x14ac:dyDescent="0.25">
      <c r="B227" s="1"/>
      <c r="C227" s="1"/>
      <c r="D227" s="8"/>
      <c r="E227" s="8"/>
      <c r="F227" s="8"/>
      <c r="G227" s="8"/>
      <c r="H227" s="8"/>
      <c r="I227" s="5"/>
      <c r="J227" s="5"/>
      <c r="K227" s="5"/>
      <c r="R227"/>
      <c r="S227" s="11"/>
    </row>
    <row r="228" spans="2:19" x14ac:dyDescent="0.25">
      <c r="B228" s="1"/>
      <c r="C228" s="1"/>
      <c r="D228" s="8"/>
      <c r="E228" s="8"/>
      <c r="F228" s="8"/>
      <c r="G228" s="8"/>
      <c r="H228" s="8"/>
      <c r="I228" s="5"/>
      <c r="J228" s="5"/>
      <c r="K228" s="5"/>
      <c r="R228"/>
      <c r="S228" s="11"/>
    </row>
    <row r="229" spans="2:19" x14ac:dyDescent="0.25">
      <c r="B229" s="1"/>
      <c r="C229" s="1"/>
      <c r="D229" s="8"/>
      <c r="E229" s="8"/>
      <c r="F229" s="8"/>
      <c r="G229" s="8"/>
      <c r="H229" s="8"/>
      <c r="I229" s="5"/>
      <c r="J229" s="5"/>
      <c r="K229" s="5"/>
      <c r="R229"/>
      <c r="S229" s="11"/>
    </row>
    <row r="230" spans="2:19" x14ac:dyDescent="0.25">
      <c r="B230" s="1"/>
      <c r="C230" s="1"/>
      <c r="D230" s="8"/>
      <c r="E230" s="8"/>
      <c r="F230" s="8"/>
      <c r="G230" s="8"/>
      <c r="H230" s="8"/>
      <c r="I230" s="5"/>
      <c r="J230" s="5"/>
      <c r="K230" s="5"/>
      <c r="R230"/>
      <c r="S230" s="11"/>
    </row>
    <row r="231" spans="2:19" x14ac:dyDescent="0.25">
      <c r="B231" s="1"/>
      <c r="C231" s="1"/>
      <c r="D231" s="8"/>
      <c r="E231" s="8"/>
      <c r="F231" s="8"/>
      <c r="G231" s="8"/>
      <c r="H231" s="8"/>
      <c r="I231" s="5"/>
      <c r="J231" s="5"/>
      <c r="K231" s="5"/>
      <c r="R231"/>
      <c r="S231" s="11"/>
    </row>
    <row r="232" spans="2:19" x14ac:dyDescent="0.25">
      <c r="B232" s="1"/>
      <c r="C232" s="1"/>
      <c r="D232" s="8"/>
      <c r="E232" s="8"/>
      <c r="F232" s="8"/>
      <c r="G232" s="8"/>
      <c r="H232" s="8"/>
      <c r="I232" s="5"/>
      <c r="J232" s="5"/>
      <c r="K232" s="5"/>
      <c r="R232"/>
      <c r="S232" s="11"/>
    </row>
    <row r="233" spans="2:19" x14ac:dyDescent="0.25">
      <c r="B233" s="1"/>
      <c r="C233" s="1"/>
      <c r="D233" s="8"/>
      <c r="E233" s="8"/>
      <c r="F233" s="8"/>
      <c r="G233" s="8"/>
      <c r="H233" s="8"/>
      <c r="I233" s="5"/>
      <c r="J233" s="5"/>
      <c r="K233" s="5"/>
      <c r="R233"/>
      <c r="S233" s="11"/>
    </row>
    <row r="234" spans="2:19" x14ac:dyDescent="0.25">
      <c r="B234" s="1"/>
      <c r="C234" s="1"/>
      <c r="D234" s="8"/>
      <c r="E234" s="8"/>
      <c r="F234" s="8"/>
      <c r="G234" s="8"/>
      <c r="H234" s="8"/>
      <c r="I234" s="5"/>
      <c r="J234" s="5"/>
      <c r="K234" s="5"/>
      <c r="R234"/>
      <c r="S234" s="11"/>
    </row>
    <row r="235" spans="2:19" x14ac:dyDescent="0.25">
      <c r="B235" s="1"/>
      <c r="C235" s="1"/>
      <c r="D235" s="8"/>
      <c r="E235" s="8"/>
      <c r="F235" s="8"/>
      <c r="G235" s="8"/>
      <c r="H235" s="8"/>
      <c r="I235" s="5"/>
      <c r="J235" s="5"/>
      <c r="K235" s="5"/>
      <c r="R235"/>
      <c r="S235" s="11"/>
    </row>
    <row r="236" spans="2:19" x14ac:dyDescent="0.25">
      <c r="B236" s="1"/>
      <c r="C236" s="1"/>
      <c r="D236" s="8"/>
      <c r="E236" s="8"/>
      <c r="F236" s="8"/>
      <c r="G236" s="8"/>
      <c r="H236" s="8"/>
      <c r="I236" s="5"/>
      <c r="J236" s="5"/>
      <c r="K236" s="5"/>
      <c r="R236"/>
      <c r="S236" s="11"/>
    </row>
    <row r="237" spans="2:19" x14ac:dyDescent="0.25">
      <c r="B237" s="1"/>
      <c r="C237" s="1"/>
      <c r="D237" s="8"/>
      <c r="E237" s="8"/>
      <c r="F237" s="8"/>
      <c r="G237" s="8"/>
      <c r="H237" s="8"/>
      <c r="I237" s="5"/>
      <c r="J237" s="5"/>
      <c r="K237" s="5"/>
      <c r="R237"/>
      <c r="S237" s="11"/>
    </row>
    <row r="238" spans="2:19" x14ac:dyDescent="0.25">
      <c r="B238" s="1"/>
      <c r="C238" s="1"/>
      <c r="D238" s="8"/>
      <c r="E238" s="8"/>
      <c r="F238" s="8"/>
      <c r="G238" s="8"/>
      <c r="H238" s="8"/>
      <c r="I238" s="5"/>
      <c r="J238" s="5"/>
      <c r="K238" s="5"/>
      <c r="R238"/>
      <c r="S238" s="11"/>
    </row>
    <row r="239" spans="2:19" x14ac:dyDescent="0.25">
      <c r="B239" s="1"/>
      <c r="C239" s="1"/>
      <c r="D239" s="8"/>
      <c r="E239" s="8"/>
      <c r="F239" s="8"/>
      <c r="G239" s="8"/>
      <c r="H239" s="8"/>
      <c r="I239" s="5"/>
      <c r="J239" s="5"/>
      <c r="K239" s="5"/>
      <c r="R239"/>
      <c r="S239" s="11"/>
    </row>
    <row r="240" spans="2:19" x14ac:dyDescent="0.25">
      <c r="B240" s="1"/>
      <c r="C240" s="1"/>
      <c r="D240" s="8"/>
      <c r="E240" s="8"/>
      <c r="F240" s="8"/>
      <c r="G240" s="8"/>
      <c r="H240" s="8"/>
      <c r="I240" s="5"/>
      <c r="J240" s="5"/>
      <c r="K240" s="5"/>
      <c r="R240"/>
      <c r="S240" s="11"/>
    </row>
    <row r="241" spans="2:19" x14ac:dyDescent="0.25">
      <c r="B241" s="1"/>
      <c r="C241" s="1"/>
      <c r="D241" s="8"/>
      <c r="E241" s="8"/>
      <c r="F241" s="8"/>
      <c r="G241" s="8"/>
      <c r="H241" s="8"/>
      <c r="I241" s="5"/>
      <c r="J241" s="5"/>
      <c r="K241" s="5"/>
      <c r="R241"/>
      <c r="S241" s="11"/>
    </row>
    <row r="242" spans="2:19" x14ac:dyDescent="0.25">
      <c r="B242" s="1"/>
      <c r="C242" s="1"/>
      <c r="D242" s="8"/>
      <c r="E242" s="8"/>
      <c r="F242" s="8"/>
      <c r="G242" s="8"/>
      <c r="H242" s="8"/>
      <c r="I242" s="5"/>
      <c r="J242" s="5"/>
      <c r="K242" s="5"/>
      <c r="R242"/>
      <c r="S242" s="11"/>
    </row>
    <row r="243" spans="2:19" x14ac:dyDescent="0.25">
      <c r="B243" s="1"/>
      <c r="C243" s="1"/>
      <c r="D243" s="8"/>
      <c r="E243" s="8"/>
      <c r="F243" s="8"/>
      <c r="G243" s="8"/>
      <c r="H243" s="8"/>
      <c r="I243" s="5"/>
      <c r="J243" s="5"/>
      <c r="K243" s="5"/>
      <c r="R243"/>
      <c r="S243" s="11"/>
    </row>
    <row r="244" spans="2:19" x14ac:dyDescent="0.25">
      <c r="B244" s="1"/>
      <c r="C244" s="1"/>
      <c r="D244" s="8"/>
      <c r="E244" s="8"/>
      <c r="F244" s="8"/>
      <c r="G244" s="8"/>
      <c r="H244" s="8"/>
      <c r="I244" s="5"/>
      <c r="J244" s="5"/>
      <c r="K244" s="5"/>
      <c r="R244"/>
      <c r="S244" s="11"/>
    </row>
    <row r="245" spans="2:19" x14ac:dyDescent="0.25">
      <c r="B245" s="1"/>
      <c r="C245" s="1"/>
      <c r="D245" s="8"/>
      <c r="E245" s="8"/>
      <c r="F245" s="8"/>
      <c r="G245" s="8"/>
      <c r="H245" s="8"/>
      <c r="I245" s="5"/>
      <c r="J245" s="5"/>
      <c r="K245" s="5"/>
      <c r="R245"/>
      <c r="S245" s="11"/>
    </row>
    <row r="246" spans="2:19" x14ac:dyDescent="0.25">
      <c r="B246" s="1"/>
      <c r="C246" s="1"/>
      <c r="D246" s="8"/>
      <c r="E246" s="8"/>
      <c r="F246" s="8"/>
      <c r="G246" s="8"/>
      <c r="H246" s="8"/>
      <c r="I246" s="5"/>
      <c r="J246" s="5"/>
      <c r="K246" s="5"/>
      <c r="R246"/>
      <c r="S246" s="11"/>
    </row>
    <row r="247" spans="2:19" x14ac:dyDescent="0.25">
      <c r="B247" s="1"/>
      <c r="C247" s="1"/>
      <c r="D247" s="8"/>
      <c r="E247" s="8"/>
      <c r="F247" s="8"/>
      <c r="G247" s="8"/>
      <c r="H247" s="8"/>
      <c r="I247" s="5"/>
      <c r="J247" s="5"/>
      <c r="K247" s="5"/>
      <c r="R247"/>
      <c r="S247" s="11"/>
    </row>
    <row r="248" spans="2:19" x14ac:dyDescent="0.25">
      <c r="B248" s="1"/>
      <c r="C248" s="1"/>
      <c r="D248" s="8"/>
      <c r="E248" s="8"/>
      <c r="F248" s="8"/>
      <c r="G248" s="8"/>
      <c r="H248" s="8"/>
      <c r="I248" s="5"/>
      <c r="J248" s="5"/>
      <c r="K248" s="5"/>
      <c r="R248"/>
      <c r="S248" s="11"/>
    </row>
    <row r="249" spans="2:19" x14ac:dyDescent="0.25">
      <c r="B249" s="1"/>
      <c r="C249" s="1"/>
      <c r="D249" s="8"/>
      <c r="E249" s="8"/>
      <c r="F249" s="8"/>
      <c r="G249" s="8"/>
      <c r="H249" s="8"/>
      <c r="I249" s="5"/>
      <c r="J249" s="5"/>
      <c r="K249" s="5"/>
      <c r="R249"/>
      <c r="S249" s="11"/>
    </row>
    <row r="250" spans="2:19" x14ac:dyDescent="0.25">
      <c r="B250" s="1"/>
      <c r="C250" s="1"/>
      <c r="D250" s="8"/>
      <c r="E250" s="8"/>
      <c r="F250" s="8"/>
      <c r="G250" s="8"/>
      <c r="H250" s="8"/>
      <c r="I250" s="5"/>
      <c r="J250" s="5"/>
      <c r="K250" s="5"/>
      <c r="R250"/>
      <c r="S250" s="11"/>
    </row>
    <row r="251" spans="2:19" x14ac:dyDescent="0.25">
      <c r="B251" s="1"/>
      <c r="C251" s="1"/>
      <c r="D251" s="8"/>
      <c r="E251" s="8"/>
      <c r="F251" s="8"/>
      <c r="G251" s="8"/>
      <c r="H251" s="8"/>
      <c r="I251" s="5"/>
      <c r="J251" s="5"/>
      <c r="K251" s="5"/>
      <c r="R251"/>
      <c r="S251" s="11"/>
    </row>
    <row r="252" spans="2:19" x14ac:dyDescent="0.25">
      <c r="B252" s="1"/>
      <c r="C252" s="1"/>
      <c r="D252" s="8"/>
      <c r="E252" s="8"/>
      <c r="F252" s="8"/>
      <c r="G252" s="8"/>
      <c r="H252" s="8"/>
      <c r="I252" s="5"/>
      <c r="J252" s="5"/>
      <c r="K252" s="5"/>
      <c r="R252"/>
      <c r="S252" s="11"/>
    </row>
    <row r="253" spans="2:19" x14ac:dyDescent="0.25">
      <c r="B253" s="1"/>
      <c r="C253" s="1"/>
      <c r="D253" s="8"/>
      <c r="E253" s="8"/>
      <c r="F253" s="8"/>
      <c r="G253" s="8"/>
      <c r="H253" s="8"/>
      <c r="I253" s="5"/>
      <c r="J253" s="5"/>
      <c r="K253" s="5"/>
      <c r="R253"/>
      <c r="S253" s="11"/>
    </row>
    <row r="254" spans="2:19" x14ac:dyDescent="0.25">
      <c r="B254" s="1"/>
      <c r="C254" s="1"/>
      <c r="D254" s="8"/>
      <c r="E254" s="8"/>
      <c r="F254" s="8"/>
      <c r="G254" s="8"/>
      <c r="H254" s="8"/>
      <c r="I254" s="5"/>
      <c r="J254" s="5"/>
      <c r="K254" s="5"/>
      <c r="R254"/>
      <c r="S254" s="11"/>
    </row>
    <row r="255" spans="2:19" x14ac:dyDescent="0.25">
      <c r="B255" s="1"/>
      <c r="C255" s="1"/>
      <c r="D255" s="8"/>
      <c r="E255" s="8"/>
      <c r="F255" s="8"/>
      <c r="G255" s="8"/>
      <c r="H255" s="8"/>
      <c r="I255" s="5"/>
      <c r="J255" s="5"/>
      <c r="K255" s="5"/>
      <c r="R255"/>
      <c r="S255" s="11"/>
    </row>
    <row r="256" spans="2:19" x14ac:dyDescent="0.25">
      <c r="B256" s="1"/>
      <c r="C256" s="1"/>
      <c r="D256" s="8"/>
      <c r="E256" s="8"/>
      <c r="F256" s="8"/>
      <c r="G256" s="8"/>
      <c r="H256" s="8"/>
      <c r="I256" s="5"/>
      <c r="J256" s="5"/>
      <c r="K256" s="5"/>
      <c r="R256"/>
      <c r="S256" s="11"/>
    </row>
    <row r="257" spans="2:19" x14ac:dyDescent="0.25">
      <c r="B257" s="1"/>
      <c r="C257" s="1"/>
      <c r="D257" s="8"/>
      <c r="E257" s="8"/>
      <c r="F257" s="8"/>
      <c r="G257" s="8"/>
      <c r="H257" s="8"/>
      <c r="I257" s="5"/>
      <c r="J257" s="5"/>
      <c r="K257" s="5"/>
      <c r="R257"/>
      <c r="S257" s="11"/>
    </row>
    <row r="258" spans="2:19" x14ac:dyDescent="0.25">
      <c r="B258" s="1"/>
      <c r="C258" s="1"/>
      <c r="D258" s="8"/>
      <c r="E258" s="8"/>
      <c r="F258" s="8"/>
      <c r="G258" s="8"/>
      <c r="H258" s="5"/>
      <c r="I258" s="5"/>
      <c r="J258" s="5"/>
    </row>
    <row r="259" spans="2:19" x14ac:dyDescent="0.25">
      <c r="B259" s="1"/>
      <c r="C259" s="1"/>
      <c r="D259" s="8"/>
      <c r="E259" s="8"/>
      <c r="F259" s="8"/>
      <c r="G259" s="8"/>
      <c r="H259" s="5"/>
      <c r="I259" s="5"/>
      <c r="J259" s="5"/>
    </row>
    <row r="260" spans="2:19" x14ac:dyDescent="0.25">
      <c r="B260" s="1"/>
      <c r="C260" s="1"/>
      <c r="D260" s="8"/>
      <c r="E260" s="8"/>
      <c r="F260" s="8"/>
      <c r="G260" s="8"/>
      <c r="H260" s="5"/>
      <c r="I260" s="5"/>
      <c r="J260" s="5"/>
    </row>
    <row r="261" spans="2:19" x14ac:dyDescent="0.25">
      <c r="B261" s="1"/>
      <c r="C261" s="1"/>
      <c r="D261" s="8"/>
      <c r="E261" s="8"/>
      <c r="F261" s="8"/>
      <c r="G261" s="8"/>
      <c r="H261" s="5"/>
      <c r="I261" s="5"/>
      <c r="J261" s="5"/>
    </row>
    <row r="262" spans="2:19" x14ac:dyDescent="0.25">
      <c r="B262" s="1"/>
      <c r="C262" s="1"/>
      <c r="D262" s="8"/>
      <c r="E262" s="8"/>
      <c r="F262" s="8"/>
      <c r="G262" s="8"/>
      <c r="H262" s="5"/>
      <c r="I262" s="5"/>
      <c r="J262" s="5"/>
    </row>
    <row r="263" spans="2:19" x14ac:dyDescent="0.25">
      <c r="B263" s="1"/>
      <c r="C263" s="1"/>
      <c r="D263" s="8"/>
      <c r="E263" s="8"/>
      <c r="F263" s="8"/>
      <c r="G263" s="8"/>
      <c r="H263" s="5"/>
      <c r="I263" s="5"/>
      <c r="J263" s="5"/>
    </row>
    <row r="264" spans="2:19" x14ac:dyDescent="0.25">
      <c r="B264" s="1"/>
      <c r="C264" s="1"/>
      <c r="D264" s="8"/>
      <c r="E264" s="8"/>
      <c r="F264" s="8"/>
      <c r="G264" s="8"/>
      <c r="H264" s="5"/>
      <c r="I264" s="5"/>
      <c r="J264" s="5"/>
    </row>
    <row r="265" spans="2:19" x14ac:dyDescent="0.25">
      <c r="B265" s="1"/>
      <c r="C265" s="1"/>
      <c r="D265" s="8"/>
      <c r="E265" s="8"/>
      <c r="F265" s="8"/>
      <c r="G265" s="8"/>
      <c r="H265" s="5"/>
      <c r="I265" s="5"/>
      <c r="J265" s="5"/>
    </row>
    <row r="266" spans="2:19" x14ac:dyDescent="0.25">
      <c r="B266" s="1"/>
      <c r="C266" s="1"/>
      <c r="D266" s="8"/>
      <c r="E266" s="8"/>
      <c r="F266" s="8"/>
      <c r="G266" s="8"/>
      <c r="H266" s="5"/>
      <c r="I266" s="5"/>
      <c r="J266" s="5"/>
    </row>
    <row r="267" spans="2:19" x14ac:dyDescent="0.25">
      <c r="B267" s="1"/>
      <c r="C267" s="1"/>
      <c r="D267" s="8"/>
      <c r="E267" s="8"/>
      <c r="F267" s="8"/>
      <c r="G267" s="8"/>
      <c r="H267" s="5"/>
      <c r="I267" s="5"/>
      <c r="J267" s="5"/>
    </row>
    <row r="268" spans="2:19" x14ac:dyDescent="0.25">
      <c r="B268" s="1"/>
      <c r="C268" s="1"/>
      <c r="D268" s="8"/>
      <c r="E268" s="8"/>
      <c r="F268" s="8"/>
      <c r="G268" s="8"/>
      <c r="H268" s="5"/>
      <c r="I268" s="5"/>
      <c r="J268" s="5"/>
    </row>
    <row r="269" spans="2:19" x14ac:dyDescent="0.25">
      <c r="B269" s="1"/>
      <c r="C269" s="1"/>
      <c r="D269" s="8"/>
      <c r="E269" s="8"/>
      <c r="F269" s="8"/>
      <c r="G269" s="8"/>
      <c r="H269" s="5"/>
      <c r="I269" s="5"/>
      <c r="J269" s="5"/>
    </row>
    <row r="270" spans="2:19" x14ac:dyDescent="0.25">
      <c r="B270" s="1"/>
      <c r="C270" s="1"/>
      <c r="D270" s="8"/>
      <c r="E270" s="8"/>
      <c r="F270" s="8"/>
      <c r="G270" s="8"/>
      <c r="H270" s="5"/>
      <c r="I270" s="5"/>
      <c r="J270" s="5"/>
    </row>
    <row r="271" spans="2:19" x14ac:dyDescent="0.25">
      <c r="B271" s="1"/>
      <c r="C271" s="1"/>
      <c r="D271" s="8"/>
      <c r="E271" s="8"/>
      <c r="F271" s="8"/>
      <c r="G271" s="8"/>
      <c r="H271" s="5"/>
      <c r="I271" s="5"/>
      <c r="J271" s="5"/>
    </row>
    <row r="272" spans="2:19" x14ac:dyDescent="0.25">
      <c r="B272" s="1"/>
      <c r="C272" s="1"/>
      <c r="D272" s="8"/>
      <c r="E272" s="8"/>
      <c r="F272" s="8"/>
      <c r="G272" s="8"/>
      <c r="H272" s="5"/>
      <c r="I272" s="5"/>
      <c r="J272" s="5"/>
    </row>
    <row r="273" spans="2:10" x14ac:dyDescent="0.25">
      <c r="B273" s="1"/>
      <c r="C273" s="1"/>
      <c r="D273" s="8"/>
      <c r="E273" s="8"/>
      <c r="F273" s="8"/>
      <c r="G273" s="8"/>
      <c r="H273" s="5"/>
      <c r="I273" s="5"/>
      <c r="J273" s="5"/>
    </row>
    <row r="274" spans="2:10" x14ac:dyDescent="0.25">
      <c r="B274" s="1"/>
      <c r="C274" s="1"/>
      <c r="D274" s="8"/>
      <c r="E274" s="8"/>
      <c r="F274" s="8"/>
      <c r="G274" s="8"/>
      <c r="H274" s="5"/>
      <c r="I274" s="5"/>
      <c r="J274" s="5"/>
    </row>
    <row r="275" spans="2:10" x14ac:dyDescent="0.25">
      <c r="B275" s="1"/>
      <c r="C275" s="1"/>
      <c r="D275" s="8"/>
      <c r="E275" s="8"/>
      <c r="F275" s="8"/>
      <c r="G275" s="8"/>
      <c r="H275" s="5"/>
      <c r="I275" s="5"/>
      <c r="J275" s="5"/>
    </row>
    <row r="276" spans="2:10" x14ac:dyDescent="0.25">
      <c r="B276" s="1"/>
      <c r="C276" s="1"/>
      <c r="D276" s="8"/>
      <c r="E276" s="8"/>
      <c r="F276" s="8"/>
      <c r="G276" s="8"/>
      <c r="H276" s="5"/>
      <c r="I276" s="5"/>
      <c r="J276" s="5"/>
    </row>
    <row r="277" spans="2:10" x14ac:dyDescent="0.25">
      <c r="B277" s="1"/>
      <c r="C277" s="1"/>
      <c r="D277" s="8"/>
      <c r="E277" s="8"/>
      <c r="F277" s="8"/>
      <c r="G277" s="8"/>
      <c r="H277" s="5"/>
      <c r="I277" s="5"/>
      <c r="J277" s="5"/>
    </row>
    <row r="278" spans="2:10" x14ac:dyDescent="0.25">
      <c r="B278" s="1"/>
      <c r="C278" s="1"/>
      <c r="D278" s="8"/>
      <c r="E278" s="8"/>
      <c r="F278" s="8"/>
      <c r="G278" s="8"/>
      <c r="H278" s="5"/>
      <c r="I278" s="5"/>
      <c r="J278" s="5"/>
    </row>
    <row r="279" spans="2:10" x14ac:dyDescent="0.25">
      <c r="B279" s="1"/>
      <c r="C279" s="1"/>
      <c r="D279" s="8"/>
      <c r="E279" s="8"/>
      <c r="F279" s="8"/>
      <c r="G279" s="8"/>
      <c r="H279" s="5"/>
      <c r="I279" s="5"/>
      <c r="J279" s="5"/>
    </row>
    <row r="280" spans="2:10" x14ac:dyDescent="0.25">
      <c r="B280" s="1"/>
      <c r="C280" s="1"/>
      <c r="D280" s="8"/>
      <c r="E280" s="8"/>
      <c r="F280" s="8"/>
      <c r="G280" s="8"/>
      <c r="H280" s="5"/>
      <c r="I280" s="5"/>
      <c r="J280" s="5"/>
    </row>
    <row r="281" spans="2:10" x14ac:dyDescent="0.25">
      <c r="B281" s="1"/>
      <c r="C281" s="1"/>
      <c r="D281" s="8"/>
      <c r="E281" s="8"/>
      <c r="F281" s="8"/>
      <c r="G281" s="8"/>
      <c r="H281" s="5"/>
      <c r="I281" s="5"/>
      <c r="J281" s="5"/>
    </row>
    <row r="282" spans="2:10" x14ac:dyDescent="0.25">
      <c r="B282" s="1"/>
      <c r="C282" s="1"/>
      <c r="D282" s="8"/>
      <c r="E282" s="8"/>
      <c r="F282" s="8"/>
      <c r="G282" s="8"/>
      <c r="H282" s="5"/>
      <c r="I282" s="5"/>
      <c r="J282" s="5"/>
    </row>
    <row r="283" spans="2:10" x14ac:dyDescent="0.25">
      <c r="B283" s="1"/>
      <c r="C283" s="1"/>
      <c r="D283" s="8"/>
      <c r="E283" s="8"/>
      <c r="F283" s="8"/>
      <c r="G283" s="8"/>
      <c r="H283" s="5"/>
      <c r="I283" s="5"/>
      <c r="J283" s="5"/>
    </row>
    <row r="284" spans="2:10" x14ac:dyDescent="0.25">
      <c r="B284" s="1"/>
      <c r="C284" s="1"/>
      <c r="D284" s="8"/>
      <c r="E284" s="8"/>
      <c r="F284" s="8"/>
      <c r="G284" s="8"/>
      <c r="H284" s="5"/>
      <c r="I284" s="5"/>
      <c r="J284" s="5"/>
    </row>
    <row r="285" spans="2:10" x14ac:dyDescent="0.25">
      <c r="B285" s="1"/>
      <c r="C285" s="1"/>
      <c r="D285" s="8"/>
      <c r="E285" s="8"/>
      <c r="F285" s="8"/>
      <c r="G285" s="8"/>
      <c r="H285" s="5"/>
      <c r="I285" s="5"/>
      <c r="J285" s="5"/>
    </row>
    <row r="286" spans="2:10" x14ac:dyDescent="0.25">
      <c r="B286" s="1"/>
      <c r="C286" s="1"/>
      <c r="D286" s="8"/>
      <c r="E286" s="8"/>
      <c r="F286" s="8"/>
      <c r="G286" s="8"/>
      <c r="H286" s="5"/>
      <c r="I286" s="5"/>
      <c r="J286" s="5"/>
    </row>
    <row r="287" spans="2:10" x14ac:dyDescent="0.25">
      <c r="B287" s="1"/>
      <c r="C287" s="1"/>
      <c r="D287" s="8"/>
      <c r="E287" s="8"/>
      <c r="F287" s="8"/>
      <c r="G287" s="8"/>
      <c r="H287" s="5"/>
      <c r="I287" s="5"/>
      <c r="J287" s="5"/>
    </row>
    <row r="288" spans="2:10" x14ac:dyDescent="0.25">
      <c r="B288" s="1"/>
      <c r="C288" s="1"/>
      <c r="D288" s="8"/>
      <c r="E288" s="8"/>
      <c r="F288" s="8"/>
      <c r="G288" s="8"/>
      <c r="H288" s="5"/>
      <c r="I288" s="5"/>
      <c r="J288" s="5"/>
    </row>
    <row r="289" spans="2:10" x14ac:dyDescent="0.25">
      <c r="B289" s="1"/>
      <c r="C289" s="1"/>
      <c r="D289" s="8"/>
      <c r="E289" s="8"/>
      <c r="F289" s="8"/>
      <c r="G289" s="8"/>
      <c r="H289" s="5"/>
      <c r="I289" s="5"/>
      <c r="J289" s="5"/>
    </row>
    <row r="290" spans="2:10" x14ac:dyDescent="0.25">
      <c r="B290" s="1"/>
      <c r="C290" s="1"/>
      <c r="D290" s="8"/>
      <c r="E290" s="8"/>
      <c r="F290" s="8"/>
      <c r="G290" s="8"/>
      <c r="H290" s="5"/>
      <c r="I290" s="5"/>
      <c r="J290" s="5"/>
    </row>
    <row r="291" spans="2:10" x14ac:dyDescent="0.25">
      <c r="B291" s="1"/>
      <c r="C291" s="1"/>
      <c r="D291" s="8"/>
      <c r="E291" s="8"/>
      <c r="F291" s="8"/>
      <c r="G291" s="8"/>
      <c r="H291" s="5"/>
      <c r="I291" s="5"/>
      <c r="J291" s="5"/>
    </row>
    <row r="292" spans="2:10" x14ac:dyDescent="0.25">
      <c r="B292" s="1"/>
      <c r="C292" s="1"/>
      <c r="D292" s="8"/>
      <c r="E292" s="8"/>
      <c r="F292" s="8"/>
      <c r="G292" s="8"/>
      <c r="H292" s="5"/>
      <c r="I292" s="5"/>
      <c r="J292" s="5"/>
    </row>
    <row r="293" spans="2:10" x14ac:dyDescent="0.25">
      <c r="B293" s="1"/>
      <c r="C293" s="1"/>
      <c r="D293" s="8"/>
      <c r="E293" s="8"/>
      <c r="F293" s="8"/>
      <c r="G293" s="8"/>
      <c r="H293" s="5"/>
      <c r="I293" s="5"/>
      <c r="J293" s="5"/>
    </row>
    <row r="294" spans="2:10" x14ac:dyDescent="0.25">
      <c r="B294" s="1"/>
      <c r="C294" s="1"/>
      <c r="D294" s="8"/>
      <c r="E294" s="8"/>
      <c r="F294" s="8"/>
      <c r="G294" s="8"/>
      <c r="H294" s="5"/>
      <c r="I294" s="5"/>
      <c r="J294" s="5"/>
    </row>
    <row r="295" spans="2:10" x14ac:dyDescent="0.25">
      <c r="B295" s="1"/>
      <c r="C295" s="1"/>
      <c r="D295" s="8"/>
      <c r="E295" s="8"/>
      <c r="F295" s="8"/>
      <c r="G295" s="8"/>
      <c r="H295" s="5"/>
      <c r="I295" s="5"/>
      <c r="J295" s="5"/>
    </row>
    <row r="296" spans="2:10" x14ac:dyDescent="0.25">
      <c r="B296" s="1"/>
      <c r="C296" s="1"/>
      <c r="D296" s="8"/>
      <c r="E296" s="8"/>
      <c r="F296" s="8"/>
      <c r="G296" s="8"/>
      <c r="H296" s="5"/>
      <c r="I296" s="5"/>
      <c r="J296" s="5"/>
    </row>
    <row r="297" spans="2:10" x14ac:dyDescent="0.25">
      <c r="B297" s="1"/>
      <c r="C297" s="1"/>
      <c r="D297" s="8"/>
      <c r="E297" s="8"/>
      <c r="F297" s="8"/>
      <c r="G297" s="8"/>
      <c r="H297" s="5"/>
      <c r="I297" s="5"/>
      <c r="J297" s="5"/>
    </row>
    <row r="298" spans="2:10" x14ac:dyDescent="0.25">
      <c r="B298" s="1"/>
      <c r="C298" s="1"/>
      <c r="D298" s="8"/>
      <c r="E298" s="8"/>
      <c r="F298" s="8"/>
      <c r="G298" s="8"/>
      <c r="H298" s="5"/>
      <c r="I298" s="5"/>
      <c r="J298" s="5"/>
    </row>
    <row r="299" spans="2:10" x14ac:dyDescent="0.25">
      <c r="B299" s="1"/>
      <c r="C299" s="1"/>
      <c r="D299" s="8"/>
      <c r="E299" s="8"/>
      <c r="F299" s="8"/>
      <c r="G299" s="8"/>
      <c r="H299" s="5"/>
      <c r="I299" s="5"/>
      <c r="J299" s="5"/>
    </row>
    <row r="300" spans="2:10" x14ac:dyDescent="0.25">
      <c r="B300" s="1"/>
      <c r="C300" s="1"/>
      <c r="D300" s="8"/>
      <c r="E300" s="8"/>
      <c r="F300" s="8"/>
      <c r="G300" s="8"/>
      <c r="H300" s="5"/>
      <c r="I300" s="5"/>
      <c r="J300" s="5"/>
    </row>
    <row r="301" spans="2:10" x14ac:dyDescent="0.25">
      <c r="B301" s="1"/>
      <c r="C301" s="1"/>
      <c r="D301" s="8"/>
      <c r="E301" s="8"/>
      <c r="F301" s="8"/>
      <c r="G301" s="8"/>
      <c r="H301" s="5"/>
      <c r="I301" s="5"/>
      <c r="J301" s="5"/>
    </row>
    <row r="302" spans="2:10" x14ac:dyDescent="0.25">
      <c r="B302" s="1"/>
      <c r="C302" s="1"/>
      <c r="D302" s="8"/>
      <c r="E302" s="8"/>
      <c r="F302" s="8"/>
      <c r="G302" s="8"/>
      <c r="H302" s="5"/>
      <c r="I302" s="5"/>
      <c r="J302" s="5"/>
    </row>
    <row r="303" spans="2:10" x14ac:dyDescent="0.25">
      <c r="B303" s="1"/>
      <c r="C303" s="1"/>
      <c r="D303" s="8"/>
      <c r="E303" s="8"/>
      <c r="F303" s="8"/>
      <c r="G303" s="8"/>
      <c r="H303" s="5"/>
      <c r="I303" s="5"/>
      <c r="J303" s="5"/>
    </row>
    <row r="304" spans="2:10" x14ac:dyDescent="0.25">
      <c r="B304" s="1"/>
      <c r="C304" s="1"/>
      <c r="D304" s="8"/>
      <c r="E304" s="8"/>
      <c r="F304" s="8"/>
      <c r="G304" s="8"/>
      <c r="H304" s="5"/>
      <c r="I304" s="5"/>
      <c r="J304" s="5"/>
    </row>
    <row r="305" spans="2:10" x14ac:dyDescent="0.25">
      <c r="B305" s="1"/>
      <c r="C305" s="1"/>
      <c r="D305" s="8"/>
      <c r="E305" s="8"/>
      <c r="F305" s="8"/>
      <c r="G305" s="8"/>
      <c r="H305" s="5"/>
      <c r="I305" s="5"/>
      <c r="J305" s="5"/>
    </row>
    <row r="306" spans="2:10" x14ac:dyDescent="0.25">
      <c r="B306" s="1"/>
      <c r="C306" s="1"/>
      <c r="D306" s="8"/>
      <c r="E306" s="8"/>
      <c r="F306" s="8"/>
      <c r="G306" s="8"/>
      <c r="H306" s="5"/>
      <c r="I306" s="5"/>
      <c r="J306" s="5"/>
    </row>
    <row r="307" spans="2:10" x14ac:dyDescent="0.25">
      <c r="B307" s="1"/>
      <c r="C307" s="1"/>
      <c r="D307" s="8"/>
      <c r="E307" s="8"/>
      <c r="F307" s="8"/>
      <c r="G307" s="8"/>
      <c r="H307" s="5"/>
      <c r="I307" s="5"/>
      <c r="J307" s="5"/>
    </row>
    <row r="308" spans="2:10" x14ac:dyDescent="0.25">
      <c r="B308" s="1"/>
      <c r="C308" s="1"/>
      <c r="D308" s="8"/>
      <c r="E308" s="8"/>
      <c r="F308" s="8"/>
      <c r="G308" s="8"/>
      <c r="H308" s="5"/>
      <c r="I308" s="5"/>
      <c r="J308" s="5"/>
    </row>
    <row r="309" spans="2:10" x14ac:dyDescent="0.25">
      <c r="B309" s="1"/>
      <c r="C309" s="1"/>
      <c r="D309" s="8"/>
      <c r="E309" s="8"/>
      <c r="F309" s="8"/>
      <c r="G309" s="8"/>
      <c r="H309" s="5"/>
      <c r="I309" s="5"/>
      <c r="J309" s="5"/>
    </row>
    <row r="310" spans="2:10" x14ac:dyDescent="0.25">
      <c r="B310" s="1"/>
      <c r="C310" s="1"/>
      <c r="D310" s="8"/>
      <c r="E310" s="8"/>
      <c r="F310" s="8"/>
      <c r="G310" s="8"/>
      <c r="H310" s="5"/>
      <c r="I310" s="5"/>
      <c r="J310" s="5"/>
    </row>
    <row r="311" spans="2:10" x14ac:dyDescent="0.25">
      <c r="B311" s="1"/>
      <c r="C311" s="1"/>
      <c r="D311" s="8"/>
      <c r="E311" s="8"/>
      <c r="F311" s="8"/>
      <c r="G311" s="8"/>
      <c r="H311" s="5"/>
      <c r="I311" s="5"/>
      <c r="J311" s="5"/>
    </row>
    <row r="312" spans="2:10" x14ac:dyDescent="0.25">
      <c r="B312" s="1"/>
      <c r="C312" s="1"/>
      <c r="D312" s="8"/>
      <c r="E312" s="8"/>
      <c r="F312" s="8"/>
      <c r="G312" s="8"/>
      <c r="H312" s="5"/>
      <c r="I312" s="5"/>
      <c r="J312" s="5"/>
    </row>
    <row r="313" spans="2:10" x14ac:dyDescent="0.25">
      <c r="B313" s="1"/>
      <c r="C313" s="1"/>
      <c r="D313" s="8"/>
      <c r="E313" s="8"/>
      <c r="F313" s="8"/>
      <c r="G313" s="8"/>
      <c r="H313" s="5"/>
      <c r="I313" s="5"/>
      <c r="J313" s="5"/>
    </row>
    <row r="314" spans="2:10" x14ac:dyDescent="0.25">
      <c r="B314" s="1"/>
      <c r="C314" s="1"/>
      <c r="D314" s="8"/>
      <c r="E314" s="8"/>
      <c r="F314" s="8"/>
      <c r="G314" s="8"/>
      <c r="H314" s="5"/>
      <c r="I314" s="5"/>
      <c r="J314" s="5"/>
    </row>
    <row r="315" spans="2:10" x14ac:dyDescent="0.25">
      <c r="B315" s="1"/>
      <c r="C315" s="1"/>
      <c r="D315" s="8"/>
      <c r="E315" s="8"/>
      <c r="F315" s="8"/>
      <c r="G315" s="8"/>
      <c r="H315" s="5"/>
      <c r="I315" s="5"/>
      <c r="J315" s="5"/>
    </row>
    <row r="316" spans="2:10" x14ac:dyDescent="0.25">
      <c r="B316" s="1"/>
      <c r="C316" s="1"/>
      <c r="D316" s="8"/>
      <c r="E316" s="8"/>
      <c r="F316" s="8"/>
      <c r="G316" s="8"/>
      <c r="H316" s="5"/>
      <c r="I316" s="5"/>
      <c r="J316" s="5"/>
    </row>
    <row r="317" spans="2:10" x14ac:dyDescent="0.25">
      <c r="B317" s="1"/>
      <c r="C317" s="1"/>
      <c r="D317" s="8"/>
      <c r="E317" s="8"/>
      <c r="F317" s="8"/>
      <c r="G317" s="8"/>
      <c r="H317" s="5"/>
      <c r="I317" s="5"/>
      <c r="J317" s="5"/>
    </row>
    <row r="318" spans="2:10" x14ac:dyDescent="0.25">
      <c r="B318" s="1"/>
      <c r="C318" s="1"/>
      <c r="D318" s="8"/>
      <c r="E318" s="8"/>
      <c r="F318" s="8"/>
      <c r="G318" s="8"/>
      <c r="H318" s="5"/>
      <c r="I318" s="5"/>
      <c r="J318" s="5"/>
    </row>
    <row r="319" spans="2:10" x14ac:dyDescent="0.25">
      <c r="B319" s="1"/>
      <c r="C319" s="1"/>
      <c r="D319" s="8"/>
      <c r="E319" s="8"/>
      <c r="F319" s="8"/>
      <c r="G319" s="8"/>
      <c r="H319" s="5"/>
      <c r="I319" s="5"/>
      <c r="J319" s="5"/>
    </row>
    <row r="320" spans="2:10" x14ac:dyDescent="0.25">
      <c r="B320" s="1"/>
      <c r="C320" s="1"/>
      <c r="D320" s="8"/>
      <c r="E320" s="8"/>
      <c r="F320" s="8"/>
      <c r="G320" s="8"/>
      <c r="H320" s="5"/>
      <c r="I320" s="5"/>
      <c r="J320" s="5"/>
    </row>
    <row r="321" spans="2:10" x14ac:dyDescent="0.25">
      <c r="B321" s="1"/>
      <c r="C321" s="1"/>
      <c r="D321" s="8"/>
      <c r="E321" s="8"/>
      <c r="F321" s="8"/>
      <c r="G321" s="8"/>
      <c r="H321" s="5"/>
      <c r="I321" s="5"/>
      <c r="J321" s="5"/>
    </row>
    <row r="322" spans="2:10" x14ac:dyDescent="0.25">
      <c r="B322" s="1"/>
      <c r="C322" s="1"/>
      <c r="D322" s="8"/>
      <c r="E322" s="8"/>
      <c r="F322" s="8"/>
      <c r="G322" s="8"/>
      <c r="H322" s="5"/>
      <c r="I322" s="5"/>
      <c r="J322" s="5"/>
    </row>
    <row r="323" spans="2:10" x14ac:dyDescent="0.25">
      <c r="B323" s="1"/>
      <c r="C323" s="1"/>
      <c r="D323" s="8"/>
      <c r="E323" s="8"/>
      <c r="F323" s="8"/>
      <c r="G323" s="8"/>
      <c r="H323" s="5"/>
      <c r="I323" s="5"/>
      <c r="J323" s="5"/>
    </row>
    <row r="324" spans="2:10" x14ac:dyDescent="0.25">
      <c r="B324" s="1"/>
      <c r="C324" s="1"/>
      <c r="D324" s="8"/>
      <c r="E324" s="8"/>
      <c r="F324" s="8"/>
      <c r="G324" s="8"/>
      <c r="H324" s="5"/>
      <c r="I324" s="5"/>
      <c r="J324" s="5"/>
    </row>
    <row r="325" spans="2:10" x14ac:dyDescent="0.25">
      <c r="B325" s="1"/>
      <c r="C325" s="1"/>
      <c r="D325" s="8"/>
      <c r="E325" s="8"/>
      <c r="F325" s="8"/>
      <c r="G325" s="8"/>
      <c r="H325" s="5"/>
      <c r="I325" s="5"/>
      <c r="J325" s="5"/>
    </row>
    <row r="326" spans="2:10" x14ac:dyDescent="0.25">
      <c r="B326" s="1"/>
      <c r="C326" s="1"/>
      <c r="D326" s="8"/>
      <c r="E326" s="8"/>
      <c r="F326" s="8"/>
      <c r="G326" s="8"/>
      <c r="H326" s="5"/>
      <c r="I326" s="5"/>
      <c r="J326" s="5"/>
    </row>
    <row r="327" spans="2:10" x14ac:dyDescent="0.25">
      <c r="B327" s="1"/>
      <c r="C327" s="1"/>
      <c r="D327" s="8"/>
      <c r="E327" s="8"/>
      <c r="F327" s="8"/>
      <c r="G327" s="8"/>
      <c r="H327" s="5"/>
      <c r="I327" s="5"/>
      <c r="J327" s="5"/>
    </row>
    <row r="328" spans="2:10" x14ac:dyDescent="0.25">
      <c r="B328" s="1"/>
      <c r="C328" s="1"/>
      <c r="D328" s="8"/>
      <c r="E328" s="8"/>
      <c r="F328" s="8"/>
      <c r="G328" s="8"/>
      <c r="H328" s="5"/>
      <c r="I328" s="5"/>
      <c r="J328" s="5"/>
    </row>
    <row r="329" spans="2:10" x14ac:dyDescent="0.25">
      <c r="B329" s="1"/>
      <c r="C329" s="1"/>
      <c r="D329" s="8"/>
      <c r="E329" s="8"/>
      <c r="F329" s="8"/>
      <c r="G329" s="8"/>
      <c r="H329" s="5"/>
      <c r="I329" s="5"/>
      <c r="J329" s="5"/>
    </row>
    <row r="330" spans="2:10" x14ac:dyDescent="0.25">
      <c r="B330" s="1"/>
      <c r="C330" s="1"/>
      <c r="D330" s="8"/>
      <c r="E330" s="8"/>
      <c r="F330" s="8"/>
      <c r="G330" s="8"/>
      <c r="H330" s="5"/>
      <c r="I330" s="5"/>
      <c r="J330" s="5"/>
    </row>
    <row r="331" spans="2:10" x14ac:dyDescent="0.25">
      <c r="B331" s="1"/>
      <c r="C331" s="1"/>
      <c r="D331" s="8"/>
      <c r="E331" s="8"/>
      <c r="F331" s="8"/>
      <c r="G331" s="8"/>
      <c r="H331" s="5"/>
      <c r="I331" s="5"/>
      <c r="J331" s="5"/>
    </row>
    <row r="332" spans="2:10" x14ac:dyDescent="0.25">
      <c r="B332" s="1"/>
      <c r="C332" s="1"/>
      <c r="D332" s="8"/>
      <c r="E332" s="8"/>
      <c r="F332" s="8"/>
      <c r="G332" s="8"/>
      <c r="H332" s="5"/>
      <c r="I332" s="5"/>
      <c r="J332" s="5"/>
    </row>
    <row r="333" spans="2:10" x14ac:dyDescent="0.25">
      <c r="B333" s="1"/>
      <c r="C333" s="1"/>
      <c r="D333" s="8"/>
      <c r="E333" s="8"/>
      <c r="F333" s="8"/>
      <c r="G333" s="8"/>
      <c r="H333" s="5"/>
      <c r="I333" s="5"/>
      <c r="J333" s="5"/>
    </row>
    <row r="334" spans="2:10" x14ac:dyDescent="0.25">
      <c r="B334" s="1"/>
      <c r="C334" s="1"/>
      <c r="D334" s="8"/>
      <c r="E334" s="8"/>
      <c r="F334" s="8"/>
      <c r="G334" s="8"/>
      <c r="H334" s="5"/>
      <c r="I334" s="5"/>
      <c r="J334" s="5"/>
    </row>
    <row r="335" spans="2:10" x14ac:dyDescent="0.25">
      <c r="B335" s="1"/>
      <c r="C335" s="1"/>
      <c r="D335" s="8"/>
      <c r="E335" s="8"/>
      <c r="F335" s="8"/>
      <c r="G335" s="8"/>
      <c r="H335" s="5"/>
      <c r="I335" s="5"/>
      <c r="J335" s="5"/>
    </row>
    <row r="336" spans="2:10" x14ac:dyDescent="0.25">
      <c r="B336" s="1"/>
      <c r="C336" s="1"/>
      <c r="D336" s="8"/>
      <c r="E336" s="8"/>
      <c r="F336" s="8"/>
      <c r="G336" s="8"/>
      <c r="H336" s="5"/>
      <c r="I336" s="5"/>
      <c r="J336" s="5"/>
    </row>
    <row r="337" spans="2:10" x14ac:dyDescent="0.25">
      <c r="B337" s="1"/>
      <c r="C337" s="1"/>
      <c r="D337" s="8"/>
      <c r="E337" s="8"/>
      <c r="F337" s="8"/>
      <c r="G337" s="8"/>
      <c r="H337" s="5"/>
      <c r="I337" s="5"/>
      <c r="J337" s="5"/>
    </row>
    <row r="338" spans="2:10" x14ac:dyDescent="0.25">
      <c r="B338" s="1"/>
      <c r="C338" s="1"/>
      <c r="D338" s="8"/>
      <c r="E338" s="8"/>
      <c r="F338" s="8"/>
      <c r="G338" s="8"/>
      <c r="H338" s="5"/>
      <c r="I338" s="5"/>
      <c r="J338" s="5"/>
    </row>
    <row r="339" spans="2:10" x14ac:dyDescent="0.25">
      <c r="B339" s="1"/>
      <c r="C339" s="1"/>
      <c r="D339" s="8"/>
      <c r="E339" s="8"/>
      <c r="F339" s="8"/>
      <c r="G339" s="8"/>
      <c r="H339" s="5"/>
      <c r="I339" s="5"/>
      <c r="J339" s="5"/>
    </row>
    <row r="340" spans="2:10" x14ac:dyDescent="0.25">
      <c r="B340" s="1"/>
      <c r="C340" s="1"/>
      <c r="D340" s="8"/>
      <c r="E340" s="8"/>
      <c r="F340" s="8"/>
      <c r="G340" s="8"/>
      <c r="H340" s="5"/>
      <c r="I340" s="5"/>
      <c r="J340" s="5"/>
    </row>
    <row r="341" spans="2:10" x14ac:dyDescent="0.25">
      <c r="B341" s="1"/>
      <c r="C341" s="1"/>
      <c r="D341" s="8"/>
      <c r="E341" s="8"/>
      <c r="F341" s="8"/>
      <c r="G341" s="8"/>
      <c r="H341" s="5"/>
      <c r="I341" s="5"/>
      <c r="J341" s="5"/>
    </row>
    <row r="342" spans="2:10" x14ac:dyDescent="0.25">
      <c r="B342" s="1"/>
      <c r="C342" s="1"/>
      <c r="D342" s="8"/>
      <c r="E342" s="8"/>
      <c r="F342" s="8"/>
      <c r="G342" s="8"/>
      <c r="H342" s="5"/>
      <c r="I342" s="5"/>
      <c r="J342" s="5"/>
    </row>
    <row r="343" spans="2:10" x14ac:dyDescent="0.25">
      <c r="B343" s="1"/>
      <c r="C343" s="1"/>
      <c r="D343" s="8"/>
      <c r="E343" s="8"/>
      <c r="F343" s="8"/>
      <c r="G343" s="8"/>
      <c r="H343" s="5"/>
      <c r="I343" s="5"/>
      <c r="J343" s="5"/>
    </row>
    <row r="344" spans="2:10" x14ac:dyDescent="0.25">
      <c r="B344" s="1"/>
      <c r="C344" s="1"/>
      <c r="D344" s="8"/>
      <c r="E344" s="8"/>
      <c r="F344" s="8"/>
      <c r="G344" s="8"/>
      <c r="H344" s="5"/>
      <c r="I344" s="5"/>
      <c r="J344" s="5"/>
    </row>
    <row r="345" spans="2:10" x14ac:dyDescent="0.25">
      <c r="B345" s="1"/>
      <c r="C345" s="1"/>
      <c r="D345" s="8"/>
      <c r="E345" s="8"/>
      <c r="F345" s="8"/>
      <c r="G345" s="8"/>
      <c r="H345" s="5"/>
      <c r="I345" s="5"/>
      <c r="J345" s="5"/>
    </row>
    <row r="346" spans="2:10" x14ac:dyDescent="0.25">
      <c r="B346" s="1"/>
      <c r="C346" s="1"/>
      <c r="D346" s="8"/>
      <c r="E346" s="8"/>
      <c r="F346" s="8"/>
      <c r="G346" s="8"/>
      <c r="H346" s="5"/>
      <c r="I346" s="5"/>
      <c r="J346" s="5"/>
    </row>
    <row r="347" spans="2:10" x14ac:dyDescent="0.25">
      <c r="B347" s="1"/>
      <c r="C347" s="1"/>
      <c r="D347" s="8"/>
      <c r="E347" s="8"/>
      <c r="F347" s="8"/>
      <c r="G347" s="8"/>
      <c r="H347" s="5"/>
      <c r="I347" s="5"/>
      <c r="J347" s="5"/>
    </row>
    <row r="348" spans="2:10" x14ac:dyDescent="0.25">
      <c r="B348" s="1"/>
      <c r="C348" s="1"/>
      <c r="D348" s="8"/>
      <c r="E348" s="8"/>
      <c r="F348" s="8"/>
      <c r="G348" s="8"/>
      <c r="H348" s="5"/>
      <c r="I348" s="5"/>
      <c r="J348" s="5"/>
    </row>
    <row r="349" spans="2:10" x14ac:dyDescent="0.25">
      <c r="B349" s="1"/>
      <c r="C349" s="1"/>
      <c r="D349" s="8"/>
      <c r="E349" s="8"/>
      <c r="F349" s="8"/>
      <c r="G349" s="8"/>
      <c r="H349" s="5"/>
      <c r="I349" s="5"/>
      <c r="J349" s="5"/>
    </row>
    <row r="350" spans="2:10" x14ac:dyDescent="0.25">
      <c r="B350" s="1"/>
      <c r="C350" s="1"/>
      <c r="D350" s="8"/>
      <c r="E350" s="8"/>
      <c r="F350" s="8"/>
      <c r="G350" s="8"/>
      <c r="H350" s="5"/>
      <c r="I350" s="5"/>
      <c r="J350" s="5"/>
    </row>
    <row r="351" spans="2:10" x14ac:dyDescent="0.25">
      <c r="B351" s="1"/>
      <c r="C351" s="1"/>
      <c r="D351" s="8"/>
      <c r="E351" s="8"/>
      <c r="F351" s="8"/>
      <c r="G351" s="8"/>
      <c r="H351" s="5"/>
      <c r="I351" s="5"/>
      <c r="J351" s="5"/>
    </row>
    <row r="352" spans="2:10" x14ac:dyDescent="0.25">
      <c r="B352" s="1"/>
      <c r="C352" s="1"/>
      <c r="D352" s="8"/>
      <c r="E352" s="8"/>
      <c r="F352" s="8"/>
      <c r="G352" s="8"/>
      <c r="H352" s="5"/>
      <c r="I352" s="5"/>
      <c r="J352" s="5"/>
    </row>
    <row r="353" spans="2:10" x14ac:dyDescent="0.25">
      <c r="B353" s="1"/>
      <c r="C353" s="1"/>
      <c r="D353" s="8"/>
      <c r="E353" s="8"/>
      <c r="F353" s="8"/>
      <c r="G353" s="8"/>
      <c r="H353" s="5"/>
      <c r="I353" s="5"/>
      <c r="J353" s="5"/>
    </row>
    <row r="354" spans="2:10" x14ac:dyDescent="0.25">
      <c r="B354" s="1"/>
      <c r="C354" s="1"/>
      <c r="D354" s="8"/>
      <c r="E354" s="8"/>
      <c r="F354" s="8"/>
      <c r="G354" s="8"/>
      <c r="H354" s="5"/>
      <c r="I354" s="5"/>
      <c r="J354" s="5"/>
    </row>
    <row r="355" spans="2:10" x14ac:dyDescent="0.25">
      <c r="B355" s="1"/>
      <c r="C355" s="1"/>
      <c r="D355" s="8"/>
      <c r="E355" s="8"/>
      <c r="F355" s="8"/>
      <c r="G355" s="8"/>
      <c r="H355" s="5"/>
      <c r="I355" s="5"/>
      <c r="J355" s="5"/>
    </row>
    <row r="356" spans="2:10" x14ac:dyDescent="0.25">
      <c r="B356" s="1"/>
      <c r="C356" s="1"/>
      <c r="D356" s="8"/>
      <c r="E356" s="8"/>
      <c r="F356" s="8"/>
      <c r="G356" s="8"/>
      <c r="H356" s="5"/>
      <c r="I356" s="5"/>
      <c r="J356" s="5"/>
    </row>
    <row r="357" spans="2:10" x14ac:dyDescent="0.25">
      <c r="B357" s="1"/>
      <c r="C357" s="1"/>
      <c r="D357" s="8"/>
      <c r="E357" s="8"/>
      <c r="F357" s="8"/>
      <c r="G357" s="8"/>
      <c r="H357" s="5"/>
      <c r="I357" s="5"/>
      <c r="J357" s="5"/>
    </row>
    <row r="358" spans="2:10" x14ac:dyDescent="0.25">
      <c r="B358" s="1"/>
      <c r="C358" s="1"/>
      <c r="D358" s="8"/>
      <c r="E358" s="8"/>
      <c r="F358" s="8"/>
      <c r="G358" s="8"/>
      <c r="H358" s="5"/>
      <c r="I358" s="5"/>
      <c r="J358" s="5"/>
    </row>
    <row r="359" spans="2:10" x14ac:dyDescent="0.25">
      <c r="B359" s="1"/>
      <c r="C359" s="1"/>
      <c r="D359" s="8"/>
      <c r="E359" s="8"/>
      <c r="F359" s="8"/>
      <c r="G359" s="8"/>
      <c r="H359" s="5"/>
      <c r="I359" s="5"/>
      <c r="J359" s="5"/>
    </row>
    <row r="360" spans="2:10" x14ac:dyDescent="0.25">
      <c r="B360" s="1"/>
      <c r="C360" s="1"/>
      <c r="D360" s="8"/>
      <c r="E360" s="8"/>
      <c r="F360" s="8"/>
      <c r="G360" s="8"/>
      <c r="H360" s="5"/>
      <c r="I360" s="5"/>
      <c r="J360" s="5"/>
    </row>
    <row r="361" spans="2:10" x14ac:dyDescent="0.25">
      <c r="B361" s="1"/>
      <c r="C361" s="1"/>
      <c r="D361" s="8"/>
      <c r="E361" s="8"/>
      <c r="F361" s="8"/>
      <c r="G361" s="8"/>
      <c r="H361" s="5"/>
      <c r="I361" s="5"/>
      <c r="J361" s="5"/>
    </row>
    <row r="362" spans="2:10" x14ac:dyDescent="0.25">
      <c r="B362" s="1"/>
      <c r="C362" s="1"/>
      <c r="D362" s="8"/>
      <c r="E362" s="8"/>
      <c r="F362" s="8"/>
      <c r="G362" s="8"/>
      <c r="H362" s="5"/>
      <c r="I362" s="5"/>
      <c r="J362" s="5"/>
    </row>
    <row r="363" spans="2:10" x14ac:dyDescent="0.25">
      <c r="B363" s="1"/>
      <c r="C363" s="1"/>
      <c r="D363" s="8"/>
      <c r="E363" s="8"/>
      <c r="F363" s="8"/>
      <c r="G363" s="8"/>
      <c r="H363" s="5"/>
      <c r="I363" s="5"/>
      <c r="J363" s="5"/>
    </row>
    <row r="364" spans="2:10" x14ac:dyDescent="0.25">
      <c r="B364" s="1"/>
      <c r="C364" s="1"/>
      <c r="D364" s="8"/>
      <c r="E364" s="8"/>
      <c r="F364" s="8"/>
      <c r="G364" s="8"/>
      <c r="H364" s="5"/>
      <c r="I364" s="5"/>
      <c r="J364" s="5"/>
    </row>
    <row r="365" spans="2:10" x14ac:dyDescent="0.25">
      <c r="B365" s="1"/>
      <c r="C365" s="1"/>
      <c r="D365" s="8"/>
      <c r="E365" s="8"/>
      <c r="F365" s="8"/>
      <c r="G365" s="8"/>
      <c r="H365" s="5"/>
      <c r="I365" s="5"/>
      <c r="J365" s="5"/>
    </row>
    <row r="366" spans="2:10" x14ac:dyDescent="0.25">
      <c r="B366" s="1"/>
      <c r="C366" s="1"/>
      <c r="D366" s="8"/>
      <c r="E366" s="8"/>
      <c r="F366" s="8"/>
      <c r="G366" s="8"/>
      <c r="H366" s="5"/>
      <c r="I366" s="5"/>
      <c r="J366" s="5"/>
    </row>
    <row r="367" spans="2:10" x14ac:dyDescent="0.25">
      <c r="B367" s="1"/>
      <c r="C367" s="1"/>
      <c r="D367" s="8"/>
      <c r="E367" s="8"/>
      <c r="F367" s="8"/>
      <c r="G367" s="8"/>
      <c r="H367" s="5"/>
      <c r="I367" s="5"/>
      <c r="J367" s="5"/>
    </row>
    <row r="368" spans="2:10" x14ac:dyDescent="0.25">
      <c r="B368" s="1"/>
      <c r="C368" s="1"/>
      <c r="D368" s="8"/>
      <c r="E368" s="8"/>
      <c r="F368" s="8"/>
      <c r="G368" s="8"/>
      <c r="H368" s="5"/>
      <c r="I368" s="5"/>
      <c r="J368" s="5"/>
    </row>
    <row r="369" spans="2:10" x14ac:dyDescent="0.25">
      <c r="B369" s="1"/>
      <c r="C369" s="1"/>
      <c r="D369" s="8"/>
      <c r="E369" s="8"/>
      <c r="F369" s="8"/>
      <c r="G369" s="8"/>
      <c r="H369" s="5"/>
      <c r="I369" s="5"/>
      <c r="J369" s="5"/>
    </row>
    <row r="370" spans="2:10" x14ac:dyDescent="0.25">
      <c r="B370" s="1"/>
      <c r="C370" s="1"/>
      <c r="D370" s="8"/>
      <c r="E370" s="8"/>
      <c r="F370" s="8"/>
      <c r="G370" s="8"/>
      <c r="H370" s="5"/>
      <c r="I370" s="5"/>
      <c r="J370" s="5"/>
    </row>
    <row r="371" spans="2:10" x14ac:dyDescent="0.25">
      <c r="B371" s="1"/>
      <c r="C371" s="1"/>
      <c r="D371" s="8"/>
      <c r="E371" s="8"/>
      <c r="F371" s="8"/>
      <c r="G371" s="8"/>
      <c r="H371" s="5"/>
      <c r="I371" s="5"/>
      <c r="J371" s="5"/>
    </row>
    <row r="372" spans="2:10" x14ac:dyDescent="0.25">
      <c r="B372" s="1"/>
      <c r="C372" s="1"/>
      <c r="D372" s="8"/>
      <c r="E372" s="8"/>
      <c r="F372" s="8"/>
      <c r="G372" s="8"/>
      <c r="H372" s="5"/>
      <c r="I372" s="5"/>
      <c r="J372" s="5"/>
    </row>
    <row r="373" spans="2:10" x14ac:dyDescent="0.25">
      <c r="B373" s="1"/>
      <c r="C373" s="1"/>
      <c r="D373" s="8"/>
      <c r="E373" s="8"/>
      <c r="F373" s="8"/>
      <c r="G373" s="8"/>
      <c r="H373" s="5"/>
      <c r="I373" s="5"/>
      <c r="J373" s="5"/>
    </row>
    <row r="374" spans="2:10" x14ac:dyDescent="0.25">
      <c r="B374" s="1"/>
      <c r="C374" s="1"/>
      <c r="D374" s="8"/>
      <c r="E374" s="8"/>
      <c r="F374" s="8"/>
      <c r="G374" s="8"/>
      <c r="H374" s="5"/>
      <c r="I374" s="5"/>
      <c r="J374" s="5"/>
    </row>
    <row r="375" spans="2:10" x14ac:dyDescent="0.25">
      <c r="B375" s="1"/>
      <c r="C375" s="1"/>
      <c r="D375" s="8"/>
      <c r="E375" s="8"/>
      <c r="F375" s="8"/>
      <c r="G375" s="8"/>
      <c r="H375" s="5"/>
      <c r="I375" s="5"/>
      <c r="J375" s="5"/>
    </row>
    <row r="376" spans="2:10" x14ac:dyDescent="0.25">
      <c r="B376" s="1"/>
      <c r="C376" s="1"/>
      <c r="D376" s="8"/>
      <c r="E376" s="8"/>
      <c r="F376" s="8"/>
      <c r="G376" s="8"/>
      <c r="H376" s="5"/>
      <c r="I376" s="5"/>
      <c r="J376" s="5"/>
    </row>
    <row r="377" spans="2:10" x14ac:dyDescent="0.25">
      <c r="B377" s="1"/>
      <c r="C377" s="1"/>
      <c r="D377" s="8"/>
      <c r="E377" s="8"/>
      <c r="F377" s="8"/>
      <c r="G377" s="8"/>
      <c r="H377" s="5"/>
      <c r="I377" s="5"/>
      <c r="J377" s="5"/>
    </row>
    <row r="378" spans="2:10" x14ac:dyDescent="0.25">
      <c r="B378" s="1"/>
      <c r="C378" s="1"/>
      <c r="D378" s="8"/>
      <c r="E378" s="8"/>
      <c r="F378" s="8"/>
      <c r="G378" s="8"/>
      <c r="H378" s="5"/>
      <c r="I378" s="5"/>
      <c r="J378" s="5"/>
    </row>
    <row r="379" spans="2:10" x14ac:dyDescent="0.25">
      <c r="B379" s="1"/>
      <c r="C379" s="1"/>
      <c r="D379" s="8"/>
      <c r="E379" s="8"/>
      <c r="F379" s="8"/>
      <c r="G379" s="8"/>
      <c r="H379" s="5"/>
      <c r="I379" s="5"/>
      <c r="J379" s="5"/>
    </row>
    <row r="380" spans="2:10" x14ac:dyDescent="0.25">
      <c r="B380" s="1"/>
      <c r="C380" s="1"/>
      <c r="D380" s="8"/>
      <c r="E380" s="8"/>
      <c r="F380" s="8"/>
      <c r="G380" s="8"/>
      <c r="H380" s="5"/>
      <c r="I380" s="5"/>
      <c r="J380" s="5"/>
    </row>
    <row r="381" spans="2:10" x14ac:dyDescent="0.25">
      <c r="B381" s="1"/>
      <c r="C381" s="1"/>
      <c r="D381" s="8"/>
      <c r="E381" s="8"/>
      <c r="F381" s="8"/>
      <c r="G381" s="8"/>
      <c r="H381" s="5"/>
      <c r="I381" s="5"/>
      <c r="J381" s="5"/>
    </row>
    <row r="382" spans="2:10" x14ac:dyDescent="0.25">
      <c r="B382" s="1"/>
      <c r="C382" s="1"/>
      <c r="D382" s="8"/>
      <c r="E382" s="8"/>
      <c r="F382" s="8"/>
      <c r="G382" s="8"/>
      <c r="H382" s="5"/>
      <c r="I382" s="5"/>
      <c r="J382" s="5"/>
    </row>
    <row r="383" spans="2:10" x14ac:dyDescent="0.25">
      <c r="B383" s="1"/>
      <c r="C383" s="1"/>
      <c r="D383" s="8"/>
      <c r="E383" s="8"/>
      <c r="F383" s="8"/>
      <c r="G383" s="8"/>
      <c r="H383" s="5"/>
      <c r="I383" s="5"/>
      <c r="J383" s="5"/>
    </row>
    <row r="384" spans="2:10" x14ac:dyDescent="0.25">
      <c r="B384" s="1"/>
      <c r="C384" s="1"/>
      <c r="D384" s="8"/>
      <c r="E384" s="8"/>
      <c r="F384" s="8"/>
      <c r="G384" s="8"/>
      <c r="H384" s="5"/>
      <c r="I384" s="5"/>
      <c r="J384" s="5"/>
    </row>
    <row r="385" spans="2:10" x14ac:dyDescent="0.25">
      <c r="B385" s="1"/>
      <c r="C385" s="1"/>
      <c r="D385" s="8"/>
      <c r="E385" s="8"/>
      <c r="F385" s="8"/>
      <c r="G385" s="8"/>
      <c r="H385" s="5"/>
      <c r="I385" s="5"/>
      <c r="J385" s="5"/>
    </row>
    <row r="386" spans="2:10" x14ac:dyDescent="0.25">
      <c r="B386" s="1"/>
      <c r="C386" s="1"/>
      <c r="D386" s="8"/>
      <c r="E386" s="8"/>
      <c r="F386" s="8"/>
      <c r="G386" s="8"/>
      <c r="H386" s="5"/>
      <c r="I386" s="5"/>
      <c r="J386" s="5"/>
    </row>
    <row r="387" spans="2:10" x14ac:dyDescent="0.25">
      <c r="B387" s="1"/>
      <c r="C387" s="1"/>
      <c r="D387" s="8"/>
      <c r="E387" s="8"/>
      <c r="F387" s="8"/>
      <c r="G387" s="8"/>
      <c r="H387" s="5"/>
      <c r="I387" s="5"/>
      <c r="J387" s="5"/>
    </row>
    <row r="388" spans="2:10" x14ac:dyDescent="0.25">
      <c r="B388" s="1"/>
      <c r="C388" s="1"/>
      <c r="D388" s="8"/>
      <c r="E388" s="8"/>
      <c r="F388" s="8"/>
      <c r="G388" s="8"/>
      <c r="H388" s="5"/>
      <c r="I388" s="5"/>
      <c r="J388" s="5"/>
    </row>
    <row r="389" spans="2:10" x14ac:dyDescent="0.25">
      <c r="B389" s="1"/>
      <c r="C389" s="1"/>
      <c r="D389" s="8"/>
      <c r="E389" s="8"/>
      <c r="F389" s="8"/>
      <c r="G389" s="8"/>
      <c r="H389" s="5"/>
      <c r="I389" s="5"/>
      <c r="J389" s="5"/>
    </row>
    <row r="390" spans="2:10" x14ac:dyDescent="0.25">
      <c r="B390" s="1"/>
      <c r="C390" s="1"/>
      <c r="D390" s="8"/>
      <c r="E390" s="8"/>
      <c r="F390" s="8"/>
      <c r="G390" s="8"/>
      <c r="H390" s="5"/>
      <c r="I390" s="5"/>
      <c r="J390" s="5"/>
    </row>
    <row r="391" spans="2:10" x14ac:dyDescent="0.25">
      <c r="B391" s="1"/>
      <c r="C391" s="1"/>
      <c r="D391" s="8"/>
      <c r="E391" s="8"/>
      <c r="F391" s="8"/>
      <c r="G391" s="8"/>
      <c r="H391" s="5"/>
      <c r="I391" s="5"/>
      <c r="J391" s="5"/>
    </row>
    <row r="392" spans="2:10" x14ac:dyDescent="0.25">
      <c r="B392" s="1"/>
      <c r="C392" s="1"/>
      <c r="D392" s="8"/>
      <c r="E392" s="8"/>
      <c r="F392" s="8"/>
      <c r="G392" s="8"/>
      <c r="H392" s="5"/>
      <c r="I392" s="5"/>
      <c r="J392" s="5"/>
    </row>
    <row r="393" spans="2:10" x14ac:dyDescent="0.25">
      <c r="B393" s="1"/>
      <c r="C393" s="1"/>
      <c r="D393" s="8"/>
      <c r="E393" s="8"/>
      <c r="F393" s="8"/>
      <c r="G393" s="8"/>
      <c r="H393" s="5"/>
      <c r="I393" s="5"/>
      <c r="J393" s="5"/>
    </row>
    <row r="394" spans="2:10" x14ac:dyDescent="0.25">
      <c r="B394" s="1"/>
      <c r="C394" s="1"/>
      <c r="D394" s="8"/>
      <c r="E394" s="8"/>
      <c r="F394" s="8"/>
      <c r="G394" s="8"/>
      <c r="H394" s="5"/>
      <c r="I394" s="5"/>
      <c r="J394" s="5"/>
    </row>
    <row r="395" spans="2:10" x14ac:dyDescent="0.25">
      <c r="B395" s="1"/>
      <c r="C395" s="1"/>
      <c r="D395" s="8"/>
      <c r="E395" s="8"/>
      <c r="F395" s="8"/>
      <c r="G395" s="8"/>
      <c r="H395" s="5"/>
      <c r="I395" s="5"/>
      <c r="J395" s="5"/>
    </row>
    <row r="396" spans="2:10" x14ac:dyDescent="0.25">
      <c r="B396" s="1"/>
      <c r="C396" s="1"/>
      <c r="D396" s="8"/>
      <c r="E396" s="8"/>
      <c r="F396" s="8"/>
      <c r="G396" s="8"/>
      <c r="H396" s="5"/>
      <c r="I396" s="5"/>
      <c r="J396" s="5"/>
    </row>
    <row r="397" spans="2:10" x14ac:dyDescent="0.25">
      <c r="B397" s="1"/>
      <c r="C397" s="1"/>
      <c r="D397" s="8"/>
      <c r="E397" s="8"/>
      <c r="F397" s="8"/>
      <c r="G397" s="8"/>
      <c r="H397" s="5"/>
      <c r="I397" s="5"/>
      <c r="J397" s="5"/>
    </row>
    <row r="398" spans="2:10" x14ac:dyDescent="0.25">
      <c r="B398" s="1"/>
      <c r="C398" s="1"/>
      <c r="D398" s="8"/>
      <c r="E398" s="8"/>
      <c r="F398" s="8"/>
      <c r="G398" s="8"/>
      <c r="H398" s="5"/>
      <c r="I398" s="5"/>
      <c r="J398" s="5"/>
    </row>
    <row r="399" spans="2:10" x14ac:dyDescent="0.25">
      <c r="B399" s="1"/>
      <c r="C399" s="1"/>
      <c r="D399" s="8"/>
      <c r="E399" s="8"/>
      <c r="F399" s="8"/>
      <c r="G399" s="8"/>
      <c r="H399" s="5"/>
      <c r="I399" s="5"/>
      <c r="J399" s="5"/>
    </row>
    <row r="400" spans="2:10" x14ac:dyDescent="0.25">
      <c r="B400" s="1"/>
      <c r="C400" s="1"/>
      <c r="D400" s="8"/>
      <c r="E400" s="8"/>
      <c r="F400" s="8"/>
      <c r="G400" s="8"/>
      <c r="H400" s="5"/>
      <c r="I400" s="5"/>
      <c r="J400" s="5"/>
    </row>
    <row r="401" spans="2:10" x14ac:dyDescent="0.25">
      <c r="B401" s="1"/>
      <c r="C401" s="1"/>
      <c r="D401" s="8"/>
      <c r="E401" s="8"/>
      <c r="F401" s="8"/>
      <c r="G401" s="8"/>
      <c r="H401" s="5"/>
      <c r="I401" s="5"/>
      <c r="J401" s="5"/>
    </row>
    <row r="402" spans="2:10" x14ac:dyDescent="0.25">
      <c r="B402" s="1"/>
      <c r="C402" s="1"/>
      <c r="D402" s="8"/>
      <c r="E402" s="8"/>
      <c r="F402" s="8"/>
      <c r="G402" s="8"/>
      <c r="H402" s="5"/>
      <c r="I402" s="5"/>
      <c r="J402" s="5"/>
    </row>
    <row r="403" spans="2:10" x14ac:dyDescent="0.25">
      <c r="B403" s="1"/>
      <c r="C403" s="1"/>
      <c r="D403" s="8"/>
      <c r="E403" s="8"/>
      <c r="F403" s="8"/>
      <c r="G403" s="8"/>
      <c r="H403" s="5"/>
      <c r="I403" s="5"/>
      <c r="J403" s="5"/>
    </row>
    <row r="404" spans="2:10" x14ac:dyDescent="0.25">
      <c r="B404" s="1"/>
      <c r="C404" s="1"/>
      <c r="D404" s="8"/>
      <c r="E404" s="8"/>
      <c r="F404" s="8"/>
      <c r="G404" s="8"/>
      <c r="H404" s="5"/>
      <c r="I404" s="5"/>
      <c r="J404" s="5"/>
    </row>
    <row r="405" spans="2:10" x14ac:dyDescent="0.25">
      <c r="B405" s="1"/>
      <c r="C405" s="1"/>
      <c r="D405" s="8"/>
      <c r="E405" s="8"/>
      <c r="F405" s="8"/>
      <c r="G405" s="8"/>
      <c r="H405" s="5"/>
      <c r="I405" s="5"/>
      <c r="J405" s="5"/>
    </row>
    <row r="406" spans="2:10" x14ac:dyDescent="0.25">
      <c r="B406" s="1"/>
      <c r="C406" s="1"/>
      <c r="D406" s="8"/>
      <c r="E406" s="8"/>
      <c r="F406" s="8"/>
      <c r="G406" s="8"/>
      <c r="H406" s="5"/>
      <c r="I406" s="5"/>
      <c r="J406" s="5"/>
    </row>
    <row r="407" spans="2:10" x14ac:dyDescent="0.25">
      <c r="B407" s="1"/>
      <c r="C407" s="1"/>
      <c r="D407" s="8"/>
      <c r="E407" s="8"/>
      <c r="F407" s="8"/>
      <c r="G407" s="8"/>
      <c r="H407" s="5"/>
      <c r="I407" s="5"/>
      <c r="J407" s="5"/>
    </row>
    <row r="408" spans="2:10" x14ac:dyDescent="0.25">
      <c r="B408" s="1"/>
      <c r="C408" s="1"/>
      <c r="D408" s="8"/>
      <c r="E408" s="8"/>
      <c r="F408" s="8"/>
      <c r="G408" s="8"/>
      <c r="H408" s="5"/>
      <c r="I408" s="5"/>
      <c r="J408" s="5"/>
    </row>
    <row r="409" spans="2:10" x14ac:dyDescent="0.25">
      <c r="B409" s="1"/>
      <c r="C409" s="1"/>
      <c r="D409" s="8"/>
      <c r="E409" s="8"/>
      <c r="F409" s="8"/>
      <c r="G409" s="8"/>
      <c r="H409" s="5"/>
      <c r="I409" s="5"/>
      <c r="J409" s="5"/>
    </row>
    <row r="410" spans="2:10" x14ac:dyDescent="0.25">
      <c r="B410" s="1"/>
      <c r="C410" s="1"/>
      <c r="D410" s="8"/>
      <c r="E410" s="8"/>
      <c r="F410" s="8"/>
      <c r="G410" s="8"/>
      <c r="H410" s="5"/>
      <c r="I410" s="5"/>
      <c r="J410" s="5"/>
    </row>
    <row r="411" spans="2:10" x14ac:dyDescent="0.25">
      <c r="B411" s="1"/>
      <c r="C411" s="1"/>
      <c r="D411" s="8"/>
      <c r="E411" s="8"/>
      <c r="F411" s="8"/>
      <c r="G411" s="8"/>
      <c r="H411" s="5"/>
      <c r="I411" s="5"/>
      <c r="J411" s="5"/>
    </row>
    <row r="412" spans="2:10" x14ac:dyDescent="0.25">
      <c r="B412" s="1"/>
      <c r="C412" s="1"/>
      <c r="D412" s="8"/>
      <c r="E412" s="8"/>
      <c r="F412" s="8"/>
      <c r="G412" s="8"/>
      <c r="H412" s="5"/>
      <c r="I412" s="5"/>
      <c r="J412" s="5"/>
    </row>
    <row r="413" spans="2:10" x14ac:dyDescent="0.25">
      <c r="B413" s="1"/>
      <c r="C413" s="1"/>
      <c r="D413" s="8"/>
      <c r="E413" s="8"/>
      <c r="F413" s="8"/>
      <c r="G413" s="8"/>
      <c r="H413" s="5"/>
      <c r="I413" s="5"/>
      <c r="J413" s="5"/>
    </row>
    <row r="414" spans="2:10" x14ac:dyDescent="0.25">
      <c r="B414" s="1"/>
      <c r="C414" s="1"/>
      <c r="D414" s="8"/>
      <c r="E414" s="8"/>
      <c r="F414" s="8"/>
      <c r="G414" s="8"/>
      <c r="H414" s="5"/>
      <c r="I414" s="5"/>
      <c r="J414" s="5"/>
    </row>
    <row r="415" spans="2:10" x14ac:dyDescent="0.25">
      <c r="B415" s="1"/>
      <c r="C415" s="1"/>
      <c r="D415" s="8"/>
      <c r="E415" s="8"/>
      <c r="F415" s="8"/>
      <c r="G415" s="8"/>
      <c r="H415" s="5"/>
      <c r="I415" s="5"/>
      <c r="J415" s="5"/>
    </row>
    <row r="416" spans="2:10" x14ac:dyDescent="0.25">
      <c r="B416" s="1"/>
      <c r="C416" s="1"/>
      <c r="D416" s="8"/>
      <c r="E416" s="8"/>
      <c r="F416" s="8"/>
      <c r="G416" s="8"/>
      <c r="H416" s="5"/>
      <c r="I416" s="5"/>
      <c r="J416" s="5"/>
    </row>
    <row r="417" spans="2:10" x14ac:dyDescent="0.25">
      <c r="B417" s="1"/>
      <c r="C417" s="1"/>
      <c r="D417" s="8"/>
      <c r="E417" s="8"/>
      <c r="F417" s="8"/>
      <c r="G417" s="8"/>
      <c r="H417" s="5"/>
      <c r="I417" s="5"/>
      <c r="J417" s="5"/>
    </row>
    <row r="418" spans="2:10" x14ac:dyDescent="0.25">
      <c r="B418" s="1"/>
      <c r="C418" s="1"/>
      <c r="D418" s="8"/>
      <c r="E418" s="8"/>
      <c r="F418" s="8"/>
      <c r="G418" s="8"/>
      <c r="H418" s="5"/>
      <c r="I418" s="5"/>
      <c r="J418" s="5"/>
    </row>
    <row r="419" spans="2:10" x14ac:dyDescent="0.25">
      <c r="B419" s="1"/>
      <c r="C419" s="1"/>
      <c r="D419" s="8"/>
      <c r="E419" s="8"/>
      <c r="F419" s="8"/>
      <c r="G419" s="8"/>
      <c r="H419" s="5"/>
      <c r="I419" s="5"/>
      <c r="J419" s="5"/>
    </row>
    <row r="420" spans="2:10" x14ac:dyDescent="0.25">
      <c r="B420" s="1"/>
      <c r="C420" s="1"/>
      <c r="D420" s="8"/>
      <c r="E420" s="8"/>
      <c r="F420" s="8"/>
      <c r="G420" s="8"/>
      <c r="H420" s="5"/>
      <c r="I420" s="5"/>
      <c r="J420" s="5"/>
    </row>
    <row r="421" spans="2:10" x14ac:dyDescent="0.25">
      <c r="B421" s="1"/>
      <c r="C421" s="1"/>
      <c r="D421" s="8"/>
      <c r="E421" s="8"/>
      <c r="F421" s="8"/>
      <c r="G421" s="8"/>
      <c r="H421" s="5"/>
      <c r="I421" s="5"/>
      <c r="J421" s="5"/>
    </row>
    <row r="422" spans="2:10" x14ac:dyDescent="0.25">
      <c r="B422" s="1"/>
      <c r="C422" s="1"/>
      <c r="D422" s="8"/>
      <c r="E422" s="8"/>
      <c r="F422" s="8"/>
      <c r="G422" s="8"/>
      <c r="H422" s="5"/>
      <c r="I422" s="5"/>
      <c r="J422" s="5"/>
    </row>
    <row r="423" spans="2:10" x14ac:dyDescent="0.25">
      <c r="B423" s="1"/>
      <c r="C423" s="1"/>
      <c r="D423" s="8"/>
      <c r="E423" s="8"/>
      <c r="F423" s="8"/>
      <c r="G423" s="8"/>
      <c r="H423" s="5"/>
      <c r="I423" s="5"/>
      <c r="J423" s="5"/>
    </row>
    <row r="424" spans="2:10" x14ac:dyDescent="0.25">
      <c r="B424" s="1"/>
      <c r="C424" s="1"/>
      <c r="D424" s="8"/>
      <c r="E424" s="8"/>
      <c r="F424" s="8"/>
      <c r="G424" s="8"/>
      <c r="H424" s="5"/>
      <c r="I424" s="5"/>
      <c r="J424" s="5"/>
    </row>
    <row r="425" spans="2:10" x14ac:dyDescent="0.25">
      <c r="B425" s="1"/>
      <c r="C425" s="1"/>
      <c r="D425" s="8"/>
      <c r="E425" s="8"/>
      <c r="F425" s="8"/>
      <c r="G425" s="8"/>
      <c r="H425" s="5"/>
      <c r="I425" s="5"/>
      <c r="J425" s="5"/>
    </row>
    <row r="426" spans="2:10" x14ac:dyDescent="0.25">
      <c r="B426" s="1"/>
      <c r="C426" s="1"/>
      <c r="D426" s="8"/>
      <c r="E426" s="8"/>
      <c r="F426" s="8"/>
      <c r="G426" s="8"/>
      <c r="H426" s="5"/>
      <c r="I426" s="5"/>
      <c r="J426" s="5"/>
    </row>
    <row r="427" spans="2:10" x14ac:dyDescent="0.25">
      <c r="B427" s="1"/>
      <c r="C427" s="1"/>
      <c r="D427" s="8"/>
      <c r="E427" s="8"/>
      <c r="F427" s="8"/>
      <c r="G427" s="8"/>
      <c r="H427" s="5"/>
      <c r="I427" s="5"/>
      <c r="J427" s="5"/>
    </row>
    <row r="428" spans="2:10" x14ac:dyDescent="0.25">
      <c r="B428" s="1"/>
      <c r="C428" s="1"/>
      <c r="D428" s="8"/>
      <c r="E428" s="8"/>
      <c r="F428" s="8"/>
      <c r="G428" s="8"/>
      <c r="H428" s="5"/>
      <c r="I428" s="5"/>
      <c r="J428" s="5"/>
    </row>
    <row r="429" spans="2:10" x14ac:dyDescent="0.25">
      <c r="B429" s="1"/>
      <c r="C429" s="1"/>
      <c r="D429" s="8"/>
      <c r="E429" s="8"/>
      <c r="F429" s="8"/>
      <c r="G429" s="8"/>
      <c r="H429" s="5"/>
      <c r="I429" s="5"/>
      <c r="J429" s="5"/>
    </row>
    <row r="430" spans="2:10" x14ac:dyDescent="0.25">
      <c r="B430" s="1"/>
      <c r="C430" s="1"/>
      <c r="D430" s="8"/>
      <c r="E430" s="8"/>
      <c r="F430" s="8"/>
      <c r="G430" s="8"/>
      <c r="H430" s="5"/>
      <c r="I430" s="5"/>
      <c r="J430" s="5"/>
    </row>
    <row r="431" spans="2:10" x14ac:dyDescent="0.25">
      <c r="B431" s="1"/>
      <c r="C431" s="1"/>
      <c r="D431" s="8"/>
      <c r="E431" s="8"/>
      <c r="F431" s="8"/>
      <c r="G431" s="8"/>
      <c r="H431" s="5"/>
      <c r="I431" s="5"/>
      <c r="J431" s="5"/>
    </row>
    <row r="432" spans="2:10" x14ac:dyDescent="0.25">
      <c r="B432" s="1"/>
      <c r="C432" s="1"/>
      <c r="D432" s="8"/>
      <c r="E432" s="8"/>
      <c r="F432" s="8"/>
      <c r="G432" s="8"/>
      <c r="H432" s="5"/>
      <c r="I432" s="5"/>
      <c r="J432" s="5"/>
    </row>
    <row r="433" spans="2:10" x14ac:dyDescent="0.25">
      <c r="B433" s="1"/>
      <c r="C433" s="1"/>
      <c r="D433" s="8"/>
      <c r="E433" s="8"/>
      <c r="F433" s="8"/>
      <c r="G433" s="8"/>
      <c r="H433" s="5"/>
      <c r="I433" s="5"/>
      <c r="J433" s="5"/>
    </row>
    <row r="434" spans="2:10" x14ac:dyDescent="0.25">
      <c r="B434" s="1"/>
      <c r="C434" s="1"/>
      <c r="D434" s="8"/>
      <c r="E434" s="8"/>
      <c r="F434" s="8"/>
      <c r="G434" s="8"/>
      <c r="H434" s="5"/>
      <c r="I434" s="5"/>
      <c r="J434" s="5"/>
    </row>
    <row r="435" spans="2:10" x14ac:dyDescent="0.25">
      <c r="B435" s="1"/>
      <c r="C435" s="1"/>
      <c r="D435" s="8"/>
      <c r="E435" s="8"/>
      <c r="F435" s="8"/>
      <c r="G435" s="8"/>
      <c r="H435" s="5"/>
      <c r="I435" s="5"/>
      <c r="J435" s="5"/>
    </row>
    <row r="436" spans="2:10" x14ac:dyDescent="0.25">
      <c r="B436" s="1"/>
      <c r="C436" s="1"/>
      <c r="D436" s="8"/>
      <c r="E436" s="8"/>
      <c r="F436" s="8"/>
      <c r="G436" s="8"/>
      <c r="H436" s="5"/>
      <c r="I436" s="5"/>
      <c r="J436" s="5"/>
    </row>
    <row r="437" spans="2:10" x14ac:dyDescent="0.25">
      <c r="B437" s="1"/>
      <c r="C437" s="1"/>
      <c r="D437" s="8"/>
      <c r="E437" s="8"/>
      <c r="F437" s="8"/>
      <c r="G437" s="8"/>
      <c r="H437" s="5"/>
      <c r="I437" s="5"/>
      <c r="J437" s="5"/>
    </row>
    <row r="438" spans="2:10" x14ac:dyDescent="0.25">
      <c r="B438" s="1"/>
      <c r="C438" s="1"/>
      <c r="D438" s="8"/>
      <c r="E438" s="8"/>
      <c r="F438" s="8"/>
      <c r="G438" s="8"/>
      <c r="H438" s="5"/>
      <c r="I438" s="5"/>
      <c r="J438" s="5"/>
    </row>
    <row r="439" spans="2:10" x14ac:dyDescent="0.25">
      <c r="B439" s="1"/>
      <c r="C439" s="1"/>
      <c r="D439" s="8"/>
      <c r="E439" s="8"/>
      <c r="F439" s="8"/>
      <c r="G439" s="8"/>
      <c r="H439" s="5"/>
      <c r="I439" s="5"/>
      <c r="J439" s="5"/>
    </row>
    <row r="440" spans="2:10" x14ac:dyDescent="0.25">
      <c r="B440" s="1"/>
      <c r="C440" s="1"/>
      <c r="D440" s="8"/>
      <c r="E440" s="8"/>
      <c r="F440" s="8"/>
      <c r="G440" s="8"/>
      <c r="H440" s="5"/>
      <c r="I440" s="5"/>
      <c r="J440" s="5"/>
    </row>
    <row r="441" spans="2:10" x14ac:dyDescent="0.25">
      <c r="B441" s="1"/>
      <c r="C441" s="1"/>
      <c r="D441" s="8"/>
      <c r="E441" s="8"/>
      <c r="F441" s="8"/>
      <c r="G441" s="8"/>
      <c r="H441" s="5"/>
      <c r="I441" s="5"/>
      <c r="J441" s="5"/>
    </row>
    <row r="442" spans="2:10" x14ac:dyDescent="0.25">
      <c r="B442" s="1"/>
      <c r="C442" s="1"/>
      <c r="D442" s="8"/>
      <c r="E442" s="8"/>
      <c r="F442" s="8"/>
      <c r="G442" s="8"/>
      <c r="H442" s="5"/>
      <c r="I442" s="5"/>
      <c r="J442" s="5"/>
    </row>
    <row r="443" spans="2:10" x14ac:dyDescent="0.25">
      <c r="B443" s="1"/>
      <c r="C443" s="1"/>
      <c r="D443" s="8"/>
      <c r="E443" s="8"/>
      <c r="F443" s="8"/>
      <c r="G443" s="8"/>
      <c r="H443" s="5"/>
      <c r="I443" s="5"/>
      <c r="J443" s="5"/>
    </row>
    <row r="444" spans="2:10" x14ac:dyDescent="0.25">
      <c r="B444" s="1"/>
      <c r="C444" s="1"/>
      <c r="D444" s="8"/>
      <c r="E444" s="8"/>
      <c r="F444" s="8"/>
      <c r="G444" s="8"/>
      <c r="H444" s="5"/>
      <c r="I444" s="5"/>
      <c r="J444" s="5"/>
    </row>
    <row r="445" spans="2:10" x14ac:dyDescent="0.25">
      <c r="B445" s="1"/>
      <c r="C445" s="1"/>
      <c r="D445" s="8"/>
      <c r="E445" s="8"/>
      <c r="F445" s="8"/>
      <c r="G445" s="8"/>
      <c r="H445" s="5"/>
      <c r="I445" s="5"/>
      <c r="J445" s="5"/>
    </row>
    <row r="446" spans="2:10" x14ac:dyDescent="0.25">
      <c r="B446" s="1"/>
      <c r="C446" s="1"/>
      <c r="D446" s="8"/>
      <c r="E446" s="8"/>
      <c r="F446" s="8"/>
      <c r="G446" s="8"/>
      <c r="H446" s="5"/>
      <c r="I446" s="5"/>
      <c r="J446" s="5"/>
    </row>
    <row r="447" spans="2:10" x14ac:dyDescent="0.25">
      <c r="B447" s="1"/>
      <c r="C447" s="1"/>
      <c r="D447" s="8"/>
      <c r="E447" s="8"/>
      <c r="F447" s="8"/>
      <c r="G447" s="8"/>
      <c r="H447" s="5"/>
      <c r="I447" s="5"/>
      <c r="J447" s="5"/>
    </row>
    <row r="448" spans="2:10" x14ac:dyDescent="0.25">
      <c r="B448" s="1"/>
      <c r="C448" s="1"/>
      <c r="D448" s="8"/>
      <c r="E448" s="8"/>
      <c r="F448" s="8"/>
      <c r="G448" s="8"/>
      <c r="H448" s="5"/>
      <c r="I448" s="5"/>
      <c r="J448" s="5"/>
    </row>
    <row r="449" spans="2:10" x14ac:dyDescent="0.25">
      <c r="B449" s="1"/>
      <c r="C449" s="1"/>
      <c r="D449" s="8"/>
      <c r="E449" s="8"/>
      <c r="F449" s="8"/>
      <c r="G449" s="8"/>
      <c r="H449" s="5"/>
      <c r="I449" s="5"/>
      <c r="J449" s="5"/>
    </row>
    <row r="450" spans="2:10" x14ac:dyDescent="0.25">
      <c r="B450" s="1"/>
      <c r="C450" s="1"/>
      <c r="D450" s="8"/>
      <c r="E450" s="8"/>
      <c r="F450" s="8"/>
      <c r="G450" s="8"/>
      <c r="H450" s="5"/>
      <c r="I450" s="5"/>
      <c r="J450" s="5"/>
    </row>
    <row r="451" spans="2:10" x14ac:dyDescent="0.25">
      <c r="B451" s="1"/>
      <c r="C451" s="1"/>
      <c r="D451" s="8"/>
      <c r="E451" s="8"/>
      <c r="F451" s="8"/>
      <c r="G451" s="8"/>
      <c r="H451" s="5"/>
      <c r="I451" s="5"/>
      <c r="J451" s="5"/>
    </row>
    <row r="452" spans="2:10" x14ac:dyDescent="0.25">
      <c r="B452" s="1"/>
      <c r="C452" s="1"/>
      <c r="D452" s="8"/>
      <c r="E452" s="8"/>
      <c r="F452" s="8"/>
      <c r="G452" s="8"/>
      <c r="H452" s="5"/>
      <c r="I452" s="5"/>
      <c r="J452" s="5"/>
    </row>
    <row r="453" spans="2:10" x14ac:dyDescent="0.25">
      <c r="B453" s="1"/>
      <c r="C453" s="1"/>
      <c r="D453" s="8"/>
      <c r="E453" s="8"/>
      <c r="F453" s="8"/>
      <c r="G453" s="8"/>
      <c r="H453" s="5"/>
      <c r="I453" s="5"/>
      <c r="J453" s="5"/>
    </row>
    <row r="454" spans="2:10" x14ac:dyDescent="0.25">
      <c r="B454" s="1"/>
      <c r="C454" s="1"/>
      <c r="D454" s="8"/>
      <c r="E454" s="8"/>
      <c r="F454" s="8"/>
      <c r="G454" s="8"/>
      <c r="H454" s="5"/>
      <c r="I454" s="5"/>
      <c r="J454" s="5"/>
    </row>
    <row r="455" spans="2:10" x14ac:dyDescent="0.25">
      <c r="B455" s="1"/>
      <c r="C455" s="1"/>
      <c r="D455" s="8"/>
      <c r="E455" s="8"/>
      <c r="F455" s="8"/>
      <c r="G455" s="8"/>
      <c r="H455" s="5"/>
      <c r="I455" s="5"/>
      <c r="J455" s="5"/>
    </row>
    <row r="456" spans="2:10" x14ac:dyDescent="0.25">
      <c r="B456" s="1"/>
      <c r="C456" s="1"/>
      <c r="D456" s="8"/>
      <c r="E456" s="8"/>
      <c r="F456" s="8"/>
      <c r="G456" s="8"/>
      <c r="H456" s="5"/>
      <c r="I456" s="5"/>
      <c r="J456" s="5"/>
    </row>
    <row r="457" spans="2:10" x14ac:dyDescent="0.25">
      <c r="B457" s="1"/>
      <c r="C457" s="1"/>
      <c r="D457" s="8"/>
      <c r="E457" s="8"/>
      <c r="F457" s="8"/>
      <c r="G457" s="8"/>
      <c r="H457" s="5"/>
      <c r="I457" s="5"/>
      <c r="J457" s="5"/>
    </row>
    <row r="458" spans="2:10" x14ac:dyDescent="0.25">
      <c r="B458" s="1"/>
      <c r="C458" s="1"/>
      <c r="D458" s="8"/>
      <c r="E458" s="8"/>
      <c r="F458" s="8"/>
      <c r="G458" s="8"/>
      <c r="H458" s="5"/>
      <c r="I458" s="5"/>
      <c r="J458" s="5"/>
    </row>
    <row r="459" spans="2:10" x14ac:dyDescent="0.25">
      <c r="B459" s="1"/>
      <c r="C459" s="1"/>
      <c r="D459" s="8"/>
      <c r="E459" s="8"/>
      <c r="F459" s="8"/>
      <c r="G459" s="8"/>
      <c r="H459" s="5"/>
      <c r="I459" s="5"/>
      <c r="J459" s="5"/>
    </row>
    <row r="460" spans="2:10" x14ac:dyDescent="0.25">
      <c r="B460" s="1"/>
      <c r="C460" s="1"/>
      <c r="D460" s="8"/>
      <c r="E460" s="8"/>
      <c r="F460" s="8"/>
      <c r="G460" s="8"/>
      <c r="H460" s="5"/>
      <c r="I460" s="5"/>
      <c r="J460" s="5"/>
    </row>
    <row r="461" spans="2:10" x14ac:dyDescent="0.25">
      <c r="B461" s="1"/>
      <c r="C461" s="1"/>
      <c r="D461" s="8"/>
      <c r="E461" s="8"/>
      <c r="F461" s="8"/>
      <c r="G461" s="8"/>
      <c r="H461" s="5"/>
      <c r="I461" s="5"/>
      <c r="J461" s="5"/>
    </row>
    <row r="462" spans="2:10" x14ac:dyDescent="0.25">
      <c r="B462" s="1"/>
      <c r="C462" s="1"/>
      <c r="D462" s="8"/>
      <c r="E462" s="8"/>
      <c r="F462" s="8"/>
      <c r="G462" s="8"/>
      <c r="H462" s="5"/>
      <c r="I462" s="5"/>
      <c r="J462" s="5"/>
    </row>
    <row r="463" spans="2:10" x14ac:dyDescent="0.25">
      <c r="B463" s="1"/>
      <c r="C463" s="1"/>
      <c r="D463" s="8"/>
      <c r="E463" s="8"/>
      <c r="F463" s="8"/>
      <c r="G463" s="8"/>
      <c r="H463" s="5"/>
      <c r="I463" s="5"/>
      <c r="J463" s="5"/>
    </row>
    <row r="464" spans="2:10" x14ac:dyDescent="0.25">
      <c r="B464" s="1"/>
      <c r="C464" s="1"/>
      <c r="D464" s="8"/>
      <c r="E464" s="8"/>
      <c r="F464" s="8"/>
      <c r="G464" s="8"/>
      <c r="H464" s="5"/>
      <c r="I464" s="5"/>
      <c r="J464" s="5"/>
    </row>
    <row r="465" spans="2:10" x14ac:dyDescent="0.25">
      <c r="B465" s="1"/>
      <c r="C465" s="1"/>
      <c r="D465" s="8"/>
      <c r="E465" s="8"/>
      <c r="F465" s="8"/>
      <c r="G465" s="8"/>
      <c r="H465" s="5"/>
      <c r="I465" s="5"/>
      <c r="J465" s="5"/>
    </row>
    <row r="466" spans="2:10" x14ac:dyDescent="0.25">
      <c r="B466" s="1"/>
      <c r="C466" s="1"/>
      <c r="D466" s="8"/>
      <c r="E466" s="8"/>
      <c r="F466" s="8"/>
      <c r="G466" s="8"/>
      <c r="H466" s="5"/>
      <c r="I466" s="5"/>
      <c r="J466" s="5"/>
    </row>
    <row r="467" spans="2:10" x14ac:dyDescent="0.25">
      <c r="B467" s="1"/>
      <c r="C467" s="1"/>
      <c r="D467" s="8"/>
      <c r="E467" s="8"/>
      <c r="F467" s="8"/>
      <c r="G467" s="8"/>
      <c r="H467" s="5"/>
      <c r="I467" s="5"/>
      <c r="J467" s="5"/>
    </row>
    <row r="468" spans="2:10" x14ac:dyDescent="0.25">
      <c r="B468" s="1"/>
      <c r="C468" s="1"/>
      <c r="D468" s="8"/>
      <c r="E468" s="8"/>
      <c r="F468" s="8"/>
      <c r="G468" s="8"/>
      <c r="H468" s="5"/>
      <c r="I468" s="5"/>
      <c r="J468" s="5"/>
    </row>
    <row r="469" spans="2:10" x14ac:dyDescent="0.25">
      <c r="B469" s="1"/>
      <c r="C469" s="1"/>
      <c r="D469" s="8"/>
      <c r="E469" s="8"/>
      <c r="F469" s="8"/>
      <c r="G469" s="8"/>
      <c r="H469" s="5"/>
      <c r="I469" s="5"/>
      <c r="J469" s="5"/>
    </row>
    <row r="470" spans="2:10" x14ac:dyDescent="0.25">
      <c r="B470" s="1"/>
      <c r="C470" s="1"/>
      <c r="D470" s="8"/>
      <c r="E470" s="8"/>
      <c r="F470" s="8"/>
      <c r="G470" s="8"/>
      <c r="H470" s="5"/>
      <c r="I470" s="5"/>
      <c r="J470" s="5"/>
    </row>
    <row r="471" spans="2:10" x14ac:dyDescent="0.25">
      <c r="B471" s="1"/>
      <c r="C471" s="1"/>
      <c r="D471" s="8"/>
      <c r="E471" s="8"/>
      <c r="F471" s="8"/>
      <c r="G471" s="8"/>
      <c r="H471" s="5"/>
      <c r="I471" s="5"/>
      <c r="J471" s="5"/>
    </row>
    <row r="472" spans="2:10" x14ac:dyDescent="0.25">
      <c r="B472" s="1"/>
      <c r="C472" s="1"/>
      <c r="D472" s="8"/>
      <c r="E472" s="8"/>
      <c r="F472" s="8"/>
      <c r="G472" s="8"/>
      <c r="H472" s="5"/>
      <c r="I472" s="5"/>
      <c r="J472" s="5"/>
    </row>
    <row r="473" spans="2:10" x14ac:dyDescent="0.25">
      <c r="B473" s="1"/>
      <c r="C473" s="1"/>
      <c r="D473" s="8"/>
      <c r="E473" s="8"/>
      <c r="F473" s="8"/>
      <c r="G473" s="8"/>
      <c r="H473" s="5"/>
      <c r="I473" s="5"/>
      <c r="J473" s="5"/>
    </row>
    <row r="474" spans="2:10" x14ac:dyDescent="0.25">
      <c r="B474" s="1"/>
      <c r="C474" s="1"/>
      <c r="D474" s="8"/>
      <c r="E474" s="8"/>
      <c r="F474" s="8"/>
      <c r="G474" s="8"/>
      <c r="H474" s="5"/>
      <c r="I474" s="5"/>
      <c r="J474" s="5"/>
    </row>
    <row r="475" spans="2:10" x14ac:dyDescent="0.25">
      <c r="B475" s="1"/>
      <c r="C475" s="1"/>
      <c r="D475" s="8"/>
      <c r="E475" s="8"/>
      <c r="F475" s="8"/>
      <c r="G475" s="8"/>
      <c r="H475" s="5"/>
      <c r="I475" s="5"/>
      <c r="J475" s="5"/>
    </row>
    <row r="476" spans="2:10" x14ac:dyDescent="0.25">
      <c r="B476" s="1"/>
      <c r="C476" s="1"/>
      <c r="D476" s="8"/>
      <c r="E476" s="8"/>
      <c r="F476" s="8"/>
      <c r="G476" s="8"/>
      <c r="H476" s="5"/>
      <c r="I476" s="5"/>
      <c r="J476" s="5"/>
    </row>
    <row r="477" spans="2:10" x14ac:dyDescent="0.25">
      <c r="B477" s="1"/>
      <c r="C477" s="1"/>
      <c r="D477" s="8"/>
      <c r="E477" s="8"/>
      <c r="F477" s="8"/>
      <c r="G477" s="8"/>
      <c r="H477" s="5"/>
      <c r="I477" s="5"/>
      <c r="J477" s="5"/>
    </row>
    <row r="478" spans="2:10" x14ac:dyDescent="0.25">
      <c r="B478" s="1"/>
      <c r="C478" s="1"/>
      <c r="D478" s="8"/>
      <c r="E478" s="8"/>
      <c r="F478" s="8"/>
      <c r="G478" s="8"/>
      <c r="H478" s="5"/>
      <c r="I478" s="5"/>
      <c r="J478" s="5"/>
    </row>
    <row r="479" spans="2:10" x14ac:dyDescent="0.25">
      <c r="B479" s="1"/>
      <c r="C479" s="1"/>
      <c r="D479" s="8"/>
      <c r="E479" s="8"/>
      <c r="F479" s="8"/>
      <c r="G479" s="8"/>
      <c r="H479" s="5"/>
      <c r="I479" s="5"/>
      <c r="J479" s="5"/>
    </row>
    <row r="480" spans="2:10" x14ac:dyDescent="0.25">
      <c r="B480" s="1"/>
      <c r="C480" s="1"/>
      <c r="D480" s="8"/>
      <c r="E480" s="8"/>
      <c r="F480" s="8"/>
      <c r="G480" s="8"/>
      <c r="H480" s="5"/>
      <c r="I480" s="5"/>
      <c r="J480" s="5"/>
    </row>
    <row r="481" spans="2:10" x14ac:dyDescent="0.25">
      <c r="B481" s="1"/>
      <c r="C481" s="1"/>
      <c r="D481" s="8"/>
      <c r="E481" s="8"/>
      <c r="F481" s="8"/>
      <c r="G481" s="8"/>
      <c r="H481" s="5"/>
      <c r="I481" s="5"/>
      <c r="J481" s="5"/>
    </row>
    <row r="482" spans="2:10" x14ac:dyDescent="0.25">
      <c r="B482" s="1"/>
      <c r="C482" s="1"/>
      <c r="D482" s="8"/>
      <c r="E482" s="8"/>
      <c r="F482" s="8"/>
      <c r="G482" s="8"/>
      <c r="H482" s="5"/>
      <c r="I482" s="5"/>
      <c r="J482" s="5"/>
    </row>
    <row r="483" spans="2:10" x14ac:dyDescent="0.25">
      <c r="B483" s="1"/>
      <c r="C483" s="1"/>
      <c r="D483" s="8"/>
      <c r="E483" s="8"/>
      <c r="F483" s="8"/>
      <c r="G483" s="8"/>
      <c r="H483" s="5"/>
      <c r="I483" s="5"/>
      <c r="J483" s="5"/>
    </row>
    <row r="484" spans="2:10" x14ac:dyDescent="0.25">
      <c r="B484" s="1"/>
      <c r="C484" s="1"/>
      <c r="D484" s="8"/>
      <c r="E484" s="8"/>
      <c r="F484" s="8"/>
      <c r="G484" s="8"/>
      <c r="H484" s="5"/>
      <c r="I484" s="5"/>
      <c r="J484" s="5"/>
    </row>
    <row r="485" spans="2:10" x14ac:dyDescent="0.25">
      <c r="B485" s="1"/>
      <c r="C485" s="1"/>
      <c r="D485" s="8"/>
      <c r="E485" s="8"/>
      <c r="F485" s="8"/>
      <c r="G485" s="8"/>
      <c r="H485" s="5"/>
      <c r="I485" s="5"/>
      <c r="J485" s="5"/>
    </row>
    <row r="486" spans="2:10" x14ac:dyDescent="0.25">
      <c r="B486" s="1"/>
      <c r="C486" s="1"/>
      <c r="D486" s="8"/>
      <c r="E486" s="8"/>
      <c r="F486" s="8"/>
      <c r="G486" s="8"/>
      <c r="H486" s="5"/>
      <c r="I486" s="5"/>
      <c r="J486" s="5"/>
    </row>
    <row r="487" spans="2:10" x14ac:dyDescent="0.25">
      <c r="B487" s="1"/>
      <c r="C487" s="1"/>
      <c r="D487" s="8"/>
      <c r="E487" s="8"/>
      <c r="F487" s="8"/>
      <c r="G487" s="8"/>
      <c r="H487" s="5"/>
      <c r="I487" s="5"/>
      <c r="J487" s="5"/>
    </row>
    <row r="488" spans="2:10" x14ac:dyDescent="0.25">
      <c r="B488" s="1"/>
      <c r="C488" s="1"/>
      <c r="D488" s="8"/>
      <c r="E488" s="8"/>
      <c r="F488" s="8"/>
      <c r="G488" s="8"/>
      <c r="H488" s="5"/>
      <c r="I488" s="5"/>
      <c r="J488" s="5"/>
    </row>
    <row r="489" spans="2:10" x14ac:dyDescent="0.25">
      <c r="B489" s="1"/>
      <c r="C489" s="1"/>
      <c r="D489" s="8"/>
      <c r="E489" s="8"/>
      <c r="F489" s="8"/>
      <c r="G489" s="8"/>
      <c r="H489" s="5"/>
      <c r="I489" s="5"/>
      <c r="J489" s="5"/>
    </row>
    <row r="490" spans="2:10" x14ac:dyDescent="0.25">
      <c r="B490" s="1"/>
      <c r="C490" s="1"/>
      <c r="D490" s="8"/>
      <c r="E490" s="8"/>
      <c r="F490" s="8"/>
      <c r="G490" s="8"/>
      <c r="H490" s="5"/>
      <c r="I490" s="5"/>
      <c r="J490" s="5"/>
    </row>
    <row r="491" spans="2:10" x14ac:dyDescent="0.25">
      <c r="B491" s="1"/>
      <c r="C491" s="1"/>
      <c r="D491" s="8"/>
      <c r="E491" s="8"/>
      <c r="F491" s="8"/>
      <c r="G491" s="8"/>
      <c r="H491" s="5"/>
      <c r="I491" s="5"/>
      <c r="J491" s="5"/>
    </row>
    <row r="492" spans="2:10" x14ac:dyDescent="0.25">
      <c r="B492" s="1"/>
      <c r="C492" s="1"/>
      <c r="D492" s="8"/>
      <c r="E492" s="8"/>
      <c r="F492" s="8"/>
      <c r="G492" s="8"/>
      <c r="H492" s="5"/>
      <c r="I492" s="5"/>
      <c r="J492" s="5"/>
    </row>
    <row r="493" spans="2:10" x14ac:dyDescent="0.25">
      <c r="B493" s="1"/>
      <c r="C493" s="1"/>
      <c r="D493" s="8"/>
      <c r="E493" s="8"/>
      <c r="F493" s="8"/>
      <c r="G493" s="8"/>
      <c r="H493" s="5"/>
      <c r="I493" s="5"/>
      <c r="J493" s="5"/>
    </row>
    <row r="494" spans="2:10" x14ac:dyDescent="0.25">
      <c r="B494" s="1"/>
      <c r="C494" s="1"/>
      <c r="D494" s="8"/>
      <c r="E494" s="8"/>
      <c r="F494" s="8"/>
      <c r="G494" s="8"/>
      <c r="H494" s="5"/>
      <c r="I494" s="5"/>
      <c r="J494" s="5"/>
    </row>
    <row r="495" spans="2:10" x14ac:dyDescent="0.25">
      <c r="B495" s="1"/>
      <c r="C495" s="1"/>
      <c r="D495" s="8"/>
      <c r="E495" s="8"/>
      <c r="F495" s="8"/>
      <c r="G495" s="8"/>
      <c r="H495" s="5"/>
      <c r="I495" s="5"/>
      <c r="J495" s="5"/>
    </row>
    <row r="496" spans="2:10" x14ac:dyDescent="0.25">
      <c r="B496" s="1"/>
      <c r="C496" s="1"/>
      <c r="D496" s="8"/>
      <c r="E496" s="8"/>
      <c r="F496" s="8"/>
      <c r="G496" s="8"/>
      <c r="H496" s="5"/>
      <c r="I496" s="5"/>
      <c r="J496" s="5"/>
    </row>
    <row r="497" spans="2:10" x14ac:dyDescent="0.25">
      <c r="B497" s="1"/>
      <c r="C497" s="1"/>
      <c r="D497" s="8"/>
      <c r="E497" s="8"/>
      <c r="F497" s="8"/>
      <c r="G497" s="8"/>
      <c r="H497" s="5"/>
      <c r="I497" s="5"/>
      <c r="J497" s="5"/>
    </row>
    <row r="498" spans="2:10" x14ac:dyDescent="0.25">
      <c r="B498" s="1"/>
      <c r="C498" s="1"/>
      <c r="D498" s="8"/>
      <c r="E498" s="8"/>
      <c r="F498" s="8"/>
      <c r="G498" s="8"/>
      <c r="H498" s="5"/>
      <c r="I498" s="5"/>
      <c r="J498" s="5"/>
    </row>
    <row r="499" spans="2:10" x14ac:dyDescent="0.25">
      <c r="B499" s="1"/>
      <c r="C499" s="1"/>
      <c r="D499" s="8"/>
      <c r="E499" s="8"/>
      <c r="F499" s="8"/>
      <c r="G499" s="8"/>
      <c r="H499" s="5"/>
      <c r="I499" s="5"/>
      <c r="J499" s="5"/>
    </row>
    <row r="500" spans="2:10" x14ac:dyDescent="0.25">
      <c r="B500" s="1"/>
      <c r="C500" s="1"/>
      <c r="D500" s="8"/>
      <c r="E500" s="8"/>
      <c r="F500" s="8"/>
      <c r="G500" s="8"/>
      <c r="H500" s="5"/>
      <c r="I500" s="5"/>
      <c r="J500" s="5"/>
    </row>
    <row r="501" spans="2:10" x14ac:dyDescent="0.25">
      <c r="B501" s="1"/>
      <c r="C501" s="1"/>
      <c r="D501" s="8"/>
      <c r="E501" s="8"/>
      <c r="F501" s="8"/>
      <c r="G501" s="8"/>
      <c r="H501" s="5"/>
      <c r="I501" s="5"/>
      <c r="J501" s="5"/>
    </row>
    <row r="502" spans="2:10" x14ac:dyDescent="0.25">
      <c r="B502" s="1"/>
      <c r="C502" s="1"/>
      <c r="D502" s="8"/>
      <c r="E502" s="8"/>
      <c r="F502" s="8"/>
      <c r="G502" s="8"/>
      <c r="H502" s="5"/>
      <c r="I502" s="5"/>
      <c r="J502" s="5"/>
    </row>
    <row r="503" spans="2:10" x14ac:dyDescent="0.25">
      <c r="B503" s="1"/>
      <c r="C503" s="1"/>
      <c r="D503" s="8"/>
      <c r="E503" s="8"/>
      <c r="F503" s="8"/>
      <c r="G503" s="8"/>
      <c r="H503" s="5"/>
      <c r="I503" s="5"/>
      <c r="J503" s="5"/>
    </row>
    <row r="504" spans="2:10" x14ac:dyDescent="0.25">
      <c r="B504" s="1"/>
      <c r="C504" s="1"/>
      <c r="D504" s="8"/>
      <c r="E504" s="8"/>
      <c r="F504" s="8"/>
      <c r="G504" s="8"/>
      <c r="H504" s="5"/>
      <c r="I504" s="5"/>
      <c r="J504" s="5"/>
    </row>
    <row r="505" spans="2:10" x14ac:dyDescent="0.25">
      <c r="B505" s="1"/>
      <c r="C505" s="1"/>
      <c r="D505" s="8"/>
      <c r="E505" s="8"/>
      <c r="F505" s="8"/>
      <c r="G505" s="8"/>
      <c r="H505" s="5"/>
      <c r="I505" s="5"/>
      <c r="J505" s="5"/>
    </row>
    <row r="506" spans="2:10" x14ac:dyDescent="0.25">
      <c r="B506" s="1"/>
      <c r="C506" s="1"/>
      <c r="D506" s="8"/>
      <c r="E506" s="8"/>
      <c r="F506" s="8"/>
      <c r="G506" s="8"/>
      <c r="H506" s="5"/>
      <c r="I506" s="5"/>
      <c r="J506" s="5"/>
    </row>
    <row r="507" spans="2:10" x14ac:dyDescent="0.25">
      <c r="B507" s="1"/>
      <c r="C507" s="1"/>
      <c r="D507" s="8"/>
      <c r="E507" s="8"/>
      <c r="F507" s="8"/>
      <c r="G507" s="8"/>
      <c r="H507" s="5"/>
      <c r="I507" s="5"/>
      <c r="J507" s="5"/>
    </row>
    <row r="508" spans="2:10" x14ac:dyDescent="0.25">
      <c r="B508" s="1"/>
      <c r="C508" s="1"/>
      <c r="D508" s="8"/>
      <c r="E508" s="8"/>
      <c r="F508" s="8"/>
      <c r="G508" s="8"/>
      <c r="H508" s="5"/>
      <c r="I508" s="5"/>
      <c r="J508" s="5"/>
    </row>
    <row r="509" spans="2:10" x14ac:dyDescent="0.25">
      <c r="B509" s="1"/>
      <c r="C509" s="1"/>
      <c r="D509" s="8"/>
      <c r="E509" s="8"/>
      <c r="F509" s="8"/>
      <c r="G509" s="8"/>
      <c r="H509" s="5"/>
      <c r="I509" s="5"/>
      <c r="J509" s="5"/>
    </row>
    <row r="510" spans="2:10" x14ac:dyDescent="0.25">
      <c r="B510" s="1"/>
      <c r="C510" s="1"/>
      <c r="D510" s="8"/>
      <c r="E510" s="8"/>
      <c r="F510" s="8"/>
      <c r="G510" s="8"/>
      <c r="H510" s="5"/>
      <c r="I510" s="5"/>
      <c r="J510" s="5"/>
    </row>
    <row r="511" spans="2:10" x14ac:dyDescent="0.25">
      <c r="B511" s="1"/>
      <c r="C511" s="1"/>
      <c r="D511" s="8"/>
      <c r="E511" s="8"/>
      <c r="F511" s="8"/>
      <c r="G511" s="8"/>
      <c r="H511" s="5"/>
      <c r="I511" s="5"/>
      <c r="J511" s="5"/>
    </row>
    <row r="512" spans="2:10" x14ac:dyDescent="0.25">
      <c r="B512" s="1"/>
      <c r="C512" s="1"/>
      <c r="D512" s="8"/>
      <c r="E512" s="8"/>
      <c r="F512" s="8"/>
      <c r="G512" s="8"/>
      <c r="H512" s="5"/>
      <c r="I512" s="5"/>
      <c r="J512" s="5"/>
    </row>
    <row r="513" spans="2:10" x14ac:dyDescent="0.25">
      <c r="B513" s="1"/>
      <c r="C513" s="1"/>
      <c r="D513" s="8"/>
      <c r="E513" s="8"/>
      <c r="F513" s="8"/>
      <c r="G513" s="8"/>
      <c r="H513" s="5"/>
      <c r="I513" s="5"/>
      <c r="J513" s="5"/>
    </row>
    <row r="514" spans="2:10" x14ac:dyDescent="0.25">
      <c r="B514" s="1"/>
      <c r="C514" s="1"/>
      <c r="D514" s="8"/>
      <c r="E514" s="8"/>
      <c r="F514" s="8"/>
      <c r="G514" s="8"/>
      <c r="H514" s="5"/>
      <c r="I514" s="5"/>
      <c r="J514" s="5"/>
    </row>
    <row r="515" spans="2:10" x14ac:dyDescent="0.25">
      <c r="B515" s="1"/>
      <c r="C515" s="1"/>
      <c r="D515" s="8"/>
      <c r="E515" s="8"/>
      <c r="F515" s="8"/>
      <c r="G515" s="8"/>
      <c r="H515" s="5"/>
      <c r="I515" s="5"/>
      <c r="J515" s="5"/>
    </row>
    <row r="516" spans="2:10" x14ac:dyDescent="0.25">
      <c r="B516" s="1"/>
      <c r="C516" s="1"/>
      <c r="D516" s="8"/>
      <c r="E516" s="8"/>
      <c r="F516" s="8"/>
      <c r="G516" s="8"/>
      <c r="H516" s="5"/>
      <c r="I516" s="5"/>
      <c r="J516" s="5"/>
    </row>
    <row r="517" spans="2:10" x14ac:dyDescent="0.25">
      <c r="B517" s="1"/>
      <c r="C517" s="1"/>
      <c r="D517" s="8"/>
      <c r="E517" s="8"/>
      <c r="F517" s="8"/>
      <c r="G517" s="8"/>
      <c r="H517" s="5"/>
      <c r="I517" s="5"/>
      <c r="J517" s="5"/>
    </row>
    <row r="518" spans="2:10" x14ac:dyDescent="0.25">
      <c r="B518" s="1"/>
      <c r="C518" s="1"/>
      <c r="D518" s="8"/>
      <c r="E518" s="8"/>
      <c r="F518" s="8"/>
      <c r="G518" s="8"/>
      <c r="H518" s="5"/>
      <c r="I518" s="5"/>
      <c r="J518" s="5"/>
    </row>
    <row r="519" spans="2:10" x14ac:dyDescent="0.25">
      <c r="B519" s="1"/>
      <c r="C519" s="1"/>
      <c r="D519" s="8"/>
      <c r="E519" s="8"/>
      <c r="F519" s="8"/>
      <c r="G519" s="8"/>
      <c r="H519" s="5"/>
      <c r="I519" s="5"/>
      <c r="J519" s="5"/>
    </row>
    <row r="520" spans="2:10" x14ac:dyDescent="0.25">
      <c r="B520" s="1"/>
      <c r="C520" s="1"/>
      <c r="D520" s="8"/>
      <c r="E520" s="8"/>
      <c r="F520" s="8"/>
      <c r="G520" s="8"/>
      <c r="H520" s="5"/>
      <c r="I520" s="5"/>
      <c r="J520" s="5"/>
    </row>
    <row r="521" spans="2:10" x14ac:dyDescent="0.25">
      <c r="B521" s="1"/>
      <c r="C521" s="1"/>
      <c r="D521" s="8"/>
      <c r="E521" s="8"/>
      <c r="F521" s="8"/>
      <c r="G521" s="8"/>
      <c r="H521" s="5"/>
      <c r="I521" s="5"/>
      <c r="J521" s="5"/>
    </row>
    <row r="522" spans="2:10" x14ac:dyDescent="0.25">
      <c r="B522" s="1"/>
      <c r="C522" s="1"/>
      <c r="D522" s="8"/>
      <c r="E522" s="8"/>
      <c r="F522" s="8"/>
      <c r="G522" s="8"/>
      <c r="H522" s="5"/>
      <c r="I522" s="5"/>
      <c r="J522" s="5"/>
    </row>
    <row r="523" spans="2:10" x14ac:dyDescent="0.25">
      <c r="B523" s="1"/>
      <c r="C523" s="1"/>
      <c r="D523" s="8"/>
      <c r="E523" s="8"/>
      <c r="F523" s="8"/>
      <c r="G523" s="8"/>
      <c r="H523" s="5"/>
      <c r="I523" s="5"/>
      <c r="J523" s="5"/>
    </row>
    <row r="524" spans="2:10" x14ac:dyDescent="0.25">
      <c r="B524" s="1"/>
      <c r="C524" s="1"/>
      <c r="D524" s="8"/>
      <c r="E524" s="8"/>
      <c r="F524" s="8"/>
      <c r="G524" s="8"/>
      <c r="H524" s="5"/>
      <c r="I524" s="5"/>
      <c r="J524" s="5"/>
    </row>
    <row r="525" spans="2:10" x14ac:dyDescent="0.25">
      <c r="B525" s="1"/>
      <c r="C525" s="1"/>
      <c r="D525" s="8"/>
      <c r="E525" s="8"/>
      <c r="F525" s="8"/>
      <c r="G525" s="8"/>
      <c r="H525" s="5"/>
      <c r="I525" s="5"/>
      <c r="J525" s="5"/>
    </row>
    <row r="526" spans="2:10" x14ac:dyDescent="0.25">
      <c r="B526" s="1"/>
      <c r="C526" s="1"/>
      <c r="D526" s="8"/>
      <c r="E526" s="8"/>
      <c r="F526" s="8"/>
      <c r="G526" s="8"/>
      <c r="H526" s="5"/>
      <c r="I526" s="5"/>
      <c r="J526" s="5"/>
    </row>
    <row r="527" spans="2:10" x14ac:dyDescent="0.25">
      <c r="B527" s="1"/>
      <c r="C527" s="1"/>
      <c r="D527" s="8"/>
      <c r="E527" s="8"/>
      <c r="F527" s="8"/>
      <c r="G527" s="8"/>
      <c r="H527" s="5"/>
      <c r="I527" s="5"/>
      <c r="J527" s="5"/>
    </row>
    <row r="528" spans="2:10" x14ac:dyDescent="0.25">
      <c r="B528" s="1"/>
      <c r="C528" s="1"/>
      <c r="D528" s="8"/>
      <c r="E528" s="8"/>
      <c r="F528" s="8"/>
      <c r="G528" s="8"/>
      <c r="H528" s="5"/>
      <c r="I528" s="5"/>
      <c r="J528" s="5"/>
    </row>
    <row r="529" spans="2:10" x14ac:dyDescent="0.25">
      <c r="B529" s="1"/>
      <c r="C529" s="1"/>
      <c r="D529" s="8"/>
      <c r="E529" s="8"/>
      <c r="F529" s="8"/>
      <c r="G529" s="8"/>
      <c r="H529" s="5"/>
      <c r="I529" s="5"/>
      <c r="J529" s="5"/>
    </row>
    <row r="530" spans="2:10" x14ac:dyDescent="0.25">
      <c r="B530" s="1"/>
      <c r="C530" s="1"/>
      <c r="D530" s="8"/>
      <c r="E530" s="8"/>
      <c r="F530" s="8"/>
      <c r="G530" s="8"/>
      <c r="H530" s="5"/>
      <c r="I530" s="5"/>
      <c r="J530" s="5"/>
    </row>
    <row r="531" spans="2:10" x14ac:dyDescent="0.25">
      <c r="B531" s="1"/>
      <c r="C531" s="1"/>
      <c r="D531" s="8"/>
      <c r="E531" s="8"/>
      <c r="F531" s="8"/>
      <c r="G531" s="8"/>
      <c r="H531" s="5"/>
      <c r="I531" s="5"/>
      <c r="J531" s="5"/>
    </row>
    <row r="532" spans="2:10" x14ac:dyDescent="0.25">
      <c r="B532" s="1"/>
      <c r="C532" s="1"/>
      <c r="D532" s="8"/>
      <c r="E532" s="8"/>
      <c r="F532" s="8"/>
      <c r="G532" s="8"/>
      <c r="H532" s="5"/>
      <c r="I532" s="5"/>
      <c r="J532" s="5"/>
    </row>
    <row r="533" spans="2:10" x14ac:dyDescent="0.25">
      <c r="B533" s="1"/>
      <c r="C533" s="1"/>
      <c r="D533" s="8"/>
      <c r="E533" s="8"/>
      <c r="F533" s="8"/>
      <c r="G533" s="8"/>
      <c r="H533" s="5"/>
      <c r="I533" s="5"/>
      <c r="J533" s="5"/>
    </row>
    <row r="534" spans="2:10" x14ac:dyDescent="0.25">
      <c r="B534" s="1"/>
      <c r="C534" s="1"/>
      <c r="D534" s="8"/>
      <c r="E534" s="8"/>
      <c r="F534" s="8"/>
      <c r="G534" s="8"/>
      <c r="H534" s="5"/>
      <c r="I534" s="5"/>
      <c r="J534" s="5"/>
    </row>
    <row r="535" spans="2:10" x14ac:dyDescent="0.25">
      <c r="B535" s="1"/>
      <c r="C535" s="1"/>
      <c r="D535" s="8"/>
      <c r="E535" s="8"/>
      <c r="F535" s="8"/>
      <c r="G535" s="8"/>
      <c r="H535" s="5"/>
      <c r="I535" s="5"/>
      <c r="J535" s="5"/>
    </row>
    <row r="536" spans="2:10" x14ac:dyDescent="0.25">
      <c r="B536" s="1"/>
      <c r="C536" s="1"/>
      <c r="D536" s="8"/>
      <c r="E536" s="8"/>
      <c r="F536" s="8"/>
      <c r="G536" s="8"/>
      <c r="H536" s="5"/>
      <c r="I536" s="5"/>
      <c r="J536" s="5"/>
    </row>
    <row r="537" spans="2:10" x14ac:dyDescent="0.25">
      <c r="B537" s="1"/>
      <c r="C537" s="1"/>
      <c r="D537" s="8"/>
      <c r="E537" s="8"/>
      <c r="F537" s="8"/>
      <c r="G537" s="8"/>
      <c r="H537" s="5"/>
      <c r="I537" s="5"/>
      <c r="J537" s="5"/>
    </row>
    <row r="538" spans="2:10" x14ac:dyDescent="0.25">
      <c r="B538" s="1"/>
      <c r="C538" s="1"/>
      <c r="D538" s="8"/>
      <c r="E538" s="8"/>
      <c r="F538" s="8"/>
      <c r="G538" s="8"/>
      <c r="H538" s="5"/>
      <c r="I538" s="5"/>
      <c r="J538" s="5"/>
    </row>
    <row r="539" spans="2:10" x14ac:dyDescent="0.25">
      <c r="B539" s="1"/>
      <c r="C539" s="1"/>
      <c r="D539" s="8"/>
      <c r="E539" s="8"/>
      <c r="F539" s="8"/>
      <c r="G539" s="8"/>
      <c r="H539" s="5"/>
      <c r="I539" s="5"/>
      <c r="J539" s="5"/>
    </row>
    <row r="540" spans="2:10" x14ac:dyDescent="0.25">
      <c r="B540" s="1"/>
      <c r="C540" s="1"/>
      <c r="D540" s="8"/>
      <c r="E540" s="8"/>
      <c r="F540" s="8"/>
      <c r="G540" s="8"/>
      <c r="H540" s="5"/>
      <c r="I540" s="5"/>
      <c r="J540" s="5"/>
    </row>
    <row r="541" spans="2:10" x14ac:dyDescent="0.25">
      <c r="B541" s="1"/>
      <c r="C541" s="1"/>
      <c r="D541" s="8"/>
      <c r="E541" s="8"/>
      <c r="F541" s="8"/>
      <c r="G541" s="8"/>
      <c r="H541" s="5"/>
      <c r="I541" s="5"/>
      <c r="J541" s="5"/>
    </row>
    <row r="542" spans="2:10" x14ac:dyDescent="0.25">
      <c r="B542" s="1"/>
      <c r="C542" s="1"/>
      <c r="D542" s="8"/>
      <c r="E542" s="8"/>
      <c r="F542" s="8"/>
      <c r="G542" s="8"/>
      <c r="H542" s="5"/>
      <c r="I542" s="5"/>
      <c r="J542" s="5"/>
    </row>
    <row r="543" spans="2:10" x14ac:dyDescent="0.25">
      <c r="B543" s="1"/>
      <c r="C543" s="1"/>
      <c r="D543" s="8"/>
      <c r="E543" s="8"/>
      <c r="F543" s="8"/>
      <c r="G543" s="8"/>
      <c r="H543" s="5"/>
      <c r="I543" s="5"/>
      <c r="J543" s="5"/>
    </row>
    <row r="544" spans="2:10" x14ac:dyDescent="0.25">
      <c r="B544" s="1"/>
      <c r="C544" s="1"/>
      <c r="D544" s="8"/>
      <c r="E544" s="8"/>
      <c r="F544" s="8"/>
      <c r="G544" s="8"/>
      <c r="H544" s="5"/>
      <c r="I544" s="5"/>
      <c r="J544" s="5"/>
    </row>
    <row r="545" spans="2:10" x14ac:dyDescent="0.25">
      <c r="B545" s="1"/>
      <c r="C545" s="1"/>
      <c r="D545" s="8"/>
      <c r="E545" s="8"/>
      <c r="F545" s="8"/>
      <c r="G545" s="8"/>
      <c r="H545" s="5"/>
      <c r="I545" s="5"/>
      <c r="J545" s="5"/>
    </row>
    <row r="546" spans="2:10" x14ac:dyDescent="0.25">
      <c r="B546" s="1"/>
      <c r="C546" s="1"/>
      <c r="D546" s="8"/>
      <c r="E546" s="8"/>
      <c r="F546" s="8"/>
      <c r="G546" s="8"/>
      <c r="H546" s="5"/>
      <c r="I546" s="5"/>
      <c r="J546" s="5"/>
    </row>
    <row r="547" spans="2:10" x14ac:dyDescent="0.25">
      <c r="B547" s="1"/>
      <c r="C547" s="1"/>
      <c r="D547" s="8"/>
      <c r="E547" s="8"/>
      <c r="F547" s="8"/>
      <c r="G547" s="8"/>
      <c r="H547" s="5"/>
      <c r="I547" s="5"/>
      <c r="J547" s="5"/>
    </row>
    <row r="548" spans="2:10" x14ac:dyDescent="0.25">
      <c r="B548" s="1"/>
      <c r="C548" s="1"/>
      <c r="D548" s="8"/>
      <c r="E548" s="8"/>
      <c r="F548" s="8"/>
      <c r="G548" s="8"/>
      <c r="H548" s="5"/>
      <c r="I548" s="5"/>
      <c r="J548" s="5"/>
    </row>
    <row r="549" spans="2:10" x14ac:dyDescent="0.25">
      <c r="B549" s="1"/>
      <c r="C549" s="1"/>
      <c r="D549" s="8"/>
      <c r="E549" s="8"/>
      <c r="F549" s="8"/>
      <c r="G549" s="8"/>
      <c r="H549" s="5"/>
      <c r="I549" s="5"/>
      <c r="J549" s="5"/>
    </row>
    <row r="550" spans="2:10" x14ac:dyDescent="0.25">
      <c r="B550" s="1"/>
      <c r="C550" s="1"/>
      <c r="D550" s="8"/>
      <c r="E550" s="8"/>
      <c r="F550" s="8"/>
      <c r="G550" s="8"/>
      <c r="H550" s="5"/>
      <c r="I550" s="5"/>
      <c r="J550" s="5"/>
    </row>
    <row r="551" spans="2:10" x14ac:dyDescent="0.25">
      <c r="B551" s="1"/>
      <c r="C551" s="1"/>
      <c r="D551" s="8"/>
      <c r="E551" s="8"/>
      <c r="F551" s="8"/>
      <c r="G551" s="8"/>
      <c r="H551" s="5"/>
      <c r="I551" s="5"/>
      <c r="J551" s="5"/>
    </row>
    <row r="552" spans="2:10" x14ac:dyDescent="0.25">
      <c r="B552" s="1"/>
      <c r="C552" s="1"/>
      <c r="D552" s="8"/>
      <c r="E552" s="8"/>
      <c r="F552" s="8"/>
      <c r="G552" s="8"/>
      <c r="H552" s="5"/>
      <c r="I552" s="5"/>
      <c r="J552" s="5"/>
    </row>
    <row r="553" spans="2:10" x14ac:dyDescent="0.25">
      <c r="B553" s="1"/>
      <c r="C553" s="1"/>
      <c r="D553" s="8"/>
      <c r="E553" s="8"/>
      <c r="F553" s="8"/>
      <c r="G553" s="8"/>
      <c r="H553" s="5"/>
      <c r="I553" s="5"/>
      <c r="J553" s="5"/>
    </row>
    <row r="554" spans="2:10" x14ac:dyDescent="0.25">
      <c r="B554" s="1"/>
      <c r="C554" s="1"/>
      <c r="D554" s="8"/>
      <c r="E554" s="8"/>
      <c r="F554" s="8"/>
      <c r="G554" s="8"/>
      <c r="H554" s="5"/>
      <c r="I554" s="5"/>
      <c r="J554" s="5"/>
    </row>
    <row r="555" spans="2:10" x14ac:dyDescent="0.25">
      <c r="B555" s="1"/>
      <c r="C555" s="1"/>
      <c r="D555" s="8"/>
      <c r="E555" s="8"/>
      <c r="F555" s="8"/>
      <c r="G555" s="8"/>
      <c r="H555" s="5"/>
      <c r="I555" s="5"/>
      <c r="J555" s="5"/>
    </row>
    <row r="556" spans="2:10" x14ac:dyDescent="0.25">
      <c r="B556" s="1"/>
      <c r="C556" s="1"/>
      <c r="D556" s="8"/>
      <c r="E556" s="8"/>
      <c r="F556" s="8"/>
      <c r="G556" s="8"/>
      <c r="H556" s="5"/>
      <c r="I556" s="5"/>
      <c r="J556" s="5"/>
    </row>
    <row r="557" spans="2:10" x14ac:dyDescent="0.25">
      <c r="B557" s="1"/>
      <c r="C557" s="1"/>
      <c r="D557" s="8"/>
      <c r="E557" s="8"/>
      <c r="F557" s="8"/>
      <c r="G557" s="8"/>
      <c r="H557" s="5"/>
      <c r="I557" s="5"/>
      <c r="J557" s="5"/>
    </row>
    <row r="558" spans="2:10" x14ac:dyDescent="0.25">
      <c r="B558" s="1"/>
      <c r="C558" s="1"/>
      <c r="D558" s="8"/>
      <c r="E558" s="8"/>
      <c r="F558" s="8"/>
      <c r="G558" s="8"/>
      <c r="H558" s="5"/>
      <c r="I558" s="5"/>
      <c r="J558" s="5"/>
    </row>
    <row r="559" spans="2:10" x14ac:dyDescent="0.25">
      <c r="B559" s="1"/>
      <c r="C559" s="1"/>
      <c r="D559" s="8"/>
      <c r="E559" s="8"/>
      <c r="F559" s="8"/>
      <c r="G559" s="8"/>
      <c r="H559" s="5"/>
      <c r="I559" s="5"/>
      <c r="J559" s="5"/>
    </row>
    <row r="560" spans="2:10" x14ac:dyDescent="0.25">
      <c r="B560" s="1"/>
      <c r="C560" s="1"/>
      <c r="D560" s="8"/>
      <c r="E560" s="8"/>
      <c r="F560" s="8"/>
      <c r="G560" s="8"/>
      <c r="H560" s="5"/>
      <c r="I560" s="5"/>
      <c r="J560" s="5"/>
    </row>
    <row r="561" spans="2:10" x14ac:dyDescent="0.25">
      <c r="B561" s="1"/>
      <c r="C561" s="1"/>
      <c r="D561" s="8"/>
      <c r="E561" s="8"/>
      <c r="F561" s="8"/>
      <c r="G561" s="8"/>
      <c r="H561" s="5"/>
      <c r="I561" s="5"/>
      <c r="J561" s="5"/>
    </row>
    <row r="562" spans="2:10" x14ac:dyDescent="0.25">
      <c r="B562" s="1"/>
      <c r="C562" s="1"/>
      <c r="D562" s="8"/>
      <c r="E562" s="8"/>
      <c r="F562" s="8"/>
      <c r="G562" s="8"/>
      <c r="H562" s="5"/>
      <c r="I562" s="5"/>
      <c r="J562" s="5"/>
    </row>
    <row r="563" spans="2:10" x14ac:dyDescent="0.25">
      <c r="B563" s="1"/>
      <c r="C563" s="1"/>
      <c r="D563" s="8"/>
      <c r="E563" s="8"/>
      <c r="F563" s="8"/>
      <c r="G563" s="8"/>
      <c r="H563" s="5"/>
      <c r="I563" s="5"/>
      <c r="J563" s="5"/>
    </row>
    <row r="564" spans="2:10" x14ac:dyDescent="0.25">
      <c r="B564" s="1"/>
      <c r="C564" s="1"/>
      <c r="D564" s="8"/>
      <c r="E564" s="8"/>
      <c r="F564" s="8"/>
      <c r="G564" s="8"/>
      <c r="H564" s="5"/>
      <c r="I564" s="5"/>
      <c r="J564" s="5"/>
    </row>
    <row r="565" spans="2:10" x14ac:dyDescent="0.25">
      <c r="B565" s="1"/>
      <c r="C565" s="1"/>
      <c r="D565" s="8"/>
      <c r="E565" s="8"/>
      <c r="F565" s="8"/>
      <c r="G565" s="8"/>
      <c r="H565" s="5"/>
      <c r="I565" s="5"/>
      <c r="J565" s="5"/>
    </row>
    <row r="566" spans="2:10" x14ac:dyDescent="0.25">
      <c r="B566" s="1"/>
      <c r="C566" s="1"/>
      <c r="D566" s="8"/>
      <c r="E566" s="8"/>
      <c r="F566" s="8"/>
      <c r="G566" s="8"/>
      <c r="H566" s="5"/>
      <c r="I566" s="5"/>
      <c r="J566" s="5"/>
    </row>
    <row r="567" spans="2:10" x14ac:dyDescent="0.25">
      <c r="B567" s="1"/>
      <c r="C567" s="1"/>
      <c r="D567" s="8"/>
      <c r="E567" s="8"/>
      <c r="F567" s="8"/>
      <c r="G567" s="8"/>
      <c r="H567" s="5"/>
      <c r="I567" s="5"/>
      <c r="J567" s="5"/>
    </row>
    <row r="568" spans="2:10" x14ac:dyDescent="0.25">
      <c r="B568" s="1"/>
      <c r="C568" s="1"/>
      <c r="D568" s="8"/>
      <c r="E568" s="8"/>
      <c r="F568" s="8"/>
      <c r="G568" s="8"/>
      <c r="H568" s="5"/>
      <c r="I568" s="5"/>
      <c r="J568" s="5"/>
    </row>
    <row r="569" spans="2:10" x14ac:dyDescent="0.25">
      <c r="B569" s="1"/>
      <c r="C569" s="1"/>
      <c r="D569" s="8"/>
      <c r="E569" s="8"/>
      <c r="F569" s="8"/>
      <c r="G569" s="8"/>
      <c r="H569" s="5"/>
      <c r="I569" s="5"/>
      <c r="J569" s="5"/>
    </row>
    <row r="570" spans="2:10" x14ac:dyDescent="0.25">
      <c r="B570" s="1"/>
      <c r="C570" s="1"/>
      <c r="D570" s="8"/>
      <c r="E570" s="8"/>
      <c r="F570" s="8"/>
      <c r="G570" s="8"/>
      <c r="H570" s="5"/>
      <c r="I570" s="5"/>
      <c r="J570" s="5"/>
    </row>
    <row r="571" spans="2:10" x14ac:dyDescent="0.25">
      <c r="B571" s="1"/>
      <c r="C571" s="1"/>
      <c r="D571" s="8"/>
      <c r="E571" s="8"/>
      <c r="F571" s="8"/>
      <c r="G571" s="8"/>
      <c r="H571" s="5"/>
      <c r="I571" s="5"/>
      <c r="J571" s="5"/>
    </row>
    <row r="572" spans="2:10" x14ac:dyDescent="0.25">
      <c r="B572" s="1"/>
      <c r="C572" s="1"/>
      <c r="D572" s="8"/>
      <c r="E572" s="8"/>
      <c r="F572" s="8"/>
      <c r="G572" s="8"/>
      <c r="H572" s="5"/>
      <c r="I572" s="5"/>
      <c r="J572" s="5"/>
    </row>
    <row r="573" spans="2:10" x14ac:dyDescent="0.25">
      <c r="B573" s="1"/>
      <c r="C573" s="1"/>
      <c r="D573" s="8"/>
      <c r="E573" s="8"/>
      <c r="F573" s="8"/>
      <c r="G573" s="8"/>
      <c r="H573" s="5"/>
      <c r="I573" s="5"/>
      <c r="J573" s="5"/>
    </row>
    <row r="574" spans="2:10" x14ac:dyDescent="0.25">
      <c r="B574" s="1"/>
      <c r="C574" s="1"/>
      <c r="D574" s="8"/>
      <c r="E574" s="8"/>
      <c r="F574" s="8"/>
      <c r="G574" s="8"/>
      <c r="H574" s="5"/>
      <c r="I574" s="5"/>
      <c r="J574" s="5"/>
    </row>
    <row r="575" spans="2:10" x14ac:dyDescent="0.25">
      <c r="B575" s="1"/>
      <c r="C575" s="1"/>
      <c r="D575" s="8"/>
      <c r="E575" s="8"/>
      <c r="F575" s="8"/>
      <c r="G575" s="8"/>
      <c r="H575" s="5"/>
      <c r="I575" s="5"/>
      <c r="J575" s="5"/>
    </row>
    <row r="576" spans="2:10" x14ac:dyDescent="0.25">
      <c r="B576" s="1"/>
      <c r="C576" s="1"/>
      <c r="D576" s="8"/>
      <c r="E576" s="8"/>
      <c r="F576" s="8"/>
      <c r="G576" s="8"/>
      <c r="H576" s="5"/>
      <c r="I576" s="5"/>
      <c r="J576" s="5"/>
    </row>
    <row r="577" spans="2:10" x14ac:dyDescent="0.25">
      <c r="B577" s="1"/>
      <c r="C577" s="1"/>
      <c r="D577" s="8"/>
      <c r="E577" s="8"/>
      <c r="F577" s="8"/>
      <c r="G577" s="8"/>
      <c r="H577" s="5"/>
      <c r="I577" s="5"/>
      <c r="J577" s="5"/>
    </row>
    <row r="578" spans="2:10" x14ac:dyDescent="0.25">
      <c r="B578" s="1"/>
      <c r="C578" s="1"/>
      <c r="D578" s="8"/>
      <c r="E578" s="8"/>
      <c r="F578" s="8"/>
      <c r="G578" s="8"/>
      <c r="H578" s="5"/>
      <c r="I578" s="5"/>
      <c r="J578" s="5"/>
    </row>
    <row r="579" spans="2:10" x14ac:dyDescent="0.25">
      <c r="B579" s="1"/>
      <c r="C579" s="1"/>
      <c r="D579" s="8"/>
      <c r="E579" s="8"/>
      <c r="F579" s="8"/>
      <c r="G579" s="8"/>
      <c r="H579" s="5"/>
      <c r="I579" s="5"/>
      <c r="J579" s="5"/>
    </row>
    <row r="580" spans="2:10" x14ac:dyDescent="0.25">
      <c r="B580" s="1"/>
      <c r="C580" s="1"/>
      <c r="D580" s="8"/>
      <c r="E580" s="8"/>
      <c r="F580" s="8"/>
      <c r="G580" s="8"/>
      <c r="H580" s="5"/>
      <c r="I580" s="5"/>
      <c r="J580" s="5"/>
    </row>
    <row r="581" spans="2:10" x14ac:dyDescent="0.25">
      <c r="B581" s="1"/>
      <c r="C581" s="1"/>
      <c r="D581" s="8"/>
      <c r="E581" s="8"/>
      <c r="F581" s="8"/>
      <c r="G581" s="8"/>
      <c r="H581" s="5"/>
      <c r="I581" s="5"/>
      <c r="J581" s="5"/>
    </row>
    <row r="582" spans="2:10" x14ac:dyDescent="0.25">
      <c r="B582" s="1"/>
      <c r="C582" s="1"/>
      <c r="D582" s="8"/>
      <c r="E582" s="8"/>
      <c r="F582" s="8"/>
      <c r="G582" s="8"/>
      <c r="H582" s="5"/>
      <c r="I582" s="5"/>
      <c r="J582" s="5"/>
    </row>
    <row r="583" spans="2:10" x14ac:dyDescent="0.25">
      <c r="B583" s="1"/>
      <c r="C583" s="1"/>
      <c r="D583" s="8"/>
      <c r="E583" s="8"/>
      <c r="F583" s="8"/>
      <c r="G583" s="8"/>
      <c r="H583" s="5"/>
      <c r="I583" s="5"/>
      <c r="J583" s="5"/>
    </row>
    <row r="584" spans="2:10" x14ac:dyDescent="0.25">
      <c r="B584" s="1"/>
      <c r="C584" s="1"/>
      <c r="D584" s="8"/>
      <c r="E584" s="8"/>
      <c r="F584" s="8"/>
      <c r="G584" s="8"/>
      <c r="H584" s="5"/>
      <c r="I584" s="5"/>
      <c r="J584" s="5"/>
    </row>
    <row r="585" spans="2:10" x14ac:dyDescent="0.25">
      <c r="B585" s="1"/>
      <c r="C585" s="1"/>
      <c r="D585" s="8"/>
      <c r="E585" s="8"/>
      <c r="F585" s="8"/>
      <c r="G585" s="8"/>
      <c r="H585" s="5"/>
      <c r="I585" s="5"/>
      <c r="J585" s="5"/>
    </row>
    <row r="586" spans="2:10" x14ac:dyDescent="0.25">
      <c r="B586" s="1"/>
      <c r="C586" s="1"/>
      <c r="D586" s="8"/>
      <c r="E586" s="8"/>
      <c r="F586" s="8"/>
      <c r="G586" s="8"/>
      <c r="H586" s="5"/>
      <c r="I586" s="5"/>
      <c r="J586" s="5"/>
    </row>
    <row r="587" spans="2:10" x14ac:dyDescent="0.25">
      <c r="B587" s="1"/>
      <c r="C587" s="1"/>
      <c r="D587" s="8"/>
      <c r="E587" s="8"/>
      <c r="F587" s="8"/>
      <c r="G587" s="8"/>
      <c r="H587" s="5"/>
      <c r="I587" s="5"/>
      <c r="J587" s="5"/>
    </row>
    <row r="588" spans="2:10" x14ac:dyDescent="0.25">
      <c r="B588" s="1"/>
      <c r="C588" s="1"/>
      <c r="D588" s="8"/>
      <c r="E588" s="8"/>
      <c r="F588" s="8"/>
      <c r="G588" s="8"/>
      <c r="H588" s="5"/>
      <c r="I588" s="5"/>
      <c r="J588" s="5"/>
    </row>
    <row r="589" spans="2:10" x14ac:dyDescent="0.25">
      <c r="B589" s="1"/>
      <c r="C589" s="1"/>
      <c r="D589" s="8"/>
      <c r="E589" s="8"/>
      <c r="F589" s="8"/>
      <c r="G589" s="8"/>
      <c r="H589" s="5"/>
      <c r="I589" s="5"/>
      <c r="J589" s="5"/>
    </row>
    <row r="590" spans="2:10" x14ac:dyDescent="0.25">
      <c r="B590" s="1"/>
      <c r="C590" s="1"/>
      <c r="D590" s="8"/>
      <c r="E590" s="8"/>
      <c r="F590" s="8"/>
      <c r="G590" s="8"/>
      <c r="H590" s="5"/>
      <c r="I590" s="5"/>
      <c r="J590" s="5"/>
    </row>
    <row r="591" spans="2:10" x14ac:dyDescent="0.25">
      <c r="B591" s="1"/>
      <c r="C591" s="1"/>
      <c r="D591" s="8"/>
      <c r="E591" s="8"/>
      <c r="F591" s="8"/>
      <c r="G591" s="8"/>
      <c r="H591" s="5"/>
      <c r="I591" s="5"/>
      <c r="J591" s="5"/>
    </row>
    <row r="592" spans="2:10" x14ac:dyDescent="0.25">
      <c r="B592" s="1"/>
      <c r="C592" s="1"/>
      <c r="D592" s="8"/>
      <c r="E592" s="8"/>
      <c r="F592" s="8"/>
      <c r="G592" s="8"/>
      <c r="H592" s="5"/>
      <c r="I592" s="5"/>
      <c r="J592" s="5"/>
    </row>
    <row r="593" spans="2:10" x14ac:dyDescent="0.25">
      <c r="B593" s="1"/>
      <c r="C593" s="1"/>
      <c r="D593" s="8"/>
      <c r="E593" s="8"/>
      <c r="F593" s="8"/>
      <c r="G593" s="8"/>
      <c r="H593" s="5"/>
      <c r="I593" s="5"/>
      <c r="J593" s="5"/>
    </row>
    <row r="594" spans="2:10" x14ac:dyDescent="0.25">
      <c r="B594" s="1"/>
      <c r="C594" s="1"/>
      <c r="D594" s="8"/>
      <c r="E594" s="8"/>
      <c r="F594" s="8"/>
      <c r="G594" s="8"/>
      <c r="H594" s="5"/>
      <c r="I594" s="5"/>
      <c r="J594" s="5"/>
    </row>
    <row r="595" spans="2:10" x14ac:dyDescent="0.25">
      <c r="B595" s="1"/>
      <c r="C595" s="1"/>
      <c r="D595" s="8"/>
      <c r="E595" s="8"/>
      <c r="F595" s="8"/>
      <c r="G595" s="8"/>
      <c r="H595" s="5"/>
      <c r="I595" s="5"/>
      <c r="J595" s="5"/>
    </row>
    <row r="596" spans="2:10" x14ac:dyDescent="0.25">
      <c r="B596" s="1"/>
      <c r="C596" s="1"/>
      <c r="D596" s="8"/>
      <c r="E596" s="8"/>
      <c r="F596" s="8"/>
      <c r="G596" s="8"/>
      <c r="H596" s="5"/>
      <c r="I596" s="5"/>
      <c r="J596" s="5"/>
    </row>
    <row r="597" spans="2:10" x14ac:dyDescent="0.25">
      <c r="B597" s="1"/>
      <c r="C597" s="1"/>
      <c r="D597" s="8"/>
      <c r="E597" s="8"/>
      <c r="F597" s="8"/>
      <c r="G597" s="8"/>
      <c r="H597" s="5"/>
      <c r="I597" s="5"/>
      <c r="J597" s="5"/>
    </row>
    <row r="598" spans="2:10" x14ac:dyDescent="0.25">
      <c r="B598" s="1"/>
      <c r="C598" s="1"/>
      <c r="D598" s="8"/>
      <c r="E598" s="8"/>
      <c r="F598" s="8"/>
      <c r="G598" s="8"/>
      <c r="H598" s="5"/>
      <c r="I598" s="5"/>
      <c r="J598" s="5"/>
    </row>
    <row r="599" spans="2:10" x14ac:dyDescent="0.25">
      <c r="B599" s="1"/>
      <c r="C599" s="1"/>
      <c r="D599" s="8"/>
      <c r="E599" s="8"/>
      <c r="F599" s="8"/>
      <c r="G599" s="8"/>
      <c r="H599" s="5"/>
      <c r="I599" s="5"/>
      <c r="J599" s="5"/>
    </row>
    <row r="600" spans="2:10" x14ac:dyDescent="0.25">
      <c r="B600" s="1"/>
      <c r="C600" s="1"/>
      <c r="D600" s="8"/>
      <c r="E600" s="8"/>
      <c r="F600" s="8"/>
      <c r="G600" s="8"/>
      <c r="H600" s="5"/>
      <c r="I600" s="5"/>
      <c r="J600" s="5"/>
    </row>
    <row r="601" spans="2:10" x14ac:dyDescent="0.25">
      <c r="B601" s="1"/>
      <c r="C601" s="1"/>
      <c r="D601" s="8"/>
      <c r="E601" s="8"/>
      <c r="F601" s="8"/>
      <c r="G601" s="8"/>
      <c r="H601" s="5"/>
      <c r="I601" s="5"/>
      <c r="J601" s="5"/>
    </row>
    <row r="602" spans="2:10" x14ac:dyDescent="0.25">
      <c r="B602" s="1"/>
      <c r="C602" s="1"/>
      <c r="D602" s="8"/>
      <c r="E602" s="8"/>
      <c r="F602" s="8"/>
      <c r="G602" s="8"/>
      <c r="H602" s="5"/>
      <c r="I602" s="5"/>
      <c r="J602" s="5"/>
    </row>
    <row r="603" spans="2:10" x14ac:dyDescent="0.25">
      <c r="B603" s="1"/>
      <c r="C603" s="1"/>
      <c r="D603" s="8"/>
      <c r="E603" s="8"/>
      <c r="F603" s="8"/>
      <c r="G603" s="8"/>
      <c r="H603" s="5"/>
      <c r="I603" s="5"/>
      <c r="J603" s="5"/>
    </row>
    <row r="604" spans="2:10" x14ac:dyDescent="0.25">
      <c r="B604" s="1"/>
      <c r="C604" s="1"/>
      <c r="D604" s="8"/>
      <c r="E604" s="8"/>
      <c r="F604" s="8"/>
      <c r="G604" s="8"/>
      <c r="H604" s="5"/>
      <c r="I604" s="5"/>
      <c r="J604" s="5"/>
    </row>
    <row r="605" spans="2:10" x14ac:dyDescent="0.25">
      <c r="B605" s="1"/>
      <c r="C605" s="1"/>
      <c r="D605" s="8"/>
      <c r="E605" s="8"/>
      <c r="F605" s="8"/>
      <c r="G605" s="8"/>
      <c r="H605" s="5"/>
      <c r="I605" s="5"/>
      <c r="J605" s="5"/>
    </row>
    <row r="606" spans="2:10" x14ac:dyDescent="0.25">
      <c r="B606" s="1"/>
      <c r="C606" s="1"/>
      <c r="D606" s="8"/>
      <c r="E606" s="8"/>
      <c r="F606" s="8"/>
      <c r="G606" s="8"/>
      <c r="H606" s="5"/>
      <c r="I606" s="5"/>
      <c r="J606" s="5"/>
    </row>
    <row r="607" spans="2:10" x14ac:dyDescent="0.25">
      <c r="B607" s="1"/>
      <c r="C607" s="1"/>
      <c r="D607" s="8"/>
      <c r="E607" s="8"/>
      <c r="F607" s="8"/>
      <c r="G607" s="8"/>
      <c r="H607" s="5"/>
      <c r="I607" s="5"/>
      <c r="J607" s="5"/>
    </row>
    <row r="608" spans="2:10" x14ac:dyDescent="0.25">
      <c r="B608" s="1"/>
      <c r="C608" s="1"/>
      <c r="D608" s="8"/>
      <c r="E608" s="8"/>
      <c r="F608" s="8"/>
      <c r="G608" s="8"/>
      <c r="H608" s="5"/>
      <c r="I608" s="5"/>
      <c r="J608" s="5"/>
    </row>
    <row r="609" spans="2:10" x14ac:dyDescent="0.25">
      <c r="B609" s="1"/>
      <c r="C609" s="1"/>
      <c r="D609" s="8"/>
      <c r="E609" s="8"/>
      <c r="F609" s="8"/>
      <c r="G609" s="8"/>
      <c r="H609" s="5"/>
      <c r="I609" s="5"/>
      <c r="J609" s="5"/>
    </row>
    <row r="610" spans="2:10" x14ac:dyDescent="0.25">
      <c r="B610" s="1"/>
      <c r="C610" s="1"/>
      <c r="D610" s="8"/>
      <c r="E610" s="8"/>
      <c r="F610" s="8"/>
      <c r="G610" s="8"/>
      <c r="H610" s="5"/>
      <c r="I610" s="5"/>
      <c r="J610" s="5"/>
    </row>
    <row r="611" spans="2:10" x14ac:dyDescent="0.25">
      <c r="B611" s="1"/>
      <c r="C611" s="1"/>
      <c r="D611" s="8"/>
      <c r="E611" s="8"/>
      <c r="F611" s="8"/>
      <c r="G611" s="8"/>
      <c r="H611" s="5"/>
      <c r="I611" s="5"/>
      <c r="J611" s="5"/>
    </row>
    <row r="612" spans="2:10" x14ac:dyDescent="0.25">
      <c r="B612" s="1"/>
      <c r="C612" s="1"/>
      <c r="D612" s="8"/>
      <c r="E612" s="8"/>
      <c r="F612" s="8"/>
      <c r="G612" s="8"/>
      <c r="H612" s="5"/>
      <c r="I612" s="5"/>
      <c r="J612" s="5"/>
    </row>
    <row r="613" spans="2:10" x14ac:dyDescent="0.25">
      <c r="B613" s="1"/>
      <c r="C613" s="1"/>
      <c r="D613" s="8"/>
      <c r="E613" s="8"/>
      <c r="F613" s="8"/>
      <c r="G613" s="8"/>
      <c r="H613" s="5"/>
      <c r="I613" s="5"/>
      <c r="J613" s="5"/>
    </row>
    <row r="614" spans="2:10" x14ac:dyDescent="0.25">
      <c r="B614" s="1"/>
      <c r="C614" s="1"/>
      <c r="D614" s="8"/>
      <c r="E614" s="8"/>
      <c r="F614" s="8"/>
      <c r="G614" s="8"/>
      <c r="H614" s="5"/>
      <c r="I614" s="5"/>
      <c r="J614" s="5"/>
    </row>
    <row r="615" spans="2:10" x14ac:dyDescent="0.25">
      <c r="B615" s="1"/>
      <c r="C615" s="1"/>
      <c r="D615" s="8"/>
      <c r="E615" s="8"/>
      <c r="F615" s="8"/>
      <c r="G615" s="8"/>
      <c r="H615" s="5"/>
      <c r="I615" s="5"/>
      <c r="J615" s="5"/>
    </row>
    <row r="616" spans="2:10" x14ac:dyDescent="0.25">
      <c r="B616" s="1"/>
      <c r="C616" s="1"/>
      <c r="D616" s="8"/>
      <c r="E616" s="8"/>
      <c r="F616" s="8"/>
      <c r="G616" s="8"/>
      <c r="H616" s="5"/>
      <c r="I616" s="5"/>
      <c r="J616" s="5"/>
    </row>
    <row r="617" spans="2:10" x14ac:dyDescent="0.25">
      <c r="B617" s="1"/>
      <c r="C617" s="1"/>
      <c r="D617" s="8"/>
      <c r="E617" s="8"/>
      <c r="F617" s="8"/>
      <c r="G617" s="8"/>
      <c r="H617" s="5"/>
      <c r="I617" s="5"/>
      <c r="J617" s="5"/>
    </row>
    <row r="618" spans="2:10" x14ac:dyDescent="0.25">
      <c r="B618" s="1"/>
      <c r="C618" s="1"/>
      <c r="D618" s="8"/>
      <c r="E618" s="8"/>
      <c r="F618" s="8"/>
      <c r="G618" s="8"/>
      <c r="H618" s="5"/>
      <c r="I618" s="5"/>
      <c r="J618" s="5"/>
    </row>
    <row r="619" spans="2:10" x14ac:dyDescent="0.25">
      <c r="B619" s="1"/>
      <c r="C619" s="1"/>
      <c r="D619" s="8"/>
      <c r="E619" s="8"/>
      <c r="F619" s="8"/>
      <c r="G619" s="8"/>
      <c r="H619" s="5"/>
      <c r="I619" s="5"/>
      <c r="J619" s="5"/>
    </row>
    <row r="620" spans="2:10" x14ac:dyDescent="0.25">
      <c r="B620" s="1"/>
      <c r="C620" s="1"/>
      <c r="D620" s="8"/>
      <c r="E620" s="8"/>
      <c r="F620" s="8"/>
      <c r="G620" s="8"/>
      <c r="H620" s="5"/>
      <c r="I620" s="5"/>
      <c r="J620" s="5"/>
    </row>
    <row r="621" spans="2:10" x14ac:dyDescent="0.25">
      <c r="B621" s="1"/>
      <c r="C621" s="1"/>
      <c r="D621" s="8"/>
      <c r="E621" s="8"/>
      <c r="F621" s="8"/>
      <c r="G621" s="8"/>
      <c r="H621" s="5"/>
      <c r="I621" s="5"/>
      <c r="J621" s="5"/>
    </row>
    <row r="622" spans="2:10" x14ac:dyDescent="0.25">
      <c r="B622" s="1"/>
      <c r="C622" s="1"/>
      <c r="D622" s="8"/>
      <c r="E622" s="8"/>
      <c r="F622" s="8"/>
      <c r="G622" s="8"/>
      <c r="H622" s="5"/>
      <c r="I622" s="5"/>
      <c r="J622" s="5"/>
    </row>
    <row r="623" spans="2:10" x14ac:dyDescent="0.25">
      <c r="B623" s="1"/>
      <c r="C623" s="1"/>
      <c r="D623" s="8"/>
      <c r="E623" s="8"/>
      <c r="F623" s="8"/>
      <c r="G623" s="8"/>
      <c r="H623" s="5"/>
      <c r="I623" s="5"/>
      <c r="J623" s="5"/>
    </row>
    <row r="624" spans="2:10" x14ac:dyDescent="0.25">
      <c r="B624" s="1"/>
      <c r="C624" s="1"/>
      <c r="D624" s="8"/>
      <c r="E624" s="8"/>
      <c r="F624" s="8"/>
      <c r="G624" s="8"/>
      <c r="H624" s="5"/>
      <c r="I624" s="5"/>
      <c r="J624" s="5"/>
    </row>
    <row r="625" spans="2:10" x14ac:dyDescent="0.25">
      <c r="B625" s="1"/>
      <c r="C625" s="1"/>
      <c r="D625" s="8"/>
      <c r="E625" s="8"/>
      <c r="F625" s="8"/>
      <c r="G625" s="8"/>
      <c r="H625" s="5"/>
      <c r="I625" s="5"/>
      <c r="J625" s="5"/>
    </row>
    <row r="626" spans="2:10" x14ac:dyDescent="0.25">
      <c r="B626" s="1"/>
      <c r="C626" s="1"/>
      <c r="D626" s="8"/>
      <c r="E626" s="8"/>
      <c r="F626" s="8"/>
      <c r="G626" s="8"/>
      <c r="H626" s="5"/>
      <c r="I626" s="5"/>
      <c r="J626" s="5"/>
    </row>
    <row r="627" spans="2:10" x14ac:dyDescent="0.25">
      <c r="B627" s="1"/>
      <c r="C627" s="1"/>
      <c r="D627" s="8"/>
      <c r="E627" s="8"/>
      <c r="F627" s="8"/>
      <c r="G627" s="8"/>
      <c r="H627" s="5"/>
      <c r="I627" s="5"/>
      <c r="J627" s="5"/>
    </row>
    <row r="628" spans="2:10" x14ac:dyDescent="0.25">
      <c r="B628" s="1"/>
      <c r="C628" s="1"/>
      <c r="D628" s="8"/>
      <c r="E628" s="8"/>
      <c r="F628" s="8"/>
      <c r="G628" s="8"/>
      <c r="H628" s="5"/>
      <c r="I628" s="5"/>
      <c r="J628" s="5"/>
    </row>
    <row r="629" spans="2:10" x14ac:dyDescent="0.25">
      <c r="B629" s="1"/>
      <c r="C629" s="1"/>
      <c r="D629" s="8"/>
      <c r="E629" s="8"/>
      <c r="F629" s="8"/>
      <c r="G629" s="8"/>
      <c r="H629" s="5"/>
      <c r="I629" s="5"/>
      <c r="J629" s="5"/>
    </row>
    <row r="630" spans="2:10" x14ac:dyDescent="0.25">
      <c r="B630" s="1"/>
      <c r="C630" s="1"/>
      <c r="D630" s="8"/>
      <c r="E630" s="8"/>
      <c r="F630" s="8"/>
      <c r="G630" s="8"/>
      <c r="H630" s="5"/>
      <c r="I630" s="5"/>
      <c r="J630" s="5"/>
    </row>
    <row r="631" spans="2:10" x14ac:dyDescent="0.25">
      <c r="B631" s="1"/>
      <c r="C631" s="1"/>
      <c r="D631" s="8"/>
      <c r="E631" s="8"/>
      <c r="F631" s="8"/>
      <c r="G631" s="8"/>
      <c r="H631" s="5"/>
      <c r="I631" s="5"/>
      <c r="J631" s="5"/>
    </row>
    <row r="632" spans="2:10" x14ac:dyDescent="0.25">
      <c r="B632" s="1"/>
      <c r="C632" s="1"/>
      <c r="D632" s="8"/>
      <c r="E632" s="8"/>
      <c r="F632" s="8"/>
      <c r="G632" s="8"/>
      <c r="H632" s="5"/>
      <c r="I632" s="5"/>
      <c r="J632" s="5"/>
    </row>
    <row r="633" spans="2:10" x14ac:dyDescent="0.25">
      <c r="B633" s="1"/>
      <c r="C633" s="1"/>
      <c r="D633" s="8"/>
      <c r="E633" s="8"/>
      <c r="F633" s="8"/>
      <c r="G633" s="8"/>
      <c r="H633" s="5"/>
      <c r="I633" s="5"/>
      <c r="J633" s="5"/>
    </row>
    <row r="634" spans="2:10" x14ac:dyDescent="0.25">
      <c r="B634" s="1"/>
      <c r="C634" s="1"/>
      <c r="D634" s="8"/>
      <c r="E634" s="8"/>
      <c r="F634" s="8"/>
      <c r="G634" s="8"/>
      <c r="H634" s="5"/>
      <c r="I634" s="5"/>
      <c r="J634" s="5"/>
    </row>
    <row r="635" spans="2:10" x14ac:dyDescent="0.25">
      <c r="B635" s="1"/>
      <c r="C635" s="1"/>
      <c r="D635" s="8"/>
      <c r="E635" s="8"/>
      <c r="F635" s="8"/>
      <c r="G635" s="8"/>
      <c r="H635" s="5"/>
      <c r="I635" s="5"/>
      <c r="J635" s="5"/>
    </row>
    <row r="636" spans="2:10" x14ac:dyDescent="0.25">
      <c r="B636" s="1"/>
      <c r="C636" s="1"/>
      <c r="D636" s="8"/>
      <c r="E636" s="8"/>
      <c r="F636" s="8"/>
      <c r="G636" s="8"/>
      <c r="H636" s="5"/>
      <c r="I636" s="5"/>
      <c r="J636" s="5"/>
    </row>
    <row r="637" spans="2:10" x14ac:dyDescent="0.25">
      <c r="B637" s="1"/>
      <c r="C637" s="1"/>
      <c r="D637" s="8"/>
      <c r="E637" s="8"/>
      <c r="F637" s="8"/>
      <c r="G637" s="8"/>
      <c r="H637" s="5"/>
      <c r="I637" s="5"/>
      <c r="J637" s="5"/>
    </row>
    <row r="638" spans="2:10" x14ac:dyDescent="0.25">
      <c r="B638" s="1"/>
      <c r="C638" s="1"/>
      <c r="D638" s="8"/>
      <c r="E638" s="8"/>
      <c r="F638" s="8"/>
      <c r="G638" s="8"/>
      <c r="H638" s="5"/>
      <c r="I638" s="5"/>
      <c r="J638" s="5"/>
    </row>
    <row r="639" spans="2:10" x14ac:dyDescent="0.25">
      <c r="B639" s="1"/>
      <c r="C639" s="1"/>
      <c r="D639" s="8"/>
      <c r="E639" s="8"/>
      <c r="F639" s="8"/>
      <c r="G639" s="8"/>
      <c r="H639" s="5"/>
      <c r="I639" s="5"/>
      <c r="J639" s="5"/>
    </row>
    <row r="640" spans="2:10" x14ac:dyDescent="0.25">
      <c r="B640" s="1"/>
      <c r="C640" s="1"/>
      <c r="D640" s="8"/>
      <c r="E640" s="8"/>
      <c r="F640" s="8"/>
      <c r="G640" s="8"/>
      <c r="H640" s="5"/>
      <c r="I640" s="5"/>
      <c r="J640" s="5"/>
    </row>
    <row r="641" spans="2:10" x14ac:dyDescent="0.25">
      <c r="B641" s="1"/>
      <c r="C641" s="1"/>
      <c r="D641" s="8"/>
      <c r="E641" s="8"/>
      <c r="F641" s="8"/>
      <c r="G641" s="8"/>
      <c r="H641" s="5"/>
      <c r="I641" s="5"/>
      <c r="J641" s="5"/>
    </row>
    <row r="642" spans="2:10" x14ac:dyDescent="0.25">
      <c r="B642" s="1"/>
      <c r="C642" s="1"/>
      <c r="D642" s="8"/>
      <c r="E642" s="8"/>
      <c r="F642" s="8"/>
      <c r="G642" s="8"/>
      <c r="H642" s="5"/>
      <c r="I642" s="5"/>
      <c r="J642" s="5"/>
    </row>
    <row r="643" spans="2:10" x14ac:dyDescent="0.25">
      <c r="B643" s="1"/>
      <c r="C643" s="1"/>
      <c r="D643" s="8"/>
      <c r="E643" s="8"/>
      <c r="F643" s="8"/>
      <c r="G643" s="8"/>
      <c r="H643" s="5"/>
      <c r="I643" s="5"/>
      <c r="J643" s="5"/>
    </row>
    <row r="644" spans="2:10" x14ac:dyDescent="0.25">
      <c r="B644" s="1"/>
      <c r="C644" s="1"/>
      <c r="D644" s="8"/>
      <c r="E644" s="8"/>
      <c r="F644" s="8"/>
      <c r="G644" s="8"/>
      <c r="H644" s="5"/>
      <c r="I644" s="5"/>
      <c r="J644" s="5"/>
    </row>
    <row r="645" spans="2:10" x14ac:dyDescent="0.25">
      <c r="B645" s="1"/>
      <c r="C645" s="1"/>
      <c r="D645" s="8"/>
      <c r="E645" s="8"/>
      <c r="F645" s="8"/>
      <c r="G645" s="8"/>
      <c r="H645" s="5"/>
      <c r="I645" s="5"/>
      <c r="J645" s="5"/>
    </row>
    <row r="646" spans="2:10" x14ac:dyDescent="0.25">
      <c r="B646" s="1"/>
      <c r="C646" s="1"/>
      <c r="D646" s="8"/>
      <c r="E646" s="8"/>
      <c r="F646" s="8"/>
      <c r="G646" s="8"/>
      <c r="H646" s="5"/>
      <c r="I646" s="5"/>
      <c r="J646" s="5"/>
    </row>
    <row r="647" spans="2:10" x14ac:dyDescent="0.25">
      <c r="B647" s="1"/>
      <c r="C647" s="1"/>
      <c r="D647" s="8"/>
      <c r="E647" s="8"/>
      <c r="F647" s="8"/>
      <c r="G647" s="8"/>
      <c r="H647" s="5"/>
      <c r="I647" s="5"/>
      <c r="J647" s="5"/>
    </row>
    <row r="648" spans="2:10" x14ac:dyDescent="0.25">
      <c r="B648" s="1"/>
      <c r="C648" s="1"/>
      <c r="D648" s="8"/>
      <c r="E648" s="8"/>
      <c r="F648" s="8"/>
      <c r="G648" s="8"/>
      <c r="H648" s="5"/>
      <c r="I648" s="5"/>
      <c r="J648" s="5"/>
    </row>
    <row r="649" spans="2:10" x14ac:dyDescent="0.25">
      <c r="B649" s="1"/>
      <c r="C649" s="1"/>
      <c r="D649" s="8"/>
      <c r="E649" s="8"/>
      <c r="F649" s="8"/>
      <c r="G649" s="8"/>
      <c r="H649" s="5"/>
      <c r="I649" s="5"/>
      <c r="J649" s="5"/>
    </row>
    <row r="650" spans="2:10" x14ac:dyDescent="0.25">
      <c r="B650" s="1"/>
      <c r="C650" s="1"/>
      <c r="D650" s="8"/>
      <c r="E650" s="8"/>
      <c r="F650" s="8"/>
      <c r="G650" s="8"/>
      <c r="H650" s="5"/>
      <c r="I650" s="5"/>
      <c r="J650" s="5"/>
    </row>
    <row r="651" spans="2:10" x14ac:dyDescent="0.25">
      <c r="B651" s="1"/>
      <c r="C651" s="1"/>
      <c r="D651" s="8"/>
      <c r="E651" s="8"/>
      <c r="F651" s="8"/>
      <c r="G651" s="8"/>
      <c r="H651" s="5"/>
      <c r="I651" s="5"/>
      <c r="J651" s="5"/>
    </row>
    <row r="652" spans="2:10" x14ac:dyDescent="0.25">
      <c r="B652" s="1"/>
      <c r="C652" s="1"/>
      <c r="D652" s="8"/>
      <c r="E652" s="8"/>
      <c r="F652" s="8"/>
      <c r="G652" s="8"/>
      <c r="H652" s="5"/>
      <c r="I652" s="5"/>
      <c r="J652" s="5"/>
    </row>
    <row r="653" spans="2:10" x14ac:dyDescent="0.25">
      <c r="B653" s="1"/>
      <c r="C653" s="1"/>
      <c r="D653" s="8"/>
      <c r="E653" s="8"/>
      <c r="F653" s="8"/>
      <c r="G653" s="8"/>
      <c r="H653" s="5"/>
      <c r="I653" s="5"/>
      <c r="J653" s="5"/>
    </row>
    <row r="654" spans="2:10" x14ac:dyDescent="0.25">
      <c r="B654" s="1"/>
      <c r="C654" s="1"/>
      <c r="D654" s="8"/>
      <c r="E654" s="8"/>
      <c r="F654" s="8"/>
      <c r="G654" s="8"/>
      <c r="H654" s="5"/>
      <c r="I654" s="5"/>
      <c r="J654" s="5"/>
    </row>
    <row r="655" spans="2:10" x14ac:dyDescent="0.25">
      <c r="B655" s="1"/>
      <c r="C655" s="1"/>
      <c r="D655" s="8"/>
      <c r="E655" s="8"/>
      <c r="F655" s="8"/>
      <c r="G655" s="8"/>
      <c r="H655" s="5"/>
      <c r="I655" s="5"/>
      <c r="J655" s="5"/>
    </row>
    <row r="656" spans="2:10" x14ac:dyDescent="0.25">
      <c r="B656" s="1"/>
      <c r="C656" s="1"/>
      <c r="D656" s="8"/>
      <c r="E656" s="8"/>
      <c r="F656" s="8"/>
      <c r="G656" s="8"/>
      <c r="H656" s="5"/>
      <c r="I656" s="5"/>
      <c r="J656" s="5"/>
    </row>
    <row r="657" spans="2:10" x14ac:dyDescent="0.25">
      <c r="B657" s="1"/>
      <c r="C657" s="1"/>
      <c r="D657" s="8"/>
      <c r="E657" s="8"/>
      <c r="F657" s="8"/>
      <c r="G657" s="8"/>
      <c r="H657" s="5"/>
      <c r="I657" s="5"/>
      <c r="J657" s="5"/>
    </row>
    <row r="658" spans="2:10" x14ac:dyDescent="0.25">
      <c r="B658" s="1"/>
      <c r="C658" s="1"/>
      <c r="D658" s="8"/>
      <c r="E658" s="8"/>
      <c r="F658" s="8"/>
      <c r="G658" s="8"/>
      <c r="H658" s="5"/>
      <c r="I658" s="5"/>
      <c r="J658" s="5"/>
    </row>
    <row r="659" spans="2:10" x14ac:dyDescent="0.25">
      <c r="B659" s="1"/>
      <c r="C659" s="1"/>
      <c r="D659" s="8"/>
      <c r="E659" s="8"/>
      <c r="F659" s="8"/>
      <c r="G659" s="8"/>
      <c r="H659" s="5"/>
      <c r="I659" s="5"/>
      <c r="J659" s="5"/>
    </row>
    <row r="660" spans="2:10" x14ac:dyDescent="0.25">
      <c r="B660" s="1"/>
      <c r="C660" s="1"/>
      <c r="D660" s="8"/>
      <c r="E660" s="8"/>
      <c r="F660" s="8"/>
      <c r="G660" s="8"/>
      <c r="H660" s="5"/>
      <c r="I660" s="5"/>
      <c r="J660" s="5"/>
    </row>
    <row r="661" spans="2:10" x14ac:dyDescent="0.25">
      <c r="B661" s="1"/>
      <c r="C661" s="1"/>
      <c r="D661" s="8"/>
      <c r="E661" s="8"/>
      <c r="F661" s="8"/>
      <c r="G661" s="8"/>
      <c r="H661" s="5"/>
      <c r="I661" s="5"/>
      <c r="J661" s="5"/>
    </row>
    <row r="662" spans="2:10" x14ac:dyDescent="0.25">
      <c r="B662" s="1"/>
      <c r="C662" s="1"/>
      <c r="D662" s="8"/>
      <c r="E662" s="8"/>
      <c r="F662" s="8"/>
      <c r="G662" s="8"/>
      <c r="H662" s="5"/>
      <c r="I662" s="5"/>
      <c r="J662" s="5"/>
    </row>
    <row r="663" spans="2:10" x14ac:dyDescent="0.25">
      <c r="B663" s="1"/>
      <c r="C663" s="1"/>
      <c r="D663" s="8"/>
      <c r="E663" s="8"/>
      <c r="F663" s="8"/>
      <c r="G663" s="8"/>
      <c r="H663" s="5"/>
      <c r="I663" s="5"/>
      <c r="J663" s="5"/>
    </row>
    <row r="664" spans="2:10" x14ac:dyDescent="0.25">
      <c r="B664" s="1"/>
      <c r="C664" s="1"/>
      <c r="D664" s="8"/>
      <c r="E664" s="8"/>
      <c r="F664" s="8"/>
      <c r="G664" s="8"/>
      <c r="H664" s="5"/>
      <c r="I664" s="5"/>
      <c r="J664" s="5"/>
    </row>
    <row r="665" spans="2:10" x14ac:dyDescent="0.25">
      <c r="B665" s="1"/>
      <c r="C665" s="1"/>
      <c r="D665" s="8"/>
      <c r="E665" s="8"/>
      <c r="F665" s="8"/>
      <c r="G665" s="8"/>
      <c r="H665" s="5"/>
      <c r="I665" s="5"/>
      <c r="J665" s="5"/>
    </row>
    <row r="666" spans="2:10" x14ac:dyDescent="0.25">
      <c r="B666" s="1"/>
      <c r="C666" s="1"/>
      <c r="D666" s="8"/>
      <c r="E666" s="8"/>
      <c r="F666" s="8"/>
      <c r="G666" s="8"/>
      <c r="H666" s="5"/>
      <c r="I666" s="5"/>
      <c r="J666" s="5"/>
    </row>
    <row r="667" spans="2:10" x14ac:dyDescent="0.25">
      <c r="B667" s="1"/>
      <c r="C667" s="1"/>
      <c r="D667" s="8"/>
      <c r="E667" s="8"/>
      <c r="F667" s="8"/>
      <c r="G667" s="8"/>
      <c r="H667" s="5"/>
      <c r="I667" s="5"/>
      <c r="J667" s="5"/>
    </row>
    <row r="668" spans="2:10" x14ac:dyDescent="0.25">
      <c r="B668" s="1"/>
      <c r="C668" s="1"/>
      <c r="D668" s="8"/>
      <c r="E668" s="8"/>
      <c r="F668" s="8"/>
      <c r="G668" s="8"/>
      <c r="H668" s="5"/>
      <c r="I668" s="5"/>
      <c r="J668" s="5"/>
    </row>
    <row r="669" spans="2:10" x14ac:dyDescent="0.25">
      <c r="B669" s="1"/>
      <c r="C669" s="1"/>
      <c r="D669" s="8"/>
      <c r="E669" s="8"/>
      <c r="F669" s="8"/>
      <c r="G669" s="8"/>
      <c r="H669" s="5"/>
      <c r="I669" s="5"/>
      <c r="J669" s="5"/>
    </row>
    <row r="670" spans="2:10" x14ac:dyDescent="0.25">
      <c r="B670" s="1"/>
      <c r="C670" s="1"/>
      <c r="D670" s="8"/>
      <c r="E670" s="8"/>
      <c r="F670" s="8"/>
      <c r="G670" s="8"/>
      <c r="H670" s="5"/>
      <c r="I670" s="5"/>
      <c r="J670" s="5"/>
    </row>
    <row r="671" spans="2:10" x14ac:dyDescent="0.25">
      <c r="B671" s="1"/>
      <c r="C671" s="1"/>
      <c r="D671" s="8"/>
      <c r="E671" s="8"/>
      <c r="F671" s="8"/>
      <c r="G671" s="8"/>
      <c r="H671" s="5"/>
      <c r="I671" s="5"/>
      <c r="J671" s="5"/>
    </row>
    <row r="672" spans="2:10" x14ac:dyDescent="0.25">
      <c r="B672" s="1"/>
      <c r="C672" s="1"/>
      <c r="D672" s="8"/>
      <c r="E672" s="8"/>
      <c r="F672" s="8"/>
      <c r="G672" s="8"/>
      <c r="H672" s="5"/>
      <c r="I672" s="5"/>
      <c r="J672" s="5"/>
    </row>
    <row r="673" spans="2:10" x14ac:dyDescent="0.25">
      <c r="B673" s="1"/>
      <c r="C673" s="1"/>
      <c r="D673" s="8"/>
      <c r="E673" s="8"/>
      <c r="F673" s="8"/>
      <c r="G673" s="8"/>
      <c r="H673" s="5"/>
      <c r="I673" s="5"/>
      <c r="J673" s="5"/>
    </row>
    <row r="674" spans="2:10" x14ac:dyDescent="0.25">
      <c r="B674" s="1"/>
      <c r="C674" s="1"/>
      <c r="D674" s="8"/>
      <c r="E674" s="8"/>
      <c r="F674" s="8"/>
      <c r="G674" s="8"/>
      <c r="H674" s="5"/>
      <c r="I674" s="5"/>
      <c r="J674" s="5"/>
    </row>
    <row r="675" spans="2:10" x14ac:dyDescent="0.25">
      <c r="B675" s="1"/>
      <c r="C675" s="1"/>
      <c r="D675" s="8"/>
      <c r="E675" s="8"/>
      <c r="F675" s="8"/>
      <c r="G675" s="8"/>
      <c r="H675" s="5"/>
      <c r="I675" s="5"/>
      <c r="J675" s="5"/>
    </row>
    <row r="676" spans="2:10" x14ac:dyDescent="0.25">
      <c r="B676" s="1"/>
      <c r="C676" s="1"/>
      <c r="D676" s="8"/>
      <c r="E676" s="8"/>
      <c r="F676" s="8"/>
      <c r="G676" s="8"/>
      <c r="H676" s="5"/>
      <c r="I676" s="5"/>
      <c r="J676" s="5"/>
    </row>
    <row r="677" spans="2:10" x14ac:dyDescent="0.25">
      <c r="B677" s="1"/>
      <c r="C677" s="1"/>
      <c r="D677" s="8"/>
      <c r="E677" s="8"/>
      <c r="F677" s="8"/>
      <c r="G677" s="8"/>
      <c r="H677" s="5"/>
      <c r="I677" s="5"/>
      <c r="J677" s="5"/>
    </row>
    <row r="678" spans="2:10" x14ac:dyDescent="0.25">
      <c r="B678" s="1"/>
      <c r="C678" s="1"/>
      <c r="D678" s="8"/>
      <c r="E678" s="8"/>
      <c r="F678" s="8"/>
      <c r="G678" s="8"/>
      <c r="H678" s="5"/>
      <c r="I678" s="5"/>
      <c r="J678" s="5"/>
    </row>
    <row r="679" spans="2:10" x14ac:dyDescent="0.25">
      <c r="B679" s="1"/>
      <c r="C679" s="1"/>
      <c r="D679" s="8"/>
      <c r="E679" s="8"/>
      <c r="F679" s="8"/>
      <c r="G679" s="8"/>
      <c r="H679" s="5"/>
      <c r="I679" s="5"/>
      <c r="J679" s="5"/>
    </row>
    <row r="680" spans="2:10" x14ac:dyDescent="0.25">
      <c r="B680" s="1"/>
      <c r="C680" s="1"/>
      <c r="D680" s="8"/>
      <c r="E680" s="8"/>
      <c r="F680" s="8"/>
      <c r="G680" s="8"/>
      <c r="H680" s="5"/>
      <c r="I680" s="5"/>
      <c r="J680" s="5"/>
    </row>
    <row r="681" spans="2:10" x14ac:dyDescent="0.25">
      <c r="B681" s="1"/>
      <c r="C681" s="1"/>
      <c r="D681" s="8"/>
      <c r="E681" s="8"/>
      <c r="F681" s="8"/>
      <c r="G681" s="8"/>
      <c r="H681" s="5"/>
      <c r="I681" s="5"/>
      <c r="J681" s="5"/>
    </row>
    <row r="682" spans="2:10" x14ac:dyDescent="0.25">
      <c r="B682" s="1"/>
      <c r="C682" s="1"/>
      <c r="D682" s="8"/>
      <c r="E682" s="8"/>
      <c r="F682" s="8"/>
      <c r="G682" s="8"/>
      <c r="H682" s="5"/>
      <c r="I682" s="5"/>
      <c r="J682" s="5"/>
    </row>
    <row r="683" spans="2:10" x14ac:dyDescent="0.25">
      <c r="B683" s="1"/>
      <c r="C683" s="1"/>
      <c r="D683" s="8"/>
      <c r="E683" s="8"/>
      <c r="F683" s="8"/>
      <c r="G683" s="8"/>
      <c r="H683" s="5"/>
      <c r="I683" s="5"/>
      <c r="J683" s="5"/>
    </row>
    <row r="684" spans="2:10" x14ac:dyDescent="0.25">
      <c r="B684" s="1"/>
      <c r="C684" s="1"/>
      <c r="D684" s="8"/>
      <c r="E684" s="8"/>
      <c r="F684" s="8"/>
      <c r="G684" s="8"/>
      <c r="H684" s="5"/>
      <c r="I684" s="5"/>
      <c r="J684" s="5"/>
    </row>
    <row r="685" spans="2:10" x14ac:dyDescent="0.25">
      <c r="B685" s="1"/>
      <c r="C685" s="1"/>
      <c r="D685" s="8"/>
      <c r="E685" s="8"/>
      <c r="F685" s="8"/>
      <c r="G685" s="8"/>
      <c r="H685" s="5"/>
      <c r="I685" s="5"/>
      <c r="J685" s="5"/>
    </row>
    <row r="686" spans="2:10" x14ac:dyDescent="0.25">
      <c r="B686" s="1"/>
      <c r="C686" s="1"/>
      <c r="D686" s="8"/>
      <c r="E686" s="8"/>
      <c r="F686" s="8"/>
      <c r="G686" s="8"/>
      <c r="H686" s="5"/>
      <c r="I686" s="5"/>
      <c r="J686" s="5"/>
    </row>
    <row r="687" spans="2:10" x14ac:dyDescent="0.25">
      <c r="B687" s="1"/>
      <c r="C687" s="1"/>
      <c r="D687" s="8"/>
      <c r="E687" s="8"/>
      <c r="F687" s="8"/>
      <c r="G687" s="8"/>
      <c r="H687" s="5"/>
      <c r="I687" s="5"/>
      <c r="J687" s="5"/>
    </row>
    <row r="688" spans="2:10" x14ac:dyDescent="0.25">
      <c r="B688" s="1"/>
      <c r="C688" s="1"/>
      <c r="D688" s="8"/>
      <c r="E688" s="8"/>
      <c r="F688" s="8"/>
      <c r="G688" s="8"/>
      <c r="H688" s="5"/>
      <c r="I688" s="5"/>
      <c r="J688" s="5"/>
    </row>
    <row r="689" spans="2:10" x14ac:dyDescent="0.25">
      <c r="B689" s="1"/>
      <c r="C689" s="1"/>
      <c r="D689" s="8"/>
      <c r="E689" s="8"/>
      <c r="F689" s="8"/>
      <c r="G689" s="8"/>
      <c r="H689" s="5"/>
      <c r="I689" s="5"/>
      <c r="J689" s="5"/>
    </row>
    <row r="690" spans="2:10" x14ac:dyDescent="0.25">
      <c r="B690" s="1"/>
      <c r="C690" s="1"/>
      <c r="D690" s="8"/>
      <c r="E690" s="8"/>
      <c r="F690" s="8"/>
      <c r="G690" s="8"/>
      <c r="H690" s="5"/>
      <c r="I690" s="5"/>
      <c r="J690" s="5"/>
    </row>
    <row r="691" spans="2:10" x14ac:dyDescent="0.25">
      <c r="B691" s="1"/>
      <c r="C691" s="1"/>
      <c r="D691" s="8"/>
      <c r="E691" s="8"/>
      <c r="F691" s="8"/>
      <c r="G691" s="8"/>
      <c r="H691" s="5"/>
      <c r="I691" s="5"/>
      <c r="J691" s="5"/>
    </row>
    <row r="692" spans="2:10" x14ac:dyDescent="0.25">
      <c r="B692" s="1"/>
      <c r="C692" s="1"/>
      <c r="D692" s="8"/>
      <c r="E692" s="8"/>
      <c r="F692" s="8"/>
      <c r="G692" s="8"/>
      <c r="H692" s="5"/>
      <c r="I692" s="5"/>
      <c r="J692" s="5"/>
    </row>
    <row r="693" spans="2:10" x14ac:dyDescent="0.25">
      <c r="B693" s="1"/>
      <c r="C693" s="1"/>
      <c r="D693" s="8"/>
      <c r="E693" s="8"/>
      <c r="F693" s="8"/>
      <c r="G693" s="8"/>
      <c r="H693" s="5"/>
      <c r="I693" s="5"/>
      <c r="J693" s="5"/>
    </row>
    <row r="694" spans="2:10" x14ac:dyDescent="0.25">
      <c r="B694" s="1"/>
      <c r="C694" s="1"/>
      <c r="D694" s="8"/>
      <c r="E694" s="8"/>
      <c r="F694" s="8"/>
      <c r="G694" s="8"/>
      <c r="H694" s="5"/>
      <c r="I694" s="5"/>
      <c r="J694" s="5"/>
    </row>
    <row r="695" spans="2:10" x14ac:dyDescent="0.25">
      <c r="B695" s="1"/>
      <c r="C695" s="1"/>
      <c r="D695" s="8"/>
      <c r="E695" s="8"/>
      <c r="F695" s="8"/>
      <c r="G695" s="8"/>
      <c r="H695" s="5"/>
      <c r="I695" s="5"/>
      <c r="J695" s="5"/>
    </row>
    <row r="696" spans="2:10" x14ac:dyDescent="0.25">
      <c r="B696" s="1"/>
      <c r="C696" s="1"/>
      <c r="D696" s="8"/>
      <c r="E696" s="8"/>
      <c r="F696" s="8"/>
      <c r="G696" s="8"/>
      <c r="H696" s="5"/>
      <c r="I696" s="5"/>
      <c r="J696" s="5"/>
    </row>
    <row r="697" spans="2:10" x14ac:dyDescent="0.25">
      <c r="B697" s="1"/>
      <c r="C697" s="1"/>
      <c r="D697" s="8"/>
      <c r="E697" s="8"/>
      <c r="F697" s="8"/>
      <c r="G697" s="8"/>
      <c r="H697" s="5"/>
      <c r="I697" s="5"/>
      <c r="J697" s="5"/>
    </row>
    <row r="698" spans="2:10" x14ac:dyDescent="0.25">
      <c r="B698" s="1"/>
      <c r="C698" s="1"/>
      <c r="D698" s="8"/>
      <c r="E698" s="8"/>
      <c r="F698" s="8"/>
      <c r="G698" s="8"/>
      <c r="H698" s="5"/>
      <c r="I698" s="5"/>
      <c r="J698" s="5"/>
    </row>
    <row r="699" spans="2:10" x14ac:dyDescent="0.25">
      <c r="B699" s="1"/>
      <c r="C699" s="1"/>
      <c r="D699" s="8"/>
      <c r="E699" s="8"/>
      <c r="F699" s="8"/>
      <c r="G699" s="8"/>
      <c r="H699" s="5"/>
      <c r="I699" s="5"/>
      <c r="J699" s="5"/>
    </row>
    <row r="700" spans="2:10" x14ac:dyDescent="0.25">
      <c r="B700" s="1"/>
      <c r="C700" s="1"/>
      <c r="D700" s="8"/>
      <c r="E700" s="8"/>
      <c r="F700" s="8"/>
      <c r="G700" s="8"/>
      <c r="H700" s="5"/>
      <c r="I700" s="5"/>
      <c r="J700" s="5"/>
    </row>
    <row r="701" spans="2:10" x14ac:dyDescent="0.25">
      <c r="B701" s="1"/>
      <c r="C701" s="1"/>
      <c r="D701" s="8"/>
      <c r="E701" s="8"/>
      <c r="F701" s="8"/>
      <c r="G701" s="8"/>
      <c r="H701" s="5"/>
      <c r="I701" s="5"/>
      <c r="J701" s="5"/>
    </row>
    <row r="702" spans="2:10" x14ac:dyDescent="0.25">
      <c r="B702" s="1"/>
      <c r="C702" s="1"/>
      <c r="D702" s="8"/>
      <c r="E702" s="8"/>
      <c r="F702" s="8"/>
      <c r="G702" s="8"/>
      <c r="H702" s="5"/>
      <c r="I702" s="5"/>
      <c r="J702" s="5"/>
    </row>
    <row r="703" spans="2:10" x14ac:dyDescent="0.25">
      <c r="B703" s="1"/>
      <c r="C703" s="1"/>
      <c r="D703" s="8"/>
      <c r="E703" s="8"/>
      <c r="F703" s="8"/>
      <c r="G703" s="8"/>
      <c r="H703" s="5"/>
      <c r="I703" s="5"/>
      <c r="J703" s="5"/>
    </row>
    <row r="704" spans="2:10" x14ac:dyDescent="0.25">
      <c r="B704" s="1"/>
      <c r="C704" s="1"/>
      <c r="D704" s="8"/>
      <c r="E704" s="8"/>
      <c r="F704" s="8"/>
      <c r="G704" s="8"/>
      <c r="H704" s="5"/>
      <c r="I704" s="5"/>
      <c r="J704" s="5"/>
    </row>
    <row r="705" spans="2:10" x14ac:dyDescent="0.25">
      <c r="B705" s="1"/>
      <c r="C705" s="1"/>
      <c r="D705" s="8"/>
      <c r="E705" s="8"/>
      <c r="F705" s="8"/>
      <c r="G705" s="8"/>
      <c r="H705" s="5"/>
      <c r="I705" s="5"/>
      <c r="J705" s="5"/>
    </row>
    <row r="706" spans="2:10" x14ac:dyDescent="0.25">
      <c r="B706" s="1"/>
      <c r="C706" s="1"/>
      <c r="D706" s="8"/>
      <c r="E706" s="8"/>
      <c r="F706" s="8"/>
      <c r="G706" s="8"/>
      <c r="H706" s="5"/>
      <c r="I706" s="5"/>
      <c r="J706" s="5"/>
    </row>
    <row r="707" spans="2:10" x14ac:dyDescent="0.25">
      <c r="B707" s="1"/>
      <c r="C707" s="1"/>
      <c r="D707" s="8"/>
      <c r="E707" s="8"/>
      <c r="F707" s="8"/>
      <c r="G707" s="8"/>
      <c r="H707" s="5"/>
      <c r="I707" s="5"/>
      <c r="J707" s="5"/>
    </row>
    <row r="708" spans="2:10" x14ac:dyDescent="0.25">
      <c r="B708" s="1"/>
      <c r="C708" s="1"/>
      <c r="D708" s="8"/>
      <c r="E708" s="8"/>
      <c r="F708" s="8"/>
      <c r="G708" s="8"/>
      <c r="H708" s="5"/>
      <c r="I708" s="5"/>
      <c r="J708" s="5"/>
    </row>
    <row r="709" spans="2:10" x14ac:dyDescent="0.25">
      <c r="B709" s="1"/>
      <c r="C709" s="1"/>
      <c r="D709" s="8"/>
      <c r="E709" s="8"/>
      <c r="F709" s="8"/>
      <c r="G709" s="8"/>
      <c r="H709" s="5"/>
      <c r="I709" s="5"/>
      <c r="J709" s="5"/>
    </row>
    <row r="710" spans="2:10" x14ac:dyDescent="0.25">
      <c r="B710" s="1"/>
      <c r="C710" s="1"/>
      <c r="D710" s="8"/>
      <c r="E710" s="8"/>
      <c r="F710" s="8"/>
      <c r="G710" s="8"/>
      <c r="H710" s="5"/>
      <c r="I710" s="5"/>
      <c r="J710" s="5"/>
    </row>
    <row r="711" spans="2:10" x14ac:dyDescent="0.25">
      <c r="B711" s="1"/>
      <c r="C711" s="1"/>
      <c r="D711" s="8"/>
      <c r="E711" s="8"/>
      <c r="F711" s="8"/>
      <c r="G711" s="8"/>
      <c r="H711" s="5"/>
      <c r="I711" s="5"/>
      <c r="J711" s="5"/>
    </row>
    <row r="712" spans="2:10" x14ac:dyDescent="0.25">
      <c r="B712" s="1"/>
      <c r="C712" s="1"/>
      <c r="D712" s="8"/>
      <c r="E712" s="8"/>
      <c r="F712" s="8"/>
      <c r="G712" s="8"/>
      <c r="H712" s="5"/>
      <c r="I712" s="5"/>
      <c r="J712" s="5"/>
    </row>
    <row r="713" spans="2:10" x14ac:dyDescent="0.25">
      <c r="B713" s="1"/>
      <c r="C713" s="1"/>
      <c r="D713" s="8"/>
      <c r="E713" s="8"/>
      <c r="F713" s="8"/>
      <c r="G713" s="8"/>
      <c r="H713" s="5"/>
      <c r="I713" s="5"/>
      <c r="J713" s="5"/>
    </row>
    <row r="714" spans="2:10" x14ac:dyDescent="0.25">
      <c r="B714" s="1"/>
      <c r="C714" s="1"/>
      <c r="D714" s="8"/>
      <c r="E714" s="8"/>
      <c r="F714" s="8"/>
      <c r="G714" s="8"/>
      <c r="H714" s="5"/>
      <c r="I714" s="5"/>
      <c r="J714" s="5"/>
    </row>
    <row r="715" spans="2:10" x14ac:dyDescent="0.25">
      <c r="B715" s="1"/>
      <c r="C715" s="1"/>
      <c r="D715" s="8"/>
      <c r="E715" s="8"/>
      <c r="F715" s="8"/>
      <c r="G715" s="8"/>
      <c r="H715" s="5"/>
      <c r="I715" s="5"/>
      <c r="J715" s="5"/>
    </row>
    <row r="716" spans="2:10" x14ac:dyDescent="0.25">
      <c r="B716" s="1"/>
      <c r="C716" s="1"/>
      <c r="D716" s="8"/>
      <c r="E716" s="8"/>
      <c r="F716" s="8"/>
      <c r="G716" s="8"/>
      <c r="H716" s="5"/>
      <c r="I716" s="5"/>
      <c r="J716" s="5"/>
    </row>
    <row r="717" spans="2:10" x14ac:dyDescent="0.25">
      <c r="B717" s="1"/>
      <c r="C717" s="1"/>
      <c r="D717" s="8"/>
      <c r="E717" s="8"/>
      <c r="F717" s="8"/>
      <c r="G717" s="8"/>
      <c r="H717" s="5"/>
      <c r="I717" s="5"/>
      <c r="J717" s="5"/>
    </row>
    <row r="718" spans="2:10" x14ac:dyDescent="0.25">
      <c r="B718" s="1"/>
      <c r="C718" s="1"/>
      <c r="D718" s="8"/>
      <c r="E718" s="8"/>
      <c r="F718" s="8"/>
      <c r="G718" s="8"/>
      <c r="H718" s="5"/>
      <c r="I718" s="5"/>
      <c r="J718" s="5"/>
    </row>
    <row r="719" spans="2:10" x14ac:dyDescent="0.25">
      <c r="B719" s="1"/>
      <c r="C719" s="1"/>
      <c r="D719" s="8"/>
      <c r="E719" s="8"/>
      <c r="F719" s="8"/>
      <c r="G719" s="8"/>
      <c r="H719" s="5"/>
      <c r="I719" s="5"/>
      <c r="J719" s="5"/>
    </row>
    <row r="720" spans="2:10" x14ac:dyDescent="0.25">
      <c r="B720" s="1"/>
      <c r="C720" s="1"/>
      <c r="D720" s="8"/>
      <c r="E720" s="8"/>
      <c r="F720" s="8"/>
      <c r="G720" s="8"/>
      <c r="H720" s="5"/>
      <c r="I720" s="5"/>
      <c r="J720" s="5"/>
    </row>
    <row r="721" spans="2:10" x14ac:dyDescent="0.25">
      <c r="B721" s="1"/>
      <c r="C721" s="1"/>
      <c r="D721" s="8"/>
      <c r="E721" s="8"/>
      <c r="F721" s="8"/>
      <c r="G721" s="8"/>
      <c r="H721" s="5"/>
      <c r="I721" s="5"/>
      <c r="J721" s="5"/>
    </row>
    <row r="722" spans="2:10" x14ac:dyDescent="0.25">
      <c r="B722" s="1"/>
      <c r="C722" s="1"/>
      <c r="D722" s="8"/>
      <c r="E722" s="8"/>
      <c r="F722" s="8"/>
      <c r="G722" s="8"/>
      <c r="H722" s="5"/>
      <c r="I722" s="5"/>
      <c r="J722" s="5"/>
    </row>
    <row r="723" spans="2:10" x14ac:dyDescent="0.25">
      <c r="B723" s="1"/>
      <c r="C723" s="1"/>
      <c r="D723" s="8"/>
      <c r="E723" s="8"/>
      <c r="F723" s="8"/>
      <c r="G723" s="8"/>
      <c r="H723" s="5"/>
      <c r="I723" s="5"/>
      <c r="J723" s="5"/>
    </row>
    <row r="724" spans="2:10" x14ac:dyDescent="0.25">
      <c r="B724" s="1"/>
      <c r="C724" s="1"/>
      <c r="D724" s="8"/>
      <c r="E724" s="8"/>
      <c r="F724" s="8"/>
      <c r="G724" s="8"/>
      <c r="H724" s="5"/>
      <c r="I724" s="5"/>
      <c r="J724" s="5"/>
    </row>
    <row r="725" spans="2:10" x14ac:dyDescent="0.25">
      <c r="B725" s="1"/>
      <c r="C725" s="1"/>
      <c r="D725" s="8"/>
      <c r="E725" s="8"/>
      <c r="F725" s="8"/>
      <c r="G725" s="8"/>
      <c r="H725" s="5"/>
      <c r="I725" s="5"/>
      <c r="J725" s="5"/>
    </row>
    <row r="726" spans="2:10" x14ac:dyDescent="0.25">
      <c r="B726" s="1"/>
      <c r="C726" s="1"/>
      <c r="D726" s="8"/>
      <c r="E726" s="8"/>
      <c r="F726" s="8"/>
      <c r="G726" s="8"/>
      <c r="H726" s="5"/>
      <c r="I726" s="5"/>
      <c r="J726" s="5"/>
    </row>
    <row r="727" spans="2:10" x14ac:dyDescent="0.25">
      <c r="B727" s="1"/>
      <c r="C727" s="1"/>
      <c r="D727" s="8"/>
      <c r="E727" s="8"/>
      <c r="F727" s="8"/>
      <c r="G727" s="8"/>
      <c r="H727" s="5"/>
      <c r="I727" s="5"/>
      <c r="J727" s="5"/>
    </row>
    <row r="728" spans="2:10" x14ac:dyDescent="0.25">
      <c r="B728" s="1"/>
      <c r="C728" s="1"/>
      <c r="D728" s="8"/>
      <c r="E728" s="8"/>
      <c r="F728" s="8"/>
      <c r="G728" s="8"/>
      <c r="H728" s="5"/>
      <c r="I728" s="5"/>
      <c r="J728" s="5"/>
    </row>
    <row r="729" spans="2:10" x14ac:dyDescent="0.25">
      <c r="B729" s="1"/>
      <c r="C729" s="1"/>
      <c r="D729" s="8"/>
      <c r="E729" s="8"/>
      <c r="F729" s="8"/>
      <c r="G729" s="8"/>
      <c r="H729" s="5"/>
      <c r="I729" s="5"/>
      <c r="J729" s="5"/>
    </row>
    <row r="730" spans="2:10" x14ac:dyDescent="0.25">
      <c r="B730" s="1"/>
      <c r="C730" s="1"/>
      <c r="D730" s="8"/>
      <c r="E730" s="8"/>
      <c r="F730" s="8"/>
      <c r="G730" s="8"/>
      <c r="H730" s="5"/>
      <c r="I730" s="5"/>
      <c r="J730" s="5"/>
    </row>
    <row r="731" spans="2:10" x14ac:dyDescent="0.25">
      <c r="B731" s="1"/>
      <c r="C731" s="1"/>
      <c r="D731" s="8"/>
      <c r="E731" s="8"/>
      <c r="F731" s="8"/>
      <c r="G731" s="8"/>
      <c r="H731" s="5"/>
      <c r="I731" s="5"/>
      <c r="J731" s="5"/>
    </row>
    <row r="732" spans="2:10" x14ac:dyDescent="0.25">
      <c r="B732" s="1"/>
      <c r="C732" s="1"/>
      <c r="D732" s="8"/>
      <c r="E732" s="8"/>
      <c r="F732" s="8"/>
      <c r="G732" s="8"/>
      <c r="H732" s="5"/>
      <c r="I732" s="5"/>
      <c r="J732" s="5"/>
    </row>
    <row r="733" spans="2:10" x14ac:dyDescent="0.25">
      <c r="B733" s="1"/>
      <c r="C733" s="1"/>
      <c r="D733" s="8"/>
      <c r="E733" s="8"/>
      <c r="F733" s="8"/>
      <c r="G733" s="8"/>
      <c r="H733" s="5"/>
      <c r="I733" s="5"/>
      <c r="J733" s="5"/>
    </row>
    <row r="734" spans="2:10" x14ac:dyDescent="0.25">
      <c r="B734" s="1"/>
      <c r="C734" s="1"/>
      <c r="D734" s="8"/>
      <c r="E734" s="8"/>
      <c r="F734" s="8"/>
      <c r="G734" s="8"/>
      <c r="H734" s="5"/>
      <c r="I734" s="5"/>
      <c r="J734" s="5"/>
    </row>
    <row r="735" spans="2:10" x14ac:dyDescent="0.25">
      <c r="B735" s="1"/>
      <c r="C735" s="1"/>
      <c r="D735" s="8"/>
      <c r="E735" s="8"/>
      <c r="F735" s="8"/>
      <c r="G735" s="8"/>
      <c r="H735" s="5"/>
      <c r="I735" s="5"/>
      <c r="J735" s="5"/>
    </row>
    <row r="736" spans="2:10" x14ac:dyDescent="0.25">
      <c r="B736" s="1"/>
      <c r="C736" s="1"/>
      <c r="D736" s="8"/>
      <c r="E736" s="8"/>
      <c r="F736" s="8"/>
      <c r="G736" s="8"/>
      <c r="H736" s="5"/>
      <c r="I736" s="5"/>
      <c r="J736" s="5"/>
    </row>
    <row r="737" spans="2:10" x14ac:dyDescent="0.25">
      <c r="B737" s="1"/>
      <c r="C737" s="1"/>
      <c r="D737" s="8"/>
      <c r="E737" s="8"/>
      <c r="F737" s="8"/>
      <c r="G737" s="8"/>
      <c r="H737" s="5"/>
      <c r="I737" s="5"/>
      <c r="J737" s="5"/>
    </row>
    <row r="738" spans="2:10" x14ac:dyDescent="0.25">
      <c r="B738" s="1"/>
      <c r="C738" s="1"/>
      <c r="D738" s="8"/>
      <c r="E738" s="8"/>
      <c r="F738" s="8"/>
      <c r="G738" s="8"/>
      <c r="H738" s="5"/>
      <c r="I738" s="5"/>
      <c r="J738" s="5"/>
    </row>
    <row r="739" spans="2:10" x14ac:dyDescent="0.25">
      <c r="B739" s="1"/>
      <c r="C739" s="1"/>
      <c r="D739" s="8"/>
      <c r="E739" s="8"/>
      <c r="F739" s="8"/>
      <c r="G739" s="8"/>
      <c r="H739" s="5"/>
      <c r="I739" s="5"/>
      <c r="J739" s="5"/>
    </row>
    <row r="740" spans="2:10" x14ac:dyDescent="0.25">
      <c r="B740" s="1"/>
      <c r="C740" s="1"/>
      <c r="D740" s="8"/>
      <c r="E740" s="8"/>
      <c r="F740" s="8"/>
      <c r="G740" s="8"/>
      <c r="H740" s="5"/>
      <c r="I740" s="5"/>
      <c r="J740" s="5"/>
    </row>
    <row r="741" spans="2:10" x14ac:dyDescent="0.25">
      <c r="B741" s="1"/>
      <c r="C741" s="1"/>
      <c r="D741" s="8"/>
      <c r="E741" s="8"/>
      <c r="F741" s="8"/>
      <c r="G741" s="8"/>
      <c r="H741" s="5"/>
      <c r="I741" s="5"/>
      <c r="J741" s="5"/>
    </row>
    <row r="742" spans="2:10" x14ac:dyDescent="0.25">
      <c r="B742" s="1"/>
      <c r="C742" s="1"/>
      <c r="D742" s="8"/>
      <c r="E742" s="8"/>
      <c r="F742" s="8"/>
      <c r="G742" s="8"/>
      <c r="H742" s="5"/>
      <c r="I742" s="5"/>
      <c r="J742" s="5"/>
    </row>
    <row r="743" spans="2:10" x14ac:dyDescent="0.25">
      <c r="B743" s="1"/>
      <c r="C743" s="1"/>
      <c r="D743" s="8"/>
      <c r="E743" s="8"/>
      <c r="F743" s="8"/>
      <c r="G743" s="8"/>
      <c r="H743" s="5"/>
      <c r="I743" s="5"/>
      <c r="J743" s="5"/>
    </row>
    <row r="744" spans="2:10" x14ac:dyDescent="0.25">
      <c r="B744" s="1"/>
      <c r="C744" s="1"/>
      <c r="D744" s="8"/>
      <c r="E744" s="8"/>
      <c r="F744" s="8"/>
      <c r="G744" s="8"/>
      <c r="H744" s="5"/>
      <c r="I744" s="5"/>
      <c r="J744" s="5"/>
    </row>
    <row r="745" spans="2:10" x14ac:dyDescent="0.25">
      <c r="B745" s="1"/>
      <c r="C745" s="1"/>
      <c r="D745" s="8"/>
      <c r="E745" s="8"/>
      <c r="F745" s="8"/>
      <c r="G745" s="8"/>
      <c r="H745" s="5"/>
      <c r="I745" s="5"/>
      <c r="J745" s="5"/>
    </row>
    <row r="746" spans="2:10" x14ac:dyDescent="0.25">
      <c r="B746" s="1"/>
      <c r="C746" s="1"/>
      <c r="D746" s="8"/>
      <c r="E746" s="8"/>
      <c r="F746" s="8"/>
      <c r="G746" s="8"/>
      <c r="H746" s="5"/>
      <c r="I746" s="5"/>
      <c r="J746" s="5"/>
    </row>
    <row r="747" spans="2:10" x14ac:dyDescent="0.25">
      <c r="B747" s="1"/>
      <c r="C747" s="1"/>
      <c r="D747" s="8"/>
      <c r="E747" s="8"/>
      <c r="F747" s="8"/>
      <c r="G747" s="8"/>
      <c r="H747" s="5"/>
      <c r="I747" s="5"/>
      <c r="J747" s="5"/>
    </row>
    <row r="748" spans="2:10" x14ac:dyDescent="0.25">
      <c r="B748" s="1"/>
      <c r="C748" s="1"/>
      <c r="D748" s="8"/>
      <c r="E748" s="8"/>
      <c r="F748" s="8"/>
      <c r="G748" s="8"/>
      <c r="H748" s="5"/>
      <c r="I748" s="5"/>
      <c r="J748" s="5"/>
    </row>
    <row r="749" spans="2:10" x14ac:dyDescent="0.25">
      <c r="B749" s="1"/>
      <c r="C749" s="1"/>
      <c r="D749" s="8"/>
      <c r="E749" s="8"/>
      <c r="F749" s="8"/>
      <c r="G749" s="8"/>
      <c r="H749" s="5"/>
      <c r="I749" s="5"/>
      <c r="J749" s="5"/>
    </row>
    <row r="750" spans="2:10" x14ac:dyDescent="0.25">
      <c r="B750" s="1"/>
      <c r="C750" s="1"/>
      <c r="D750" s="8"/>
      <c r="E750" s="8"/>
      <c r="F750" s="8"/>
      <c r="G750" s="8"/>
      <c r="H750" s="5"/>
      <c r="I750" s="5"/>
      <c r="J750" s="5"/>
    </row>
    <row r="751" spans="2:10" x14ac:dyDescent="0.25">
      <c r="B751" s="1"/>
      <c r="C751" s="1"/>
      <c r="D751" s="8"/>
      <c r="E751" s="8"/>
      <c r="F751" s="8"/>
      <c r="G751" s="8"/>
      <c r="H751" s="5"/>
      <c r="I751" s="5"/>
      <c r="J751" s="5"/>
    </row>
    <row r="752" spans="2:10" x14ac:dyDescent="0.25">
      <c r="B752" s="1"/>
      <c r="C752" s="1"/>
      <c r="D752" s="8"/>
      <c r="E752" s="8"/>
      <c r="F752" s="8"/>
      <c r="G752" s="8"/>
      <c r="H752" s="5"/>
      <c r="I752" s="5"/>
      <c r="J752" s="5"/>
    </row>
    <row r="753" spans="2:10" x14ac:dyDescent="0.25">
      <c r="B753" s="1"/>
      <c r="C753" s="1"/>
      <c r="D753" s="8"/>
      <c r="E753" s="8"/>
      <c r="F753" s="8"/>
      <c r="G753" s="8"/>
      <c r="H753" s="5"/>
      <c r="I753" s="5"/>
      <c r="J753" s="5"/>
    </row>
    <row r="754" spans="2:10" x14ac:dyDescent="0.25">
      <c r="B754" s="1"/>
      <c r="C754" s="1"/>
      <c r="D754" s="8"/>
      <c r="E754" s="8"/>
      <c r="F754" s="8"/>
      <c r="G754" s="8"/>
      <c r="H754" s="5"/>
      <c r="I754" s="5"/>
      <c r="J754" s="5"/>
    </row>
    <row r="755" spans="2:10" x14ac:dyDescent="0.25">
      <c r="B755" s="1"/>
      <c r="C755" s="1"/>
      <c r="D755" s="8"/>
      <c r="E755" s="8"/>
      <c r="F755" s="8"/>
      <c r="G755" s="8"/>
      <c r="H755" s="5"/>
      <c r="I755" s="5"/>
      <c r="J755" s="5"/>
    </row>
    <row r="756" spans="2:10" x14ac:dyDescent="0.25">
      <c r="B756" s="1"/>
      <c r="C756" s="1"/>
      <c r="D756" s="8"/>
      <c r="E756" s="8"/>
      <c r="F756" s="8"/>
      <c r="G756" s="8"/>
      <c r="H756" s="5"/>
      <c r="I756" s="5"/>
      <c r="J756" s="5"/>
    </row>
    <row r="757" spans="2:10" x14ac:dyDescent="0.25">
      <c r="B757" s="1"/>
      <c r="C757" s="1"/>
      <c r="D757" s="8"/>
      <c r="E757" s="8"/>
      <c r="F757" s="8"/>
      <c r="G757" s="8"/>
      <c r="H757" s="5"/>
      <c r="I757" s="5"/>
      <c r="J757" s="5"/>
    </row>
    <row r="758" spans="2:10" x14ac:dyDescent="0.25">
      <c r="B758" s="1"/>
      <c r="C758" s="1"/>
      <c r="D758" s="8"/>
      <c r="E758" s="8"/>
      <c r="F758" s="8"/>
      <c r="G758" s="8"/>
      <c r="H758" s="5"/>
      <c r="I758" s="5"/>
      <c r="J758" s="5"/>
    </row>
    <row r="759" spans="2:10" x14ac:dyDescent="0.25">
      <c r="B759" s="1"/>
      <c r="C759" s="1"/>
      <c r="D759" s="8"/>
      <c r="E759" s="8"/>
      <c r="F759" s="8"/>
      <c r="G759" s="8"/>
      <c r="H759" s="5"/>
      <c r="I759" s="5"/>
      <c r="J759" s="5"/>
    </row>
    <row r="760" spans="2:10" x14ac:dyDescent="0.25">
      <c r="B760" s="1"/>
      <c r="C760" s="1"/>
      <c r="D760" s="8"/>
      <c r="E760" s="8"/>
      <c r="F760" s="8"/>
      <c r="G760" s="8"/>
      <c r="H760" s="5"/>
      <c r="I760" s="5"/>
      <c r="J760" s="5"/>
    </row>
    <row r="761" spans="2:10" x14ac:dyDescent="0.25">
      <c r="B761" s="1"/>
      <c r="C761" s="1"/>
      <c r="D761" s="8"/>
      <c r="E761" s="8"/>
      <c r="F761" s="8"/>
      <c r="G761" s="8"/>
      <c r="H761" s="5"/>
      <c r="I761" s="5"/>
      <c r="J761" s="5"/>
    </row>
    <row r="762" spans="2:10" x14ac:dyDescent="0.25">
      <c r="B762" s="1"/>
      <c r="C762" s="1"/>
      <c r="D762" s="8"/>
      <c r="E762" s="8"/>
      <c r="F762" s="8"/>
      <c r="G762" s="8"/>
      <c r="H762" s="5"/>
      <c r="I762" s="5"/>
      <c r="J762" s="5"/>
    </row>
    <row r="763" spans="2:10" x14ac:dyDescent="0.25">
      <c r="B763" s="1"/>
      <c r="C763" s="1"/>
      <c r="D763" s="8"/>
      <c r="E763" s="8"/>
      <c r="F763" s="8"/>
      <c r="G763" s="8"/>
      <c r="H763" s="5"/>
      <c r="I763" s="5"/>
      <c r="J763" s="5"/>
    </row>
    <row r="764" spans="2:10" x14ac:dyDescent="0.25">
      <c r="B764" s="1"/>
      <c r="C764" s="1"/>
      <c r="D764" s="8"/>
      <c r="E764" s="8"/>
      <c r="F764" s="8"/>
      <c r="G764" s="8"/>
      <c r="H764" s="5"/>
      <c r="I764" s="5"/>
      <c r="J764" s="5"/>
    </row>
    <row r="765" spans="2:10" x14ac:dyDescent="0.25">
      <c r="B765" s="1"/>
      <c r="C765" s="1"/>
      <c r="D765" s="8"/>
      <c r="E765" s="8"/>
      <c r="F765" s="8"/>
      <c r="G765" s="8"/>
      <c r="H765" s="5"/>
      <c r="I765" s="5"/>
      <c r="J765" s="5"/>
    </row>
    <row r="766" spans="2:10" x14ac:dyDescent="0.25">
      <c r="B766" s="1"/>
      <c r="C766" s="1"/>
      <c r="D766" s="8"/>
      <c r="E766" s="8"/>
      <c r="F766" s="8"/>
      <c r="G766" s="8"/>
      <c r="H766" s="5"/>
      <c r="I766" s="5"/>
      <c r="J766" s="5"/>
    </row>
    <row r="767" spans="2:10" x14ac:dyDescent="0.25">
      <c r="B767" s="1"/>
      <c r="C767" s="1"/>
      <c r="D767" s="8"/>
      <c r="E767" s="8"/>
      <c r="F767" s="8"/>
      <c r="G767" s="8"/>
      <c r="H767" s="5"/>
      <c r="I767" s="5"/>
      <c r="J767" s="5"/>
    </row>
    <row r="768" spans="2:10" x14ac:dyDescent="0.25">
      <c r="B768" s="1"/>
      <c r="C768" s="1"/>
      <c r="D768" s="8"/>
      <c r="E768" s="8"/>
      <c r="F768" s="8"/>
      <c r="G768" s="8"/>
      <c r="H768" s="5"/>
      <c r="I768" s="5"/>
      <c r="J768" s="5"/>
    </row>
    <row r="769" spans="2:10" x14ac:dyDescent="0.25">
      <c r="B769" s="1"/>
      <c r="C769" s="1"/>
      <c r="D769" s="8"/>
      <c r="E769" s="8"/>
      <c r="F769" s="8"/>
      <c r="G769" s="8"/>
      <c r="H769" s="5"/>
      <c r="I769" s="5"/>
      <c r="J769" s="5"/>
    </row>
    <row r="770" spans="2:10" x14ac:dyDescent="0.25">
      <c r="B770" s="1"/>
      <c r="C770" s="1"/>
      <c r="D770" s="8"/>
      <c r="E770" s="8"/>
      <c r="F770" s="8"/>
      <c r="G770" s="8"/>
      <c r="H770" s="5"/>
      <c r="I770" s="5"/>
      <c r="J770" s="5"/>
    </row>
    <row r="771" spans="2:10" x14ac:dyDescent="0.25">
      <c r="B771" s="1"/>
      <c r="C771" s="1"/>
      <c r="D771" s="8"/>
      <c r="E771" s="8"/>
      <c r="F771" s="8"/>
      <c r="G771" s="8"/>
      <c r="H771" s="5"/>
      <c r="I771" s="5"/>
      <c r="J771" s="5"/>
    </row>
    <row r="772" spans="2:10" x14ac:dyDescent="0.25">
      <c r="B772" s="1"/>
      <c r="C772" s="1"/>
      <c r="D772" s="8"/>
      <c r="E772" s="8"/>
      <c r="F772" s="8"/>
      <c r="G772" s="8"/>
      <c r="H772" s="5"/>
      <c r="I772" s="5"/>
      <c r="J772" s="5"/>
    </row>
    <row r="773" spans="2:10" x14ac:dyDescent="0.25">
      <c r="B773" s="1"/>
      <c r="C773" s="1"/>
      <c r="D773" s="8"/>
      <c r="E773" s="8"/>
      <c r="F773" s="8"/>
      <c r="G773" s="8"/>
      <c r="H773" s="5"/>
      <c r="I773" s="5"/>
      <c r="J773" s="5"/>
    </row>
    <row r="774" spans="2:10" x14ac:dyDescent="0.25">
      <c r="B774" s="1"/>
      <c r="C774" s="1"/>
      <c r="D774" s="8"/>
      <c r="E774" s="8"/>
      <c r="F774" s="8"/>
      <c r="G774" s="8"/>
      <c r="H774" s="5"/>
      <c r="I774" s="5"/>
      <c r="J774" s="5"/>
    </row>
    <row r="775" spans="2:10" x14ac:dyDescent="0.25">
      <c r="B775" s="1"/>
      <c r="C775" s="1"/>
      <c r="D775" s="8"/>
      <c r="E775" s="8"/>
      <c r="F775" s="8"/>
      <c r="G775" s="8"/>
      <c r="H775" s="5"/>
      <c r="I775" s="5"/>
      <c r="J775" s="5"/>
    </row>
    <row r="776" spans="2:10" x14ac:dyDescent="0.25">
      <c r="B776" s="1"/>
      <c r="C776" s="1"/>
      <c r="D776" s="8"/>
      <c r="E776" s="8"/>
      <c r="F776" s="8"/>
      <c r="G776" s="8"/>
      <c r="H776" s="5"/>
      <c r="I776" s="5"/>
      <c r="J776" s="5"/>
    </row>
    <row r="777" spans="2:10" x14ac:dyDescent="0.25">
      <c r="B777" s="1"/>
      <c r="C777" s="1"/>
      <c r="D777" s="8"/>
      <c r="E777" s="8"/>
      <c r="F777" s="8"/>
      <c r="G777" s="8"/>
      <c r="H777" s="5"/>
      <c r="I777" s="5"/>
      <c r="J777" s="5"/>
    </row>
    <row r="778" spans="2:10" x14ac:dyDescent="0.25">
      <c r="B778" s="1"/>
      <c r="C778" s="1"/>
      <c r="D778" s="8"/>
      <c r="E778" s="8"/>
      <c r="F778" s="8"/>
      <c r="G778" s="8"/>
      <c r="H778" s="5"/>
      <c r="I778" s="5"/>
      <c r="J778" s="5"/>
    </row>
    <row r="779" spans="2:10" x14ac:dyDescent="0.25">
      <c r="B779" s="1"/>
      <c r="C779" s="1"/>
      <c r="D779" s="8"/>
      <c r="E779" s="8"/>
      <c r="F779" s="8"/>
      <c r="G779" s="8"/>
      <c r="H779" s="5"/>
      <c r="I779" s="5"/>
      <c r="J779" s="5"/>
    </row>
    <row r="780" spans="2:10" x14ac:dyDescent="0.25">
      <c r="B780" s="1"/>
      <c r="C780" s="1"/>
      <c r="D780" s="8"/>
      <c r="E780" s="8"/>
      <c r="F780" s="8"/>
      <c r="G780" s="8"/>
      <c r="H780" s="5"/>
      <c r="I780" s="5"/>
      <c r="J780" s="5"/>
    </row>
    <row r="781" spans="2:10" x14ac:dyDescent="0.25">
      <c r="B781" s="1"/>
      <c r="C781" s="1"/>
      <c r="D781" s="8"/>
      <c r="E781" s="8"/>
      <c r="F781" s="8"/>
      <c r="G781" s="8"/>
      <c r="H781" s="5"/>
      <c r="I781" s="5"/>
      <c r="J781" s="5"/>
    </row>
    <row r="782" spans="2:10" x14ac:dyDescent="0.25">
      <c r="B782" s="1"/>
      <c r="C782" s="1"/>
      <c r="D782" s="8"/>
      <c r="E782" s="8"/>
      <c r="F782" s="8"/>
      <c r="G782" s="8"/>
      <c r="H782" s="5"/>
      <c r="I782" s="5"/>
      <c r="J782" s="5"/>
    </row>
    <row r="783" spans="2:10" x14ac:dyDescent="0.25">
      <c r="B783" s="1"/>
      <c r="C783" s="1"/>
      <c r="D783" s="8"/>
      <c r="E783" s="8"/>
      <c r="F783" s="8"/>
      <c r="G783" s="8"/>
      <c r="H783" s="5"/>
      <c r="I783" s="5"/>
      <c r="J783" s="5"/>
    </row>
    <row r="784" spans="2:10" x14ac:dyDescent="0.25">
      <c r="B784" s="1"/>
      <c r="C784" s="1"/>
      <c r="D784" s="8"/>
      <c r="E784" s="8"/>
      <c r="F784" s="8"/>
      <c r="G784" s="8"/>
      <c r="H784" s="5"/>
      <c r="I784" s="5"/>
      <c r="J784" s="5"/>
    </row>
    <row r="785" spans="2:10" x14ac:dyDescent="0.25">
      <c r="B785" s="1"/>
      <c r="C785" s="1"/>
      <c r="D785" s="8"/>
      <c r="E785" s="8"/>
      <c r="F785" s="8"/>
      <c r="G785" s="8"/>
      <c r="H785" s="5"/>
      <c r="I785" s="5"/>
      <c r="J785" s="5"/>
    </row>
    <row r="786" spans="2:10" x14ac:dyDescent="0.25">
      <c r="B786" s="1"/>
      <c r="C786" s="1"/>
      <c r="D786" s="8"/>
      <c r="E786" s="8"/>
      <c r="F786" s="8"/>
      <c r="G786" s="8"/>
      <c r="H786" s="5"/>
      <c r="I786" s="5"/>
      <c r="J786" s="5"/>
    </row>
    <row r="787" spans="2:10" x14ac:dyDescent="0.25">
      <c r="B787" s="1"/>
      <c r="C787" s="1"/>
      <c r="D787" s="8"/>
      <c r="E787" s="8"/>
      <c r="F787" s="8"/>
      <c r="G787" s="8"/>
      <c r="H787" s="5"/>
      <c r="I787" s="5"/>
      <c r="J787" s="5"/>
    </row>
    <row r="788" spans="2:10" x14ac:dyDescent="0.25">
      <c r="B788" s="1"/>
      <c r="C788" s="1"/>
      <c r="D788" s="8"/>
      <c r="E788" s="8"/>
      <c r="F788" s="8"/>
      <c r="G788" s="8"/>
      <c r="H788" s="5"/>
      <c r="I788" s="5"/>
      <c r="J788" s="5"/>
    </row>
    <row r="789" spans="2:10" x14ac:dyDescent="0.25">
      <c r="B789" s="1"/>
      <c r="C789" s="1"/>
      <c r="D789" s="8"/>
      <c r="E789" s="8"/>
      <c r="F789" s="8"/>
      <c r="G789" s="8"/>
      <c r="H789" s="5"/>
      <c r="I789" s="5"/>
      <c r="J789" s="5"/>
    </row>
    <row r="790" spans="2:10" x14ac:dyDescent="0.25">
      <c r="B790" s="1"/>
      <c r="C790" s="1"/>
      <c r="D790" s="8"/>
      <c r="E790" s="8"/>
      <c r="F790" s="8"/>
      <c r="G790" s="8"/>
      <c r="H790" s="5"/>
      <c r="I790" s="5"/>
      <c r="J790" s="5"/>
    </row>
    <row r="791" spans="2:10" x14ac:dyDescent="0.25">
      <c r="B791" s="1"/>
      <c r="C791" s="1"/>
      <c r="D791" s="8"/>
      <c r="E791" s="8"/>
      <c r="F791" s="8"/>
      <c r="G791" s="8"/>
      <c r="H791" s="5"/>
      <c r="I791" s="5"/>
      <c r="J791" s="5"/>
    </row>
    <row r="792" spans="2:10" x14ac:dyDescent="0.25">
      <c r="B792" s="1"/>
      <c r="C792" s="1"/>
      <c r="D792" s="8"/>
      <c r="E792" s="8"/>
      <c r="F792" s="8"/>
      <c r="G792" s="8"/>
      <c r="H792" s="5"/>
      <c r="I792" s="5"/>
      <c r="J792" s="5"/>
    </row>
    <row r="793" spans="2:10" x14ac:dyDescent="0.25">
      <c r="B793" s="1"/>
      <c r="C793" s="1"/>
      <c r="D793" s="8"/>
      <c r="E793" s="8"/>
      <c r="F793" s="8"/>
      <c r="G793" s="8"/>
      <c r="H793" s="5"/>
      <c r="I793" s="5"/>
      <c r="J793" s="5"/>
    </row>
    <row r="794" spans="2:10" x14ac:dyDescent="0.25">
      <c r="B794" s="1"/>
      <c r="C794" s="1"/>
      <c r="D794" s="8"/>
      <c r="E794" s="8"/>
      <c r="F794" s="8"/>
      <c r="G794" s="8"/>
      <c r="H794" s="5"/>
      <c r="I794" s="5"/>
      <c r="J794" s="5"/>
    </row>
    <row r="795" spans="2:10" x14ac:dyDescent="0.25">
      <c r="B795" s="1"/>
      <c r="C795" s="1"/>
      <c r="D795" s="8"/>
      <c r="E795" s="8"/>
      <c r="F795" s="8"/>
      <c r="G795" s="8"/>
      <c r="H795" s="5"/>
      <c r="I795" s="5"/>
      <c r="J795" s="5"/>
    </row>
    <row r="796" spans="2:10" x14ac:dyDescent="0.25">
      <c r="B796" s="1"/>
      <c r="C796" s="1"/>
      <c r="D796" s="8"/>
      <c r="E796" s="8"/>
      <c r="F796" s="8"/>
      <c r="G796" s="8"/>
      <c r="H796" s="5"/>
      <c r="I796" s="5"/>
      <c r="J796" s="5"/>
    </row>
    <row r="797" spans="2:10" x14ac:dyDescent="0.25">
      <c r="B797" s="1"/>
      <c r="C797" s="1"/>
      <c r="D797" s="8"/>
      <c r="E797" s="8"/>
      <c r="F797" s="8"/>
      <c r="G797" s="8"/>
      <c r="H797" s="5"/>
      <c r="I797" s="5"/>
      <c r="J797" s="5"/>
    </row>
    <row r="798" spans="2:10" x14ac:dyDescent="0.25">
      <c r="B798" s="1"/>
      <c r="C798" s="1"/>
      <c r="D798" s="8"/>
      <c r="E798" s="8"/>
      <c r="F798" s="8"/>
      <c r="G798" s="8"/>
      <c r="H798" s="5"/>
      <c r="I798" s="5"/>
      <c r="J798" s="5"/>
    </row>
    <row r="799" spans="2:10" x14ac:dyDescent="0.25">
      <c r="B799" s="1"/>
      <c r="C799" s="1"/>
      <c r="D799" s="8"/>
      <c r="E799" s="8"/>
      <c r="F799" s="8"/>
      <c r="G799" s="8"/>
      <c r="H799" s="5"/>
      <c r="I799" s="5"/>
      <c r="J799" s="5"/>
    </row>
    <row r="800" spans="2:10" x14ac:dyDescent="0.25">
      <c r="B800" s="1"/>
      <c r="C800" s="1"/>
      <c r="D800" s="8"/>
      <c r="E800" s="8"/>
      <c r="F800" s="8"/>
      <c r="G800" s="8"/>
      <c r="H800" s="5"/>
      <c r="I800" s="5"/>
      <c r="J800" s="5"/>
    </row>
    <row r="801" spans="2:10" x14ac:dyDescent="0.25">
      <c r="B801" s="1"/>
      <c r="C801" s="1"/>
      <c r="D801" s="8"/>
      <c r="E801" s="8"/>
      <c r="F801" s="8"/>
      <c r="G801" s="8"/>
      <c r="H801" s="5"/>
      <c r="I801" s="5"/>
      <c r="J801" s="5"/>
    </row>
    <row r="802" spans="2:10" x14ac:dyDescent="0.25">
      <c r="B802" s="1"/>
      <c r="C802" s="1"/>
      <c r="D802" s="8"/>
      <c r="E802" s="8"/>
      <c r="F802" s="8"/>
      <c r="G802" s="8"/>
      <c r="H802" s="5"/>
      <c r="I802" s="5"/>
      <c r="J802" s="5"/>
    </row>
    <row r="803" spans="2:10" x14ac:dyDescent="0.25">
      <c r="B803" s="1"/>
      <c r="C803" s="1"/>
      <c r="D803" s="8"/>
      <c r="E803" s="8"/>
      <c r="F803" s="8"/>
      <c r="G803" s="8"/>
      <c r="H803" s="5"/>
      <c r="I803" s="5"/>
      <c r="J803" s="5"/>
    </row>
    <row r="804" spans="2:10" x14ac:dyDescent="0.25">
      <c r="B804" s="1"/>
      <c r="C804" s="1"/>
      <c r="D804" s="8"/>
      <c r="E804" s="8"/>
      <c r="F804" s="8"/>
      <c r="G804" s="8"/>
      <c r="H804" s="5"/>
      <c r="I804" s="5"/>
      <c r="J804" s="5"/>
    </row>
    <row r="805" spans="2:10" x14ac:dyDescent="0.25">
      <c r="B805" s="1"/>
      <c r="C805" s="1"/>
      <c r="D805" s="8"/>
      <c r="E805" s="8"/>
      <c r="F805" s="8"/>
      <c r="G805" s="8"/>
      <c r="H805" s="5"/>
      <c r="I805" s="5"/>
      <c r="J805" s="5"/>
    </row>
    <row r="806" spans="2:10" x14ac:dyDescent="0.25">
      <c r="B806" s="1"/>
      <c r="C806" s="1"/>
      <c r="D806" s="8"/>
      <c r="E806" s="8"/>
      <c r="F806" s="8"/>
      <c r="G806" s="8"/>
      <c r="H806" s="5"/>
      <c r="I806" s="5"/>
      <c r="J806" s="5"/>
    </row>
    <row r="807" spans="2:10" x14ac:dyDescent="0.25">
      <c r="B807" s="1"/>
      <c r="C807" s="1"/>
      <c r="D807" s="8"/>
      <c r="E807" s="8"/>
      <c r="F807" s="8"/>
      <c r="G807" s="8"/>
      <c r="H807" s="5"/>
      <c r="I807" s="5"/>
      <c r="J807" s="5"/>
    </row>
    <row r="808" spans="2:10" x14ac:dyDescent="0.25">
      <c r="B808" s="1"/>
      <c r="C808" s="1"/>
      <c r="D808" s="8"/>
      <c r="E808" s="8"/>
      <c r="F808" s="8"/>
      <c r="G808" s="8"/>
      <c r="H808" s="5"/>
      <c r="I808" s="5"/>
      <c r="J808" s="5"/>
    </row>
    <row r="809" spans="2:10" x14ac:dyDescent="0.25">
      <c r="B809" s="1"/>
      <c r="C809" s="1"/>
      <c r="D809" s="8"/>
      <c r="E809" s="8"/>
      <c r="F809" s="8"/>
      <c r="G809" s="8"/>
      <c r="H809" s="5"/>
      <c r="I809" s="5"/>
      <c r="J809" s="5"/>
    </row>
    <row r="810" spans="2:10" x14ac:dyDescent="0.25">
      <c r="B810" s="1"/>
      <c r="C810" s="1"/>
      <c r="D810" s="8"/>
      <c r="E810" s="8"/>
      <c r="F810" s="8"/>
      <c r="G810" s="8"/>
      <c r="H810" s="5"/>
      <c r="I810" s="5"/>
      <c r="J810" s="5"/>
    </row>
    <row r="811" spans="2:10" x14ac:dyDescent="0.25">
      <c r="B811" s="1"/>
      <c r="C811" s="1"/>
      <c r="D811" s="8"/>
      <c r="E811" s="8"/>
      <c r="F811" s="8"/>
      <c r="G811" s="8"/>
      <c r="H811" s="5"/>
      <c r="I811" s="5"/>
      <c r="J811" s="5"/>
    </row>
    <row r="812" spans="2:10" x14ac:dyDescent="0.25">
      <c r="B812" s="1"/>
      <c r="C812" s="1"/>
      <c r="D812" s="8"/>
      <c r="E812" s="8"/>
      <c r="F812" s="8"/>
      <c r="G812" s="8"/>
      <c r="H812" s="5"/>
      <c r="I812" s="5"/>
      <c r="J812" s="5"/>
    </row>
    <row r="813" spans="2:10" x14ac:dyDescent="0.25">
      <c r="B813" s="1"/>
      <c r="C813" s="1"/>
      <c r="D813" s="8"/>
      <c r="E813" s="8"/>
      <c r="F813" s="8"/>
      <c r="G813" s="8"/>
      <c r="H813" s="5"/>
      <c r="I813" s="5"/>
      <c r="J813" s="5"/>
    </row>
    <row r="814" spans="2:10" x14ac:dyDescent="0.25">
      <c r="B814" s="1"/>
      <c r="C814" s="1"/>
      <c r="D814" s="8"/>
      <c r="E814" s="8"/>
      <c r="F814" s="8"/>
      <c r="G814" s="8"/>
      <c r="H814" s="5"/>
      <c r="I814" s="5"/>
      <c r="J814" s="5"/>
    </row>
    <row r="815" spans="2:10" x14ac:dyDescent="0.25">
      <c r="B815" s="1"/>
      <c r="C815" s="1"/>
      <c r="D815" s="8"/>
      <c r="E815" s="8"/>
      <c r="F815" s="8"/>
      <c r="G815" s="8"/>
      <c r="H815" s="5"/>
      <c r="I815" s="5"/>
      <c r="J815" s="5"/>
    </row>
    <row r="816" spans="2:10" x14ac:dyDescent="0.25">
      <c r="B816" s="1"/>
      <c r="C816" s="1"/>
      <c r="D816" s="8"/>
      <c r="E816" s="8"/>
      <c r="F816" s="8"/>
      <c r="G816" s="8"/>
      <c r="H816" s="5"/>
      <c r="I816" s="5"/>
      <c r="J816" s="5"/>
    </row>
    <row r="817" spans="2:10" x14ac:dyDescent="0.25">
      <c r="B817" s="1"/>
      <c r="C817" s="1"/>
      <c r="D817" s="8"/>
      <c r="E817" s="8"/>
      <c r="F817" s="8"/>
      <c r="G817" s="8"/>
      <c r="H817" s="5"/>
      <c r="I817" s="5"/>
      <c r="J817" s="5"/>
    </row>
    <row r="818" spans="2:10" x14ac:dyDescent="0.25">
      <c r="B818" s="1"/>
      <c r="C818" s="1"/>
      <c r="D818" s="8"/>
      <c r="E818" s="8"/>
      <c r="F818" s="8"/>
      <c r="G818" s="8"/>
      <c r="H818" s="5"/>
      <c r="I818" s="5"/>
      <c r="J818" s="5"/>
    </row>
    <row r="819" spans="2:10" x14ac:dyDescent="0.25">
      <c r="B819" s="1"/>
      <c r="C819" s="1"/>
      <c r="D819" s="8"/>
      <c r="E819" s="8"/>
      <c r="F819" s="8"/>
      <c r="G819" s="8"/>
      <c r="H819" s="5"/>
      <c r="I819" s="5"/>
      <c r="J819" s="5"/>
    </row>
    <row r="820" spans="2:10" x14ac:dyDescent="0.25">
      <c r="B820" s="1"/>
      <c r="C820" s="1"/>
      <c r="D820" s="8"/>
      <c r="E820" s="8"/>
      <c r="F820" s="8"/>
      <c r="G820" s="8"/>
      <c r="H820" s="5"/>
      <c r="I820" s="5"/>
      <c r="J820" s="5"/>
    </row>
    <row r="821" spans="2:10" x14ac:dyDescent="0.25">
      <c r="B821" s="1"/>
      <c r="C821" s="1"/>
      <c r="D821" s="8"/>
      <c r="E821" s="8"/>
      <c r="F821" s="8"/>
      <c r="G821" s="8"/>
      <c r="H821" s="5"/>
      <c r="I821" s="5"/>
      <c r="J821" s="5"/>
    </row>
    <row r="822" spans="2:10" x14ac:dyDescent="0.25">
      <c r="B822" s="1"/>
      <c r="C822" s="1"/>
      <c r="D822" s="8"/>
      <c r="E822" s="8"/>
      <c r="F822" s="8"/>
      <c r="G822" s="8"/>
      <c r="H822" s="5"/>
      <c r="I822" s="5"/>
      <c r="J822" s="5"/>
    </row>
    <row r="823" spans="2:10" x14ac:dyDescent="0.25">
      <c r="B823" s="1"/>
      <c r="C823" s="1"/>
      <c r="D823" s="8"/>
      <c r="E823" s="8"/>
      <c r="F823" s="8"/>
      <c r="G823" s="8"/>
      <c r="H823" s="5"/>
      <c r="I823" s="5"/>
      <c r="J823" s="5"/>
    </row>
    <row r="824" spans="2:10" x14ac:dyDescent="0.25">
      <c r="B824" s="1"/>
      <c r="C824" s="1"/>
      <c r="D824" s="8"/>
      <c r="E824" s="8"/>
      <c r="F824" s="8"/>
      <c r="G824" s="8"/>
      <c r="H824" s="5"/>
      <c r="I824" s="5"/>
      <c r="J824" s="5"/>
    </row>
    <row r="825" spans="2:10" x14ac:dyDescent="0.25">
      <c r="B825" s="1"/>
      <c r="C825" s="1"/>
      <c r="D825" s="8"/>
      <c r="E825" s="8"/>
      <c r="F825" s="8"/>
      <c r="G825" s="8"/>
      <c r="H825" s="5"/>
      <c r="I825" s="5"/>
      <c r="J825" s="5"/>
    </row>
    <row r="826" spans="2:10" x14ac:dyDescent="0.25">
      <c r="B826" s="1"/>
      <c r="C826" s="1"/>
      <c r="D826" s="8"/>
      <c r="E826" s="8"/>
      <c r="F826" s="8"/>
      <c r="G826" s="8"/>
      <c r="H826" s="5"/>
      <c r="I826" s="5"/>
      <c r="J826" s="5"/>
    </row>
    <row r="827" spans="2:10" x14ac:dyDescent="0.25">
      <c r="B827" s="1"/>
      <c r="C827" s="1"/>
      <c r="D827" s="8"/>
      <c r="E827" s="8"/>
      <c r="F827" s="8"/>
      <c r="G827" s="8"/>
      <c r="H827" s="5"/>
      <c r="I827" s="5"/>
      <c r="J827" s="5"/>
    </row>
    <row r="828" spans="2:10" x14ac:dyDescent="0.25">
      <c r="B828" s="1"/>
      <c r="C828" s="1"/>
      <c r="D828" s="8"/>
      <c r="E828" s="8"/>
      <c r="F828" s="8"/>
      <c r="G828" s="8"/>
      <c r="H828" s="5"/>
      <c r="I828" s="5"/>
      <c r="J828" s="5"/>
    </row>
    <row r="829" spans="2:10" x14ac:dyDescent="0.25">
      <c r="B829" s="1"/>
      <c r="C829" s="1"/>
      <c r="D829" s="8"/>
      <c r="E829" s="8"/>
      <c r="F829" s="8"/>
      <c r="G829" s="8"/>
      <c r="H829" s="5"/>
      <c r="I829" s="5"/>
      <c r="J829" s="5"/>
    </row>
    <row r="830" spans="2:10" x14ac:dyDescent="0.25">
      <c r="B830" s="1"/>
      <c r="C830" s="1"/>
      <c r="D830" s="8"/>
      <c r="E830" s="8"/>
      <c r="F830" s="8"/>
      <c r="G830" s="8"/>
      <c r="H830" s="5"/>
      <c r="I830" s="5"/>
      <c r="J830" s="5"/>
    </row>
    <row r="831" spans="2:10" x14ac:dyDescent="0.25">
      <c r="B831" s="1"/>
      <c r="C831" s="1"/>
      <c r="D831" s="8"/>
      <c r="E831" s="8"/>
      <c r="F831" s="8"/>
      <c r="G831" s="8"/>
      <c r="H831" s="5"/>
      <c r="I831" s="5"/>
      <c r="J831" s="5"/>
    </row>
    <row r="832" spans="2:10" x14ac:dyDescent="0.25">
      <c r="B832" s="1"/>
      <c r="C832" s="1"/>
      <c r="D832" s="8"/>
      <c r="E832" s="8"/>
      <c r="F832" s="8"/>
      <c r="G832" s="8"/>
      <c r="H832" s="5"/>
      <c r="I832" s="5"/>
      <c r="J832" s="5"/>
    </row>
    <row r="833" spans="2:10" x14ac:dyDescent="0.25">
      <c r="B833" s="1"/>
      <c r="C833" s="1"/>
      <c r="D833" s="8"/>
      <c r="E833" s="8"/>
      <c r="F833" s="8"/>
      <c r="G833" s="8"/>
      <c r="H833" s="5"/>
      <c r="I833" s="5"/>
      <c r="J833" s="5"/>
    </row>
    <row r="834" spans="2:10" x14ac:dyDescent="0.25">
      <c r="B834" s="1"/>
      <c r="C834" s="1"/>
      <c r="D834" s="8"/>
      <c r="E834" s="8"/>
      <c r="F834" s="8"/>
      <c r="G834" s="8"/>
      <c r="H834" s="5"/>
      <c r="I834" s="5"/>
      <c r="J834" s="5"/>
    </row>
    <row r="835" spans="2:10" x14ac:dyDescent="0.25">
      <c r="B835" s="1"/>
      <c r="C835" s="1"/>
      <c r="D835" s="8"/>
      <c r="E835" s="8"/>
      <c r="F835" s="8"/>
      <c r="G835" s="8"/>
      <c r="H835" s="5"/>
      <c r="I835" s="5"/>
      <c r="J835" s="5"/>
    </row>
    <row r="836" spans="2:10" x14ac:dyDescent="0.25">
      <c r="B836" s="1"/>
      <c r="C836" s="1"/>
      <c r="D836" s="8"/>
      <c r="E836" s="8"/>
      <c r="F836" s="8"/>
      <c r="G836" s="8"/>
      <c r="H836" s="5"/>
      <c r="I836" s="5"/>
      <c r="J836" s="5"/>
    </row>
    <row r="837" spans="2:10" x14ac:dyDescent="0.25">
      <c r="B837" s="1"/>
      <c r="C837" s="1"/>
      <c r="D837" s="8"/>
      <c r="E837" s="8"/>
      <c r="F837" s="8"/>
      <c r="G837" s="8"/>
      <c r="H837" s="5"/>
      <c r="I837" s="5"/>
      <c r="J837" s="5"/>
    </row>
    <row r="838" spans="2:10" x14ac:dyDescent="0.25">
      <c r="B838" s="1"/>
      <c r="C838" s="1"/>
      <c r="D838" s="8"/>
      <c r="E838" s="8"/>
      <c r="F838" s="8"/>
      <c r="G838" s="8"/>
      <c r="H838" s="5"/>
      <c r="I838" s="5"/>
      <c r="J838" s="5"/>
    </row>
    <row r="839" spans="2:10" x14ac:dyDescent="0.25">
      <c r="B839" s="1"/>
      <c r="C839" s="1"/>
      <c r="D839" s="8"/>
      <c r="E839" s="8"/>
      <c r="F839" s="8"/>
      <c r="G839" s="8"/>
      <c r="H839" s="5"/>
      <c r="I839" s="5"/>
      <c r="J839" s="5"/>
    </row>
    <row r="840" spans="2:10" x14ac:dyDescent="0.25">
      <c r="B840" s="1"/>
      <c r="C840" s="1"/>
      <c r="D840" s="8"/>
      <c r="E840" s="8"/>
      <c r="F840" s="8"/>
      <c r="G840" s="8"/>
      <c r="H840" s="5"/>
      <c r="I840" s="5"/>
      <c r="J840" s="5"/>
    </row>
    <row r="841" spans="2:10" x14ac:dyDescent="0.25">
      <c r="B841" s="1"/>
      <c r="C841" s="1"/>
      <c r="D841" s="8"/>
      <c r="E841" s="8"/>
      <c r="F841" s="8"/>
      <c r="G841" s="8"/>
      <c r="H841" s="5"/>
      <c r="I841" s="5"/>
      <c r="J841" s="5"/>
    </row>
    <row r="842" spans="2:10" x14ac:dyDescent="0.25">
      <c r="B842" s="1"/>
      <c r="C842" s="1"/>
      <c r="D842" s="8"/>
      <c r="E842" s="8"/>
      <c r="F842" s="8"/>
      <c r="G842" s="8"/>
      <c r="H842" s="5"/>
      <c r="I842" s="5"/>
      <c r="J842" s="5"/>
    </row>
    <row r="843" spans="2:10" x14ac:dyDescent="0.25">
      <c r="B843" s="1"/>
      <c r="C843" s="1"/>
      <c r="D843" s="8"/>
      <c r="E843" s="8"/>
      <c r="F843" s="8"/>
      <c r="G843" s="8"/>
      <c r="H843" s="5"/>
      <c r="I843" s="5"/>
      <c r="J843" s="5"/>
    </row>
    <row r="844" spans="2:10" x14ac:dyDescent="0.25">
      <c r="B844" s="1"/>
      <c r="C844" s="1"/>
      <c r="D844" s="8"/>
      <c r="E844" s="8"/>
      <c r="F844" s="8"/>
      <c r="G844" s="8"/>
      <c r="H844" s="5"/>
      <c r="I844" s="5"/>
      <c r="J844" s="5"/>
    </row>
    <row r="845" spans="2:10" x14ac:dyDescent="0.25">
      <c r="B845" s="1"/>
      <c r="C845" s="1"/>
      <c r="D845" s="8"/>
      <c r="E845" s="8"/>
      <c r="F845" s="8"/>
      <c r="G845" s="8"/>
      <c r="H845" s="5"/>
      <c r="I845" s="5"/>
      <c r="J845" s="5"/>
    </row>
    <row r="846" spans="2:10" x14ac:dyDescent="0.25">
      <c r="B846" s="1"/>
      <c r="C846" s="1"/>
      <c r="D846" s="8"/>
      <c r="E846" s="8"/>
      <c r="F846" s="8"/>
      <c r="G846" s="8"/>
      <c r="H846" s="5"/>
      <c r="I846" s="5"/>
      <c r="J846" s="5"/>
    </row>
    <row r="847" spans="2:10" x14ac:dyDescent="0.25">
      <c r="B847" s="1"/>
      <c r="C847" s="1"/>
      <c r="D847" s="8"/>
      <c r="E847" s="8"/>
      <c r="F847" s="8"/>
      <c r="G847" s="8"/>
      <c r="H847" s="5"/>
      <c r="I847" s="5"/>
      <c r="J847" s="5"/>
    </row>
    <row r="848" spans="2:10" x14ac:dyDescent="0.25">
      <c r="B848" s="1"/>
      <c r="C848" s="1"/>
      <c r="D848" s="8"/>
      <c r="E848" s="8"/>
      <c r="F848" s="8"/>
      <c r="G848" s="8"/>
      <c r="H848" s="5"/>
      <c r="I848" s="5"/>
      <c r="J848" s="5"/>
    </row>
    <row r="849" spans="2:10" x14ac:dyDescent="0.25">
      <c r="B849" s="1"/>
      <c r="C849" s="1"/>
      <c r="D849" s="8"/>
      <c r="E849" s="8"/>
      <c r="F849" s="8"/>
      <c r="G849" s="8"/>
      <c r="H849" s="5"/>
      <c r="I849" s="5"/>
      <c r="J849" s="5"/>
    </row>
    <row r="850" spans="2:10" x14ac:dyDescent="0.25">
      <c r="B850" s="1"/>
      <c r="C850" s="1"/>
      <c r="D850" s="8"/>
      <c r="E850" s="8"/>
      <c r="F850" s="8"/>
      <c r="G850" s="8"/>
      <c r="H850" s="5"/>
      <c r="I850" s="5"/>
      <c r="J850" s="5"/>
    </row>
    <row r="851" spans="2:10" x14ac:dyDescent="0.25">
      <c r="B851" s="1"/>
      <c r="C851" s="1"/>
      <c r="D851" s="8"/>
      <c r="E851" s="8"/>
      <c r="F851" s="8"/>
      <c r="G851" s="8"/>
      <c r="H851" s="5"/>
      <c r="I851" s="5"/>
      <c r="J851" s="5"/>
    </row>
    <row r="852" spans="2:10" x14ac:dyDescent="0.25">
      <c r="B852" s="1"/>
      <c r="C852" s="1"/>
      <c r="D852" s="8"/>
      <c r="E852" s="8"/>
      <c r="F852" s="8"/>
      <c r="G852" s="8"/>
      <c r="H852" s="5"/>
      <c r="I852" s="5"/>
      <c r="J852" s="5"/>
    </row>
    <row r="853" spans="2:10" x14ac:dyDescent="0.25">
      <c r="B853" s="1"/>
      <c r="C853" s="1"/>
      <c r="D853" s="8"/>
      <c r="E853" s="8"/>
      <c r="F853" s="8"/>
      <c r="G853" s="8"/>
      <c r="H853" s="5"/>
      <c r="I853" s="5"/>
      <c r="J853" s="5"/>
    </row>
    <row r="854" spans="2:10" x14ac:dyDescent="0.25">
      <c r="B854" s="1"/>
      <c r="C854" s="1"/>
      <c r="D854" s="8"/>
      <c r="E854" s="8"/>
      <c r="F854" s="8"/>
      <c r="G854" s="8"/>
      <c r="H854" s="5"/>
      <c r="I854" s="5"/>
      <c r="J854" s="5"/>
    </row>
    <row r="855" spans="2:10" x14ac:dyDescent="0.25">
      <c r="B855" s="1"/>
      <c r="C855" s="1"/>
      <c r="D855" s="8"/>
      <c r="E855" s="8"/>
      <c r="F855" s="8"/>
      <c r="G855" s="8"/>
      <c r="H855" s="5"/>
      <c r="I855" s="5"/>
      <c r="J855" s="5"/>
    </row>
    <row r="856" spans="2:10" x14ac:dyDescent="0.25">
      <c r="B856" s="1"/>
      <c r="C856" s="1"/>
      <c r="D856" s="8"/>
      <c r="E856" s="8"/>
      <c r="F856" s="8"/>
      <c r="G856" s="8"/>
      <c r="H856" s="5"/>
      <c r="I856" s="5"/>
      <c r="J856" s="5"/>
    </row>
    <row r="857" spans="2:10" x14ac:dyDescent="0.25">
      <c r="B857" s="1"/>
      <c r="C857" s="1"/>
      <c r="D857" s="8"/>
      <c r="E857" s="8"/>
      <c r="F857" s="8"/>
      <c r="G857" s="8"/>
      <c r="H857" s="5"/>
      <c r="I857" s="5"/>
      <c r="J857" s="5"/>
    </row>
    <row r="858" spans="2:10" x14ac:dyDescent="0.25">
      <c r="B858" s="1"/>
      <c r="C858" s="1"/>
      <c r="D858" s="8"/>
      <c r="E858" s="8"/>
      <c r="F858" s="8"/>
      <c r="G858" s="8"/>
      <c r="H858" s="5"/>
      <c r="I858" s="5"/>
      <c r="J858" s="5"/>
    </row>
    <row r="859" spans="2:10" x14ac:dyDescent="0.25">
      <c r="B859" s="1"/>
      <c r="C859" s="1"/>
      <c r="D859" s="8"/>
      <c r="E859" s="8"/>
      <c r="F859" s="8"/>
      <c r="G859" s="8"/>
      <c r="H859" s="5"/>
      <c r="I859" s="5"/>
      <c r="J859" s="5"/>
    </row>
    <row r="860" spans="2:10" x14ac:dyDescent="0.25">
      <c r="B860" s="1"/>
      <c r="C860" s="1"/>
      <c r="D860" s="8"/>
      <c r="E860" s="8"/>
      <c r="F860" s="8"/>
      <c r="G860" s="8"/>
      <c r="H860" s="5"/>
      <c r="I860" s="5"/>
      <c r="J860" s="5"/>
    </row>
    <row r="861" spans="2:10" x14ac:dyDescent="0.25">
      <c r="B861" s="1"/>
      <c r="C861" s="1"/>
      <c r="D861" s="8"/>
      <c r="E861" s="8"/>
      <c r="F861" s="8"/>
      <c r="G861" s="8"/>
      <c r="H861" s="5"/>
      <c r="I861" s="5"/>
      <c r="J861" s="5"/>
    </row>
    <row r="862" spans="2:10" x14ac:dyDescent="0.25">
      <c r="B862" s="1"/>
      <c r="C862" s="1"/>
      <c r="D862" s="8"/>
      <c r="E862" s="8"/>
      <c r="F862" s="8"/>
      <c r="G862" s="8"/>
      <c r="H862" s="5"/>
      <c r="I862" s="5"/>
      <c r="J862" s="5"/>
    </row>
    <row r="863" spans="2:10" x14ac:dyDescent="0.25">
      <c r="B863" s="1"/>
      <c r="C863" s="1"/>
      <c r="D863" s="8"/>
      <c r="E863" s="8"/>
      <c r="F863" s="8"/>
      <c r="G863" s="8"/>
      <c r="H863" s="5"/>
      <c r="I863" s="5"/>
      <c r="J863" s="5"/>
    </row>
    <row r="864" spans="2:10" x14ac:dyDescent="0.25">
      <c r="B864" s="1"/>
      <c r="C864" s="1"/>
      <c r="D864" s="8"/>
      <c r="E864" s="8"/>
      <c r="F864" s="8"/>
      <c r="G864" s="8"/>
      <c r="H864" s="5"/>
      <c r="I864" s="5"/>
      <c r="J864" s="5"/>
    </row>
    <row r="865" spans="2:10" x14ac:dyDescent="0.25">
      <c r="B865" s="1"/>
      <c r="C865" s="1"/>
      <c r="D865" s="8"/>
      <c r="E865" s="8"/>
      <c r="F865" s="8"/>
      <c r="G865" s="8"/>
      <c r="H865" s="5"/>
      <c r="I865" s="5"/>
      <c r="J865" s="5"/>
    </row>
    <row r="866" spans="2:10" x14ac:dyDescent="0.25">
      <c r="B866" s="1"/>
      <c r="C866" s="1"/>
      <c r="D866" s="8"/>
      <c r="E866" s="8"/>
      <c r="F866" s="8"/>
      <c r="G866" s="8"/>
      <c r="H866" s="5"/>
      <c r="I866" s="5"/>
      <c r="J866" s="5"/>
    </row>
    <row r="867" spans="2:10" x14ac:dyDescent="0.25">
      <c r="B867" s="1"/>
      <c r="C867" s="1"/>
      <c r="D867" s="8"/>
      <c r="E867" s="8"/>
      <c r="F867" s="8"/>
      <c r="G867" s="8"/>
      <c r="H867" s="5"/>
      <c r="I867" s="5"/>
      <c r="J867" s="5"/>
    </row>
    <row r="868" spans="2:10" x14ac:dyDescent="0.25">
      <c r="B868" s="1"/>
      <c r="C868" s="1"/>
      <c r="D868" s="8"/>
      <c r="E868" s="8"/>
      <c r="F868" s="8"/>
      <c r="G868" s="8"/>
      <c r="H868" s="5"/>
      <c r="I868" s="5"/>
      <c r="J868" s="5"/>
    </row>
    <row r="869" spans="2:10" x14ac:dyDescent="0.25">
      <c r="B869" s="1"/>
      <c r="C869" s="1"/>
      <c r="D869" s="8"/>
      <c r="E869" s="8"/>
      <c r="F869" s="8"/>
      <c r="G869" s="8"/>
      <c r="H869" s="5"/>
      <c r="I869" s="5"/>
      <c r="J869" s="5"/>
    </row>
    <row r="870" spans="2:10" x14ac:dyDescent="0.25">
      <c r="B870" s="1"/>
      <c r="C870" s="1"/>
      <c r="D870" s="8"/>
      <c r="E870" s="8"/>
      <c r="F870" s="8"/>
      <c r="G870" s="8"/>
      <c r="H870" s="5"/>
      <c r="I870" s="5"/>
      <c r="J870" s="5"/>
    </row>
    <row r="871" spans="2:10" x14ac:dyDescent="0.25">
      <c r="B871" s="1"/>
      <c r="C871" s="1"/>
      <c r="D871" s="8"/>
      <c r="E871" s="8"/>
      <c r="F871" s="8"/>
      <c r="G871" s="8"/>
      <c r="H871" s="5"/>
      <c r="I871" s="5"/>
      <c r="J871" s="5"/>
    </row>
    <row r="872" spans="2:10" x14ac:dyDescent="0.25">
      <c r="B872" s="1"/>
      <c r="C872" s="1"/>
      <c r="D872" s="8"/>
      <c r="E872" s="8"/>
      <c r="F872" s="8"/>
      <c r="G872" s="8"/>
      <c r="H872" s="5"/>
      <c r="I872" s="5"/>
      <c r="J872" s="5"/>
    </row>
    <row r="873" spans="2:10" x14ac:dyDescent="0.25">
      <c r="B873" s="1"/>
      <c r="C873" s="1"/>
      <c r="D873" s="8"/>
      <c r="E873" s="8"/>
      <c r="F873" s="8"/>
      <c r="G873" s="8"/>
      <c r="H873" s="5"/>
      <c r="I873" s="5"/>
      <c r="J873" s="5"/>
    </row>
    <row r="874" spans="2:10" x14ac:dyDescent="0.25">
      <c r="B874" s="1"/>
      <c r="C874" s="1"/>
      <c r="D874" s="8"/>
      <c r="E874" s="8"/>
      <c r="F874" s="8"/>
      <c r="G874" s="8"/>
      <c r="H874" s="5"/>
      <c r="I874" s="5"/>
      <c r="J874" s="5"/>
    </row>
    <row r="875" spans="2:10" x14ac:dyDescent="0.25">
      <c r="B875" s="1"/>
      <c r="C875" s="1"/>
      <c r="D875" s="8"/>
      <c r="E875" s="8"/>
      <c r="F875" s="8"/>
      <c r="G875" s="8"/>
      <c r="H875" s="5"/>
      <c r="I875" s="5"/>
      <c r="J875" s="5"/>
    </row>
    <row r="876" spans="2:10" x14ac:dyDescent="0.25">
      <c r="B876" s="1"/>
      <c r="C876" s="1"/>
      <c r="D876" s="8"/>
      <c r="E876" s="8"/>
      <c r="F876" s="8"/>
      <c r="G876" s="8"/>
      <c r="H876" s="5"/>
      <c r="I876" s="5"/>
      <c r="J876" s="5"/>
    </row>
    <row r="877" spans="2:10" x14ac:dyDescent="0.25">
      <c r="B877" s="1"/>
      <c r="C877" s="1"/>
      <c r="D877" s="8"/>
      <c r="E877" s="8"/>
      <c r="F877" s="8"/>
      <c r="G877" s="8"/>
      <c r="H877" s="5"/>
      <c r="I877" s="5"/>
      <c r="J877" s="5"/>
    </row>
    <row r="878" spans="2:10" x14ac:dyDescent="0.25">
      <c r="B878" s="1"/>
      <c r="C878" s="1"/>
      <c r="D878" s="8"/>
      <c r="E878" s="8"/>
      <c r="F878" s="8"/>
      <c r="G878" s="8"/>
      <c r="H878" s="5"/>
      <c r="I878" s="5"/>
      <c r="J878" s="5"/>
    </row>
    <row r="879" spans="2:10" x14ac:dyDescent="0.25">
      <c r="B879" s="1"/>
      <c r="C879" s="1"/>
      <c r="D879" s="8"/>
      <c r="E879" s="8"/>
      <c r="F879" s="8"/>
      <c r="G879" s="8"/>
      <c r="H879" s="5"/>
      <c r="I879" s="5"/>
      <c r="J879" s="5"/>
    </row>
    <row r="880" spans="2:10" x14ac:dyDescent="0.25">
      <c r="B880" s="1"/>
      <c r="C880" s="1"/>
      <c r="D880" s="8"/>
      <c r="E880" s="8"/>
      <c r="F880" s="8"/>
      <c r="G880" s="8"/>
      <c r="H880" s="5"/>
      <c r="I880" s="5"/>
      <c r="J880" s="5"/>
    </row>
    <row r="881" spans="2:10" x14ac:dyDescent="0.25">
      <c r="B881" s="1"/>
      <c r="C881" s="1"/>
      <c r="D881" s="8"/>
      <c r="E881" s="8"/>
      <c r="F881" s="8"/>
      <c r="G881" s="8"/>
      <c r="H881" s="5"/>
      <c r="I881" s="5"/>
      <c r="J881" s="5"/>
    </row>
    <row r="882" spans="2:10" x14ac:dyDescent="0.25">
      <c r="B882" s="1"/>
      <c r="C882" s="1"/>
      <c r="D882" s="8"/>
      <c r="E882" s="8"/>
      <c r="F882" s="8"/>
      <c r="G882" s="8"/>
      <c r="H882" s="5"/>
      <c r="I882" s="5"/>
      <c r="J882" s="5"/>
    </row>
    <row r="883" spans="2:10" x14ac:dyDescent="0.25">
      <c r="B883" s="1"/>
      <c r="C883" s="1"/>
      <c r="D883" s="8"/>
      <c r="E883" s="8"/>
      <c r="F883" s="8"/>
      <c r="G883" s="8"/>
      <c r="H883" s="5"/>
      <c r="I883" s="5"/>
      <c r="J883" s="5"/>
    </row>
    <row r="884" spans="2:10" x14ac:dyDescent="0.25">
      <c r="B884" s="1"/>
      <c r="C884" s="1"/>
      <c r="D884" s="8"/>
      <c r="E884" s="8"/>
      <c r="F884" s="8"/>
      <c r="G884" s="8"/>
      <c r="H884" s="5"/>
      <c r="I884" s="5"/>
      <c r="J884" s="5"/>
    </row>
    <row r="885" spans="2:10" x14ac:dyDescent="0.25">
      <c r="B885" s="1"/>
      <c r="C885" s="1"/>
      <c r="D885" s="8"/>
      <c r="E885" s="8"/>
      <c r="F885" s="8"/>
      <c r="G885" s="8"/>
      <c r="H885" s="5"/>
      <c r="I885" s="5"/>
      <c r="J885" s="5"/>
    </row>
    <row r="886" spans="2:10" x14ac:dyDescent="0.25">
      <c r="B886" s="1"/>
      <c r="C886" s="1"/>
      <c r="D886" s="8"/>
      <c r="E886" s="8"/>
      <c r="F886" s="8"/>
      <c r="G886" s="8"/>
      <c r="H886" s="5"/>
      <c r="I886" s="5"/>
      <c r="J886" s="5"/>
    </row>
    <row r="887" spans="2:10" x14ac:dyDescent="0.25">
      <c r="B887" s="1"/>
      <c r="C887" s="1"/>
      <c r="D887" s="8"/>
      <c r="E887" s="8"/>
      <c r="F887" s="8"/>
      <c r="G887" s="8"/>
      <c r="H887" s="5"/>
      <c r="I887" s="5"/>
      <c r="J887" s="5"/>
    </row>
    <row r="888" spans="2:10" x14ac:dyDescent="0.25">
      <c r="B888" s="1"/>
      <c r="C888" s="1"/>
      <c r="D888" s="8"/>
      <c r="E888" s="8"/>
      <c r="F888" s="8"/>
      <c r="G888" s="8"/>
      <c r="H888" s="5"/>
      <c r="I888" s="5"/>
      <c r="J888" s="5"/>
    </row>
    <row r="889" spans="2:10" x14ac:dyDescent="0.25">
      <c r="B889" s="1"/>
      <c r="C889" s="1"/>
      <c r="D889" s="8"/>
      <c r="E889" s="8"/>
      <c r="F889" s="8"/>
      <c r="G889" s="8"/>
      <c r="H889" s="5"/>
      <c r="I889" s="5"/>
      <c r="J889" s="5"/>
    </row>
    <row r="890" spans="2:10" x14ac:dyDescent="0.25">
      <c r="B890" s="1"/>
      <c r="C890" s="1"/>
      <c r="D890" s="8"/>
      <c r="E890" s="8"/>
      <c r="F890" s="8"/>
      <c r="G890" s="8"/>
      <c r="H890" s="5"/>
      <c r="I890" s="5"/>
      <c r="J890" s="5"/>
    </row>
    <row r="891" spans="2:10" x14ac:dyDescent="0.25">
      <c r="B891" s="1"/>
      <c r="C891" s="1"/>
      <c r="D891" s="8"/>
      <c r="E891" s="8"/>
      <c r="F891" s="8"/>
      <c r="G891" s="8"/>
      <c r="H891" s="5"/>
      <c r="I891" s="5"/>
      <c r="J891" s="5"/>
    </row>
    <row r="892" spans="2:10" x14ac:dyDescent="0.25">
      <c r="B892" s="1"/>
      <c r="C892" s="1"/>
      <c r="D892" s="8"/>
      <c r="E892" s="8"/>
      <c r="F892" s="8"/>
      <c r="G892" s="8"/>
      <c r="H892" s="5"/>
      <c r="I892" s="5"/>
      <c r="J892" s="5"/>
    </row>
    <row r="893" spans="2:10" x14ac:dyDescent="0.25">
      <c r="B893" s="1"/>
      <c r="C893" s="1"/>
      <c r="D893" s="8"/>
      <c r="E893" s="8"/>
      <c r="F893" s="8"/>
      <c r="G893" s="8"/>
      <c r="H893" s="5"/>
      <c r="I893" s="5"/>
      <c r="J893" s="5"/>
    </row>
    <row r="894" spans="2:10" x14ac:dyDescent="0.25">
      <c r="B894" s="1"/>
      <c r="C894" s="1"/>
      <c r="D894" s="8"/>
      <c r="E894" s="8"/>
      <c r="F894" s="8"/>
      <c r="G894" s="8"/>
      <c r="H894" s="5"/>
      <c r="I894" s="5"/>
      <c r="J894" s="5"/>
    </row>
    <row r="895" spans="2:10" x14ac:dyDescent="0.25">
      <c r="B895" s="1"/>
      <c r="C895" s="1"/>
      <c r="D895" s="8"/>
      <c r="E895" s="8"/>
      <c r="F895" s="8"/>
      <c r="G895" s="8"/>
      <c r="H895" s="5"/>
      <c r="I895" s="5"/>
      <c r="J895" s="5"/>
    </row>
    <row r="896" spans="2:10" x14ac:dyDescent="0.25">
      <c r="B896" s="1"/>
      <c r="C896" s="1"/>
      <c r="D896" s="8"/>
      <c r="E896" s="8"/>
      <c r="F896" s="8"/>
      <c r="G896" s="8"/>
      <c r="H896" s="5"/>
      <c r="I896" s="5"/>
      <c r="J896" s="5"/>
    </row>
    <row r="897" spans="2:10" x14ac:dyDescent="0.25">
      <c r="B897" s="1"/>
      <c r="C897" s="1"/>
      <c r="D897" s="8"/>
      <c r="E897" s="8"/>
      <c r="F897" s="8"/>
      <c r="G897" s="8"/>
      <c r="H897" s="5"/>
      <c r="I897" s="5"/>
      <c r="J897" s="5"/>
    </row>
    <row r="898" spans="2:10" x14ac:dyDescent="0.25">
      <c r="B898" s="1"/>
      <c r="C898" s="1"/>
      <c r="D898" s="8"/>
      <c r="E898" s="8"/>
      <c r="F898" s="8"/>
      <c r="G898" s="8"/>
      <c r="H898" s="5"/>
      <c r="I898" s="5"/>
      <c r="J898" s="5"/>
    </row>
    <row r="899" spans="2:10" x14ac:dyDescent="0.25">
      <c r="B899" s="1"/>
      <c r="C899" s="1"/>
      <c r="D899" s="8"/>
      <c r="E899" s="8"/>
      <c r="F899" s="8"/>
      <c r="G899" s="8"/>
      <c r="H899" s="5"/>
      <c r="I899" s="5"/>
      <c r="J899" s="5"/>
    </row>
    <row r="900" spans="2:10" x14ac:dyDescent="0.25">
      <c r="B900" s="1"/>
      <c r="C900" s="1"/>
      <c r="D900" s="8"/>
      <c r="E900" s="8"/>
      <c r="F900" s="8"/>
      <c r="G900" s="8"/>
      <c r="H900" s="5"/>
      <c r="I900" s="5"/>
      <c r="J900" s="5"/>
    </row>
    <row r="901" spans="2:10" x14ac:dyDescent="0.25">
      <c r="B901" s="1"/>
      <c r="C901" s="1"/>
      <c r="D901" s="8"/>
      <c r="E901" s="8"/>
      <c r="F901" s="8"/>
      <c r="G901" s="8"/>
      <c r="H901" s="5"/>
      <c r="I901" s="5"/>
      <c r="J901" s="5"/>
    </row>
    <row r="902" spans="2:10" x14ac:dyDescent="0.25">
      <c r="B902" s="1"/>
      <c r="C902" s="1"/>
      <c r="D902" s="8"/>
      <c r="E902" s="8"/>
      <c r="F902" s="8"/>
      <c r="G902" s="8"/>
      <c r="H902" s="5"/>
      <c r="I902" s="5"/>
      <c r="J902" s="5"/>
    </row>
    <row r="903" spans="2:10" x14ac:dyDescent="0.25">
      <c r="B903" s="1"/>
      <c r="C903" s="1"/>
      <c r="D903" s="8"/>
      <c r="E903" s="8"/>
      <c r="F903" s="8"/>
      <c r="G903" s="8"/>
      <c r="H903" s="5"/>
      <c r="I903" s="5"/>
      <c r="J903" s="5"/>
    </row>
    <row r="904" spans="2:10" x14ac:dyDescent="0.25">
      <c r="B904" s="1"/>
      <c r="C904" s="1"/>
      <c r="D904" s="8"/>
      <c r="E904" s="8"/>
      <c r="F904" s="8"/>
      <c r="G904" s="8"/>
      <c r="H904" s="5"/>
      <c r="I904" s="5"/>
      <c r="J904" s="5"/>
    </row>
    <row r="905" spans="2:10" x14ac:dyDescent="0.25">
      <c r="B905" s="1"/>
      <c r="C905" s="1"/>
      <c r="D905" s="8"/>
      <c r="E905" s="8"/>
      <c r="F905" s="8"/>
      <c r="G905" s="8"/>
      <c r="H905" s="5"/>
      <c r="I905" s="5"/>
      <c r="J905" s="5"/>
    </row>
    <row r="906" spans="2:10" x14ac:dyDescent="0.25">
      <c r="B906" s="1"/>
      <c r="C906" s="1"/>
      <c r="D906" s="8"/>
      <c r="E906" s="8"/>
      <c r="F906" s="8"/>
      <c r="G906" s="8"/>
      <c r="H906" s="5"/>
      <c r="I906" s="5"/>
      <c r="J906" s="5"/>
    </row>
    <row r="907" spans="2:10" x14ac:dyDescent="0.25">
      <c r="B907" s="1"/>
      <c r="C907" s="1"/>
      <c r="D907" s="8"/>
      <c r="E907" s="8"/>
      <c r="F907" s="8"/>
      <c r="G907" s="8"/>
      <c r="H907" s="5"/>
      <c r="I907" s="5"/>
      <c r="J907" s="5"/>
    </row>
    <row r="908" spans="2:10" x14ac:dyDescent="0.25">
      <c r="B908" s="1"/>
      <c r="C908" s="1"/>
      <c r="D908" s="8"/>
      <c r="E908" s="8"/>
      <c r="F908" s="8"/>
      <c r="G908" s="8"/>
      <c r="H908" s="5"/>
      <c r="I908" s="5"/>
      <c r="J908" s="5"/>
    </row>
    <row r="909" spans="2:10" x14ac:dyDescent="0.25">
      <c r="B909" s="1"/>
      <c r="C909" s="1"/>
      <c r="D909" s="8"/>
      <c r="E909" s="8"/>
      <c r="F909" s="8"/>
      <c r="G909" s="8"/>
      <c r="H909" s="5"/>
      <c r="I909" s="5"/>
      <c r="J909" s="5"/>
    </row>
    <row r="910" spans="2:10" x14ac:dyDescent="0.25">
      <c r="B910" s="1"/>
      <c r="C910" s="1"/>
      <c r="D910" s="8"/>
      <c r="E910" s="8"/>
      <c r="F910" s="8"/>
      <c r="G910" s="8"/>
      <c r="H910" s="5"/>
      <c r="I910" s="5"/>
      <c r="J910" s="5"/>
    </row>
    <row r="911" spans="2:10" x14ac:dyDescent="0.25">
      <c r="B911" s="1"/>
      <c r="C911" s="1"/>
      <c r="D911" s="8"/>
      <c r="E911" s="8"/>
      <c r="F911" s="8"/>
      <c r="G911" s="8"/>
      <c r="H911" s="5"/>
      <c r="I911" s="5"/>
      <c r="J911" s="5"/>
    </row>
    <row r="912" spans="2:10" x14ac:dyDescent="0.25">
      <c r="B912" s="1"/>
      <c r="C912" s="1"/>
      <c r="D912" s="8"/>
      <c r="E912" s="8"/>
      <c r="F912" s="8"/>
      <c r="G912" s="8"/>
      <c r="H912" s="5"/>
      <c r="I912" s="5"/>
      <c r="J912" s="5"/>
    </row>
    <row r="913" spans="2:10" x14ac:dyDescent="0.25">
      <c r="B913" s="1"/>
      <c r="C913" s="1"/>
      <c r="D913" s="8"/>
      <c r="E913" s="8"/>
      <c r="F913" s="8"/>
      <c r="G913" s="8"/>
      <c r="H913" s="5"/>
      <c r="I913" s="5"/>
      <c r="J913" s="5"/>
    </row>
    <row r="914" spans="2:10" x14ac:dyDescent="0.25">
      <c r="B914" s="1"/>
      <c r="C914" s="1"/>
      <c r="D914" s="8"/>
      <c r="E914" s="8"/>
      <c r="F914" s="8"/>
      <c r="G914" s="8"/>
      <c r="H914" s="5"/>
      <c r="I914" s="5"/>
      <c r="J914" s="5"/>
    </row>
    <row r="915" spans="2:10" x14ac:dyDescent="0.25">
      <c r="B915" s="1"/>
      <c r="C915" s="1"/>
      <c r="D915" s="8"/>
      <c r="E915" s="8"/>
      <c r="F915" s="8"/>
      <c r="G915" s="8"/>
      <c r="H915" s="5"/>
      <c r="I915" s="5"/>
      <c r="J915" s="5"/>
    </row>
    <row r="916" spans="2:10" x14ac:dyDescent="0.25">
      <c r="B916" s="1"/>
      <c r="C916" s="1"/>
      <c r="D916" s="8"/>
      <c r="E916" s="8"/>
      <c r="F916" s="8"/>
      <c r="G916" s="8"/>
      <c r="H916" s="5"/>
      <c r="I916" s="5"/>
      <c r="J916" s="5"/>
    </row>
    <row r="917" spans="2:10" x14ac:dyDescent="0.25">
      <c r="B917" s="1"/>
      <c r="C917" s="1"/>
      <c r="D917" s="8"/>
      <c r="E917" s="8"/>
      <c r="F917" s="8"/>
      <c r="G917" s="8"/>
      <c r="H917" s="5"/>
      <c r="I917" s="5"/>
      <c r="J917" s="5"/>
    </row>
    <row r="918" spans="2:10" x14ac:dyDescent="0.25">
      <c r="B918" s="1"/>
      <c r="C918" s="1"/>
      <c r="D918" s="8"/>
      <c r="E918" s="8"/>
      <c r="F918" s="8"/>
      <c r="G918" s="8"/>
      <c r="H918" s="5"/>
      <c r="I918" s="5"/>
      <c r="J918" s="5"/>
    </row>
    <row r="919" spans="2:10" x14ac:dyDescent="0.25">
      <c r="B919" s="1"/>
      <c r="C919" s="1"/>
      <c r="D919" s="8"/>
      <c r="E919" s="8"/>
      <c r="F919" s="8"/>
      <c r="G919" s="8"/>
      <c r="H919" s="5"/>
      <c r="I919" s="5"/>
      <c r="J919" s="5"/>
    </row>
    <row r="920" spans="2:10" x14ac:dyDescent="0.25">
      <c r="B920" s="1"/>
      <c r="C920" s="1"/>
      <c r="D920" s="8"/>
      <c r="E920" s="8"/>
      <c r="F920" s="8"/>
      <c r="G920" s="8"/>
      <c r="H920" s="5"/>
      <c r="I920" s="5"/>
      <c r="J920" s="5"/>
    </row>
    <row r="921" spans="2:10" x14ac:dyDescent="0.25">
      <c r="B921" s="1"/>
      <c r="C921" s="1"/>
      <c r="D921" s="8"/>
      <c r="E921" s="8"/>
      <c r="F921" s="8"/>
      <c r="G921" s="8"/>
      <c r="H921" s="5"/>
      <c r="I921" s="5"/>
      <c r="J921" s="5"/>
    </row>
    <row r="922" spans="2:10" x14ac:dyDescent="0.25">
      <c r="B922" s="1"/>
      <c r="C922" s="1"/>
      <c r="D922" s="8"/>
      <c r="E922" s="8"/>
      <c r="F922" s="8"/>
      <c r="G922" s="8"/>
      <c r="H922" s="5"/>
      <c r="I922" s="5"/>
      <c r="J922" s="5"/>
    </row>
    <row r="923" spans="2:10" x14ac:dyDescent="0.25">
      <c r="B923" s="1"/>
      <c r="C923" s="1"/>
      <c r="D923" s="8"/>
      <c r="E923" s="8"/>
      <c r="F923" s="8"/>
      <c r="G923" s="8"/>
      <c r="H923" s="5"/>
      <c r="I923" s="5"/>
      <c r="J923" s="5"/>
    </row>
    <row r="924" spans="2:10" x14ac:dyDescent="0.25">
      <c r="B924" s="1"/>
      <c r="C924" s="1"/>
      <c r="D924" s="8"/>
      <c r="E924" s="8"/>
      <c r="F924" s="8"/>
      <c r="G924" s="8"/>
      <c r="H924" s="5"/>
      <c r="I924" s="5"/>
      <c r="J924" s="5"/>
    </row>
    <row r="925" spans="2:10" x14ac:dyDescent="0.25">
      <c r="B925" s="1"/>
      <c r="C925" s="1"/>
      <c r="D925" s="8"/>
      <c r="E925" s="8"/>
      <c r="F925" s="8"/>
      <c r="G925" s="8"/>
      <c r="H925" s="5"/>
      <c r="I925" s="5"/>
      <c r="J925" s="5"/>
    </row>
    <row r="926" spans="2:10" x14ac:dyDescent="0.25">
      <c r="B926" s="1"/>
      <c r="C926" s="1"/>
      <c r="D926" s="8"/>
      <c r="E926" s="8"/>
      <c r="F926" s="8"/>
      <c r="G926" s="8"/>
      <c r="H926" s="5"/>
      <c r="I926" s="5"/>
      <c r="J926" s="5"/>
    </row>
    <row r="927" spans="2:10" x14ac:dyDescent="0.25">
      <c r="B927" s="1"/>
      <c r="C927" s="1"/>
      <c r="D927" s="8"/>
      <c r="E927" s="8"/>
      <c r="F927" s="8"/>
      <c r="G927" s="8"/>
      <c r="H927" s="5"/>
      <c r="I927" s="5"/>
      <c r="J927" s="5"/>
    </row>
    <row r="928" spans="2:10" x14ac:dyDescent="0.25">
      <c r="B928" s="1"/>
      <c r="C928" s="1"/>
      <c r="D928" s="8"/>
      <c r="E928" s="8"/>
      <c r="F928" s="8"/>
      <c r="G928" s="8"/>
      <c r="H928" s="5"/>
      <c r="I928" s="5"/>
      <c r="J928" s="5"/>
    </row>
    <row r="929" spans="2:10" x14ac:dyDescent="0.25">
      <c r="B929" s="1"/>
      <c r="C929" s="1"/>
      <c r="D929" s="8"/>
      <c r="E929" s="8"/>
      <c r="F929" s="8"/>
      <c r="G929" s="8"/>
      <c r="H929" s="5"/>
      <c r="I929" s="5"/>
      <c r="J929" s="5"/>
    </row>
    <row r="930" spans="2:10" x14ac:dyDescent="0.25">
      <c r="B930" s="1"/>
      <c r="C930" s="1"/>
      <c r="D930" s="8"/>
      <c r="E930" s="8"/>
      <c r="F930" s="8"/>
      <c r="G930" s="8"/>
      <c r="H930" s="5"/>
      <c r="I930" s="5"/>
      <c r="J930" s="5"/>
    </row>
    <row r="931" spans="2:10" x14ac:dyDescent="0.25">
      <c r="B931" s="1"/>
      <c r="C931" s="1"/>
      <c r="D931" s="8"/>
      <c r="E931" s="8"/>
      <c r="F931" s="8"/>
      <c r="G931" s="8"/>
      <c r="H931" s="5"/>
      <c r="I931" s="5"/>
      <c r="J931" s="5"/>
    </row>
    <row r="932" spans="2:10" x14ac:dyDescent="0.25">
      <c r="B932" s="1"/>
      <c r="C932" s="1"/>
      <c r="D932" s="8"/>
      <c r="E932" s="8"/>
      <c r="F932" s="8"/>
      <c r="G932" s="8"/>
      <c r="H932" s="5"/>
      <c r="I932" s="5"/>
      <c r="J932" s="5"/>
    </row>
    <row r="933" spans="2:10" x14ac:dyDescent="0.25">
      <c r="B933" s="1"/>
      <c r="C933" s="1"/>
      <c r="D933" s="8"/>
      <c r="E933" s="8"/>
      <c r="F933" s="8"/>
      <c r="G933" s="8"/>
      <c r="H933" s="5"/>
      <c r="I933" s="5"/>
      <c r="J933" s="5"/>
    </row>
    <row r="934" spans="2:10" x14ac:dyDescent="0.25">
      <c r="B934" s="1"/>
      <c r="C934" s="1"/>
      <c r="D934" s="8"/>
      <c r="E934" s="8"/>
      <c r="F934" s="8"/>
      <c r="G934" s="8"/>
      <c r="H934" s="5"/>
      <c r="I934" s="5"/>
      <c r="J934" s="5"/>
    </row>
    <row r="935" spans="2:10" x14ac:dyDescent="0.25">
      <c r="B935" s="1"/>
      <c r="C935" s="1"/>
      <c r="D935" s="8"/>
      <c r="E935" s="8"/>
      <c r="F935" s="8"/>
      <c r="G935" s="8"/>
      <c r="H935" s="5"/>
      <c r="I935" s="5"/>
      <c r="J935" s="5"/>
    </row>
    <row r="936" spans="2:10" x14ac:dyDescent="0.25">
      <c r="B936" s="1"/>
      <c r="C936" s="1"/>
      <c r="D936" s="8"/>
      <c r="E936" s="8"/>
      <c r="F936" s="8"/>
      <c r="G936" s="8"/>
      <c r="H936" s="5"/>
      <c r="I936" s="5"/>
      <c r="J936" s="5"/>
    </row>
    <row r="937" spans="2:10" x14ac:dyDescent="0.25">
      <c r="B937" s="1"/>
      <c r="C937" s="1"/>
      <c r="D937" s="8"/>
      <c r="E937" s="8"/>
      <c r="F937" s="8"/>
      <c r="G937" s="8"/>
      <c r="H937" s="5"/>
      <c r="I937" s="5"/>
      <c r="J937" s="5"/>
    </row>
    <row r="938" spans="2:10" x14ac:dyDescent="0.25">
      <c r="B938" s="1"/>
      <c r="C938" s="1"/>
      <c r="D938" s="8"/>
      <c r="E938" s="8"/>
      <c r="F938" s="8"/>
      <c r="G938" s="8"/>
      <c r="H938" s="5"/>
      <c r="I938" s="5"/>
      <c r="J938" s="5"/>
    </row>
    <row r="939" spans="2:10" x14ac:dyDescent="0.25">
      <c r="B939" s="1"/>
      <c r="C939" s="1"/>
      <c r="D939" s="8"/>
      <c r="E939" s="8"/>
      <c r="F939" s="8"/>
      <c r="G939" s="8"/>
      <c r="H939" s="5"/>
      <c r="I939" s="5"/>
      <c r="J939" s="5"/>
    </row>
    <row r="940" spans="2:10" x14ac:dyDescent="0.25">
      <c r="B940" s="1"/>
      <c r="C940" s="1"/>
      <c r="D940" s="8"/>
      <c r="E940" s="8"/>
      <c r="F940" s="8"/>
      <c r="G940" s="8"/>
      <c r="H940" s="5"/>
      <c r="I940" s="5"/>
      <c r="J940" s="5"/>
    </row>
    <row r="941" spans="2:10" x14ac:dyDescent="0.25">
      <c r="B941" s="1"/>
      <c r="C941" s="1"/>
      <c r="D941" s="8"/>
      <c r="E941" s="8"/>
      <c r="F941" s="8"/>
      <c r="G941" s="8"/>
      <c r="H941" s="5"/>
      <c r="I941" s="5"/>
      <c r="J941" s="5"/>
    </row>
    <row r="942" spans="2:10" x14ac:dyDescent="0.25">
      <c r="B942" s="1"/>
      <c r="C942" s="1"/>
      <c r="D942" s="8"/>
      <c r="E942" s="8"/>
      <c r="F942" s="8"/>
      <c r="G942" s="8"/>
      <c r="H942" s="5"/>
      <c r="I942" s="5"/>
      <c r="J942" s="5"/>
    </row>
    <row r="943" spans="2:10" x14ac:dyDescent="0.25">
      <c r="B943" s="1"/>
      <c r="C943" s="1"/>
      <c r="D943" s="8"/>
      <c r="E943" s="8"/>
      <c r="F943" s="8"/>
      <c r="G943" s="8"/>
      <c r="H943" s="5"/>
      <c r="I943" s="5"/>
      <c r="J943" s="5"/>
    </row>
    <row r="944" spans="2:10" x14ac:dyDescent="0.25">
      <c r="B944" s="1"/>
      <c r="C944" s="1"/>
      <c r="D944" s="8"/>
      <c r="E944" s="8"/>
      <c r="F944" s="8"/>
      <c r="G944" s="8"/>
      <c r="H944" s="5"/>
      <c r="I944" s="5"/>
      <c r="J944" s="5"/>
    </row>
    <row r="945" spans="2:10" x14ac:dyDescent="0.25">
      <c r="B945" s="1"/>
      <c r="C945" s="1"/>
      <c r="D945" s="8"/>
      <c r="E945" s="8"/>
      <c r="F945" s="8"/>
      <c r="G945" s="8"/>
      <c r="H945" s="5"/>
      <c r="I945" s="5"/>
      <c r="J945" s="5"/>
    </row>
    <row r="946" spans="2:10" x14ac:dyDescent="0.25">
      <c r="B946" s="1"/>
      <c r="C946" s="1"/>
      <c r="D946" s="8"/>
      <c r="E946" s="8"/>
      <c r="F946" s="8"/>
      <c r="G946" s="8"/>
      <c r="H946" s="5"/>
      <c r="I946" s="5"/>
      <c r="J946" s="5"/>
    </row>
    <row r="947" spans="2:10" x14ac:dyDescent="0.25">
      <c r="B947" s="1"/>
      <c r="C947" s="1"/>
      <c r="D947" s="8"/>
      <c r="E947" s="8"/>
      <c r="F947" s="8"/>
      <c r="G947" s="8"/>
      <c r="H947" s="5"/>
      <c r="I947" s="5"/>
      <c r="J947" s="5"/>
    </row>
    <row r="948" spans="2:10" x14ac:dyDescent="0.25">
      <c r="B948" s="1"/>
      <c r="C948" s="1"/>
      <c r="D948" s="8"/>
      <c r="E948" s="8"/>
      <c r="F948" s="8"/>
      <c r="G948" s="8"/>
      <c r="H948" s="5"/>
      <c r="I948" s="5"/>
      <c r="J948" s="5"/>
    </row>
    <row r="949" spans="2:10" x14ac:dyDescent="0.25">
      <c r="B949" s="1"/>
      <c r="C949" s="1"/>
      <c r="D949" s="8"/>
      <c r="E949" s="8"/>
      <c r="F949" s="8"/>
      <c r="G949" s="8"/>
      <c r="H949" s="5"/>
      <c r="I949" s="5"/>
      <c r="J949" s="5"/>
    </row>
    <row r="950" spans="2:10" x14ac:dyDescent="0.25">
      <c r="B950" s="1"/>
      <c r="C950" s="1"/>
      <c r="D950" s="8"/>
      <c r="E950" s="8"/>
      <c r="F950" s="8"/>
      <c r="G950" s="8"/>
      <c r="H950" s="5"/>
      <c r="I950" s="5"/>
      <c r="J950" s="5"/>
    </row>
    <row r="951" spans="2:10" x14ac:dyDescent="0.25">
      <c r="B951" s="1"/>
      <c r="C951" s="1"/>
      <c r="D951" s="8"/>
      <c r="E951" s="8"/>
      <c r="F951" s="8"/>
      <c r="G951" s="8"/>
      <c r="H951" s="5"/>
      <c r="I951" s="5"/>
      <c r="J951" s="5"/>
    </row>
    <row r="952" spans="2:10" x14ac:dyDescent="0.25">
      <c r="B952" s="1"/>
      <c r="C952" s="1"/>
      <c r="D952" s="8"/>
      <c r="E952" s="8"/>
      <c r="F952" s="8"/>
      <c r="G952" s="8"/>
      <c r="H952" s="5"/>
      <c r="I952" s="5"/>
      <c r="J952" s="5"/>
    </row>
    <row r="953" spans="2:10" x14ac:dyDescent="0.25">
      <c r="B953" s="1"/>
      <c r="C953" s="1"/>
      <c r="D953" s="8"/>
      <c r="E953" s="8"/>
      <c r="F953" s="8"/>
      <c r="G953" s="8"/>
      <c r="H953" s="5"/>
      <c r="I953" s="5"/>
      <c r="J953" s="5"/>
    </row>
    <row r="954" spans="2:10" x14ac:dyDescent="0.25">
      <c r="B954" s="1"/>
      <c r="C954" s="1"/>
      <c r="D954" s="8"/>
      <c r="E954" s="8"/>
      <c r="F954" s="8"/>
      <c r="G954" s="8"/>
      <c r="H954" s="5"/>
      <c r="I954" s="5"/>
      <c r="J954" s="5"/>
    </row>
    <row r="955" spans="2:10" x14ac:dyDescent="0.25">
      <c r="B955" s="1"/>
      <c r="C955" s="1"/>
      <c r="D955" s="8"/>
      <c r="E955" s="8"/>
      <c r="F955" s="8"/>
      <c r="G955" s="8"/>
      <c r="H955" s="5"/>
      <c r="I955" s="5"/>
      <c r="J955" s="5"/>
    </row>
    <row r="956" spans="2:10" x14ac:dyDescent="0.25">
      <c r="B956" s="1"/>
      <c r="C956" s="1"/>
      <c r="D956" s="8"/>
      <c r="E956" s="8"/>
      <c r="F956" s="8"/>
      <c r="G956" s="8"/>
      <c r="H956" s="5"/>
      <c r="I956" s="5"/>
      <c r="J956" s="5"/>
    </row>
    <row r="957" spans="2:10" x14ac:dyDescent="0.25">
      <c r="B957" s="1"/>
      <c r="C957" s="1"/>
      <c r="D957" s="8"/>
      <c r="E957" s="8"/>
      <c r="F957" s="8"/>
      <c r="G957" s="8"/>
      <c r="H957" s="5"/>
      <c r="I957" s="5"/>
      <c r="J957" s="5"/>
    </row>
    <row r="958" spans="2:10" x14ac:dyDescent="0.25">
      <c r="B958" s="1"/>
      <c r="C958" s="1"/>
      <c r="D958" s="8"/>
      <c r="E958" s="8"/>
      <c r="F958" s="8"/>
      <c r="G958" s="8"/>
      <c r="H958" s="5"/>
      <c r="I958" s="5"/>
      <c r="J958" s="5"/>
    </row>
    <row r="959" spans="2:10" x14ac:dyDescent="0.25">
      <c r="B959" s="1"/>
      <c r="C959" s="1"/>
      <c r="D959" s="8"/>
      <c r="E959" s="8"/>
      <c r="F959" s="8"/>
      <c r="G959" s="8"/>
      <c r="H959" s="5"/>
      <c r="I959" s="5"/>
      <c r="J959" s="5"/>
    </row>
    <row r="960" spans="2:10" x14ac:dyDescent="0.25">
      <c r="B960" s="1"/>
      <c r="C960" s="1"/>
      <c r="D960" s="8"/>
      <c r="E960" s="8"/>
      <c r="F960" s="8"/>
      <c r="G960" s="8"/>
      <c r="H960" s="5"/>
      <c r="I960" s="5"/>
      <c r="J960" s="5"/>
    </row>
    <row r="961" spans="2:10" x14ac:dyDescent="0.25">
      <c r="B961" s="1"/>
      <c r="C961" s="1"/>
      <c r="D961" s="8"/>
      <c r="E961" s="8"/>
      <c r="F961" s="8"/>
      <c r="G961" s="8"/>
      <c r="H961" s="5"/>
      <c r="I961" s="5"/>
      <c r="J961" s="5"/>
    </row>
    <row r="962" spans="2:10" x14ac:dyDescent="0.25">
      <c r="B962" s="1"/>
      <c r="C962" s="1"/>
      <c r="D962" s="8"/>
      <c r="E962" s="8"/>
      <c r="F962" s="8"/>
      <c r="G962" s="8"/>
      <c r="H962" s="5"/>
      <c r="I962" s="5"/>
      <c r="J962" s="5"/>
    </row>
    <row r="963" spans="2:10" x14ac:dyDescent="0.25">
      <c r="B963" s="1"/>
      <c r="C963" s="1"/>
      <c r="D963" s="8"/>
      <c r="E963" s="8"/>
      <c r="F963" s="8"/>
      <c r="G963" s="8"/>
      <c r="H963" s="5"/>
      <c r="I963" s="5"/>
      <c r="J963" s="5"/>
    </row>
    <row r="964" spans="2:10" x14ac:dyDescent="0.25">
      <c r="B964" s="1"/>
      <c r="C964" s="1"/>
      <c r="D964" s="8"/>
      <c r="E964" s="8"/>
      <c r="F964" s="8"/>
      <c r="G964" s="8"/>
      <c r="H964" s="5"/>
      <c r="I964" s="5"/>
      <c r="J964" s="5"/>
    </row>
    <row r="965" spans="2:10" x14ac:dyDescent="0.25">
      <c r="B965" s="1"/>
      <c r="C965" s="1"/>
      <c r="D965" s="8"/>
      <c r="E965" s="8"/>
      <c r="F965" s="8"/>
      <c r="G965" s="8"/>
      <c r="H965" s="5"/>
      <c r="I965" s="5"/>
      <c r="J965" s="5"/>
    </row>
    <row r="966" spans="2:10" x14ac:dyDescent="0.25">
      <c r="B966" s="1"/>
      <c r="C966" s="1"/>
      <c r="D966" s="8"/>
      <c r="E966" s="8"/>
      <c r="F966" s="8"/>
      <c r="G966" s="8"/>
      <c r="H966" s="5"/>
      <c r="I966" s="5"/>
      <c r="J966" s="5"/>
    </row>
    <row r="967" spans="2:10" x14ac:dyDescent="0.25">
      <c r="B967" s="1"/>
      <c r="C967" s="1"/>
      <c r="D967" s="8"/>
      <c r="E967" s="8"/>
      <c r="F967" s="8"/>
      <c r="G967" s="8"/>
      <c r="H967" s="5"/>
      <c r="I967" s="5"/>
      <c r="J967" s="5"/>
    </row>
    <row r="968" spans="2:10" x14ac:dyDescent="0.25">
      <c r="B968" s="1"/>
      <c r="C968" s="1"/>
      <c r="D968" s="8"/>
      <c r="E968" s="8"/>
      <c r="F968" s="8"/>
      <c r="G968" s="8"/>
      <c r="H968" s="5"/>
      <c r="I968" s="5"/>
      <c r="J968" s="5"/>
    </row>
    <row r="969" spans="2:10" x14ac:dyDescent="0.25">
      <c r="B969" s="1"/>
      <c r="C969" s="1"/>
      <c r="D969" s="8"/>
      <c r="E969" s="8"/>
      <c r="F969" s="8"/>
      <c r="G969" s="8"/>
      <c r="H969" s="5"/>
      <c r="I969" s="5"/>
      <c r="J969" s="5"/>
    </row>
    <row r="970" spans="2:10" x14ac:dyDescent="0.25">
      <c r="B970" s="1"/>
      <c r="C970" s="1"/>
      <c r="D970" s="8"/>
      <c r="E970" s="8"/>
      <c r="F970" s="8"/>
      <c r="G970" s="8"/>
      <c r="H970" s="5"/>
      <c r="I970" s="5"/>
      <c r="J970" s="5"/>
    </row>
    <row r="971" spans="2:10" x14ac:dyDescent="0.25">
      <c r="B971" s="1"/>
      <c r="C971" s="1"/>
      <c r="D971" s="8"/>
      <c r="E971" s="8"/>
      <c r="F971" s="8"/>
      <c r="G971" s="8"/>
      <c r="H971" s="5"/>
      <c r="I971" s="5"/>
      <c r="J971" s="5"/>
    </row>
    <row r="972" spans="2:10" x14ac:dyDescent="0.25">
      <c r="B972" s="1"/>
      <c r="C972" s="1"/>
      <c r="D972" s="8"/>
      <c r="E972" s="8"/>
      <c r="F972" s="8"/>
      <c r="G972" s="8"/>
      <c r="H972" s="5"/>
      <c r="I972" s="5"/>
      <c r="J972" s="5"/>
    </row>
    <row r="973" spans="2:10" x14ac:dyDescent="0.25">
      <c r="B973" s="1"/>
      <c r="C973" s="1"/>
      <c r="D973" s="8"/>
      <c r="E973" s="8"/>
      <c r="F973" s="8"/>
      <c r="G973" s="8"/>
      <c r="H973" s="5"/>
      <c r="I973" s="5"/>
      <c r="J973" s="5"/>
    </row>
    <row r="974" spans="2:10" x14ac:dyDescent="0.25">
      <c r="B974" s="1"/>
      <c r="C974" s="1"/>
      <c r="D974" s="8"/>
      <c r="E974" s="8"/>
      <c r="F974" s="8"/>
      <c r="G974" s="8"/>
      <c r="H974" s="5"/>
      <c r="I974" s="5"/>
      <c r="J974" s="5"/>
    </row>
    <row r="975" spans="2:10" x14ac:dyDescent="0.25">
      <c r="B975" s="1"/>
      <c r="C975" s="1"/>
      <c r="D975" s="8"/>
      <c r="E975" s="8"/>
      <c r="F975" s="8"/>
      <c r="G975" s="8"/>
      <c r="H975" s="5"/>
      <c r="I975" s="5"/>
      <c r="J975" s="5"/>
    </row>
    <row r="976" spans="2:10" x14ac:dyDescent="0.25">
      <c r="B976" s="1"/>
      <c r="C976" s="1"/>
      <c r="D976" s="8"/>
      <c r="E976" s="8"/>
      <c r="F976" s="8"/>
      <c r="G976" s="8"/>
      <c r="H976" s="5"/>
      <c r="I976" s="5"/>
      <c r="J976" s="5"/>
    </row>
    <row r="977" spans="2:10" x14ac:dyDescent="0.25">
      <c r="B977" s="1"/>
      <c r="C977" s="1"/>
      <c r="D977" s="8"/>
      <c r="E977" s="8"/>
      <c r="F977" s="8"/>
      <c r="G977" s="8"/>
      <c r="H977" s="5"/>
      <c r="I977" s="5"/>
      <c r="J977" s="5"/>
    </row>
    <row r="978" spans="2:10" x14ac:dyDescent="0.25">
      <c r="B978" s="1"/>
      <c r="C978" s="1"/>
      <c r="D978" s="8"/>
      <c r="E978" s="8"/>
      <c r="F978" s="8"/>
      <c r="G978" s="8"/>
      <c r="H978" s="5"/>
      <c r="I978" s="5"/>
      <c r="J978" s="5"/>
    </row>
    <row r="979" spans="2:10" x14ac:dyDescent="0.25">
      <c r="B979" s="1"/>
      <c r="C979" s="1"/>
      <c r="D979" s="8"/>
      <c r="E979" s="8"/>
      <c r="F979" s="8"/>
      <c r="G979" s="8"/>
      <c r="H979" s="5"/>
      <c r="I979" s="5"/>
      <c r="J979" s="5"/>
    </row>
    <row r="980" spans="2:10" x14ac:dyDescent="0.25">
      <c r="B980" s="1"/>
      <c r="C980" s="1"/>
      <c r="D980" s="8"/>
      <c r="E980" s="8"/>
      <c r="F980" s="8"/>
      <c r="G980" s="8"/>
      <c r="H980" s="5"/>
      <c r="I980" s="5"/>
      <c r="J980" s="5"/>
    </row>
    <row r="981" spans="2:10" x14ac:dyDescent="0.25">
      <c r="B981" s="1"/>
      <c r="C981" s="1"/>
      <c r="D981" s="8"/>
      <c r="E981" s="8"/>
      <c r="F981" s="8"/>
      <c r="G981" s="8"/>
      <c r="H981" s="5"/>
      <c r="I981" s="5"/>
      <c r="J981" s="5"/>
    </row>
    <row r="982" spans="2:10" x14ac:dyDescent="0.25">
      <c r="B982" s="1"/>
      <c r="C982" s="1"/>
      <c r="D982" s="8"/>
      <c r="E982" s="8"/>
      <c r="F982" s="8"/>
      <c r="G982" s="8"/>
      <c r="H982" s="5"/>
      <c r="I982" s="5"/>
      <c r="J982" s="5"/>
    </row>
    <row r="983" spans="2:10" x14ac:dyDescent="0.25">
      <c r="B983" s="1"/>
      <c r="C983" s="1"/>
      <c r="D983" s="8"/>
      <c r="E983" s="8"/>
      <c r="F983" s="8"/>
      <c r="G983" s="8"/>
      <c r="H983" s="5"/>
      <c r="I983" s="5"/>
      <c r="J983" s="5"/>
    </row>
    <row r="984" spans="2:10" x14ac:dyDescent="0.25">
      <c r="B984" s="1"/>
      <c r="C984" s="1"/>
      <c r="D984" s="8"/>
      <c r="E984" s="8"/>
      <c r="F984" s="8"/>
      <c r="G984" s="8"/>
      <c r="H984" s="5"/>
      <c r="I984" s="5"/>
      <c r="J984" s="5"/>
    </row>
    <row r="985" spans="2:10" x14ac:dyDescent="0.25">
      <c r="B985" s="1"/>
      <c r="C985" s="1"/>
      <c r="D985" s="8"/>
      <c r="E985" s="8"/>
      <c r="F985" s="8"/>
      <c r="G985" s="8"/>
      <c r="H985" s="5"/>
      <c r="I985" s="5"/>
      <c r="J985" s="5"/>
    </row>
    <row r="986" spans="2:10" x14ac:dyDescent="0.25">
      <c r="B986" s="1"/>
      <c r="C986" s="1"/>
      <c r="D986" s="8"/>
      <c r="E986" s="8"/>
      <c r="F986" s="8"/>
      <c r="G986" s="8"/>
      <c r="H986" s="5"/>
      <c r="I986" s="5"/>
      <c r="J986" s="5"/>
    </row>
    <row r="987" spans="2:10" x14ac:dyDescent="0.25">
      <c r="B987" s="1"/>
      <c r="C987" s="1"/>
      <c r="D987" s="8"/>
      <c r="E987" s="8"/>
      <c r="F987" s="8"/>
      <c r="G987" s="8"/>
      <c r="H987" s="5"/>
      <c r="I987" s="5"/>
      <c r="J987" s="5"/>
    </row>
    <row r="988" spans="2:10" x14ac:dyDescent="0.25">
      <c r="B988" s="1"/>
      <c r="C988" s="1"/>
      <c r="D988" s="8"/>
      <c r="E988" s="8"/>
      <c r="F988" s="8"/>
      <c r="G988" s="8"/>
      <c r="H988" s="5"/>
      <c r="I988" s="5"/>
      <c r="J988" s="5"/>
    </row>
    <row r="989" spans="2:10" x14ac:dyDescent="0.25">
      <c r="B989" s="1"/>
      <c r="C989" s="1"/>
      <c r="D989" s="8"/>
      <c r="E989" s="8"/>
      <c r="F989" s="8"/>
      <c r="G989" s="8"/>
      <c r="H989" s="5"/>
      <c r="I989" s="5"/>
      <c r="J989" s="5"/>
    </row>
    <row r="990" spans="2:10" x14ac:dyDescent="0.25">
      <c r="B990" s="1"/>
      <c r="C990" s="1"/>
      <c r="D990" s="8"/>
      <c r="E990" s="8"/>
      <c r="F990" s="8"/>
      <c r="G990" s="8"/>
      <c r="H990" s="5"/>
      <c r="I990" s="5"/>
      <c r="J990" s="5"/>
    </row>
    <row r="991" spans="2:10" x14ac:dyDescent="0.25">
      <c r="B991" s="1"/>
      <c r="C991" s="1"/>
      <c r="D991" s="8"/>
      <c r="E991" s="8"/>
      <c r="F991" s="8"/>
      <c r="G991" s="8"/>
      <c r="H991" s="5"/>
      <c r="I991" s="5"/>
      <c r="J991" s="5"/>
    </row>
    <row r="992" spans="2:10" x14ac:dyDescent="0.25">
      <c r="B992" s="1"/>
      <c r="C992" s="1"/>
      <c r="D992" s="8"/>
      <c r="E992" s="8"/>
      <c r="F992" s="8"/>
      <c r="G992" s="8"/>
      <c r="H992" s="5"/>
      <c r="I992" s="5"/>
      <c r="J992" s="5"/>
    </row>
    <row r="993" spans="2:10" x14ac:dyDescent="0.25">
      <c r="B993" s="1"/>
      <c r="C993" s="1"/>
      <c r="D993" s="8"/>
      <c r="E993" s="8"/>
      <c r="F993" s="8"/>
      <c r="G993" s="8"/>
      <c r="H993" s="5"/>
      <c r="I993" s="5"/>
      <c r="J993" s="5"/>
    </row>
    <row r="994" spans="2:10" x14ac:dyDescent="0.25">
      <c r="B994" s="1"/>
      <c r="C994" s="1"/>
      <c r="D994" s="8"/>
      <c r="E994" s="8"/>
      <c r="F994" s="8"/>
      <c r="G994" s="8"/>
      <c r="H994" s="5"/>
      <c r="I994" s="5"/>
      <c r="J994" s="5"/>
    </row>
    <row r="995" spans="2:10" x14ac:dyDescent="0.25">
      <c r="B995" s="1"/>
      <c r="C995" s="1"/>
      <c r="D995" s="8"/>
      <c r="E995" s="8"/>
      <c r="F995" s="8"/>
      <c r="G995" s="8"/>
      <c r="H995" s="5"/>
      <c r="I995" s="5"/>
      <c r="J995" s="5"/>
    </row>
    <row r="996" spans="2:10" x14ac:dyDescent="0.25">
      <c r="B996" s="1"/>
      <c r="C996" s="1"/>
      <c r="D996" s="8"/>
      <c r="E996" s="8"/>
      <c r="F996" s="8"/>
      <c r="G996" s="8"/>
      <c r="H996" s="5"/>
      <c r="I996" s="5"/>
      <c r="J996" s="5"/>
    </row>
    <row r="997" spans="2:10" x14ac:dyDescent="0.25">
      <c r="B997" s="1"/>
      <c r="C997" s="1"/>
      <c r="D997" s="8"/>
      <c r="E997" s="8"/>
      <c r="F997" s="8"/>
      <c r="G997" s="8"/>
      <c r="H997" s="5"/>
      <c r="I997" s="5"/>
      <c r="J997" s="5"/>
    </row>
    <row r="998" spans="2:10" x14ac:dyDescent="0.25">
      <c r="B998" s="1"/>
      <c r="C998" s="1"/>
      <c r="D998" s="8"/>
      <c r="E998" s="8"/>
      <c r="F998" s="8"/>
      <c r="G998" s="8"/>
      <c r="H998" s="5"/>
      <c r="I998" s="5"/>
      <c r="J998" s="5"/>
    </row>
    <row r="999" spans="2:10" x14ac:dyDescent="0.25">
      <c r="B999" s="1"/>
      <c r="C999" s="1"/>
      <c r="D999" s="8"/>
      <c r="E999" s="8"/>
      <c r="F999" s="8"/>
      <c r="G999" s="8"/>
      <c r="H999" s="5"/>
      <c r="I999" s="5"/>
      <c r="J999" s="5"/>
    </row>
    <row r="1000" spans="2:10" x14ac:dyDescent="0.25">
      <c r="B1000" s="1"/>
      <c r="C1000" s="1"/>
      <c r="D1000" s="8"/>
      <c r="E1000" s="8"/>
      <c r="F1000" s="8"/>
      <c r="G1000" s="8"/>
      <c r="H1000" s="5"/>
      <c r="I1000" s="5"/>
      <c r="J1000" s="5"/>
    </row>
    <row r="1001" spans="2:10" x14ac:dyDescent="0.25">
      <c r="B1001" s="1"/>
      <c r="C1001" s="1"/>
      <c r="D1001" s="8"/>
      <c r="E1001" s="8"/>
      <c r="F1001" s="8"/>
      <c r="G1001" s="8"/>
      <c r="H1001" s="5"/>
      <c r="I1001" s="5"/>
      <c r="J1001" s="5"/>
    </row>
    <row r="1002" spans="2:10" x14ac:dyDescent="0.25">
      <c r="B1002" s="1"/>
      <c r="C1002" s="1"/>
      <c r="D1002" s="8"/>
      <c r="E1002" s="8"/>
      <c r="F1002" s="8"/>
      <c r="G1002" s="8"/>
      <c r="H1002" s="5"/>
      <c r="I1002" s="5"/>
      <c r="J1002" s="5"/>
    </row>
    <row r="1003" spans="2:10" x14ac:dyDescent="0.25">
      <c r="B1003" s="1"/>
      <c r="C1003" s="1"/>
      <c r="D1003" s="8"/>
      <c r="E1003" s="8"/>
      <c r="F1003" s="8"/>
      <c r="G1003" s="8"/>
      <c r="H1003" s="5"/>
      <c r="I1003" s="5"/>
      <c r="J1003" s="5"/>
    </row>
    <row r="1004" spans="2:10" x14ac:dyDescent="0.25">
      <c r="B1004" s="1"/>
      <c r="C1004" s="1"/>
      <c r="D1004" s="8"/>
      <c r="E1004" s="8"/>
      <c r="F1004" s="8"/>
      <c r="G1004" s="8"/>
      <c r="H1004" s="5"/>
      <c r="I1004" s="5"/>
      <c r="J1004" s="5"/>
    </row>
    <row r="1005" spans="2:10" x14ac:dyDescent="0.25">
      <c r="B1005" s="1"/>
      <c r="C1005" s="1"/>
      <c r="D1005" s="8"/>
      <c r="E1005" s="8"/>
      <c r="F1005" s="8"/>
      <c r="G1005" s="8"/>
      <c r="H1005" s="5"/>
      <c r="I1005" s="5"/>
      <c r="J1005" s="5"/>
    </row>
    <row r="1006" spans="2:10" x14ac:dyDescent="0.25">
      <c r="B1006" s="1"/>
      <c r="C1006" s="1"/>
      <c r="D1006" s="8"/>
      <c r="E1006" s="8"/>
      <c r="F1006" s="8"/>
      <c r="G1006" s="8"/>
      <c r="H1006" s="5"/>
      <c r="I1006" s="5"/>
      <c r="J1006" s="5"/>
    </row>
    <row r="1007" spans="2:10" x14ac:dyDescent="0.25">
      <c r="B1007" s="1"/>
      <c r="C1007" s="1"/>
      <c r="D1007" s="8"/>
      <c r="E1007" s="8"/>
      <c r="F1007" s="8"/>
      <c r="G1007" s="8"/>
      <c r="H1007" s="5"/>
      <c r="I1007" s="5"/>
      <c r="J1007" s="5"/>
    </row>
    <row r="1008" spans="2:10" x14ac:dyDescent="0.25">
      <c r="B1008" s="1"/>
      <c r="C1008" s="1"/>
      <c r="D1008" s="8"/>
      <c r="E1008" s="8"/>
      <c r="F1008" s="8"/>
      <c r="G1008" s="8"/>
      <c r="H1008" s="5"/>
      <c r="I1008" s="5"/>
      <c r="J1008" s="5"/>
    </row>
    <row r="1009" spans="2:10" x14ac:dyDescent="0.25">
      <c r="B1009" s="1"/>
      <c r="C1009" s="1"/>
      <c r="D1009" s="8"/>
      <c r="E1009" s="8"/>
      <c r="F1009" s="8"/>
      <c r="G1009" s="8"/>
      <c r="H1009" s="5"/>
      <c r="I1009" s="5"/>
      <c r="J1009" s="5"/>
    </row>
    <row r="1010" spans="2:10" x14ac:dyDescent="0.25">
      <c r="B1010" s="1"/>
      <c r="C1010" s="1"/>
      <c r="D1010" s="8"/>
      <c r="E1010" s="8"/>
      <c r="F1010" s="8"/>
      <c r="G1010" s="8"/>
      <c r="H1010" s="5"/>
      <c r="I1010" s="5"/>
      <c r="J1010" s="5"/>
    </row>
    <row r="1011" spans="2:10" x14ac:dyDescent="0.25">
      <c r="B1011" s="1"/>
      <c r="C1011" s="1"/>
      <c r="D1011" s="8"/>
      <c r="E1011" s="8"/>
      <c r="F1011" s="8"/>
      <c r="G1011" s="8"/>
      <c r="H1011" s="5"/>
      <c r="I1011" s="5"/>
      <c r="J1011" s="5"/>
    </row>
    <row r="1012" spans="2:10" x14ac:dyDescent="0.25">
      <c r="B1012" s="1"/>
      <c r="C1012" s="1"/>
      <c r="D1012" s="8"/>
      <c r="E1012" s="8"/>
      <c r="F1012" s="8"/>
      <c r="G1012" s="8"/>
      <c r="H1012" s="5"/>
      <c r="I1012" s="5"/>
      <c r="J1012" s="5"/>
    </row>
    <row r="1013" spans="2:10" x14ac:dyDescent="0.25">
      <c r="B1013" s="1"/>
      <c r="C1013" s="1"/>
      <c r="D1013" s="8"/>
      <c r="E1013" s="8"/>
      <c r="F1013" s="8"/>
      <c r="G1013" s="8"/>
      <c r="H1013" s="5"/>
      <c r="I1013" s="5"/>
      <c r="J1013" s="5"/>
    </row>
    <row r="1014" spans="2:10" x14ac:dyDescent="0.25">
      <c r="B1014" s="1"/>
      <c r="C1014" s="1"/>
      <c r="D1014" s="8"/>
      <c r="E1014" s="8"/>
      <c r="F1014" s="8"/>
      <c r="G1014" s="8"/>
      <c r="H1014" s="5"/>
      <c r="I1014" s="5"/>
      <c r="J1014" s="5"/>
    </row>
    <row r="1015" spans="2:10" x14ac:dyDescent="0.25">
      <c r="B1015" s="1"/>
      <c r="C1015" s="1"/>
      <c r="D1015" s="8"/>
      <c r="E1015" s="8"/>
      <c r="F1015" s="8"/>
      <c r="G1015" s="8"/>
      <c r="H1015" s="5"/>
      <c r="I1015" s="5"/>
      <c r="J1015" s="5"/>
    </row>
    <row r="1016" spans="2:10" x14ac:dyDescent="0.25">
      <c r="B1016" s="1"/>
      <c r="C1016" s="1"/>
      <c r="D1016" s="8"/>
      <c r="E1016" s="8"/>
      <c r="F1016" s="8"/>
      <c r="G1016" s="8"/>
      <c r="H1016" s="5"/>
      <c r="I1016" s="5"/>
      <c r="J1016" s="5"/>
    </row>
    <row r="1017" spans="2:10" x14ac:dyDescent="0.25">
      <c r="B1017" s="1"/>
      <c r="C1017" s="1"/>
      <c r="D1017" s="8"/>
      <c r="E1017" s="8"/>
      <c r="F1017" s="8"/>
      <c r="G1017" s="8"/>
      <c r="H1017" s="5"/>
      <c r="I1017" s="5"/>
      <c r="J1017" s="5"/>
    </row>
    <row r="1018" spans="2:10" x14ac:dyDescent="0.25">
      <c r="B1018" s="1"/>
      <c r="C1018" s="1"/>
      <c r="D1018" s="8"/>
      <c r="E1018" s="8"/>
      <c r="F1018" s="8"/>
      <c r="G1018" s="8"/>
      <c r="H1018" s="5"/>
      <c r="I1018" s="5"/>
      <c r="J1018" s="5"/>
    </row>
    <row r="1019" spans="2:10" x14ac:dyDescent="0.25">
      <c r="B1019" s="1"/>
      <c r="C1019" s="1"/>
      <c r="D1019" s="8"/>
      <c r="E1019" s="8"/>
      <c r="F1019" s="8"/>
      <c r="G1019" s="8"/>
      <c r="H1019" s="5"/>
      <c r="I1019" s="5"/>
      <c r="J1019" s="5"/>
    </row>
    <row r="1020" spans="2:10" x14ac:dyDescent="0.25">
      <c r="B1020" s="1"/>
      <c r="C1020" s="1"/>
      <c r="D1020" s="8"/>
      <c r="E1020" s="8"/>
      <c r="F1020" s="8"/>
      <c r="G1020" s="8"/>
      <c r="H1020" s="5"/>
      <c r="I1020" s="5"/>
      <c r="J1020" s="5"/>
    </row>
    <row r="1021" spans="2:10" x14ac:dyDescent="0.25">
      <c r="B1021" s="1"/>
      <c r="C1021" s="1"/>
      <c r="D1021" s="8"/>
      <c r="E1021" s="8"/>
      <c r="F1021" s="8"/>
      <c r="G1021" s="8"/>
      <c r="H1021" s="5"/>
      <c r="I1021" s="5"/>
      <c r="J1021" s="5"/>
    </row>
    <row r="1022" spans="2:10" x14ac:dyDescent="0.25">
      <c r="B1022" s="1"/>
      <c r="C1022" s="1"/>
      <c r="D1022" s="8"/>
      <c r="E1022" s="8"/>
      <c r="F1022" s="8"/>
      <c r="G1022" s="8"/>
      <c r="H1022" s="5"/>
      <c r="I1022" s="5"/>
      <c r="J1022" s="5"/>
    </row>
    <row r="1023" spans="2:10" x14ac:dyDescent="0.25">
      <c r="B1023" s="1"/>
      <c r="C1023" s="1"/>
      <c r="D1023" s="8"/>
      <c r="E1023" s="8"/>
      <c r="F1023" s="8"/>
      <c r="G1023" s="8"/>
      <c r="H1023" s="5"/>
      <c r="I1023" s="5"/>
      <c r="J1023" s="5"/>
    </row>
    <row r="1024" spans="2:10" x14ac:dyDescent="0.25">
      <c r="B1024" s="1"/>
      <c r="C1024" s="1"/>
      <c r="D1024" s="8"/>
      <c r="E1024" s="8"/>
      <c r="F1024" s="8"/>
      <c r="G1024" s="8"/>
      <c r="H1024" s="5"/>
      <c r="I1024" s="5"/>
      <c r="J1024" s="5"/>
    </row>
    <row r="1025" spans="2:10" x14ac:dyDescent="0.25">
      <c r="B1025" s="1"/>
      <c r="C1025" s="1"/>
      <c r="D1025" s="8"/>
      <c r="E1025" s="8"/>
      <c r="F1025" s="8"/>
      <c r="G1025" s="8"/>
      <c r="H1025" s="5"/>
      <c r="I1025" s="5"/>
      <c r="J1025" s="5"/>
    </row>
    <row r="1026" spans="2:10" x14ac:dyDescent="0.25">
      <c r="B1026" s="1"/>
      <c r="C1026" s="1"/>
      <c r="D1026" s="8"/>
      <c r="E1026" s="8"/>
      <c r="F1026" s="8"/>
      <c r="G1026" s="8"/>
      <c r="H1026" s="5"/>
      <c r="I1026" s="5"/>
      <c r="J1026" s="5"/>
    </row>
    <row r="1027" spans="2:10" x14ac:dyDescent="0.25">
      <c r="B1027" s="1"/>
      <c r="C1027" s="1"/>
      <c r="D1027" s="8"/>
      <c r="E1027" s="8"/>
      <c r="F1027" s="8"/>
      <c r="G1027" s="8"/>
      <c r="H1027" s="5"/>
      <c r="I1027" s="5"/>
      <c r="J1027" s="5"/>
    </row>
    <row r="1028" spans="2:10" x14ac:dyDescent="0.25">
      <c r="B1028" s="1"/>
      <c r="C1028" s="1"/>
      <c r="D1028" s="8"/>
      <c r="E1028" s="8"/>
      <c r="F1028" s="8"/>
      <c r="G1028" s="8"/>
      <c r="H1028" s="5"/>
      <c r="I1028" s="5"/>
      <c r="J1028" s="5"/>
    </row>
    <row r="1029" spans="2:10" x14ac:dyDescent="0.25">
      <c r="B1029" s="1"/>
      <c r="C1029" s="1"/>
      <c r="D1029" s="8"/>
      <c r="E1029" s="8"/>
      <c r="F1029" s="8"/>
      <c r="G1029" s="8"/>
      <c r="H1029" s="5"/>
      <c r="I1029" s="5"/>
      <c r="J1029" s="5"/>
    </row>
    <row r="1030" spans="2:10" x14ac:dyDescent="0.25">
      <c r="B1030" s="1"/>
      <c r="C1030" s="1"/>
      <c r="D1030" s="8"/>
      <c r="E1030" s="8"/>
      <c r="F1030" s="8"/>
      <c r="G1030" s="8"/>
      <c r="H1030" s="5"/>
      <c r="I1030" s="5"/>
      <c r="J1030" s="5"/>
    </row>
    <row r="1031" spans="2:10" x14ac:dyDescent="0.25">
      <c r="B1031" s="1"/>
      <c r="C1031" s="1"/>
      <c r="D1031" s="8"/>
      <c r="E1031" s="8"/>
      <c r="F1031" s="8"/>
      <c r="G1031" s="8"/>
      <c r="H1031" s="5"/>
      <c r="I1031" s="5"/>
      <c r="J1031" s="5"/>
    </row>
    <row r="1032" spans="2:10" x14ac:dyDescent="0.25">
      <c r="B1032" s="1"/>
      <c r="C1032" s="1"/>
      <c r="D1032" s="8"/>
      <c r="E1032" s="8"/>
      <c r="F1032" s="8"/>
      <c r="G1032" s="8"/>
      <c r="H1032" s="5"/>
      <c r="I1032" s="5"/>
      <c r="J1032" s="5"/>
    </row>
    <row r="1033" spans="2:10" x14ac:dyDescent="0.25">
      <c r="B1033" s="1"/>
      <c r="C1033" s="1"/>
      <c r="D1033" s="8"/>
      <c r="E1033" s="8"/>
      <c r="F1033" s="8"/>
      <c r="G1033" s="8"/>
      <c r="H1033" s="5"/>
      <c r="I1033" s="5"/>
      <c r="J1033" s="5"/>
    </row>
    <row r="1034" spans="2:10" x14ac:dyDescent="0.25">
      <c r="B1034" s="1"/>
      <c r="C1034" s="1"/>
      <c r="D1034" s="8"/>
      <c r="E1034" s="8"/>
      <c r="F1034" s="8"/>
      <c r="G1034" s="8"/>
      <c r="H1034" s="5"/>
      <c r="I1034" s="5"/>
      <c r="J1034" s="5"/>
    </row>
    <row r="1035" spans="2:10" x14ac:dyDescent="0.25">
      <c r="B1035" s="1"/>
      <c r="C1035" s="1"/>
      <c r="D1035" s="8"/>
      <c r="E1035" s="8"/>
      <c r="F1035" s="8"/>
      <c r="G1035" s="8"/>
      <c r="H1035" s="5"/>
      <c r="I1035" s="5"/>
      <c r="J1035" s="5"/>
    </row>
    <row r="1036" spans="2:10" x14ac:dyDescent="0.25">
      <c r="B1036" s="1"/>
      <c r="C1036" s="1"/>
      <c r="D1036" s="8"/>
      <c r="E1036" s="8"/>
      <c r="F1036" s="8"/>
      <c r="G1036" s="8"/>
      <c r="H1036" s="5"/>
      <c r="I1036" s="5"/>
      <c r="J1036" s="5"/>
    </row>
    <row r="1037" spans="2:10" x14ac:dyDescent="0.25">
      <c r="B1037" s="1"/>
      <c r="C1037" s="1"/>
      <c r="D1037" s="8"/>
      <c r="E1037" s="8"/>
      <c r="F1037" s="8"/>
      <c r="G1037" s="8"/>
      <c r="H1037" s="5"/>
      <c r="I1037" s="5"/>
      <c r="J1037" s="5"/>
    </row>
    <row r="1038" spans="2:10" x14ac:dyDescent="0.25">
      <c r="B1038" s="1"/>
      <c r="C1038" s="1"/>
      <c r="D1038" s="8"/>
      <c r="E1038" s="8"/>
      <c r="F1038" s="8"/>
      <c r="G1038" s="8"/>
      <c r="H1038" s="5"/>
      <c r="I1038" s="5"/>
      <c r="J1038" s="5"/>
    </row>
    <row r="1039" spans="2:10" x14ac:dyDescent="0.25">
      <c r="B1039" s="1"/>
      <c r="C1039" s="1"/>
      <c r="D1039" s="8"/>
      <c r="E1039" s="8"/>
      <c r="F1039" s="8"/>
      <c r="G1039" s="8"/>
      <c r="H1039" s="5"/>
      <c r="I1039" s="5"/>
      <c r="J1039" s="5"/>
    </row>
    <row r="1040" spans="2:10" x14ac:dyDescent="0.25">
      <c r="B1040" s="1"/>
      <c r="C1040" s="1"/>
      <c r="D1040" s="8"/>
      <c r="E1040" s="8"/>
      <c r="F1040" s="8"/>
      <c r="G1040" s="8"/>
      <c r="H1040" s="5"/>
      <c r="I1040" s="5"/>
      <c r="J1040" s="5"/>
    </row>
    <row r="1041" spans="2:10" x14ac:dyDescent="0.25">
      <c r="B1041" s="1"/>
      <c r="C1041" s="1"/>
      <c r="D1041" s="8"/>
      <c r="E1041" s="8"/>
      <c r="F1041" s="8"/>
      <c r="G1041" s="8"/>
      <c r="H1041" s="5"/>
      <c r="I1041" s="5"/>
      <c r="J1041" s="5"/>
    </row>
    <row r="1042" spans="2:10" x14ac:dyDescent="0.25">
      <c r="B1042" s="1"/>
      <c r="C1042" s="1"/>
      <c r="D1042" s="8"/>
      <c r="E1042" s="8"/>
      <c r="F1042" s="8"/>
      <c r="G1042" s="8"/>
      <c r="H1042" s="5"/>
      <c r="I1042" s="5"/>
      <c r="J1042" s="5"/>
    </row>
    <row r="1043" spans="2:10" x14ac:dyDescent="0.25">
      <c r="B1043" s="1"/>
      <c r="C1043" s="1"/>
      <c r="D1043" s="8"/>
      <c r="E1043" s="8"/>
      <c r="F1043" s="8"/>
      <c r="G1043" s="8"/>
      <c r="H1043" s="5"/>
      <c r="I1043" s="5"/>
      <c r="J1043" s="5"/>
    </row>
    <row r="1044" spans="2:10" x14ac:dyDescent="0.25">
      <c r="B1044" s="1"/>
      <c r="C1044" s="1"/>
      <c r="D1044" s="8"/>
      <c r="E1044" s="8"/>
      <c r="F1044" s="8"/>
      <c r="G1044" s="8"/>
      <c r="H1044" s="5"/>
      <c r="I1044" s="5"/>
      <c r="J1044" s="5"/>
    </row>
    <row r="1045" spans="2:10" x14ac:dyDescent="0.25">
      <c r="B1045" s="1"/>
      <c r="C1045" s="1"/>
      <c r="D1045" s="8"/>
      <c r="E1045" s="8"/>
      <c r="F1045" s="8"/>
      <c r="G1045" s="8"/>
      <c r="H1045" s="5"/>
      <c r="I1045" s="5"/>
      <c r="J1045" s="5"/>
    </row>
    <row r="1046" spans="2:10" x14ac:dyDescent="0.25">
      <c r="B1046" s="1"/>
      <c r="C1046" s="1"/>
      <c r="D1046" s="8"/>
      <c r="E1046" s="8"/>
      <c r="F1046" s="8"/>
      <c r="G1046" s="8"/>
      <c r="H1046" s="5"/>
      <c r="I1046" s="5"/>
      <c r="J1046" s="5"/>
    </row>
    <row r="1047" spans="2:10" x14ac:dyDescent="0.25">
      <c r="B1047" s="1"/>
      <c r="C1047" s="1"/>
      <c r="D1047" s="8"/>
      <c r="E1047" s="8"/>
      <c r="F1047" s="8"/>
      <c r="G1047" s="8"/>
      <c r="H1047" s="5"/>
      <c r="I1047" s="5"/>
      <c r="J1047" s="5"/>
    </row>
    <row r="1048" spans="2:10" x14ac:dyDescent="0.25">
      <c r="B1048" s="1"/>
      <c r="C1048" s="1"/>
      <c r="D1048" s="8"/>
      <c r="E1048" s="8"/>
      <c r="F1048" s="8"/>
      <c r="G1048" s="8"/>
      <c r="H1048" s="5"/>
      <c r="I1048" s="5"/>
      <c r="J1048" s="5"/>
    </row>
    <row r="1049" spans="2:10" x14ac:dyDescent="0.25">
      <c r="B1049" s="1"/>
      <c r="C1049" s="1"/>
      <c r="D1049" s="8"/>
      <c r="E1049" s="8"/>
      <c r="F1049" s="8"/>
      <c r="G1049" s="8"/>
      <c r="H1049" s="5"/>
      <c r="I1049" s="5"/>
      <c r="J1049" s="5"/>
    </row>
    <row r="1050" spans="2:10" x14ac:dyDescent="0.25">
      <c r="B1050" s="1"/>
      <c r="C1050" s="1"/>
      <c r="D1050" s="8"/>
      <c r="E1050" s="8"/>
      <c r="F1050" s="8"/>
      <c r="G1050" s="8"/>
      <c r="H1050" s="5"/>
      <c r="I1050" s="5"/>
      <c r="J1050" s="5"/>
    </row>
    <row r="1051" spans="2:10" x14ac:dyDescent="0.25">
      <c r="B1051" s="1"/>
      <c r="C1051" s="1"/>
      <c r="D1051" s="8"/>
      <c r="E1051" s="8"/>
      <c r="F1051" s="8"/>
      <c r="G1051" s="8"/>
      <c r="H1051" s="5"/>
      <c r="I1051" s="5"/>
      <c r="J1051" s="5"/>
    </row>
    <row r="1052" spans="2:10" x14ac:dyDescent="0.25">
      <c r="B1052" s="1"/>
      <c r="C1052" s="1"/>
      <c r="D1052" s="8"/>
      <c r="E1052" s="8"/>
      <c r="F1052" s="8"/>
      <c r="G1052" s="8"/>
      <c r="H1052" s="5"/>
      <c r="I1052" s="5"/>
      <c r="J1052" s="5"/>
    </row>
    <row r="1053" spans="2:10" x14ac:dyDescent="0.25">
      <c r="B1053" s="1"/>
      <c r="C1053" s="1"/>
      <c r="D1053" s="8"/>
      <c r="E1053" s="8"/>
      <c r="F1053" s="8"/>
      <c r="G1053" s="8"/>
      <c r="H1053" s="5"/>
      <c r="I1053" s="5"/>
      <c r="J1053" s="5"/>
    </row>
    <row r="1054" spans="2:10" x14ac:dyDescent="0.25">
      <c r="B1054" s="1"/>
      <c r="C1054" s="1"/>
      <c r="D1054" s="8"/>
      <c r="E1054" s="8"/>
      <c r="F1054" s="8"/>
      <c r="G1054" s="8"/>
      <c r="H1054" s="5"/>
      <c r="I1054" s="5"/>
      <c r="J1054" s="5"/>
    </row>
    <row r="1055" spans="2:10" x14ac:dyDescent="0.25">
      <c r="B1055" s="1"/>
      <c r="C1055" s="1"/>
      <c r="D1055" s="8"/>
      <c r="E1055" s="8"/>
      <c r="F1055" s="8"/>
      <c r="G1055" s="8"/>
      <c r="H1055" s="5"/>
      <c r="I1055" s="5"/>
      <c r="J1055" s="5"/>
    </row>
    <row r="1056" spans="2:10" x14ac:dyDescent="0.25">
      <c r="B1056" s="1"/>
      <c r="C1056" s="1"/>
      <c r="D1056" s="8"/>
      <c r="E1056" s="8"/>
      <c r="F1056" s="8"/>
      <c r="G1056" s="8"/>
      <c r="H1056" s="5"/>
      <c r="I1056" s="5"/>
      <c r="J1056" s="5"/>
    </row>
    <row r="1057" spans="2:10" x14ac:dyDescent="0.25">
      <c r="B1057" s="1"/>
      <c r="C1057" s="1"/>
      <c r="D1057" s="8"/>
      <c r="E1057" s="8"/>
      <c r="F1057" s="8"/>
      <c r="G1057" s="8"/>
      <c r="H1057" s="5"/>
      <c r="I1057" s="5"/>
      <c r="J1057" s="5"/>
    </row>
    <row r="1058" spans="2:10" x14ac:dyDescent="0.25">
      <c r="B1058" s="1"/>
      <c r="C1058" s="1"/>
      <c r="D1058" s="8"/>
      <c r="E1058" s="8"/>
      <c r="F1058" s="8"/>
      <c r="G1058" s="8"/>
      <c r="H1058" s="5"/>
      <c r="I1058" s="5"/>
      <c r="J1058" s="5"/>
    </row>
    <row r="1059" spans="2:10" x14ac:dyDescent="0.25">
      <c r="B1059" s="1"/>
      <c r="C1059" s="1"/>
      <c r="D1059" s="8"/>
      <c r="E1059" s="8"/>
      <c r="F1059" s="8"/>
      <c r="G1059" s="8"/>
      <c r="H1059" s="5"/>
      <c r="I1059" s="5"/>
      <c r="J1059" s="5"/>
    </row>
    <row r="1060" spans="2:10" x14ac:dyDescent="0.25">
      <c r="B1060" s="1"/>
      <c r="C1060" s="1"/>
      <c r="D1060" s="8"/>
      <c r="E1060" s="8"/>
      <c r="F1060" s="8"/>
      <c r="G1060" s="8"/>
      <c r="H1060" s="5"/>
      <c r="I1060" s="5"/>
      <c r="J1060" s="5"/>
    </row>
    <row r="1061" spans="2:10" x14ac:dyDescent="0.25">
      <c r="B1061" s="1"/>
      <c r="C1061" s="1"/>
      <c r="D1061" s="8"/>
      <c r="E1061" s="8"/>
      <c r="F1061" s="8"/>
      <c r="G1061" s="8"/>
      <c r="H1061" s="5"/>
      <c r="I1061" s="5"/>
      <c r="J1061" s="5"/>
    </row>
    <row r="1062" spans="2:10" x14ac:dyDescent="0.25">
      <c r="B1062" s="1"/>
      <c r="C1062" s="1"/>
      <c r="D1062" s="8"/>
      <c r="E1062" s="8"/>
      <c r="F1062" s="8"/>
      <c r="G1062" s="8"/>
      <c r="H1062" s="5"/>
      <c r="I1062" s="5"/>
      <c r="J1062" s="5"/>
    </row>
    <row r="1063" spans="2:10" x14ac:dyDescent="0.25">
      <c r="B1063" s="1"/>
      <c r="C1063" s="1"/>
      <c r="D1063" s="8"/>
      <c r="E1063" s="8"/>
      <c r="F1063" s="8"/>
      <c r="G1063" s="8"/>
      <c r="H1063" s="5"/>
      <c r="I1063" s="5"/>
      <c r="J1063" s="5"/>
    </row>
    <row r="1064" spans="2:10" x14ac:dyDescent="0.25">
      <c r="B1064" s="1"/>
      <c r="C1064" s="1"/>
      <c r="D1064" s="8"/>
      <c r="E1064" s="8"/>
      <c r="F1064" s="8"/>
      <c r="G1064" s="8"/>
      <c r="H1064" s="5"/>
      <c r="I1064" s="5"/>
      <c r="J1064" s="5"/>
    </row>
    <row r="1065" spans="2:10" x14ac:dyDescent="0.25">
      <c r="B1065" s="1"/>
      <c r="C1065" s="1"/>
      <c r="D1065" s="8"/>
      <c r="E1065" s="8"/>
      <c r="F1065" s="8"/>
      <c r="G1065" s="8"/>
      <c r="H1065" s="5"/>
      <c r="I1065" s="5"/>
      <c r="J1065" s="5"/>
    </row>
    <row r="1066" spans="2:10" x14ac:dyDescent="0.25">
      <c r="B1066" s="1"/>
      <c r="C1066" s="1"/>
      <c r="D1066" s="8"/>
      <c r="E1066" s="8"/>
      <c r="F1066" s="8"/>
      <c r="G1066" s="8"/>
      <c r="H1066" s="5"/>
      <c r="I1066" s="5"/>
      <c r="J1066" s="5"/>
    </row>
    <row r="1067" spans="2:10" x14ac:dyDescent="0.25">
      <c r="B1067" s="1"/>
      <c r="C1067" s="1"/>
      <c r="D1067" s="8"/>
      <c r="E1067" s="8"/>
      <c r="F1067" s="8"/>
      <c r="G1067" s="8"/>
      <c r="H1067" s="5"/>
      <c r="I1067" s="5"/>
      <c r="J1067" s="5"/>
    </row>
    <row r="1068" spans="2:10" x14ac:dyDescent="0.25">
      <c r="B1068" s="1"/>
      <c r="C1068" s="1"/>
      <c r="D1068" s="8"/>
      <c r="E1068" s="8"/>
      <c r="F1068" s="8"/>
      <c r="G1068" s="8"/>
      <c r="H1068" s="5"/>
      <c r="I1068" s="5"/>
      <c r="J1068" s="5"/>
    </row>
    <row r="1069" spans="2:10" x14ac:dyDescent="0.25">
      <c r="B1069" s="1"/>
      <c r="C1069" s="1"/>
      <c r="D1069" s="8"/>
      <c r="E1069" s="8"/>
      <c r="F1069" s="8"/>
      <c r="G1069" s="8"/>
      <c r="H1069" s="5"/>
      <c r="I1069" s="5"/>
      <c r="J1069" s="5"/>
    </row>
    <row r="1070" spans="2:10" x14ac:dyDescent="0.25">
      <c r="B1070" s="1"/>
      <c r="C1070" s="1"/>
      <c r="D1070" s="8"/>
      <c r="E1070" s="8"/>
      <c r="F1070" s="8"/>
      <c r="G1070" s="8"/>
      <c r="H1070" s="5"/>
      <c r="I1070" s="5"/>
      <c r="J1070" s="5"/>
    </row>
    <row r="1071" spans="2:10" x14ac:dyDescent="0.25">
      <c r="B1071" s="1"/>
      <c r="C1071" s="1"/>
      <c r="D1071" s="8"/>
      <c r="E1071" s="8"/>
      <c r="F1071" s="8"/>
      <c r="G1071" s="8"/>
      <c r="H1071" s="5"/>
      <c r="I1071" s="5"/>
      <c r="J1071" s="5"/>
    </row>
    <row r="1072" spans="2:10" x14ac:dyDescent="0.25">
      <c r="B1072" s="1"/>
      <c r="C1072" s="1"/>
      <c r="D1072" s="8"/>
      <c r="E1072" s="8"/>
      <c r="F1072" s="8"/>
      <c r="G1072" s="8"/>
      <c r="H1072" s="5"/>
      <c r="I1072" s="5"/>
      <c r="J1072" s="5"/>
    </row>
    <row r="1073" spans="2:10" x14ac:dyDescent="0.25">
      <c r="B1073" s="1"/>
      <c r="C1073" s="1"/>
      <c r="D1073" s="8"/>
      <c r="E1073" s="8"/>
      <c r="F1073" s="8"/>
      <c r="G1073" s="8"/>
      <c r="H1073" s="5"/>
      <c r="I1073" s="5"/>
      <c r="J1073" s="5"/>
    </row>
    <row r="1074" spans="2:10" x14ac:dyDescent="0.25">
      <c r="B1074" s="1"/>
      <c r="C1074" s="1"/>
      <c r="D1074" s="8"/>
      <c r="E1074" s="8"/>
      <c r="F1074" s="8"/>
      <c r="G1074" s="8"/>
      <c r="H1074" s="5"/>
      <c r="I1074" s="5"/>
      <c r="J1074" s="5"/>
    </row>
    <row r="1075" spans="2:10" x14ac:dyDescent="0.25">
      <c r="B1075" s="1"/>
      <c r="C1075" s="1"/>
      <c r="D1075" s="8"/>
      <c r="E1075" s="8"/>
      <c r="F1075" s="8"/>
      <c r="G1075" s="8"/>
      <c r="H1075" s="5"/>
      <c r="I1075" s="5"/>
      <c r="J1075" s="5"/>
    </row>
    <row r="1076" spans="2:10" x14ac:dyDescent="0.25">
      <c r="B1076" s="1"/>
      <c r="C1076" s="1"/>
      <c r="D1076" s="8"/>
      <c r="E1076" s="8"/>
      <c r="F1076" s="8"/>
      <c r="G1076" s="8"/>
      <c r="H1076" s="5"/>
      <c r="I1076" s="5"/>
      <c r="J1076" s="5"/>
    </row>
    <row r="1077" spans="2:10" x14ac:dyDescent="0.25">
      <c r="B1077" s="1"/>
      <c r="C1077" s="1"/>
      <c r="D1077" s="8"/>
      <c r="E1077" s="8"/>
      <c r="F1077" s="8"/>
      <c r="G1077" s="8"/>
      <c r="H1077" s="5"/>
      <c r="I1077" s="5"/>
      <c r="J1077" s="5"/>
    </row>
    <row r="1078" spans="2:10" x14ac:dyDescent="0.25">
      <c r="B1078" s="1"/>
      <c r="C1078" s="1"/>
      <c r="D1078" s="8"/>
      <c r="E1078" s="8"/>
      <c r="F1078" s="8"/>
      <c r="G1078" s="8"/>
      <c r="H1078" s="5"/>
      <c r="I1078" s="5"/>
      <c r="J1078" s="5"/>
    </row>
    <row r="1079" spans="2:10" x14ac:dyDescent="0.25">
      <c r="B1079" s="1"/>
      <c r="C1079" s="1"/>
      <c r="D1079" s="8"/>
      <c r="E1079" s="8"/>
      <c r="F1079" s="8"/>
      <c r="G1079" s="8"/>
      <c r="H1079" s="5"/>
      <c r="I1079" s="5"/>
      <c r="J1079" s="5"/>
    </row>
    <row r="1080" spans="2:10" x14ac:dyDescent="0.25">
      <c r="B1080" s="1"/>
      <c r="C1080" s="1"/>
      <c r="D1080" s="8"/>
      <c r="E1080" s="8"/>
      <c r="F1080" s="8"/>
      <c r="G1080" s="8"/>
      <c r="H1080" s="5"/>
      <c r="I1080" s="5"/>
      <c r="J1080" s="5"/>
    </row>
    <row r="1081" spans="2:10" x14ac:dyDescent="0.25">
      <c r="B1081" s="1"/>
      <c r="C1081" s="1"/>
      <c r="D1081" s="8"/>
      <c r="E1081" s="8"/>
      <c r="F1081" s="8"/>
      <c r="G1081" s="8"/>
      <c r="H1081" s="5"/>
      <c r="I1081" s="5"/>
      <c r="J1081" s="5"/>
    </row>
    <row r="1082" spans="2:10" x14ac:dyDescent="0.25">
      <c r="B1082" s="1"/>
      <c r="C1082" s="1"/>
      <c r="D1082" s="8"/>
      <c r="E1082" s="8"/>
      <c r="F1082" s="8"/>
      <c r="G1082" s="8"/>
      <c r="H1082" s="5"/>
      <c r="I1082" s="5"/>
      <c r="J1082" s="5"/>
    </row>
    <row r="1083" spans="2:10" x14ac:dyDescent="0.25">
      <c r="B1083" s="1"/>
      <c r="C1083" s="1"/>
      <c r="D1083" s="8"/>
      <c r="E1083" s="8"/>
      <c r="F1083" s="8"/>
      <c r="G1083" s="8"/>
      <c r="H1083" s="5"/>
      <c r="I1083" s="5"/>
      <c r="J1083" s="5"/>
    </row>
    <row r="1084" spans="2:10" x14ac:dyDescent="0.25">
      <c r="B1084" s="1"/>
      <c r="C1084" s="1"/>
      <c r="D1084" s="8"/>
      <c r="E1084" s="8"/>
      <c r="F1084" s="8"/>
      <c r="G1084" s="8"/>
      <c r="H1084" s="5"/>
      <c r="I1084" s="5"/>
      <c r="J1084" s="5"/>
    </row>
    <row r="1085" spans="2:10" x14ac:dyDescent="0.25">
      <c r="B1085" s="1"/>
      <c r="C1085" s="1"/>
      <c r="D1085" s="8"/>
      <c r="E1085" s="8"/>
      <c r="F1085" s="8"/>
      <c r="G1085" s="8"/>
      <c r="H1085" s="5"/>
      <c r="I1085" s="5"/>
      <c r="J1085" s="5"/>
    </row>
    <row r="1086" spans="2:10" x14ac:dyDescent="0.25">
      <c r="B1086" s="1"/>
      <c r="C1086" s="1"/>
      <c r="D1086" s="8"/>
      <c r="E1086" s="8"/>
      <c r="F1086" s="8"/>
      <c r="G1086" s="8"/>
      <c r="H1086" s="5"/>
      <c r="I1086" s="5"/>
      <c r="J1086" s="5"/>
    </row>
    <row r="1087" spans="2:10" x14ac:dyDescent="0.25">
      <c r="B1087" s="1"/>
      <c r="C1087" s="1"/>
      <c r="D1087" s="8"/>
      <c r="E1087" s="8"/>
      <c r="F1087" s="8"/>
      <c r="G1087" s="8"/>
      <c r="H1087" s="5"/>
      <c r="I1087" s="5"/>
      <c r="J1087" s="5"/>
    </row>
    <row r="1088" spans="2:10" x14ac:dyDescent="0.25">
      <c r="B1088" s="1"/>
      <c r="C1088" s="1"/>
      <c r="D1088" s="8"/>
      <c r="E1088" s="8"/>
      <c r="F1088" s="8"/>
      <c r="G1088" s="8"/>
      <c r="H1088" s="5"/>
      <c r="I1088" s="5"/>
      <c r="J1088" s="5"/>
    </row>
    <row r="1089" spans="2:10" x14ac:dyDescent="0.25">
      <c r="B1089" s="1"/>
      <c r="C1089" s="1"/>
      <c r="D1089" s="8"/>
      <c r="E1089" s="8"/>
      <c r="F1089" s="8"/>
      <c r="G1089" s="8"/>
      <c r="H1089" s="5"/>
      <c r="I1089" s="5"/>
      <c r="J1089" s="5"/>
    </row>
    <row r="1090" spans="2:10" x14ac:dyDescent="0.25">
      <c r="B1090" s="1"/>
      <c r="C1090" s="1"/>
      <c r="D1090" s="8"/>
      <c r="E1090" s="8"/>
      <c r="F1090" s="8"/>
      <c r="G1090" s="8"/>
      <c r="H1090" s="5"/>
      <c r="I1090" s="5"/>
      <c r="J1090" s="5"/>
    </row>
    <row r="1091" spans="2:10" x14ac:dyDescent="0.25">
      <c r="B1091" s="1"/>
      <c r="C1091" s="1"/>
      <c r="D1091" s="8"/>
      <c r="E1091" s="8"/>
      <c r="F1091" s="8"/>
      <c r="G1091" s="8"/>
      <c r="H1091" s="5"/>
      <c r="I1091" s="5"/>
      <c r="J1091" s="5"/>
    </row>
    <row r="1092" spans="2:10" x14ac:dyDescent="0.25">
      <c r="B1092" s="1"/>
      <c r="C1092" s="1"/>
      <c r="D1092" s="8"/>
      <c r="E1092" s="8"/>
      <c r="F1092" s="8"/>
      <c r="G1092" s="8"/>
      <c r="H1092" s="5"/>
      <c r="I1092" s="5"/>
      <c r="J1092" s="5"/>
    </row>
    <row r="1093" spans="2:10" x14ac:dyDescent="0.25">
      <c r="B1093" s="1"/>
      <c r="C1093" s="1"/>
      <c r="D1093" s="8"/>
      <c r="E1093" s="8"/>
      <c r="F1093" s="8"/>
      <c r="G1093" s="8"/>
      <c r="H1093" s="5"/>
      <c r="I1093" s="5"/>
      <c r="J1093" s="5"/>
    </row>
    <row r="1094" spans="2:10" x14ac:dyDescent="0.25">
      <c r="B1094" s="1"/>
      <c r="C1094" s="1"/>
      <c r="D1094" s="8"/>
      <c r="E1094" s="8"/>
      <c r="F1094" s="8"/>
      <c r="G1094" s="8"/>
      <c r="H1094" s="5"/>
      <c r="I1094" s="5"/>
      <c r="J1094" s="5"/>
    </row>
    <row r="1095" spans="2:10" x14ac:dyDescent="0.25">
      <c r="B1095" s="1"/>
      <c r="C1095" s="1"/>
      <c r="D1095" s="8"/>
      <c r="E1095" s="8"/>
      <c r="F1095" s="8"/>
      <c r="G1095" s="8"/>
      <c r="H1095" s="5"/>
      <c r="I1095" s="5"/>
      <c r="J1095" s="5"/>
    </row>
    <row r="1096" spans="2:10" x14ac:dyDescent="0.25">
      <c r="B1096" s="1"/>
      <c r="C1096" s="1"/>
      <c r="D1096" s="8"/>
      <c r="E1096" s="8"/>
      <c r="F1096" s="8"/>
      <c r="G1096" s="8"/>
      <c r="H1096" s="5"/>
      <c r="I1096" s="5"/>
      <c r="J1096" s="5"/>
    </row>
    <row r="1097" spans="2:10" x14ac:dyDescent="0.25">
      <c r="B1097" s="1"/>
      <c r="C1097" s="1"/>
      <c r="D1097" s="8"/>
      <c r="E1097" s="8"/>
      <c r="F1097" s="8"/>
      <c r="G1097" s="8"/>
      <c r="H1097" s="5"/>
      <c r="I1097" s="5"/>
      <c r="J1097" s="5"/>
    </row>
    <row r="1098" spans="2:10" x14ac:dyDescent="0.25">
      <c r="B1098" s="1"/>
      <c r="C1098" s="1"/>
      <c r="D1098" s="8"/>
      <c r="E1098" s="8"/>
      <c r="F1098" s="8"/>
      <c r="G1098" s="8"/>
      <c r="H1098" s="5"/>
      <c r="I1098" s="5"/>
      <c r="J1098" s="5"/>
    </row>
    <row r="1099" spans="2:10" x14ac:dyDescent="0.25">
      <c r="B1099" s="1"/>
      <c r="C1099" s="1"/>
      <c r="D1099" s="8"/>
      <c r="E1099" s="8"/>
      <c r="F1099" s="8"/>
      <c r="G1099" s="8"/>
      <c r="H1099" s="5"/>
      <c r="I1099" s="5"/>
      <c r="J1099" s="5"/>
    </row>
    <row r="1100" spans="2:10" x14ac:dyDescent="0.25">
      <c r="B1100" s="1"/>
      <c r="C1100" s="1"/>
      <c r="D1100" s="8"/>
      <c r="E1100" s="8"/>
      <c r="F1100" s="8"/>
      <c r="G1100" s="8"/>
      <c r="H1100" s="5"/>
      <c r="I1100" s="5"/>
      <c r="J1100" s="5"/>
    </row>
    <row r="1101" spans="2:10" x14ac:dyDescent="0.25">
      <c r="B1101" s="1"/>
      <c r="C1101" s="1"/>
      <c r="D1101" s="8"/>
      <c r="E1101" s="8"/>
      <c r="F1101" s="8"/>
      <c r="G1101" s="8"/>
      <c r="H1101" s="5"/>
      <c r="I1101" s="5"/>
      <c r="J1101" s="5"/>
    </row>
    <row r="1102" spans="2:10" x14ac:dyDescent="0.25">
      <c r="B1102" s="1"/>
      <c r="C1102" s="1"/>
      <c r="D1102" s="8"/>
      <c r="E1102" s="8"/>
      <c r="F1102" s="8"/>
      <c r="G1102" s="8"/>
      <c r="H1102" s="5"/>
      <c r="I1102" s="5"/>
      <c r="J1102" s="5"/>
    </row>
    <row r="1103" spans="2:10" x14ac:dyDescent="0.25">
      <c r="B1103" s="1"/>
      <c r="C1103" s="1"/>
      <c r="D1103" s="8"/>
      <c r="E1103" s="8"/>
      <c r="F1103" s="8"/>
      <c r="G1103" s="8"/>
      <c r="H1103" s="5"/>
      <c r="I1103" s="5"/>
      <c r="J1103" s="5"/>
    </row>
    <row r="1104" spans="2:10" x14ac:dyDescent="0.25">
      <c r="B1104" s="1"/>
      <c r="C1104" s="1"/>
      <c r="D1104" s="8"/>
      <c r="E1104" s="8"/>
      <c r="F1104" s="8"/>
      <c r="G1104" s="8"/>
      <c r="H1104" s="5"/>
      <c r="I1104" s="5"/>
      <c r="J1104" s="5"/>
    </row>
    <row r="1105" spans="2:10" x14ac:dyDescent="0.25">
      <c r="B1105" s="1"/>
      <c r="C1105" s="1"/>
      <c r="D1105" s="8"/>
      <c r="E1105" s="8"/>
      <c r="F1105" s="8"/>
      <c r="G1105" s="8"/>
      <c r="H1105" s="5"/>
      <c r="I1105" s="5"/>
      <c r="J1105" s="5"/>
    </row>
    <row r="1106" spans="2:10" x14ac:dyDescent="0.25">
      <c r="B1106" s="1"/>
      <c r="C1106" s="1"/>
      <c r="D1106" s="8"/>
      <c r="E1106" s="8"/>
      <c r="F1106" s="8"/>
      <c r="G1106" s="8"/>
      <c r="H1106" s="5"/>
      <c r="I1106" s="5"/>
      <c r="J1106" s="5"/>
    </row>
    <row r="1107" spans="2:10" x14ac:dyDescent="0.25">
      <c r="B1107" s="1"/>
      <c r="C1107" s="1"/>
      <c r="D1107" s="8"/>
      <c r="E1107" s="8"/>
      <c r="F1107" s="8"/>
      <c r="G1107" s="8"/>
      <c r="H1107" s="5"/>
      <c r="I1107" s="5"/>
      <c r="J1107" s="5"/>
    </row>
    <row r="1108" spans="2:10" x14ac:dyDescent="0.25">
      <c r="B1108" s="1"/>
      <c r="C1108" s="1"/>
      <c r="D1108" s="8"/>
      <c r="E1108" s="8"/>
      <c r="F1108" s="8"/>
      <c r="G1108" s="8"/>
      <c r="H1108" s="5"/>
      <c r="I1108" s="5"/>
      <c r="J1108" s="5"/>
    </row>
    <row r="1109" spans="2:10" x14ac:dyDescent="0.25">
      <c r="B1109" s="1"/>
      <c r="C1109" s="1"/>
      <c r="D1109" s="8"/>
      <c r="E1109" s="8"/>
      <c r="F1109" s="8"/>
      <c r="G1109" s="8"/>
      <c r="H1109" s="5"/>
      <c r="I1109" s="5"/>
      <c r="J1109" s="5"/>
    </row>
    <row r="1110" spans="2:10" x14ac:dyDescent="0.25">
      <c r="B1110" s="1"/>
      <c r="C1110" s="1"/>
      <c r="D1110" s="8"/>
      <c r="E1110" s="8"/>
      <c r="F1110" s="8"/>
      <c r="G1110" s="8"/>
      <c r="H1110" s="5"/>
      <c r="I1110" s="5"/>
      <c r="J1110" s="5"/>
    </row>
    <row r="1111" spans="2:10" x14ac:dyDescent="0.25">
      <c r="B1111" s="1"/>
      <c r="C1111" s="1"/>
      <c r="D1111" s="8"/>
      <c r="E1111" s="8"/>
      <c r="F1111" s="8"/>
      <c r="G1111" s="8"/>
      <c r="H1111" s="5"/>
      <c r="I1111" s="5"/>
      <c r="J1111" s="5"/>
    </row>
    <row r="1112" spans="2:10" x14ac:dyDescent="0.25">
      <c r="B1112" s="1"/>
      <c r="C1112" s="1"/>
      <c r="D1112" s="8"/>
      <c r="E1112" s="8"/>
      <c r="F1112" s="8"/>
      <c r="G1112" s="8"/>
      <c r="H1112" s="5"/>
      <c r="I1112" s="5"/>
      <c r="J1112" s="5"/>
    </row>
    <row r="1113" spans="2:10" x14ac:dyDescent="0.25">
      <c r="B1113" s="1"/>
      <c r="C1113" s="1"/>
      <c r="D1113" s="8"/>
      <c r="E1113" s="8"/>
      <c r="F1113" s="8"/>
      <c r="G1113" s="8"/>
      <c r="H1113" s="5"/>
      <c r="I1113" s="5"/>
      <c r="J1113" s="5"/>
    </row>
    <row r="1114" spans="2:10" x14ac:dyDescent="0.25">
      <c r="B1114" s="1"/>
      <c r="C1114" s="1"/>
      <c r="D1114" s="8"/>
      <c r="E1114" s="8"/>
      <c r="F1114" s="8"/>
      <c r="G1114" s="8"/>
      <c r="H1114" s="5"/>
      <c r="I1114" s="5"/>
      <c r="J1114" s="5"/>
    </row>
    <row r="1115" spans="2:10" x14ac:dyDescent="0.25">
      <c r="B1115" s="1"/>
      <c r="C1115" s="1"/>
      <c r="D1115" s="8"/>
      <c r="E1115" s="8"/>
      <c r="F1115" s="8"/>
      <c r="G1115" s="8"/>
      <c r="H1115" s="5"/>
      <c r="I1115" s="5"/>
      <c r="J1115" s="5"/>
    </row>
    <row r="1116" spans="2:10" x14ac:dyDescent="0.25">
      <c r="B1116" s="1"/>
      <c r="C1116" s="1"/>
      <c r="D1116" s="8"/>
      <c r="E1116" s="8"/>
      <c r="F1116" s="8"/>
      <c r="G1116" s="8"/>
      <c r="H1116" s="5"/>
      <c r="I1116" s="5"/>
      <c r="J1116" s="5"/>
    </row>
    <row r="1117" spans="2:10" x14ac:dyDescent="0.25">
      <c r="B1117" s="1"/>
      <c r="C1117" s="1"/>
      <c r="D1117" s="8"/>
      <c r="E1117" s="8"/>
      <c r="F1117" s="8"/>
      <c r="G1117" s="8"/>
      <c r="H1117" s="5"/>
      <c r="I1117" s="5"/>
      <c r="J1117" s="5"/>
    </row>
    <row r="1118" spans="2:10" x14ac:dyDescent="0.25">
      <c r="B1118" s="1"/>
      <c r="C1118" s="1"/>
      <c r="D1118" s="8"/>
      <c r="E1118" s="8"/>
      <c r="F1118" s="8"/>
      <c r="G1118" s="8"/>
      <c r="H1118" s="5"/>
      <c r="I1118" s="5"/>
      <c r="J1118" s="5"/>
    </row>
    <row r="1119" spans="2:10" x14ac:dyDescent="0.25">
      <c r="B1119" s="1"/>
      <c r="C1119" s="1"/>
      <c r="D1119" s="8"/>
      <c r="E1119" s="8"/>
      <c r="F1119" s="8"/>
      <c r="G1119" s="8"/>
      <c r="H1119" s="5"/>
      <c r="I1119" s="5"/>
      <c r="J1119" s="5"/>
    </row>
    <row r="1120" spans="2:10" x14ac:dyDescent="0.25">
      <c r="B1120" s="1"/>
      <c r="C1120" s="1"/>
      <c r="D1120" s="8"/>
      <c r="E1120" s="8"/>
      <c r="F1120" s="8"/>
      <c r="G1120" s="8"/>
      <c r="H1120" s="5"/>
      <c r="I1120" s="5"/>
      <c r="J1120" s="5"/>
    </row>
    <row r="1121" spans="2:10" x14ac:dyDescent="0.25">
      <c r="B1121" s="1"/>
      <c r="C1121" s="1"/>
      <c r="D1121" s="8"/>
      <c r="E1121" s="8"/>
      <c r="F1121" s="8"/>
      <c r="G1121" s="8"/>
      <c r="H1121" s="5"/>
      <c r="I1121" s="5"/>
      <c r="J1121" s="5"/>
    </row>
    <row r="1122" spans="2:10" x14ac:dyDescent="0.25">
      <c r="B1122" s="1"/>
      <c r="C1122" s="1"/>
      <c r="D1122" s="8"/>
      <c r="E1122" s="8"/>
      <c r="F1122" s="8"/>
      <c r="G1122" s="8"/>
      <c r="H1122" s="5"/>
      <c r="I1122" s="5"/>
      <c r="J1122" s="5"/>
    </row>
    <row r="1123" spans="2:10" x14ac:dyDescent="0.25">
      <c r="B1123" s="1"/>
      <c r="C1123" s="1"/>
      <c r="D1123" s="8"/>
      <c r="E1123" s="8"/>
      <c r="F1123" s="8"/>
      <c r="G1123" s="8"/>
      <c r="H1123" s="5"/>
      <c r="I1123" s="5"/>
      <c r="J1123" s="5"/>
    </row>
    <row r="1124" spans="2:10" x14ac:dyDescent="0.25">
      <c r="B1124" s="1"/>
      <c r="C1124" s="1"/>
      <c r="D1124" s="8"/>
      <c r="E1124" s="8"/>
      <c r="F1124" s="8"/>
      <c r="G1124" s="8"/>
      <c r="H1124" s="5"/>
      <c r="I1124" s="5"/>
      <c r="J1124" s="5"/>
    </row>
    <row r="1125" spans="2:10" x14ac:dyDescent="0.25">
      <c r="B1125" s="1"/>
      <c r="C1125" s="1"/>
      <c r="D1125" s="8"/>
      <c r="E1125" s="8"/>
      <c r="F1125" s="8"/>
      <c r="G1125" s="8"/>
      <c r="H1125" s="5"/>
      <c r="I1125" s="5"/>
      <c r="J1125" s="5"/>
    </row>
    <row r="1126" spans="2:10" x14ac:dyDescent="0.25">
      <c r="B1126" s="1"/>
      <c r="C1126" s="1"/>
      <c r="D1126" s="8"/>
      <c r="E1126" s="8"/>
      <c r="F1126" s="8"/>
      <c r="G1126" s="8"/>
      <c r="H1126" s="5"/>
      <c r="I1126" s="5"/>
      <c r="J1126" s="5"/>
    </row>
    <row r="1127" spans="2:10" x14ac:dyDescent="0.25">
      <c r="B1127" s="1"/>
      <c r="C1127" s="1"/>
      <c r="D1127" s="8"/>
      <c r="E1127" s="8"/>
      <c r="F1127" s="8"/>
      <c r="G1127" s="8"/>
      <c r="H1127" s="5"/>
      <c r="I1127" s="5"/>
      <c r="J1127" s="5"/>
    </row>
    <row r="1128" spans="2:10" x14ac:dyDescent="0.25">
      <c r="B1128" s="1"/>
      <c r="C1128" s="1"/>
      <c r="D1128" s="8"/>
      <c r="E1128" s="8"/>
      <c r="F1128" s="8"/>
      <c r="G1128" s="8"/>
      <c r="H1128" s="5"/>
      <c r="I1128" s="5"/>
      <c r="J1128" s="5"/>
    </row>
    <row r="1129" spans="2:10" x14ac:dyDescent="0.25">
      <c r="B1129" s="1"/>
      <c r="C1129" s="1"/>
      <c r="D1129" s="8"/>
      <c r="E1129" s="8"/>
      <c r="F1129" s="8"/>
      <c r="G1129" s="8"/>
      <c r="H1129" s="5"/>
      <c r="I1129" s="5"/>
      <c r="J1129" s="5"/>
    </row>
    <row r="1130" spans="2:10" x14ac:dyDescent="0.25">
      <c r="B1130" s="1"/>
      <c r="C1130" s="1"/>
      <c r="D1130" s="8"/>
      <c r="E1130" s="8"/>
      <c r="F1130" s="8"/>
      <c r="G1130" s="8"/>
      <c r="H1130" s="5"/>
      <c r="I1130" s="5"/>
      <c r="J1130" s="5"/>
    </row>
    <row r="1131" spans="2:10" x14ac:dyDescent="0.25">
      <c r="B1131" s="1"/>
      <c r="C1131" s="1"/>
      <c r="D1131" s="8"/>
      <c r="E1131" s="8"/>
      <c r="F1131" s="8"/>
      <c r="G1131" s="8"/>
      <c r="H1131" s="5"/>
      <c r="I1131" s="5"/>
      <c r="J1131" s="5"/>
    </row>
    <row r="1132" spans="2:10" x14ac:dyDescent="0.25">
      <c r="B1132" s="1"/>
      <c r="C1132" s="1"/>
      <c r="D1132" s="8"/>
      <c r="E1132" s="8"/>
      <c r="F1132" s="8"/>
      <c r="G1132" s="8"/>
      <c r="H1132" s="5"/>
      <c r="I1132" s="5"/>
      <c r="J1132" s="5"/>
    </row>
    <row r="1133" spans="2:10" x14ac:dyDescent="0.25">
      <c r="B1133" s="1"/>
      <c r="C1133" s="1"/>
      <c r="D1133" s="8"/>
      <c r="E1133" s="8"/>
      <c r="F1133" s="8"/>
      <c r="G1133" s="8"/>
      <c r="H1133" s="5"/>
      <c r="I1133" s="5"/>
      <c r="J1133" s="5"/>
    </row>
    <row r="1134" spans="2:10" x14ac:dyDescent="0.25">
      <c r="B1134" s="1"/>
      <c r="C1134" s="1"/>
      <c r="D1134" s="8"/>
      <c r="E1134" s="8"/>
      <c r="F1134" s="8"/>
      <c r="G1134" s="8"/>
      <c r="H1134" s="5"/>
      <c r="I1134" s="5"/>
      <c r="J1134" s="5"/>
    </row>
    <row r="1135" spans="2:10" x14ac:dyDescent="0.25">
      <c r="B1135" s="1"/>
      <c r="C1135" s="1"/>
      <c r="D1135" s="8"/>
      <c r="E1135" s="8"/>
      <c r="F1135" s="8"/>
      <c r="G1135" s="8"/>
      <c r="H1135" s="5"/>
      <c r="I1135" s="5"/>
      <c r="J1135" s="5"/>
    </row>
    <row r="1136" spans="2:10" x14ac:dyDescent="0.25">
      <c r="B1136" s="1"/>
      <c r="C1136" s="1"/>
      <c r="D1136" s="8"/>
      <c r="E1136" s="8"/>
      <c r="F1136" s="8"/>
      <c r="G1136" s="8"/>
      <c r="H1136" s="5"/>
      <c r="I1136" s="5"/>
      <c r="J1136" s="5"/>
    </row>
    <row r="1137" spans="2:10" x14ac:dyDescent="0.25">
      <c r="B1137" s="1"/>
      <c r="C1137" s="1"/>
      <c r="D1137" s="8"/>
      <c r="E1137" s="8"/>
      <c r="F1137" s="8"/>
      <c r="G1137" s="8"/>
      <c r="H1137" s="5"/>
      <c r="I1137" s="5"/>
      <c r="J1137" s="5"/>
    </row>
    <row r="1138" spans="2:10" x14ac:dyDescent="0.25">
      <c r="B1138" s="1"/>
      <c r="C1138" s="1"/>
      <c r="D1138" s="8"/>
      <c r="E1138" s="8"/>
      <c r="F1138" s="8"/>
      <c r="G1138" s="8"/>
      <c r="H1138" s="5"/>
      <c r="I1138" s="5"/>
      <c r="J1138" s="5"/>
    </row>
    <row r="1139" spans="2:10" x14ac:dyDescent="0.25">
      <c r="B1139" s="1"/>
      <c r="C1139" s="1"/>
      <c r="D1139" s="8"/>
      <c r="E1139" s="8"/>
      <c r="F1139" s="8"/>
      <c r="G1139" s="8"/>
      <c r="H1139" s="5"/>
      <c r="I1139" s="5"/>
      <c r="J1139" s="5"/>
    </row>
    <row r="1140" spans="2:10" x14ac:dyDescent="0.25">
      <c r="B1140" s="1"/>
      <c r="C1140" s="1"/>
      <c r="D1140" s="8"/>
      <c r="E1140" s="8"/>
      <c r="F1140" s="8"/>
      <c r="G1140" s="8"/>
      <c r="H1140" s="5"/>
      <c r="I1140" s="5"/>
      <c r="J1140" s="5"/>
    </row>
    <row r="1141" spans="2:10" x14ac:dyDescent="0.25">
      <c r="B1141" s="1"/>
      <c r="C1141" s="1"/>
      <c r="D1141" s="8"/>
      <c r="E1141" s="8"/>
      <c r="F1141" s="8"/>
      <c r="G1141" s="8"/>
      <c r="H1141" s="5"/>
      <c r="I1141" s="5"/>
      <c r="J1141" s="5"/>
    </row>
    <row r="1142" spans="2:10" x14ac:dyDescent="0.25">
      <c r="B1142" s="1"/>
      <c r="C1142" s="1"/>
      <c r="D1142" s="8"/>
      <c r="E1142" s="8"/>
      <c r="F1142" s="8"/>
      <c r="G1142" s="8"/>
      <c r="H1142" s="5"/>
      <c r="I1142" s="5"/>
      <c r="J1142" s="5"/>
    </row>
    <row r="1143" spans="2:10" x14ac:dyDescent="0.25">
      <c r="B1143" s="1"/>
      <c r="C1143" s="1"/>
      <c r="D1143" s="8"/>
      <c r="E1143" s="8"/>
      <c r="F1143" s="8"/>
      <c r="G1143" s="8"/>
      <c r="H1143" s="5"/>
      <c r="I1143" s="5"/>
      <c r="J1143" s="5"/>
    </row>
    <row r="1144" spans="2:10" x14ac:dyDescent="0.25">
      <c r="B1144" s="1"/>
      <c r="C1144" s="1"/>
      <c r="D1144" s="8"/>
      <c r="E1144" s="8"/>
      <c r="F1144" s="8"/>
      <c r="G1144" s="8"/>
      <c r="H1144" s="5"/>
      <c r="I1144" s="5"/>
      <c r="J1144" s="5"/>
    </row>
    <row r="1145" spans="2:10" x14ac:dyDescent="0.25">
      <c r="B1145" s="1"/>
      <c r="C1145" s="1"/>
      <c r="D1145" s="8"/>
      <c r="E1145" s="8"/>
      <c r="F1145" s="8"/>
      <c r="G1145" s="8"/>
      <c r="H1145" s="5"/>
      <c r="I1145" s="5"/>
      <c r="J1145" s="5"/>
    </row>
    <row r="1146" spans="2:10" x14ac:dyDescent="0.25">
      <c r="B1146" s="1"/>
      <c r="C1146" s="1"/>
      <c r="D1146" s="8"/>
      <c r="E1146" s="8"/>
      <c r="F1146" s="8"/>
      <c r="G1146" s="8"/>
      <c r="H1146" s="5"/>
      <c r="I1146" s="5"/>
      <c r="J1146" s="5"/>
    </row>
    <row r="1147" spans="2:10" x14ac:dyDescent="0.25">
      <c r="B1147" s="1"/>
      <c r="C1147" s="1"/>
      <c r="D1147" s="8"/>
      <c r="E1147" s="8"/>
      <c r="F1147" s="8"/>
      <c r="G1147" s="8"/>
      <c r="H1147" s="5"/>
      <c r="I1147" s="5"/>
      <c r="J1147" s="5"/>
    </row>
    <row r="1148" spans="2:10" x14ac:dyDescent="0.25">
      <c r="B1148" s="1"/>
      <c r="C1148" s="1"/>
      <c r="D1148" s="8"/>
      <c r="E1148" s="8"/>
      <c r="F1148" s="8"/>
      <c r="G1148" s="8"/>
      <c r="H1148" s="5"/>
      <c r="I1148" s="5"/>
      <c r="J1148" s="5"/>
    </row>
    <row r="1149" spans="2:10" x14ac:dyDescent="0.25">
      <c r="B1149" s="1"/>
      <c r="C1149" s="1"/>
      <c r="D1149" s="8"/>
      <c r="E1149" s="8"/>
      <c r="F1149" s="8"/>
      <c r="G1149" s="8"/>
      <c r="H1149" s="5"/>
      <c r="I1149" s="5"/>
      <c r="J1149" s="5"/>
    </row>
    <row r="1150" spans="2:10" x14ac:dyDescent="0.25">
      <c r="B1150" s="1"/>
      <c r="C1150" s="1"/>
      <c r="D1150" s="8"/>
      <c r="E1150" s="8"/>
      <c r="F1150" s="8"/>
      <c r="G1150" s="8"/>
      <c r="H1150" s="5"/>
      <c r="I1150" s="5"/>
      <c r="J1150" s="5"/>
    </row>
    <row r="1151" spans="2:10" x14ac:dyDescent="0.25">
      <c r="B1151" s="1"/>
      <c r="C1151" s="1"/>
      <c r="D1151" s="8"/>
      <c r="E1151" s="8"/>
      <c r="F1151" s="8"/>
      <c r="G1151" s="8"/>
      <c r="H1151" s="5"/>
      <c r="I1151" s="5"/>
      <c r="J1151" s="5"/>
    </row>
    <row r="1152" spans="2:10" x14ac:dyDescent="0.25">
      <c r="B1152" s="1"/>
      <c r="C1152" s="1"/>
      <c r="D1152" s="8"/>
      <c r="E1152" s="8"/>
      <c r="F1152" s="8"/>
      <c r="G1152" s="8"/>
      <c r="H1152" s="5"/>
      <c r="I1152" s="5"/>
      <c r="J1152" s="5"/>
    </row>
    <row r="1153" spans="2:10" x14ac:dyDescent="0.25">
      <c r="B1153" s="1"/>
      <c r="C1153" s="1"/>
      <c r="D1153" s="8"/>
      <c r="E1153" s="8"/>
      <c r="F1153" s="8"/>
      <c r="G1153" s="8"/>
      <c r="H1153" s="5"/>
      <c r="I1153" s="5"/>
      <c r="J1153" s="5"/>
    </row>
    <row r="1154" spans="2:10" x14ac:dyDescent="0.25">
      <c r="B1154" s="1"/>
      <c r="C1154" s="1"/>
      <c r="D1154" s="8"/>
      <c r="E1154" s="8"/>
      <c r="F1154" s="8"/>
      <c r="G1154" s="8"/>
      <c r="H1154" s="5"/>
      <c r="I1154" s="5"/>
      <c r="J1154" s="5"/>
    </row>
    <row r="1155" spans="2:10" x14ac:dyDescent="0.25">
      <c r="B1155" s="1"/>
      <c r="C1155" s="1"/>
      <c r="D1155" s="8"/>
      <c r="E1155" s="8"/>
      <c r="F1155" s="8"/>
      <c r="G1155" s="8"/>
      <c r="H1155" s="5"/>
      <c r="I1155" s="5"/>
      <c r="J1155" s="5"/>
    </row>
    <row r="1156" spans="2:10" x14ac:dyDescent="0.25">
      <c r="B1156" s="1"/>
      <c r="C1156" s="1"/>
      <c r="D1156" s="8"/>
      <c r="E1156" s="8"/>
      <c r="F1156" s="8"/>
      <c r="G1156" s="8"/>
      <c r="H1156" s="5"/>
      <c r="I1156" s="5"/>
      <c r="J1156" s="5"/>
    </row>
    <row r="1157" spans="2:10" x14ac:dyDescent="0.25">
      <c r="B1157" s="1"/>
      <c r="C1157" s="1"/>
      <c r="D1157" s="8"/>
      <c r="E1157" s="8"/>
      <c r="F1157" s="8"/>
      <c r="G1157" s="8"/>
      <c r="H1157" s="5"/>
      <c r="I1157" s="5"/>
      <c r="J1157" s="5"/>
    </row>
    <row r="1158" spans="2:10" x14ac:dyDescent="0.25">
      <c r="B1158" s="1"/>
      <c r="C1158" s="1"/>
      <c r="D1158" s="8"/>
      <c r="E1158" s="8"/>
      <c r="F1158" s="8"/>
      <c r="G1158" s="8"/>
      <c r="H1158" s="5"/>
      <c r="I1158" s="5"/>
      <c r="J1158" s="5"/>
    </row>
    <row r="1159" spans="2:10" x14ac:dyDescent="0.25">
      <c r="B1159" s="1"/>
      <c r="C1159" s="1"/>
      <c r="D1159" s="8"/>
      <c r="E1159" s="8"/>
      <c r="F1159" s="8"/>
      <c r="G1159" s="8"/>
      <c r="H1159" s="5"/>
      <c r="I1159" s="5"/>
      <c r="J1159" s="5"/>
    </row>
    <row r="1160" spans="2:10" x14ac:dyDescent="0.25">
      <c r="B1160" s="1"/>
      <c r="C1160" s="1"/>
      <c r="D1160" s="8"/>
      <c r="E1160" s="8"/>
      <c r="F1160" s="8"/>
      <c r="G1160" s="8"/>
      <c r="H1160" s="5"/>
      <c r="I1160" s="5"/>
      <c r="J1160" s="5"/>
    </row>
    <row r="1161" spans="2:10" x14ac:dyDescent="0.25">
      <c r="B1161" s="1"/>
      <c r="C1161" s="1"/>
      <c r="D1161" s="8"/>
      <c r="E1161" s="8"/>
      <c r="F1161" s="8"/>
      <c r="G1161" s="8"/>
      <c r="H1161" s="5"/>
      <c r="I1161" s="5"/>
      <c r="J1161" s="5"/>
    </row>
    <row r="1162" spans="2:10" x14ac:dyDescent="0.25">
      <c r="B1162" s="1"/>
      <c r="C1162" s="1"/>
      <c r="D1162" s="8"/>
      <c r="E1162" s="8"/>
      <c r="F1162" s="8"/>
      <c r="G1162" s="8"/>
      <c r="H1162" s="5"/>
      <c r="I1162" s="5"/>
      <c r="J1162" s="5"/>
    </row>
    <row r="1163" spans="2:10" x14ac:dyDescent="0.25">
      <c r="B1163" s="1"/>
      <c r="C1163" s="1"/>
      <c r="D1163" s="8"/>
      <c r="E1163" s="8"/>
      <c r="F1163" s="8"/>
      <c r="G1163" s="8"/>
      <c r="H1163" s="5"/>
      <c r="I1163" s="5"/>
      <c r="J1163" s="5"/>
    </row>
    <row r="1164" spans="2:10" x14ac:dyDescent="0.25">
      <c r="B1164" s="1"/>
      <c r="C1164" s="1"/>
      <c r="D1164" s="8"/>
      <c r="E1164" s="8"/>
      <c r="F1164" s="8"/>
      <c r="G1164" s="8"/>
      <c r="H1164" s="5"/>
      <c r="I1164" s="5"/>
      <c r="J1164" s="5"/>
    </row>
    <row r="1165" spans="2:10" x14ac:dyDescent="0.25">
      <c r="B1165" s="1"/>
      <c r="C1165" s="1"/>
      <c r="D1165" s="8"/>
      <c r="E1165" s="8"/>
      <c r="F1165" s="8"/>
      <c r="G1165" s="8"/>
      <c r="H1165" s="5"/>
      <c r="I1165" s="5"/>
      <c r="J1165" s="5"/>
    </row>
    <row r="1166" spans="2:10" x14ac:dyDescent="0.25">
      <c r="B1166" s="1"/>
      <c r="C1166" s="1"/>
      <c r="D1166" s="8"/>
      <c r="E1166" s="8"/>
      <c r="F1166" s="8"/>
      <c r="G1166" s="8"/>
      <c r="H1166" s="5"/>
      <c r="I1166" s="5"/>
      <c r="J1166" s="5"/>
    </row>
    <row r="1167" spans="2:10" x14ac:dyDescent="0.25">
      <c r="B1167" s="1"/>
      <c r="C1167" s="1"/>
      <c r="D1167" s="8"/>
      <c r="E1167" s="8"/>
      <c r="F1167" s="8"/>
      <c r="G1167" s="8"/>
      <c r="H1167" s="5"/>
      <c r="I1167" s="5"/>
      <c r="J1167" s="5"/>
    </row>
    <row r="1168" spans="2:10" x14ac:dyDescent="0.25">
      <c r="B1168" s="1"/>
      <c r="C1168" s="1"/>
      <c r="D1168" s="8"/>
      <c r="E1168" s="8"/>
      <c r="F1168" s="8"/>
      <c r="G1168" s="8"/>
      <c r="H1168" s="5"/>
      <c r="I1168" s="5"/>
      <c r="J1168" s="5"/>
    </row>
    <row r="1169" spans="2:10" x14ac:dyDescent="0.25">
      <c r="B1169" s="1"/>
      <c r="C1169" s="1"/>
      <c r="D1169" s="8"/>
      <c r="E1169" s="8"/>
      <c r="F1169" s="8"/>
      <c r="G1169" s="8"/>
      <c r="H1169" s="5"/>
      <c r="I1169" s="5"/>
      <c r="J1169" s="5"/>
    </row>
    <row r="1170" spans="2:10" x14ac:dyDescent="0.25">
      <c r="B1170" s="1"/>
      <c r="C1170" s="1"/>
      <c r="D1170" s="8"/>
      <c r="E1170" s="8"/>
      <c r="F1170" s="8"/>
      <c r="G1170" s="8"/>
      <c r="H1170" s="5"/>
      <c r="I1170" s="5"/>
      <c r="J1170" s="5"/>
    </row>
    <row r="1171" spans="2:10" x14ac:dyDescent="0.25">
      <c r="B1171" s="1"/>
      <c r="C1171" s="1"/>
      <c r="D1171" s="8"/>
      <c r="E1171" s="8"/>
      <c r="F1171" s="8"/>
      <c r="G1171" s="8"/>
      <c r="H1171" s="5"/>
      <c r="I1171" s="5"/>
      <c r="J1171" s="5"/>
    </row>
    <row r="1172" spans="2:10" x14ac:dyDescent="0.25">
      <c r="B1172" s="1"/>
      <c r="C1172" s="1"/>
      <c r="D1172" s="8"/>
      <c r="E1172" s="8"/>
      <c r="F1172" s="8"/>
      <c r="G1172" s="8"/>
      <c r="H1172" s="5"/>
      <c r="I1172" s="5"/>
      <c r="J1172" s="5"/>
    </row>
    <row r="1173" spans="2:10" x14ac:dyDescent="0.25">
      <c r="B1173" s="1"/>
      <c r="C1173" s="1"/>
      <c r="D1173" s="8"/>
      <c r="E1173" s="8"/>
      <c r="F1173" s="8"/>
      <c r="G1173" s="8"/>
      <c r="H1173" s="5"/>
      <c r="I1173" s="5"/>
      <c r="J1173" s="5"/>
    </row>
    <row r="1174" spans="2:10" x14ac:dyDescent="0.25">
      <c r="B1174" s="1"/>
      <c r="C1174" s="1"/>
      <c r="D1174" s="8"/>
      <c r="E1174" s="8"/>
      <c r="F1174" s="8"/>
      <c r="G1174" s="8"/>
      <c r="H1174" s="5"/>
      <c r="I1174" s="5"/>
      <c r="J1174" s="5"/>
    </row>
    <row r="1175" spans="2:10" x14ac:dyDescent="0.25">
      <c r="B1175" s="1"/>
      <c r="C1175" s="1"/>
      <c r="D1175" s="8"/>
      <c r="E1175" s="8"/>
      <c r="F1175" s="8"/>
      <c r="G1175" s="8"/>
      <c r="H1175" s="5"/>
      <c r="I1175" s="5"/>
      <c r="J1175" s="5"/>
    </row>
    <row r="1176" spans="2:10" x14ac:dyDescent="0.25">
      <c r="B1176" s="1"/>
      <c r="C1176" s="1"/>
      <c r="D1176" s="8"/>
      <c r="E1176" s="8"/>
      <c r="F1176" s="8"/>
      <c r="G1176" s="8"/>
      <c r="H1176" s="5"/>
      <c r="I1176" s="5"/>
      <c r="J1176" s="5"/>
    </row>
    <row r="1177" spans="2:10" x14ac:dyDescent="0.25">
      <c r="B1177" s="1"/>
      <c r="C1177" s="1"/>
      <c r="D1177" s="8"/>
      <c r="E1177" s="8"/>
      <c r="F1177" s="8"/>
      <c r="G1177" s="8"/>
      <c r="H1177" s="5"/>
      <c r="I1177" s="5"/>
      <c r="J1177" s="5"/>
    </row>
    <row r="1178" spans="2:10" x14ac:dyDescent="0.25">
      <c r="B1178" s="1"/>
      <c r="C1178" s="1"/>
      <c r="D1178" s="8"/>
      <c r="E1178" s="8"/>
      <c r="F1178" s="8"/>
      <c r="G1178" s="8"/>
      <c r="H1178" s="5"/>
      <c r="I1178" s="5"/>
      <c r="J1178" s="5"/>
    </row>
    <row r="1179" spans="2:10" x14ac:dyDescent="0.25">
      <c r="B1179" s="1"/>
      <c r="C1179" s="1"/>
      <c r="D1179" s="8"/>
      <c r="E1179" s="8"/>
      <c r="F1179" s="8"/>
      <c r="G1179" s="8"/>
      <c r="H1179" s="5"/>
      <c r="I1179" s="5"/>
      <c r="J1179" s="5"/>
    </row>
    <row r="1180" spans="2:10" x14ac:dyDescent="0.25">
      <c r="B1180" s="1"/>
      <c r="C1180" s="1"/>
      <c r="D1180" s="8"/>
      <c r="E1180" s="8"/>
      <c r="F1180" s="8"/>
      <c r="G1180" s="8"/>
      <c r="H1180" s="5"/>
      <c r="I1180" s="5"/>
      <c r="J1180" s="5"/>
    </row>
    <row r="1181" spans="2:10" x14ac:dyDescent="0.25">
      <c r="B1181" s="1"/>
      <c r="C1181" s="1"/>
      <c r="D1181" s="8"/>
      <c r="E1181" s="8"/>
      <c r="F1181" s="8"/>
      <c r="G1181" s="8"/>
      <c r="H1181" s="5"/>
      <c r="I1181" s="5"/>
      <c r="J1181" s="5"/>
    </row>
    <row r="1182" spans="2:10" x14ac:dyDescent="0.25">
      <c r="B1182" s="1"/>
      <c r="C1182" s="1"/>
      <c r="D1182" s="8"/>
      <c r="E1182" s="8"/>
      <c r="F1182" s="8"/>
      <c r="G1182" s="8"/>
      <c r="H1182" s="5"/>
      <c r="I1182" s="5"/>
      <c r="J1182" s="5"/>
    </row>
    <row r="1183" spans="2:10" x14ac:dyDescent="0.25">
      <c r="B1183" s="1"/>
      <c r="C1183" s="1"/>
      <c r="D1183" s="8"/>
      <c r="E1183" s="8"/>
      <c r="F1183" s="8"/>
      <c r="G1183" s="8"/>
      <c r="H1183" s="5"/>
      <c r="I1183" s="5"/>
      <c r="J1183" s="5"/>
    </row>
    <row r="1184" spans="2:10" x14ac:dyDescent="0.25">
      <c r="B1184" s="1"/>
      <c r="C1184" s="1"/>
      <c r="D1184" s="8"/>
      <c r="E1184" s="8"/>
      <c r="F1184" s="8"/>
      <c r="G1184" s="8"/>
      <c r="H1184" s="5"/>
      <c r="I1184" s="5"/>
      <c r="J1184" s="5"/>
    </row>
    <row r="1185" spans="2:10" x14ac:dyDescent="0.25">
      <c r="B1185" s="1"/>
      <c r="C1185" s="1"/>
      <c r="D1185" s="8"/>
      <c r="E1185" s="8"/>
      <c r="F1185" s="8"/>
      <c r="G1185" s="8"/>
      <c r="H1185" s="5"/>
      <c r="I1185" s="5"/>
      <c r="J1185" s="5"/>
    </row>
    <row r="1186" spans="2:10" x14ac:dyDescent="0.25">
      <c r="B1186" s="1"/>
      <c r="C1186" s="1"/>
      <c r="D1186" s="8"/>
      <c r="E1186" s="8"/>
      <c r="F1186" s="8"/>
      <c r="G1186" s="8"/>
      <c r="H1186" s="5"/>
      <c r="I1186" s="5"/>
      <c r="J1186" s="5"/>
    </row>
    <row r="1187" spans="2:10" x14ac:dyDescent="0.25">
      <c r="B1187" s="1"/>
      <c r="C1187" s="1"/>
      <c r="D1187" s="8"/>
      <c r="E1187" s="8"/>
      <c r="F1187" s="8"/>
      <c r="G1187" s="8"/>
      <c r="H1187" s="5"/>
      <c r="I1187" s="5"/>
      <c r="J1187" s="5"/>
    </row>
    <row r="1188" spans="2:10" x14ac:dyDescent="0.25">
      <c r="B1188" s="1"/>
      <c r="C1188" s="1"/>
      <c r="D1188" s="8"/>
      <c r="E1188" s="8"/>
      <c r="F1188" s="8"/>
      <c r="G1188" s="8"/>
      <c r="H1188" s="5"/>
      <c r="I1188" s="5"/>
      <c r="J1188" s="5"/>
    </row>
    <row r="1189" spans="2:10" x14ac:dyDescent="0.25">
      <c r="B1189" s="1"/>
      <c r="C1189" s="1"/>
      <c r="D1189" s="8"/>
      <c r="E1189" s="8"/>
      <c r="F1189" s="8"/>
      <c r="G1189" s="8"/>
      <c r="H1189" s="5"/>
      <c r="I1189" s="5"/>
      <c r="J1189" s="5"/>
    </row>
    <row r="1190" spans="2:10" x14ac:dyDescent="0.25">
      <c r="B1190" s="1"/>
      <c r="C1190" s="1"/>
      <c r="D1190" s="8"/>
      <c r="E1190" s="8"/>
      <c r="F1190" s="8"/>
      <c r="G1190" s="8"/>
      <c r="H1190" s="5"/>
      <c r="I1190" s="5"/>
      <c r="J1190" s="5"/>
    </row>
    <row r="1191" spans="2:10" x14ac:dyDescent="0.25">
      <c r="B1191" s="1"/>
      <c r="C1191" s="1"/>
      <c r="D1191" s="8"/>
      <c r="E1191" s="8"/>
      <c r="F1191" s="8"/>
      <c r="G1191" s="8"/>
      <c r="H1191" s="5"/>
      <c r="I1191" s="5"/>
      <c r="J1191" s="5"/>
    </row>
    <row r="1192" spans="2:10" x14ac:dyDescent="0.25">
      <c r="B1192" s="1"/>
      <c r="C1192" s="1"/>
      <c r="D1192" s="8"/>
      <c r="E1192" s="8"/>
      <c r="F1192" s="8"/>
      <c r="G1192" s="8"/>
      <c r="H1192" s="5"/>
      <c r="I1192" s="5"/>
      <c r="J1192" s="5"/>
    </row>
    <row r="1193" spans="2:10" x14ac:dyDescent="0.25">
      <c r="B1193" s="1"/>
      <c r="C1193" s="1"/>
      <c r="D1193" s="8"/>
      <c r="E1193" s="8"/>
      <c r="F1193" s="8"/>
      <c r="G1193" s="8"/>
      <c r="H1193" s="5"/>
      <c r="I1193" s="5"/>
      <c r="J1193" s="5"/>
    </row>
    <row r="1194" spans="2:10" x14ac:dyDescent="0.25">
      <c r="B1194" s="1"/>
      <c r="C1194" s="1"/>
      <c r="D1194" s="8"/>
      <c r="E1194" s="8"/>
      <c r="F1194" s="8"/>
      <c r="G1194" s="8"/>
      <c r="H1194" s="5"/>
      <c r="I1194" s="5"/>
      <c r="J1194" s="5"/>
    </row>
    <row r="1195" spans="2:10" x14ac:dyDescent="0.25">
      <c r="B1195" s="1"/>
      <c r="C1195" s="1"/>
      <c r="D1195" s="8"/>
      <c r="E1195" s="8"/>
      <c r="F1195" s="8"/>
      <c r="G1195" s="8"/>
      <c r="H1195" s="5"/>
      <c r="I1195" s="5"/>
      <c r="J1195" s="5"/>
    </row>
    <row r="1196" spans="2:10" x14ac:dyDescent="0.25">
      <c r="B1196" s="1"/>
      <c r="C1196" s="1"/>
      <c r="D1196" s="8"/>
      <c r="E1196" s="8"/>
      <c r="F1196" s="8"/>
      <c r="G1196" s="8"/>
      <c r="H1196" s="5"/>
      <c r="I1196" s="5"/>
      <c r="J1196" s="5"/>
    </row>
    <row r="1197" spans="2:10" x14ac:dyDescent="0.25">
      <c r="B1197" s="1"/>
      <c r="C1197" s="1"/>
      <c r="D1197" s="8"/>
      <c r="E1197" s="8"/>
      <c r="F1197" s="8"/>
      <c r="G1197" s="8"/>
      <c r="H1197" s="5"/>
      <c r="I1197" s="5"/>
      <c r="J1197" s="5"/>
    </row>
    <row r="1198" spans="2:10" x14ac:dyDescent="0.25">
      <c r="B1198" s="1"/>
      <c r="C1198" s="1"/>
      <c r="D1198" s="8"/>
      <c r="E1198" s="8"/>
      <c r="F1198" s="8"/>
      <c r="G1198" s="8"/>
      <c r="H1198" s="5"/>
      <c r="I1198" s="5"/>
      <c r="J1198" s="5"/>
    </row>
    <row r="1199" spans="2:10" x14ac:dyDescent="0.25">
      <c r="B1199" s="1"/>
      <c r="C1199" s="1"/>
      <c r="D1199" s="8"/>
      <c r="E1199" s="8"/>
      <c r="F1199" s="8"/>
      <c r="G1199" s="8"/>
      <c r="H1199" s="5"/>
      <c r="I1199" s="5"/>
      <c r="J1199" s="5"/>
    </row>
    <row r="1200" spans="2:10" x14ac:dyDescent="0.25">
      <c r="B1200" s="1"/>
      <c r="C1200" s="1"/>
      <c r="D1200" s="8"/>
      <c r="E1200" s="8"/>
      <c r="F1200" s="8"/>
      <c r="G1200" s="8"/>
      <c r="H1200" s="5"/>
      <c r="I1200" s="5"/>
      <c r="J1200" s="5"/>
    </row>
    <row r="1201" spans="2:10" x14ac:dyDescent="0.25">
      <c r="B1201" s="1"/>
      <c r="C1201" s="1"/>
      <c r="D1201" s="8"/>
      <c r="E1201" s="8"/>
      <c r="F1201" s="8"/>
      <c r="G1201" s="8"/>
      <c r="H1201" s="5"/>
      <c r="I1201" s="5"/>
      <c r="J1201" s="5"/>
    </row>
    <row r="1202" spans="2:10" x14ac:dyDescent="0.25">
      <c r="B1202" s="1"/>
      <c r="C1202" s="1"/>
      <c r="D1202" s="8"/>
      <c r="E1202" s="8"/>
      <c r="F1202" s="8"/>
      <c r="G1202" s="8"/>
      <c r="H1202" s="5"/>
      <c r="I1202" s="5"/>
      <c r="J1202" s="5"/>
    </row>
    <row r="1203" spans="2:10" x14ac:dyDescent="0.25">
      <c r="B1203" s="1"/>
      <c r="C1203" s="1"/>
      <c r="D1203" s="8"/>
      <c r="E1203" s="8"/>
      <c r="F1203" s="8"/>
      <c r="G1203" s="8"/>
      <c r="H1203" s="5"/>
      <c r="I1203" s="5"/>
      <c r="J1203" s="5"/>
    </row>
    <row r="1204" spans="2:10" x14ac:dyDescent="0.25">
      <c r="B1204" s="1"/>
      <c r="C1204" s="1"/>
      <c r="D1204" s="8"/>
      <c r="E1204" s="8"/>
      <c r="F1204" s="8"/>
      <c r="G1204" s="8"/>
      <c r="H1204" s="5"/>
      <c r="I1204" s="5"/>
      <c r="J1204" s="5"/>
    </row>
    <row r="1205" spans="2:10" x14ac:dyDescent="0.25">
      <c r="B1205" s="1"/>
      <c r="C1205" s="1"/>
      <c r="D1205" s="8"/>
      <c r="E1205" s="8"/>
      <c r="F1205" s="8"/>
      <c r="G1205" s="8"/>
      <c r="H1205" s="5"/>
      <c r="I1205" s="5"/>
      <c r="J1205" s="5"/>
    </row>
    <row r="1206" spans="2:10" x14ac:dyDescent="0.25">
      <c r="B1206" s="1"/>
      <c r="C1206" s="1"/>
      <c r="D1206" s="8"/>
      <c r="E1206" s="8"/>
      <c r="F1206" s="8"/>
      <c r="G1206" s="8"/>
      <c r="H1206" s="5"/>
      <c r="I1206" s="5"/>
      <c r="J1206" s="5"/>
    </row>
    <row r="1207" spans="2:10" x14ac:dyDescent="0.25">
      <c r="B1207" s="1"/>
      <c r="C1207" s="1"/>
      <c r="D1207" s="8"/>
      <c r="E1207" s="8"/>
      <c r="F1207" s="8"/>
      <c r="G1207" s="8"/>
      <c r="H1207" s="5"/>
      <c r="I1207" s="5"/>
      <c r="J1207" s="5"/>
    </row>
    <row r="1208" spans="2:10" x14ac:dyDescent="0.25">
      <c r="B1208" s="1"/>
      <c r="C1208" s="1"/>
      <c r="D1208" s="8"/>
      <c r="E1208" s="8"/>
      <c r="F1208" s="8"/>
      <c r="G1208" s="8"/>
      <c r="H1208" s="5"/>
      <c r="I1208" s="5"/>
      <c r="J1208" s="5"/>
    </row>
    <row r="1209" spans="2:10" x14ac:dyDescent="0.25">
      <c r="B1209" s="1"/>
      <c r="C1209" s="1"/>
      <c r="D1209" s="8"/>
      <c r="E1209" s="8"/>
      <c r="F1209" s="8"/>
      <c r="G1209" s="8"/>
      <c r="H1209" s="5"/>
      <c r="I1209" s="5"/>
      <c r="J1209" s="5"/>
    </row>
    <row r="1210" spans="2:10" x14ac:dyDescent="0.25">
      <c r="B1210" s="1"/>
      <c r="C1210" s="1"/>
      <c r="D1210" s="8"/>
      <c r="E1210" s="8"/>
      <c r="F1210" s="8"/>
      <c r="G1210" s="8"/>
      <c r="H1210" s="5"/>
      <c r="I1210" s="5"/>
      <c r="J1210" s="5"/>
    </row>
    <row r="1211" spans="2:10" x14ac:dyDescent="0.25">
      <c r="B1211" s="1"/>
      <c r="C1211" s="1"/>
      <c r="D1211" s="8"/>
      <c r="E1211" s="8"/>
      <c r="F1211" s="8"/>
      <c r="G1211" s="8"/>
      <c r="H1211" s="5"/>
      <c r="I1211" s="5"/>
      <c r="J1211" s="5"/>
    </row>
    <row r="1212" spans="2:10" x14ac:dyDescent="0.25">
      <c r="B1212" s="1"/>
      <c r="C1212" s="1"/>
      <c r="D1212" s="8"/>
      <c r="E1212" s="8"/>
      <c r="F1212" s="8"/>
      <c r="G1212" s="8"/>
      <c r="H1212" s="5"/>
      <c r="I1212" s="5"/>
      <c r="J1212" s="5"/>
    </row>
    <row r="1213" spans="2:10" x14ac:dyDescent="0.25">
      <c r="B1213" s="1"/>
      <c r="C1213" s="1"/>
      <c r="D1213" s="8"/>
      <c r="E1213" s="8"/>
      <c r="F1213" s="8"/>
      <c r="G1213" s="8"/>
      <c r="H1213" s="5"/>
      <c r="I1213" s="5"/>
      <c r="J1213" s="5"/>
    </row>
    <row r="1214" spans="2:10" x14ac:dyDescent="0.25">
      <c r="B1214" s="1"/>
      <c r="C1214" s="1"/>
      <c r="D1214" s="8"/>
      <c r="E1214" s="8"/>
      <c r="F1214" s="8"/>
      <c r="G1214" s="8"/>
      <c r="H1214" s="5"/>
      <c r="I1214" s="5"/>
      <c r="J1214" s="5"/>
    </row>
    <row r="1215" spans="2:10" x14ac:dyDescent="0.25">
      <c r="B1215" s="1"/>
      <c r="C1215" s="1"/>
      <c r="D1215" s="8"/>
      <c r="E1215" s="8"/>
      <c r="F1215" s="8"/>
      <c r="G1215" s="8"/>
      <c r="H1215" s="5"/>
      <c r="I1215" s="5"/>
      <c r="J1215" s="5"/>
    </row>
    <row r="1216" spans="2:10" x14ac:dyDescent="0.25">
      <c r="B1216" s="1"/>
      <c r="C1216" s="1"/>
      <c r="D1216" s="8"/>
      <c r="E1216" s="8"/>
      <c r="F1216" s="8"/>
      <c r="G1216" s="8"/>
      <c r="H1216" s="5"/>
      <c r="I1216" s="5"/>
      <c r="J1216" s="5"/>
    </row>
    <row r="1217" spans="2:10" x14ac:dyDescent="0.25">
      <c r="B1217" s="1"/>
      <c r="C1217" s="1"/>
      <c r="D1217" s="8"/>
      <c r="E1217" s="8"/>
      <c r="F1217" s="8"/>
      <c r="G1217" s="8"/>
      <c r="H1217" s="5"/>
      <c r="I1217" s="5"/>
      <c r="J1217" s="5"/>
    </row>
    <row r="1218" spans="2:10" x14ac:dyDescent="0.25">
      <c r="B1218" s="1"/>
      <c r="C1218" s="1"/>
      <c r="D1218" s="8"/>
      <c r="E1218" s="8"/>
      <c r="F1218" s="8"/>
      <c r="G1218" s="8"/>
      <c r="H1218" s="5"/>
      <c r="I1218" s="5"/>
      <c r="J1218" s="5"/>
    </row>
    <row r="1219" spans="2:10" x14ac:dyDescent="0.25">
      <c r="B1219" s="1"/>
      <c r="C1219" s="1"/>
      <c r="D1219" s="8"/>
      <c r="E1219" s="8"/>
      <c r="F1219" s="8"/>
      <c r="G1219" s="8"/>
      <c r="H1219" s="5"/>
      <c r="I1219" s="5"/>
      <c r="J1219" s="5"/>
    </row>
    <row r="1220" spans="2:10" x14ac:dyDescent="0.25">
      <c r="B1220" s="1"/>
      <c r="C1220" s="1"/>
      <c r="D1220" s="8"/>
      <c r="E1220" s="8"/>
      <c r="F1220" s="8"/>
      <c r="G1220" s="8"/>
      <c r="H1220" s="5"/>
      <c r="I1220" s="5"/>
      <c r="J1220" s="5"/>
    </row>
    <row r="1221" spans="2:10" x14ac:dyDescent="0.25">
      <c r="B1221" s="1"/>
      <c r="C1221" s="1"/>
      <c r="D1221" s="8"/>
      <c r="E1221" s="8"/>
      <c r="F1221" s="8"/>
      <c r="G1221" s="8"/>
      <c r="H1221" s="5"/>
      <c r="I1221" s="5"/>
      <c r="J1221" s="5"/>
    </row>
    <row r="1222" spans="2:10" x14ac:dyDescent="0.25">
      <c r="B1222" s="1"/>
      <c r="C1222" s="1"/>
      <c r="D1222" s="8"/>
      <c r="E1222" s="8"/>
      <c r="F1222" s="8"/>
      <c r="G1222" s="8"/>
      <c r="H1222" s="5"/>
      <c r="I1222" s="5"/>
      <c r="J1222" s="5"/>
    </row>
    <row r="1223" spans="2:10" x14ac:dyDescent="0.25">
      <c r="B1223" s="1"/>
      <c r="C1223" s="1"/>
      <c r="D1223" s="8"/>
      <c r="E1223" s="8"/>
      <c r="F1223" s="8"/>
      <c r="G1223" s="8"/>
      <c r="H1223" s="5"/>
      <c r="I1223" s="5"/>
      <c r="J1223" s="5"/>
    </row>
    <row r="1224" spans="2:10" x14ac:dyDescent="0.25">
      <c r="B1224" s="1"/>
      <c r="C1224" s="1"/>
      <c r="D1224" s="8"/>
      <c r="E1224" s="8"/>
      <c r="F1224" s="8"/>
      <c r="G1224" s="8"/>
      <c r="H1224" s="5"/>
      <c r="I1224" s="5"/>
      <c r="J1224" s="5"/>
    </row>
    <row r="1225" spans="2:10" x14ac:dyDescent="0.25">
      <c r="B1225" s="1"/>
      <c r="C1225" s="1"/>
      <c r="D1225" s="8"/>
      <c r="E1225" s="8"/>
      <c r="F1225" s="8"/>
      <c r="G1225" s="8"/>
      <c r="H1225" s="5"/>
      <c r="I1225" s="5"/>
      <c r="J1225" s="5"/>
    </row>
    <row r="1226" spans="2:10" x14ac:dyDescent="0.25">
      <c r="B1226" s="1"/>
      <c r="C1226" s="1"/>
      <c r="D1226" s="8"/>
      <c r="E1226" s="8"/>
      <c r="F1226" s="8"/>
      <c r="G1226" s="8"/>
      <c r="H1226" s="5"/>
      <c r="I1226" s="5"/>
      <c r="J1226" s="5"/>
    </row>
    <row r="1227" spans="2:10" x14ac:dyDescent="0.25">
      <c r="B1227" s="1"/>
      <c r="C1227" s="1"/>
      <c r="D1227" s="8"/>
      <c r="E1227" s="8"/>
      <c r="F1227" s="8"/>
      <c r="G1227" s="8"/>
      <c r="H1227" s="5"/>
      <c r="I1227" s="5"/>
      <c r="J1227" s="5"/>
    </row>
    <row r="1228" spans="2:10" x14ac:dyDescent="0.25">
      <c r="B1228" s="1"/>
      <c r="C1228" s="1"/>
      <c r="D1228" s="8"/>
      <c r="E1228" s="8"/>
      <c r="F1228" s="8"/>
      <c r="G1228" s="8"/>
      <c r="H1228" s="5"/>
      <c r="I1228" s="5"/>
      <c r="J1228" s="5"/>
    </row>
    <row r="1229" spans="2:10" x14ac:dyDescent="0.25">
      <c r="B1229" s="1"/>
      <c r="C1229" s="1"/>
      <c r="D1229" s="8"/>
      <c r="E1229" s="8"/>
      <c r="F1229" s="8"/>
      <c r="G1229" s="8"/>
      <c r="H1229" s="5"/>
      <c r="I1229" s="5"/>
      <c r="J1229" s="5"/>
    </row>
    <row r="1230" spans="2:10" x14ac:dyDescent="0.25">
      <c r="B1230" s="1"/>
      <c r="C1230" s="1"/>
      <c r="D1230" s="8"/>
      <c r="E1230" s="8"/>
      <c r="F1230" s="8"/>
      <c r="G1230" s="8"/>
      <c r="H1230" s="5"/>
      <c r="I1230" s="5"/>
      <c r="J1230" s="5"/>
    </row>
    <row r="1231" spans="2:10" x14ac:dyDescent="0.25">
      <c r="B1231" s="1"/>
      <c r="C1231" s="1"/>
      <c r="D1231" s="8"/>
      <c r="E1231" s="8"/>
      <c r="F1231" s="8"/>
      <c r="G1231" s="8"/>
      <c r="H1231" s="5"/>
      <c r="I1231" s="5"/>
      <c r="J1231" s="5"/>
    </row>
    <row r="1232" spans="2:10" x14ac:dyDescent="0.25">
      <c r="B1232" s="1"/>
      <c r="C1232" s="1"/>
      <c r="D1232" s="8"/>
      <c r="E1232" s="8"/>
      <c r="F1232" s="8"/>
      <c r="G1232" s="8"/>
      <c r="H1232" s="5"/>
      <c r="I1232" s="5"/>
      <c r="J1232" s="5"/>
    </row>
    <row r="1233" spans="2:10" x14ac:dyDescent="0.25">
      <c r="B1233" s="1"/>
      <c r="C1233" s="1"/>
      <c r="D1233" s="8"/>
      <c r="E1233" s="8"/>
      <c r="F1233" s="8"/>
      <c r="G1233" s="8"/>
      <c r="H1233" s="5"/>
      <c r="I1233" s="5"/>
      <c r="J1233" s="5"/>
    </row>
    <row r="1234" spans="2:10" x14ac:dyDescent="0.25">
      <c r="B1234" s="1"/>
      <c r="C1234" s="1"/>
      <c r="D1234" s="8"/>
      <c r="E1234" s="8"/>
      <c r="F1234" s="8"/>
      <c r="G1234" s="8"/>
      <c r="H1234" s="5"/>
      <c r="I1234" s="5"/>
      <c r="J1234" s="5"/>
    </row>
    <row r="1235" spans="2:10" x14ac:dyDescent="0.25">
      <c r="B1235" s="1"/>
      <c r="C1235" s="1"/>
      <c r="D1235" s="8"/>
      <c r="E1235" s="8"/>
      <c r="F1235" s="8"/>
      <c r="G1235" s="8"/>
      <c r="H1235" s="5"/>
      <c r="I1235" s="5"/>
      <c r="J1235" s="5"/>
    </row>
    <row r="1236" spans="2:10" x14ac:dyDescent="0.25">
      <c r="B1236" s="1"/>
      <c r="C1236" s="1"/>
      <c r="D1236" s="8"/>
      <c r="E1236" s="8"/>
      <c r="F1236" s="8"/>
      <c r="G1236" s="8"/>
      <c r="H1236" s="5"/>
      <c r="I1236" s="5"/>
      <c r="J1236" s="5"/>
    </row>
    <row r="1237" spans="2:10" x14ac:dyDescent="0.25">
      <c r="B1237" s="1"/>
      <c r="C1237" s="1"/>
      <c r="D1237" s="8"/>
      <c r="E1237" s="8"/>
      <c r="F1237" s="8"/>
      <c r="G1237" s="8"/>
      <c r="H1237" s="5"/>
      <c r="I1237" s="5"/>
      <c r="J1237" s="5"/>
    </row>
    <row r="1238" spans="2:10" x14ac:dyDescent="0.25">
      <c r="B1238" s="1"/>
      <c r="C1238" s="1"/>
      <c r="D1238" s="8"/>
      <c r="E1238" s="8"/>
      <c r="F1238" s="8"/>
      <c r="G1238" s="8"/>
      <c r="H1238" s="5"/>
      <c r="I1238" s="5"/>
      <c r="J1238" s="5"/>
    </row>
    <row r="1239" spans="2:10" x14ac:dyDescent="0.25">
      <c r="B1239" s="1"/>
      <c r="C1239" s="1"/>
      <c r="D1239" s="8"/>
      <c r="E1239" s="8"/>
      <c r="F1239" s="8"/>
      <c r="G1239" s="8"/>
      <c r="H1239" s="5"/>
      <c r="I1239" s="5"/>
      <c r="J1239" s="5"/>
    </row>
    <row r="1240" spans="2:10" x14ac:dyDescent="0.25">
      <c r="B1240" s="1"/>
      <c r="C1240" s="1"/>
      <c r="D1240" s="8"/>
      <c r="E1240" s="8"/>
      <c r="F1240" s="8"/>
      <c r="G1240" s="8"/>
      <c r="H1240" s="5"/>
      <c r="I1240" s="5"/>
      <c r="J1240" s="5"/>
    </row>
    <row r="1241" spans="2:10" x14ac:dyDescent="0.25">
      <c r="B1241" s="1"/>
      <c r="C1241" s="1"/>
      <c r="D1241" s="8"/>
      <c r="E1241" s="8"/>
      <c r="F1241" s="8"/>
      <c r="G1241" s="8"/>
      <c r="H1241" s="5"/>
      <c r="I1241" s="5"/>
      <c r="J1241" s="5"/>
    </row>
    <row r="1242" spans="2:10" x14ac:dyDescent="0.25">
      <c r="B1242" s="1"/>
      <c r="C1242" s="1"/>
      <c r="D1242" s="8"/>
      <c r="E1242" s="8"/>
      <c r="F1242" s="8"/>
      <c r="G1242" s="8"/>
      <c r="H1242" s="5"/>
      <c r="I1242" s="5"/>
      <c r="J1242" s="5"/>
    </row>
    <row r="1243" spans="2:10" x14ac:dyDescent="0.25">
      <c r="B1243" s="1"/>
      <c r="C1243" s="1"/>
      <c r="D1243" s="8"/>
      <c r="E1243" s="8"/>
      <c r="F1243" s="8"/>
      <c r="G1243" s="8"/>
      <c r="H1243" s="5"/>
      <c r="I1243" s="5"/>
      <c r="J1243" s="5"/>
    </row>
    <row r="1244" spans="2:10" x14ac:dyDescent="0.25">
      <c r="B1244" s="1"/>
      <c r="C1244" s="1"/>
      <c r="D1244" s="8"/>
      <c r="E1244" s="8"/>
      <c r="F1244" s="8"/>
      <c r="G1244" s="8"/>
      <c r="H1244" s="5"/>
      <c r="I1244" s="5"/>
      <c r="J1244" s="5"/>
    </row>
    <row r="1245" spans="2:10" x14ac:dyDescent="0.25">
      <c r="B1245" s="1"/>
      <c r="C1245" s="1"/>
      <c r="D1245" s="8"/>
      <c r="E1245" s="8"/>
      <c r="F1245" s="8"/>
      <c r="G1245" s="8"/>
      <c r="H1245" s="5"/>
      <c r="I1245" s="5"/>
      <c r="J1245" s="5"/>
    </row>
    <row r="1246" spans="2:10" x14ac:dyDescent="0.25">
      <c r="B1246" s="1"/>
      <c r="C1246" s="1"/>
      <c r="D1246" s="8"/>
      <c r="E1246" s="8"/>
      <c r="F1246" s="8"/>
      <c r="G1246" s="8"/>
      <c r="H1246" s="5"/>
      <c r="I1246" s="5"/>
      <c r="J1246" s="5"/>
    </row>
    <row r="1247" spans="2:10" x14ac:dyDescent="0.25">
      <c r="B1247" s="1"/>
      <c r="C1247" s="1"/>
      <c r="D1247" s="8"/>
      <c r="E1247" s="8"/>
      <c r="F1247" s="8"/>
      <c r="G1247" s="8"/>
      <c r="H1247" s="5"/>
      <c r="I1247" s="5"/>
      <c r="J1247" s="5"/>
    </row>
    <row r="1248" spans="2:10" x14ac:dyDescent="0.25">
      <c r="B1248" s="1"/>
      <c r="C1248" s="1"/>
      <c r="D1248" s="8"/>
      <c r="E1248" s="8"/>
      <c r="F1248" s="8"/>
      <c r="G1248" s="8"/>
      <c r="H1248" s="5"/>
      <c r="I1248" s="5"/>
      <c r="J1248" s="5"/>
    </row>
    <row r="1249" spans="2:10" x14ac:dyDescent="0.25">
      <c r="B1249" s="1"/>
      <c r="C1249" s="1"/>
      <c r="D1249" s="8"/>
      <c r="E1249" s="8"/>
      <c r="F1249" s="8"/>
      <c r="G1249" s="8"/>
      <c r="H1249" s="5"/>
      <c r="I1249" s="5"/>
      <c r="J1249" s="5"/>
    </row>
    <row r="1250" spans="2:10" x14ac:dyDescent="0.25">
      <c r="B1250" s="1"/>
      <c r="C1250" s="1"/>
      <c r="D1250" s="8"/>
      <c r="E1250" s="8"/>
      <c r="F1250" s="8"/>
      <c r="G1250" s="8"/>
      <c r="H1250" s="5"/>
      <c r="I1250" s="5"/>
      <c r="J1250" s="5"/>
    </row>
    <row r="1251" spans="2:10" x14ac:dyDescent="0.25">
      <c r="B1251" s="1"/>
      <c r="C1251" s="1"/>
      <c r="D1251" s="8"/>
      <c r="E1251" s="8"/>
      <c r="F1251" s="8"/>
      <c r="G1251" s="8"/>
      <c r="H1251" s="5"/>
      <c r="I1251" s="5"/>
      <c r="J1251" s="5"/>
    </row>
    <row r="1252" spans="2:10" x14ac:dyDescent="0.25">
      <c r="B1252" s="1"/>
      <c r="C1252" s="1"/>
      <c r="D1252" s="8"/>
      <c r="E1252" s="8"/>
      <c r="F1252" s="8"/>
      <c r="G1252" s="8"/>
      <c r="H1252" s="5"/>
      <c r="I1252" s="5"/>
      <c r="J1252" s="5"/>
    </row>
    <row r="1253" spans="2:10" x14ac:dyDescent="0.25">
      <c r="B1253" s="1"/>
      <c r="C1253" s="1"/>
      <c r="D1253" s="8"/>
      <c r="E1253" s="8"/>
      <c r="F1253" s="8"/>
      <c r="G1253" s="8"/>
      <c r="H1253" s="5"/>
      <c r="I1253" s="5"/>
      <c r="J1253" s="5"/>
    </row>
    <row r="1254" spans="2:10" x14ac:dyDescent="0.25">
      <c r="B1254" s="1"/>
      <c r="C1254" s="1"/>
      <c r="D1254" s="8"/>
      <c r="E1254" s="8"/>
      <c r="F1254" s="8"/>
      <c r="G1254" s="8"/>
      <c r="H1254" s="5"/>
      <c r="I1254" s="5"/>
      <c r="J1254" s="5"/>
    </row>
    <row r="1255" spans="2:10" x14ac:dyDescent="0.25">
      <c r="B1255" s="1"/>
      <c r="C1255" s="1"/>
      <c r="D1255" s="8"/>
      <c r="E1255" s="8"/>
      <c r="F1255" s="8"/>
      <c r="G1255" s="8"/>
      <c r="H1255" s="5"/>
      <c r="I1255" s="5"/>
      <c r="J1255" s="5"/>
    </row>
    <row r="1256" spans="2:10" x14ac:dyDescent="0.25">
      <c r="B1256" s="1"/>
      <c r="C1256" s="1"/>
      <c r="D1256" s="8"/>
      <c r="E1256" s="8"/>
      <c r="F1256" s="8"/>
      <c r="G1256" s="8"/>
      <c r="H1256" s="5"/>
      <c r="I1256" s="5"/>
      <c r="J1256" s="5"/>
    </row>
    <row r="1257" spans="2:10" x14ac:dyDescent="0.25">
      <c r="B1257" s="1"/>
      <c r="C1257" s="1"/>
      <c r="D1257" s="8"/>
      <c r="E1257" s="8"/>
      <c r="F1257" s="8"/>
      <c r="G1257" s="8"/>
      <c r="H1257" s="5"/>
      <c r="I1257" s="5"/>
      <c r="J1257" s="5"/>
    </row>
    <row r="1258" spans="2:10" x14ac:dyDescent="0.25">
      <c r="B1258" s="1"/>
      <c r="C1258" s="1"/>
      <c r="D1258" s="8"/>
      <c r="E1258" s="8"/>
      <c r="F1258" s="8"/>
      <c r="G1258" s="8"/>
      <c r="H1258" s="5"/>
      <c r="I1258" s="5"/>
      <c r="J1258" s="5"/>
    </row>
    <row r="1259" spans="2:10" x14ac:dyDescent="0.25">
      <c r="B1259" s="1"/>
      <c r="C1259" s="1"/>
      <c r="D1259" s="8"/>
      <c r="E1259" s="8"/>
      <c r="F1259" s="8"/>
      <c r="G1259" s="8"/>
      <c r="H1259" s="5"/>
      <c r="I1259" s="5"/>
      <c r="J1259" s="5"/>
    </row>
    <row r="1260" spans="2:10" x14ac:dyDescent="0.25">
      <c r="B1260" s="1"/>
      <c r="C1260" s="1"/>
      <c r="D1260" s="8"/>
      <c r="E1260" s="8"/>
      <c r="F1260" s="8"/>
      <c r="G1260" s="8"/>
      <c r="H1260" s="5"/>
      <c r="I1260" s="5"/>
      <c r="J1260" s="5"/>
    </row>
    <row r="1261" spans="2:10" x14ac:dyDescent="0.25">
      <c r="B1261" s="1"/>
      <c r="C1261" s="1"/>
      <c r="D1261" s="8"/>
      <c r="E1261" s="8"/>
      <c r="F1261" s="8"/>
      <c r="G1261" s="8"/>
      <c r="H1261" s="5"/>
      <c r="I1261" s="5"/>
      <c r="J1261" s="5"/>
    </row>
    <row r="1262" spans="2:10" x14ac:dyDescent="0.25">
      <c r="B1262" s="1"/>
      <c r="C1262" s="1"/>
      <c r="D1262" s="8"/>
      <c r="E1262" s="8"/>
      <c r="F1262" s="8"/>
      <c r="G1262" s="8"/>
      <c r="H1262" s="5"/>
      <c r="I1262" s="5"/>
      <c r="J1262" s="5"/>
    </row>
    <row r="1263" spans="2:10" x14ac:dyDescent="0.25">
      <c r="B1263" s="1"/>
      <c r="C1263" s="1"/>
      <c r="D1263" s="8"/>
      <c r="E1263" s="8"/>
      <c r="F1263" s="8"/>
      <c r="G1263" s="8"/>
      <c r="H1263" s="5"/>
      <c r="I1263" s="5"/>
      <c r="J1263" s="5"/>
    </row>
    <row r="1264" spans="2:10" x14ac:dyDescent="0.25">
      <c r="B1264" s="1"/>
      <c r="C1264" s="1"/>
      <c r="D1264" s="8"/>
      <c r="E1264" s="8"/>
      <c r="F1264" s="8"/>
      <c r="G1264" s="8"/>
      <c r="H1264" s="5"/>
      <c r="I1264" s="5"/>
      <c r="J1264" s="5"/>
    </row>
    <row r="1265" spans="2:10" x14ac:dyDescent="0.25">
      <c r="B1265" s="1"/>
      <c r="C1265" s="1"/>
      <c r="D1265" s="8"/>
      <c r="E1265" s="8"/>
      <c r="F1265" s="8"/>
      <c r="G1265" s="8"/>
      <c r="H1265" s="5"/>
      <c r="I1265" s="5"/>
      <c r="J1265" s="5"/>
    </row>
    <row r="1266" spans="2:10" x14ac:dyDescent="0.25">
      <c r="B1266" s="1"/>
      <c r="C1266" s="1"/>
      <c r="D1266" s="8"/>
      <c r="E1266" s="8"/>
      <c r="F1266" s="8"/>
      <c r="G1266" s="8"/>
      <c r="H1266" s="5"/>
      <c r="I1266" s="5"/>
      <c r="J1266" s="5"/>
    </row>
    <row r="1267" spans="2:10" x14ac:dyDescent="0.25">
      <c r="B1267" s="1"/>
      <c r="C1267" s="1"/>
      <c r="D1267" s="8"/>
      <c r="E1267" s="8"/>
      <c r="F1267" s="8"/>
      <c r="G1267" s="8"/>
      <c r="H1267" s="5"/>
      <c r="I1267" s="5"/>
      <c r="J1267" s="5"/>
    </row>
    <row r="1268" spans="2:10" x14ac:dyDescent="0.25">
      <c r="B1268" s="1"/>
      <c r="C1268" s="1"/>
      <c r="D1268" s="8"/>
      <c r="E1268" s="8"/>
      <c r="F1268" s="8"/>
      <c r="G1268" s="8"/>
      <c r="H1268" s="5"/>
      <c r="I1268" s="5"/>
      <c r="J1268" s="5"/>
    </row>
    <row r="1269" spans="2:10" x14ac:dyDescent="0.25">
      <c r="B1269" s="1"/>
      <c r="C1269" s="1"/>
      <c r="D1269" s="8"/>
      <c r="E1269" s="8"/>
      <c r="F1269" s="8"/>
      <c r="G1269" s="8"/>
      <c r="H1269" s="5"/>
      <c r="I1269" s="5"/>
      <c r="J1269" s="5"/>
    </row>
    <row r="1270" spans="2:10" x14ac:dyDescent="0.25">
      <c r="B1270" s="1"/>
      <c r="C1270" s="1"/>
      <c r="D1270" s="8"/>
      <c r="E1270" s="8"/>
      <c r="F1270" s="8"/>
      <c r="G1270" s="8"/>
      <c r="H1270" s="5"/>
      <c r="I1270" s="5"/>
      <c r="J1270" s="5"/>
    </row>
    <row r="1271" spans="2:10" x14ac:dyDescent="0.25">
      <c r="B1271" s="1"/>
      <c r="C1271" s="1"/>
      <c r="D1271" s="8"/>
      <c r="E1271" s="8"/>
      <c r="F1271" s="8"/>
      <c r="G1271" s="8"/>
      <c r="H1271" s="5"/>
      <c r="I1271" s="5"/>
      <c r="J1271" s="5"/>
    </row>
    <row r="1272" spans="2:10" x14ac:dyDescent="0.25">
      <c r="B1272" s="1"/>
      <c r="C1272" s="1"/>
      <c r="D1272" s="8"/>
      <c r="E1272" s="8"/>
      <c r="F1272" s="8"/>
      <c r="G1272" s="8"/>
      <c r="H1272" s="5"/>
      <c r="I1272" s="5"/>
      <c r="J1272" s="5"/>
    </row>
    <row r="1273" spans="2:10" x14ac:dyDescent="0.25">
      <c r="B1273" s="1"/>
      <c r="C1273" s="1"/>
      <c r="D1273" s="8"/>
      <c r="E1273" s="8"/>
      <c r="F1273" s="8"/>
      <c r="G1273" s="8"/>
      <c r="H1273" s="5"/>
      <c r="I1273" s="5"/>
      <c r="J1273" s="5"/>
    </row>
    <row r="1274" spans="2:10" x14ac:dyDescent="0.25">
      <c r="B1274" s="1"/>
      <c r="C1274" s="1"/>
      <c r="D1274" s="8"/>
      <c r="E1274" s="8"/>
      <c r="F1274" s="8"/>
      <c r="G1274" s="8"/>
      <c r="H1274" s="5"/>
      <c r="I1274" s="5"/>
      <c r="J1274" s="5"/>
    </row>
    <row r="1275" spans="2:10" x14ac:dyDescent="0.25">
      <c r="B1275" s="1"/>
      <c r="C1275" s="1"/>
      <c r="D1275" s="8"/>
      <c r="E1275" s="8"/>
      <c r="F1275" s="8"/>
      <c r="G1275" s="8"/>
      <c r="H1275" s="5"/>
      <c r="I1275" s="5"/>
      <c r="J1275" s="5"/>
    </row>
    <row r="1276" spans="2:10" x14ac:dyDescent="0.25">
      <c r="B1276" s="1"/>
      <c r="C1276" s="1"/>
      <c r="D1276" s="8"/>
      <c r="E1276" s="8"/>
      <c r="F1276" s="8"/>
      <c r="G1276" s="8"/>
      <c r="H1276" s="5"/>
      <c r="I1276" s="5"/>
      <c r="J1276" s="5"/>
    </row>
    <row r="1277" spans="2:10" x14ac:dyDescent="0.25">
      <c r="B1277" s="1"/>
      <c r="C1277" s="1"/>
      <c r="D1277" s="8"/>
      <c r="E1277" s="8"/>
      <c r="F1277" s="8"/>
      <c r="G1277" s="8"/>
      <c r="H1277" s="5"/>
      <c r="I1277" s="5"/>
      <c r="J1277" s="5"/>
    </row>
    <row r="1278" spans="2:10" x14ac:dyDescent="0.25">
      <c r="B1278" s="1"/>
      <c r="C1278" s="1"/>
      <c r="D1278" s="8"/>
      <c r="E1278" s="8"/>
      <c r="F1278" s="8"/>
      <c r="G1278" s="8"/>
      <c r="H1278" s="5"/>
      <c r="I1278" s="5"/>
      <c r="J1278" s="5"/>
    </row>
    <row r="1279" spans="2:10" x14ac:dyDescent="0.25">
      <c r="B1279" s="1"/>
      <c r="C1279" s="1"/>
      <c r="D1279" s="8"/>
      <c r="E1279" s="8"/>
      <c r="F1279" s="8"/>
      <c r="G1279" s="8"/>
      <c r="H1279" s="5"/>
      <c r="I1279" s="5"/>
      <c r="J1279" s="5"/>
    </row>
    <row r="1280" spans="2:10" x14ac:dyDescent="0.25">
      <c r="B1280" s="1"/>
      <c r="C1280" s="1"/>
      <c r="D1280" s="8"/>
      <c r="E1280" s="8"/>
      <c r="F1280" s="8"/>
      <c r="G1280" s="8"/>
      <c r="H1280" s="5"/>
      <c r="I1280" s="5"/>
      <c r="J1280" s="5"/>
    </row>
    <row r="1281" spans="2:10" x14ac:dyDescent="0.25">
      <c r="B1281" s="1"/>
      <c r="C1281" s="1"/>
      <c r="D1281" s="8"/>
      <c r="E1281" s="8"/>
      <c r="F1281" s="8"/>
      <c r="G1281" s="8"/>
      <c r="H1281" s="5"/>
      <c r="I1281" s="5"/>
      <c r="J1281" s="5"/>
    </row>
    <row r="1282" spans="2:10" x14ac:dyDescent="0.25">
      <c r="B1282" s="1"/>
      <c r="C1282" s="1"/>
      <c r="D1282" s="8"/>
      <c r="E1282" s="8"/>
      <c r="F1282" s="8"/>
      <c r="G1282" s="8"/>
      <c r="H1282" s="5"/>
      <c r="I1282" s="5"/>
      <c r="J1282" s="5"/>
    </row>
    <row r="1283" spans="2:10" x14ac:dyDescent="0.25">
      <c r="B1283" s="1"/>
      <c r="C1283" s="1"/>
      <c r="D1283" s="8"/>
      <c r="E1283" s="8"/>
      <c r="F1283" s="8"/>
      <c r="G1283" s="8"/>
      <c r="H1283" s="5"/>
      <c r="I1283" s="5"/>
      <c r="J1283" s="5"/>
    </row>
    <row r="1284" spans="2:10" x14ac:dyDescent="0.25">
      <c r="B1284" s="1"/>
      <c r="C1284" s="1"/>
      <c r="D1284" s="8"/>
      <c r="E1284" s="8"/>
      <c r="F1284" s="8"/>
      <c r="G1284" s="8"/>
      <c r="H1284" s="5"/>
      <c r="I1284" s="5"/>
      <c r="J1284" s="5"/>
    </row>
    <row r="1285" spans="2:10" x14ac:dyDescent="0.25">
      <c r="B1285" s="1"/>
      <c r="C1285" s="1"/>
      <c r="D1285" s="8"/>
      <c r="E1285" s="8"/>
      <c r="F1285" s="8"/>
      <c r="G1285" s="8"/>
      <c r="H1285" s="5"/>
      <c r="I1285" s="5"/>
      <c r="J1285" s="5"/>
    </row>
    <row r="1286" spans="2:10" x14ac:dyDescent="0.25">
      <c r="B1286" s="1"/>
      <c r="C1286" s="1"/>
      <c r="D1286" s="8"/>
      <c r="E1286" s="8"/>
      <c r="F1286" s="8"/>
      <c r="G1286" s="8"/>
      <c r="H1286" s="5"/>
      <c r="I1286" s="5"/>
      <c r="J1286" s="5"/>
    </row>
    <row r="1287" spans="2:10" x14ac:dyDescent="0.25">
      <c r="B1287" s="1"/>
      <c r="C1287" s="1"/>
      <c r="D1287" s="8"/>
      <c r="E1287" s="8"/>
      <c r="F1287" s="8"/>
      <c r="G1287" s="8"/>
      <c r="H1287" s="5"/>
      <c r="I1287" s="5"/>
      <c r="J1287" s="5"/>
    </row>
    <row r="1288" spans="2:10" x14ac:dyDescent="0.25">
      <c r="B1288" s="1"/>
      <c r="C1288" s="1"/>
      <c r="D1288" s="8"/>
      <c r="E1288" s="8"/>
      <c r="F1288" s="8"/>
      <c r="G1288" s="8"/>
      <c r="H1288" s="5"/>
      <c r="I1288" s="5"/>
      <c r="J1288" s="5"/>
    </row>
    <row r="1289" spans="2:10" x14ac:dyDescent="0.25">
      <c r="B1289" s="1"/>
      <c r="C1289" s="1"/>
      <c r="D1289" s="8"/>
      <c r="E1289" s="8"/>
      <c r="F1289" s="8"/>
      <c r="G1289" s="8"/>
      <c r="H1289" s="5"/>
      <c r="I1289" s="5"/>
      <c r="J1289" s="5"/>
    </row>
    <row r="1290" spans="2:10" x14ac:dyDescent="0.25">
      <c r="B1290" s="1"/>
      <c r="C1290" s="1"/>
      <c r="D1290" s="8"/>
      <c r="E1290" s="8"/>
      <c r="F1290" s="8"/>
      <c r="G1290" s="8"/>
      <c r="H1290" s="5"/>
      <c r="I1290" s="5"/>
      <c r="J1290" s="5"/>
    </row>
    <row r="1291" spans="2:10" x14ac:dyDescent="0.25">
      <c r="B1291" s="1"/>
      <c r="C1291" s="1"/>
      <c r="D1291" s="8"/>
      <c r="E1291" s="8"/>
      <c r="F1291" s="8"/>
      <c r="G1291" s="8"/>
      <c r="H1291" s="5"/>
      <c r="I1291" s="5"/>
      <c r="J1291" s="5"/>
    </row>
    <row r="1292" spans="2:10" x14ac:dyDescent="0.25">
      <c r="B1292" s="1"/>
      <c r="C1292" s="1"/>
      <c r="D1292" s="8"/>
      <c r="E1292" s="8"/>
      <c r="F1292" s="8"/>
      <c r="G1292" s="8"/>
      <c r="H1292" s="5"/>
      <c r="I1292" s="5"/>
      <c r="J1292" s="5"/>
    </row>
    <row r="1293" spans="2:10" x14ac:dyDescent="0.25">
      <c r="B1293" s="1"/>
      <c r="C1293" s="1"/>
      <c r="D1293" s="8"/>
      <c r="E1293" s="8"/>
      <c r="F1293" s="8"/>
      <c r="G1293" s="8"/>
      <c r="H1293" s="5"/>
      <c r="I1293" s="5"/>
      <c r="J1293" s="5"/>
    </row>
    <row r="1294" spans="2:10" x14ac:dyDescent="0.25">
      <c r="B1294" s="1"/>
      <c r="C1294" s="1"/>
      <c r="D1294" s="8"/>
      <c r="E1294" s="8"/>
      <c r="F1294" s="8"/>
      <c r="G1294" s="8"/>
      <c r="H1294" s="5"/>
      <c r="I1294" s="5"/>
      <c r="J1294" s="5"/>
    </row>
    <row r="1295" spans="2:10" x14ac:dyDescent="0.25">
      <c r="B1295" s="1"/>
      <c r="C1295" s="1"/>
      <c r="D1295" s="8"/>
      <c r="E1295" s="8"/>
      <c r="F1295" s="8"/>
      <c r="G1295" s="8"/>
      <c r="H1295" s="5"/>
      <c r="I1295" s="5"/>
      <c r="J1295" s="5"/>
    </row>
    <row r="1296" spans="2:10" x14ac:dyDescent="0.25">
      <c r="B1296" s="1"/>
      <c r="C1296" s="1"/>
      <c r="D1296" s="8"/>
      <c r="E1296" s="8"/>
      <c r="F1296" s="8"/>
      <c r="G1296" s="8"/>
      <c r="H1296" s="5"/>
      <c r="I1296" s="5"/>
      <c r="J1296" s="5"/>
    </row>
    <row r="1297" spans="2:10" x14ac:dyDescent="0.25">
      <c r="B1297" s="1"/>
      <c r="C1297" s="1"/>
      <c r="D1297" s="8"/>
      <c r="E1297" s="8"/>
      <c r="F1297" s="8"/>
      <c r="G1297" s="8"/>
      <c r="H1297" s="5"/>
      <c r="I1297" s="5"/>
      <c r="J1297" s="5"/>
    </row>
    <row r="1298" spans="2:10" x14ac:dyDescent="0.25">
      <c r="B1298" s="1"/>
      <c r="C1298" s="1"/>
      <c r="D1298" s="8"/>
      <c r="E1298" s="8"/>
      <c r="F1298" s="8"/>
      <c r="G1298" s="8"/>
      <c r="H1298" s="5"/>
      <c r="I1298" s="5"/>
      <c r="J1298" s="5"/>
    </row>
    <row r="1299" spans="2:10" x14ac:dyDescent="0.25">
      <c r="B1299" s="1"/>
      <c r="C1299" s="1"/>
      <c r="D1299" s="8"/>
      <c r="E1299" s="8"/>
      <c r="F1299" s="8"/>
      <c r="G1299" s="8"/>
      <c r="H1299" s="5"/>
      <c r="I1299" s="5"/>
      <c r="J1299" s="5"/>
    </row>
    <row r="1300" spans="2:10" x14ac:dyDescent="0.25">
      <c r="B1300" s="1"/>
      <c r="C1300" s="1"/>
      <c r="D1300" s="8"/>
      <c r="E1300" s="8"/>
      <c r="F1300" s="8"/>
      <c r="G1300" s="8"/>
      <c r="H1300" s="5"/>
      <c r="I1300" s="5"/>
      <c r="J1300" s="5"/>
    </row>
    <row r="1301" spans="2:10" x14ac:dyDescent="0.25">
      <c r="B1301" s="1"/>
      <c r="C1301" s="1"/>
      <c r="D1301" s="8"/>
      <c r="E1301" s="8"/>
      <c r="F1301" s="8"/>
      <c r="G1301" s="8"/>
      <c r="H1301" s="5"/>
      <c r="I1301" s="5"/>
      <c r="J1301" s="5"/>
    </row>
    <row r="1302" spans="2:10" x14ac:dyDescent="0.25">
      <c r="B1302" s="1"/>
      <c r="C1302" s="1"/>
      <c r="D1302" s="8"/>
      <c r="E1302" s="8"/>
      <c r="F1302" s="8"/>
      <c r="G1302" s="8"/>
      <c r="H1302" s="5"/>
      <c r="I1302" s="5"/>
      <c r="J1302" s="5"/>
    </row>
    <row r="1303" spans="2:10" x14ac:dyDescent="0.25">
      <c r="B1303" s="1"/>
      <c r="C1303" s="1"/>
      <c r="D1303" s="8"/>
      <c r="E1303" s="8"/>
      <c r="F1303" s="8"/>
      <c r="G1303" s="8"/>
      <c r="H1303" s="5"/>
      <c r="I1303" s="5"/>
      <c r="J1303" s="5"/>
    </row>
    <row r="1304" spans="2:10" x14ac:dyDescent="0.25">
      <c r="B1304" s="1"/>
      <c r="C1304" s="1"/>
      <c r="D1304" s="8"/>
      <c r="E1304" s="8"/>
      <c r="F1304" s="8"/>
      <c r="G1304" s="8"/>
      <c r="H1304" s="5"/>
      <c r="I1304" s="5"/>
      <c r="J1304" s="5"/>
    </row>
    <row r="1305" spans="2:10" x14ac:dyDescent="0.25">
      <c r="B1305" s="1"/>
      <c r="C1305" s="1"/>
      <c r="D1305" s="8"/>
      <c r="E1305" s="8"/>
      <c r="F1305" s="8"/>
      <c r="G1305" s="8"/>
      <c r="H1305" s="5"/>
      <c r="I1305" s="5"/>
      <c r="J1305" s="5"/>
    </row>
    <row r="1306" spans="2:10" x14ac:dyDescent="0.25">
      <c r="B1306" s="1"/>
      <c r="C1306" s="1"/>
      <c r="D1306" s="8"/>
      <c r="E1306" s="8"/>
      <c r="F1306" s="8"/>
      <c r="G1306" s="8"/>
      <c r="H1306" s="5"/>
      <c r="I1306" s="5"/>
      <c r="J1306" s="5"/>
    </row>
    <row r="1307" spans="2:10" x14ac:dyDescent="0.25">
      <c r="B1307" s="1"/>
      <c r="C1307" s="1"/>
      <c r="D1307" s="8"/>
      <c r="E1307" s="8"/>
      <c r="F1307" s="8"/>
      <c r="G1307" s="8"/>
      <c r="H1307" s="5"/>
      <c r="I1307" s="5"/>
      <c r="J1307" s="5"/>
    </row>
    <row r="1308" spans="2:10" x14ac:dyDescent="0.25">
      <c r="B1308" s="1"/>
      <c r="C1308" s="1"/>
      <c r="D1308" s="8"/>
      <c r="E1308" s="8"/>
      <c r="F1308" s="8"/>
      <c r="G1308" s="8"/>
      <c r="H1308" s="5"/>
      <c r="I1308" s="5"/>
      <c r="J1308" s="5"/>
    </row>
    <row r="1309" spans="2:10" x14ac:dyDescent="0.25">
      <c r="B1309" s="1"/>
      <c r="C1309" s="1"/>
      <c r="D1309" s="8"/>
      <c r="E1309" s="8"/>
      <c r="F1309" s="8"/>
      <c r="G1309" s="8"/>
      <c r="H1309" s="5"/>
      <c r="I1309" s="5"/>
      <c r="J1309" s="5"/>
    </row>
    <row r="1310" spans="2:10" x14ac:dyDescent="0.25">
      <c r="B1310" s="1"/>
      <c r="C1310" s="1"/>
      <c r="D1310" s="8"/>
      <c r="E1310" s="8"/>
      <c r="F1310" s="8"/>
      <c r="G1310" s="8"/>
      <c r="H1310" s="5"/>
      <c r="I1310" s="5"/>
      <c r="J1310" s="5"/>
    </row>
    <row r="1311" spans="2:10" x14ac:dyDescent="0.25">
      <c r="B1311" s="1"/>
      <c r="C1311" s="1"/>
      <c r="D1311" s="8"/>
      <c r="E1311" s="8"/>
      <c r="F1311" s="8"/>
      <c r="G1311" s="8"/>
      <c r="H1311" s="5"/>
      <c r="I1311" s="5"/>
      <c r="J1311" s="5"/>
    </row>
    <row r="1312" spans="2:10" x14ac:dyDescent="0.25">
      <c r="B1312" s="1"/>
      <c r="C1312" s="1"/>
      <c r="D1312" s="8"/>
      <c r="E1312" s="8"/>
      <c r="F1312" s="8"/>
      <c r="G1312" s="8"/>
      <c r="H1312" s="5"/>
      <c r="I1312" s="5"/>
      <c r="J1312" s="5"/>
    </row>
    <row r="1313" spans="2:10" x14ac:dyDescent="0.25">
      <c r="B1313" s="1"/>
      <c r="C1313" s="1"/>
      <c r="D1313" s="8"/>
      <c r="E1313" s="8"/>
      <c r="F1313" s="8"/>
      <c r="G1313" s="8"/>
      <c r="H1313" s="5"/>
      <c r="I1313" s="5"/>
      <c r="J1313" s="5"/>
    </row>
    <row r="1314" spans="2:10" x14ac:dyDescent="0.25">
      <c r="B1314" s="1"/>
      <c r="C1314" s="1"/>
      <c r="D1314" s="8"/>
      <c r="E1314" s="8"/>
      <c r="F1314" s="8"/>
      <c r="G1314" s="8"/>
      <c r="H1314" s="5"/>
      <c r="I1314" s="5"/>
      <c r="J1314" s="5"/>
    </row>
    <row r="1315" spans="2:10" x14ac:dyDescent="0.25">
      <c r="B1315" s="1"/>
      <c r="C1315" s="1"/>
      <c r="D1315" s="8"/>
      <c r="E1315" s="8"/>
      <c r="F1315" s="8"/>
      <c r="G1315" s="8"/>
      <c r="H1315" s="5"/>
      <c r="I1315" s="5"/>
      <c r="J1315" s="5"/>
    </row>
    <row r="1316" spans="2:10" x14ac:dyDescent="0.25">
      <c r="B1316" s="1"/>
      <c r="C1316" s="1"/>
      <c r="D1316" s="8"/>
      <c r="E1316" s="8"/>
      <c r="F1316" s="8"/>
      <c r="G1316" s="8"/>
      <c r="H1316" s="5"/>
      <c r="I1316" s="5"/>
      <c r="J1316" s="5"/>
    </row>
    <row r="1317" spans="2:10" x14ac:dyDescent="0.25">
      <c r="B1317" s="1"/>
      <c r="C1317" s="1"/>
      <c r="D1317" s="8"/>
      <c r="E1317" s="8"/>
      <c r="F1317" s="8"/>
      <c r="G1317" s="8"/>
      <c r="H1317" s="5"/>
      <c r="I1317" s="5"/>
      <c r="J1317" s="5"/>
    </row>
    <row r="1318" spans="2:10" x14ac:dyDescent="0.25">
      <c r="B1318" s="1"/>
      <c r="C1318" s="1"/>
      <c r="D1318" s="8"/>
      <c r="E1318" s="8"/>
      <c r="F1318" s="8"/>
      <c r="G1318" s="8"/>
      <c r="H1318" s="5"/>
      <c r="I1318" s="5"/>
      <c r="J1318" s="5"/>
    </row>
    <row r="1319" spans="2:10" x14ac:dyDescent="0.25">
      <c r="B1319" s="1"/>
      <c r="C1319" s="1"/>
      <c r="D1319" s="8"/>
      <c r="E1319" s="8"/>
      <c r="F1319" s="8"/>
      <c r="G1319" s="8"/>
      <c r="H1319" s="5"/>
      <c r="I1319" s="5"/>
      <c r="J1319" s="5"/>
    </row>
    <row r="1320" spans="2:10" x14ac:dyDescent="0.25">
      <c r="B1320" s="1"/>
      <c r="C1320" s="1"/>
      <c r="D1320" s="8"/>
      <c r="E1320" s="8"/>
      <c r="F1320" s="8"/>
      <c r="G1320" s="8"/>
      <c r="H1320" s="5"/>
      <c r="I1320" s="5"/>
      <c r="J1320" s="5"/>
    </row>
    <row r="1321" spans="2:10" x14ac:dyDescent="0.25">
      <c r="B1321" s="1"/>
      <c r="C1321" s="1"/>
      <c r="D1321" s="8"/>
      <c r="E1321" s="8"/>
      <c r="F1321" s="8"/>
      <c r="G1321" s="8"/>
      <c r="H1321" s="5"/>
      <c r="I1321" s="5"/>
      <c r="J1321" s="5"/>
    </row>
    <row r="1322" spans="2:10" x14ac:dyDescent="0.25">
      <c r="B1322" s="1"/>
      <c r="C1322" s="1"/>
      <c r="D1322" s="8"/>
      <c r="E1322" s="8"/>
      <c r="F1322" s="8"/>
      <c r="G1322" s="8"/>
      <c r="H1322" s="5"/>
      <c r="I1322" s="5"/>
      <c r="J1322" s="5"/>
    </row>
    <row r="1323" spans="2:10" x14ac:dyDescent="0.25">
      <c r="B1323" s="1"/>
      <c r="C1323" s="1"/>
      <c r="D1323" s="8"/>
      <c r="E1323" s="8"/>
      <c r="F1323" s="8"/>
      <c r="G1323" s="8"/>
      <c r="H1323" s="5"/>
      <c r="I1323" s="5"/>
      <c r="J1323" s="5"/>
    </row>
    <row r="1324" spans="2:10" x14ac:dyDescent="0.25">
      <c r="B1324" s="1"/>
      <c r="C1324" s="1"/>
      <c r="D1324" s="8"/>
      <c r="E1324" s="8"/>
      <c r="F1324" s="8"/>
      <c r="G1324" s="8"/>
      <c r="H1324" s="5"/>
      <c r="I1324" s="5"/>
      <c r="J1324" s="5"/>
    </row>
    <row r="1325" spans="2:10" x14ac:dyDescent="0.25">
      <c r="B1325" s="1"/>
      <c r="C1325" s="1"/>
      <c r="D1325" s="8"/>
      <c r="E1325" s="8"/>
      <c r="F1325" s="8"/>
      <c r="G1325" s="8"/>
      <c r="H1325" s="5"/>
      <c r="I1325" s="5"/>
      <c r="J1325" s="5"/>
    </row>
    <row r="1326" spans="2:10" x14ac:dyDescent="0.25">
      <c r="B1326" s="1"/>
      <c r="C1326" s="1"/>
      <c r="D1326" s="8"/>
      <c r="E1326" s="8"/>
      <c r="F1326" s="8"/>
      <c r="G1326" s="8"/>
      <c r="H1326" s="5"/>
      <c r="I1326" s="5"/>
      <c r="J1326" s="5"/>
    </row>
    <row r="1327" spans="2:10" x14ac:dyDescent="0.25">
      <c r="B1327" s="1"/>
      <c r="C1327" s="1"/>
      <c r="D1327" s="8"/>
      <c r="E1327" s="8"/>
      <c r="F1327" s="8"/>
      <c r="G1327" s="8"/>
      <c r="H1327" s="5"/>
      <c r="I1327" s="5"/>
      <c r="J1327" s="5"/>
    </row>
    <row r="1328" spans="2:10" x14ac:dyDescent="0.25">
      <c r="B1328" s="1"/>
      <c r="C1328" s="1"/>
      <c r="D1328" s="8"/>
      <c r="E1328" s="8"/>
      <c r="F1328" s="8"/>
      <c r="G1328" s="8"/>
      <c r="H1328" s="5"/>
      <c r="I1328" s="5"/>
      <c r="J1328" s="5"/>
    </row>
    <row r="1329" spans="2:10" x14ac:dyDescent="0.25">
      <c r="B1329" s="1"/>
      <c r="C1329" s="1"/>
      <c r="D1329" s="8"/>
      <c r="E1329" s="8"/>
      <c r="F1329" s="8"/>
      <c r="G1329" s="8"/>
      <c r="H1329" s="5"/>
      <c r="I1329" s="5"/>
      <c r="J1329" s="5"/>
    </row>
    <row r="1330" spans="2:10" x14ac:dyDescent="0.25">
      <c r="B1330" s="1"/>
      <c r="C1330" s="1"/>
      <c r="D1330" s="8"/>
      <c r="E1330" s="8"/>
      <c r="F1330" s="8"/>
      <c r="G1330" s="8"/>
      <c r="H1330" s="5"/>
      <c r="I1330" s="5"/>
      <c r="J1330" s="5"/>
    </row>
    <row r="1331" spans="2:10" x14ac:dyDescent="0.25">
      <c r="B1331" s="1"/>
      <c r="C1331" s="1"/>
      <c r="D1331" s="8"/>
      <c r="E1331" s="8"/>
      <c r="F1331" s="8"/>
      <c r="G1331" s="8"/>
      <c r="H1331" s="5"/>
      <c r="I1331" s="5"/>
      <c r="J1331" s="5"/>
    </row>
    <row r="1332" spans="2:10" x14ac:dyDescent="0.25">
      <c r="B1332" s="1"/>
      <c r="C1332" s="1"/>
      <c r="D1332" s="8"/>
      <c r="E1332" s="8"/>
      <c r="F1332" s="8"/>
      <c r="G1332" s="8"/>
      <c r="H1332" s="5"/>
      <c r="I1332" s="5"/>
      <c r="J1332" s="5"/>
    </row>
    <row r="1333" spans="2:10" x14ac:dyDescent="0.25">
      <c r="B1333" s="1"/>
      <c r="C1333" s="1"/>
      <c r="D1333" s="8"/>
      <c r="E1333" s="8"/>
      <c r="F1333" s="8"/>
      <c r="G1333" s="8"/>
      <c r="H1333" s="5"/>
      <c r="I1333" s="5"/>
      <c r="J1333" s="5"/>
    </row>
    <row r="1334" spans="2:10" x14ac:dyDescent="0.25">
      <c r="B1334" s="1"/>
      <c r="C1334" s="1"/>
      <c r="D1334" s="8"/>
      <c r="E1334" s="8"/>
      <c r="F1334" s="8"/>
      <c r="G1334" s="8"/>
      <c r="H1334" s="5"/>
      <c r="I1334" s="5"/>
      <c r="J1334" s="5"/>
    </row>
    <row r="1335" spans="2:10" x14ac:dyDescent="0.25">
      <c r="B1335" s="1"/>
      <c r="C1335" s="1"/>
      <c r="D1335" s="8"/>
      <c r="E1335" s="8"/>
      <c r="F1335" s="8"/>
      <c r="G1335" s="8"/>
      <c r="H1335" s="5"/>
      <c r="I1335" s="5"/>
      <c r="J1335" s="5"/>
    </row>
    <row r="1336" spans="2:10" x14ac:dyDescent="0.25">
      <c r="B1336" s="1"/>
      <c r="C1336" s="1"/>
      <c r="D1336" s="8"/>
      <c r="E1336" s="8"/>
      <c r="F1336" s="8"/>
      <c r="G1336" s="8"/>
      <c r="H1336" s="5"/>
      <c r="I1336" s="5"/>
      <c r="J1336" s="5"/>
    </row>
    <row r="1337" spans="2:10" x14ac:dyDescent="0.25">
      <c r="B1337" s="1"/>
      <c r="C1337" s="1"/>
      <c r="D1337" s="8"/>
      <c r="E1337" s="8"/>
      <c r="F1337" s="8"/>
      <c r="G1337" s="8"/>
      <c r="H1337" s="5"/>
      <c r="I1337" s="5"/>
      <c r="J1337" s="5"/>
    </row>
    <row r="1338" spans="2:10" x14ac:dyDescent="0.25">
      <c r="B1338" s="1"/>
      <c r="C1338" s="1"/>
      <c r="D1338" s="8"/>
      <c r="E1338" s="8"/>
      <c r="F1338" s="8"/>
      <c r="G1338" s="8"/>
      <c r="H1338" s="5"/>
      <c r="I1338" s="5"/>
      <c r="J1338" s="5"/>
    </row>
    <row r="1339" spans="2:10" x14ac:dyDescent="0.25">
      <c r="B1339" s="1"/>
      <c r="C1339" s="1"/>
      <c r="D1339" s="8"/>
      <c r="E1339" s="8"/>
      <c r="F1339" s="8"/>
      <c r="G1339" s="8"/>
      <c r="H1339" s="5"/>
      <c r="I1339" s="5"/>
      <c r="J1339" s="5"/>
    </row>
    <row r="1340" spans="2:10" x14ac:dyDescent="0.25">
      <c r="B1340" s="1"/>
      <c r="C1340" s="1"/>
      <c r="D1340" s="8"/>
      <c r="E1340" s="8"/>
      <c r="F1340" s="8"/>
      <c r="G1340" s="8"/>
      <c r="H1340" s="5"/>
      <c r="I1340" s="5"/>
      <c r="J1340" s="5"/>
    </row>
    <row r="1341" spans="2:10" x14ac:dyDescent="0.25">
      <c r="B1341" s="1"/>
      <c r="C1341" s="1"/>
      <c r="D1341" s="8"/>
      <c r="E1341" s="8"/>
      <c r="F1341" s="8"/>
      <c r="G1341" s="8"/>
      <c r="H1341" s="5"/>
      <c r="I1341" s="5"/>
      <c r="J1341" s="5"/>
    </row>
    <row r="1342" spans="2:10" x14ac:dyDescent="0.25">
      <c r="B1342" s="1"/>
      <c r="C1342" s="1"/>
      <c r="D1342" s="8"/>
      <c r="E1342" s="8"/>
      <c r="F1342" s="8"/>
      <c r="G1342" s="8"/>
      <c r="H1342" s="5"/>
      <c r="I1342" s="5"/>
      <c r="J1342" s="5"/>
    </row>
    <row r="1343" spans="2:10" x14ac:dyDescent="0.25">
      <c r="B1343" s="1"/>
      <c r="C1343" s="1"/>
      <c r="D1343" s="8"/>
      <c r="E1343" s="8"/>
      <c r="F1343" s="8"/>
      <c r="G1343" s="8"/>
      <c r="H1343" s="5"/>
      <c r="I1343" s="5"/>
      <c r="J1343" s="5"/>
    </row>
    <row r="1344" spans="2:10" x14ac:dyDescent="0.25">
      <c r="B1344" s="1"/>
      <c r="C1344" s="1"/>
      <c r="D1344" s="8"/>
      <c r="E1344" s="8"/>
      <c r="F1344" s="8"/>
      <c r="G1344" s="8"/>
      <c r="H1344" s="5"/>
      <c r="I1344" s="5"/>
      <c r="J1344" s="5"/>
    </row>
    <row r="1345" spans="2:10" x14ac:dyDescent="0.25">
      <c r="B1345" s="1"/>
      <c r="C1345" s="1"/>
      <c r="D1345" s="8"/>
      <c r="E1345" s="8"/>
      <c r="F1345" s="8"/>
      <c r="G1345" s="8"/>
      <c r="H1345" s="5"/>
      <c r="I1345" s="5"/>
      <c r="J1345" s="5"/>
    </row>
    <row r="1346" spans="2:10" x14ac:dyDescent="0.25">
      <c r="B1346" s="1"/>
      <c r="C1346" s="1"/>
      <c r="D1346" s="8"/>
      <c r="E1346" s="8"/>
      <c r="F1346" s="8"/>
      <c r="G1346" s="8"/>
      <c r="H1346" s="5"/>
      <c r="I1346" s="5"/>
      <c r="J1346" s="5"/>
    </row>
    <row r="1347" spans="2:10" x14ac:dyDescent="0.25">
      <c r="B1347" s="1"/>
      <c r="C1347" s="1"/>
      <c r="D1347" s="8"/>
      <c r="E1347" s="8"/>
      <c r="F1347" s="8"/>
      <c r="G1347" s="8"/>
      <c r="H1347" s="5"/>
      <c r="I1347" s="5"/>
      <c r="J1347" s="5"/>
    </row>
    <row r="1348" spans="2:10" x14ac:dyDescent="0.25">
      <c r="B1348" s="1"/>
      <c r="C1348" s="1"/>
      <c r="D1348" s="8"/>
      <c r="E1348" s="8"/>
      <c r="F1348" s="8"/>
      <c r="G1348" s="8"/>
      <c r="H1348" s="5"/>
      <c r="I1348" s="5"/>
      <c r="J1348" s="5"/>
    </row>
    <row r="1349" spans="2:10" x14ac:dyDescent="0.25">
      <c r="B1349" s="1"/>
      <c r="C1349" s="1"/>
      <c r="D1349" s="8"/>
      <c r="E1349" s="8"/>
      <c r="F1349" s="8"/>
      <c r="G1349" s="8"/>
      <c r="H1349" s="5"/>
      <c r="I1349" s="5"/>
      <c r="J1349" s="5"/>
    </row>
    <row r="1350" spans="2:10" x14ac:dyDescent="0.25">
      <c r="B1350" s="1"/>
      <c r="C1350" s="1"/>
      <c r="D1350" s="8"/>
      <c r="E1350" s="8"/>
      <c r="F1350" s="8"/>
      <c r="G1350" s="8"/>
      <c r="H1350" s="5"/>
      <c r="I1350" s="5"/>
      <c r="J1350" s="5"/>
    </row>
    <row r="1351" spans="2:10" x14ac:dyDescent="0.25">
      <c r="B1351" s="1"/>
      <c r="C1351" s="1"/>
      <c r="D1351" s="8"/>
      <c r="E1351" s="8"/>
      <c r="F1351" s="8"/>
      <c r="G1351" s="8"/>
      <c r="H1351" s="5"/>
      <c r="I1351" s="5"/>
      <c r="J1351" s="5"/>
    </row>
    <row r="1352" spans="2:10" x14ac:dyDescent="0.25">
      <c r="B1352" s="1"/>
      <c r="C1352" s="1"/>
      <c r="D1352" s="8"/>
      <c r="E1352" s="8"/>
      <c r="F1352" s="8"/>
      <c r="G1352" s="8"/>
      <c r="H1352" s="5"/>
      <c r="I1352" s="5"/>
      <c r="J1352" s="5"/>
    </row>
    <row r="1353" spans="2:10" x14ac:dyDescent="0.25">
      <c r="B1353" s="1"/>
      <c r="C1353" s="1"/>
      <c r="D1353" s="8"/>
      <c r="E1353" s="8"/>
      <c r="F1353" s="8"/>
      <c r="G1353" s="8"/>
      <c r="H1353" s="5"/>
      <c r="I1353" s="5"/>
      <c r="J1353" s="5"/>
    </row>
    <row r="1354" spans="2:10" x14ac:dyDescent="0.25">
      <c r="B1354" s="1"/>
      <c r="C1354" s="1"/>
      <c r="D1354" s="8"/>
      <c r="E1354" s="8"/>
      <c r="F1354" s="8"/>
      <c r="G1354" s="8"/>
      <c r="H1354" s="5"/>
      <c r="I1354" s="5"/>
      <c r="J1354" s="5"/>
    </row>
    <row r="1355" spans="2:10" x14ac:dyDescent="0.25">
      <c r="B1355" s="1"/>
      <c r="C1355" s="1"/>
      <c r="D1355" s="8"/>
      <c r="E1355" s="8"/>
      <c r="F1355" s="8"/>
      <c r="G1355" s="8"/>
      <c r="H1355" s="5"/>
      <c r="I1355" s="5"/>
      <c r="J1355" s="5"/>
    </row>
    <row r="1356" spans="2:10" x14ac:dyDescent="0.25">
      <c r="B1356" s="1"/>
      <c r="C1356" s="1"/>
      <c r="D1356" s="8"/>
      <c r="E1356" s="8"/>
      <c r="F1356" s="8"/>
      <c r="G1356" s="8"/>
      <c r="H1356" s="5"/>
      <c r="I1356" s="5"/>
      <c r="J1356" s="5"/>
    </row>
    <row r="1357" spans="2:10" x14ac:dyDescent="0.25">
      <c r="B1357" s="1"/>
      <c r="C1357" s="1"/>
      <c r="D1357" s="8"/>
      <c r="E1357" s="8"/>
      <c r="F1357" s="8"/>
      <c r="G1357" s="8"/>
      <c r="H1357" s="5"/>
      <c r="I1357" s="5"/>
      <c r="J1357" s="5"/>
    </row>
    <row r="1358" spans="2:10" x14ac:dyDescent="0.25">
      <c r="B1358" s="1"/>
      <c r="C1358" s="1"/>
      <c r="D1358" s="8"/>
      <c r="E1358" s="8"/>
      <c r="F1358" s="8"/>
      <c r="G1358" s="8"/>
      <c r="H1358" s="5"/>
      <c r="I1358" s="5"/>
      <c r="J1358" s="5"/>
    </row>
    <row r="1359" spans="2:10" x14ac:dyDescent="0.25">
      <c r="B1359" s="1"/>
      <c r="C1359" s="1"/>
      <c r="D1359" s="8"/>
      <c r="E1359" s="8"/>
      <c r="F1359" s="8"/>
      <c r="G1359" s="8"/>
      <c r="H1359" s="5"/>
      <c r="I1359" s="5"/>
      <c r="J1359" s="5"/>
    </row>
    <row r="1360" spans="2:10" x14ac:dyDescent="0.25">
      <c r="B1360" s="1"/>
      <c r="C1360" s="1"/>
      <c r="D1360" s="8"/>
      <c r="E1360" s="8"/>
      <c r="F1360" s="8"/>
      <c r="G1360" s="8"/>
      <c r="H1360" s="5"/>
      <c r="I1360" s="5"/>
      <c r="J1360" s="5"/>
    </row>
    <row r="1361" spans="2:10" x14ac:dyDescent="0.25">
      <c r="B1361" s="1"/>
      <c r="C1361" s="1"/>
      <c r="D1361" s="8"/>
      <c r="E1361" s="8"/>
      <c r="F1361" s="8"/>
      <c r="G1361" s="8"/>
      <c r="H1361" s="5"/>
      <c r="I1361" s="5"/>
      <c r="J1361" s="5"/>
    </row>
    <row r="1362" spans="2:10" x14ac:dyDescent="0.25">
      <c r="B1362" s="1"/>
      <c r="C1362" s="1"/>
      <c r="D1362" s="8"/>
      <c r="E1362" s="8"/>
      <c r="F1362" s="8"/>
      <c r="G1362" s="8"/>
      <c r="H1362" s="5"/>
      <c r="I1362" s="5"/>
      <c r="J1362" s="5"/>
    </row>
    <row r="1363" spans="2:10" x14ac:dyDescent="0.25">
      <c r="B1363" s="1"/>
      <c r="C1363" s="1"/>
      <c r="D1363" s="8"/>
      <c r="E1363" s="8"/>
      <c r="F1363" s="8"/>
      <c r="G1363" s="8"/>
      <c r="H1363" s="5"/>
      <c r="I1363" s="5"/>
      <c r="J1363" s="5"/>
    </row>
    <row r="1364" spans="2:10" x14ac:dyDescent="0.25">
      <c r="B1364" s="1"/>
      <c r="C1364" s="1"/>
      <c r="D1364" s="8"/>
      <c r="E1364" s="8"/>
      <c r="F1364" s="8"/>
      <c r="G1364" s="8"/>
      <c r="H1364" s="5"/>
      <c r="I1364" s="5"/>
      <c r="J1364" s="5"/>
    </row>
    <row r="1365" spans="2:10" x14ac:dyDescent="0.25">
      <c r="B1365" s="1"/>
      <c r="C1365" s="1"/>
      <c r="D1365" s="8"/>
      <c r="E1365" s="8"/>
      <c r="F1365" s="8"/>
      <c r="G1365" s="8"/>
      <c r="H1365" s="5"/>
      <c r="I1365" s="5"/>
      <c r="J1365" s="5"/>
    </row>
    <row r="1366" spans="2:10" x14ac:dyDescent="0.25">
      <c r="B1366" s="1"/>
      <c r="C1366" s="1"/>
      <c r="D1366" s="8"/>
      <c r="E1366" s="8"/>
      <c r="F1366" s="8"/>
      <c r="G1366" s="8"/>
      <c r="H1366" s="5"/>
      <c r="I1366" s="5"/>
      <c r="J1366" s="5"/>
    </row>
    <row r="1367" spans="2:10" x14ac:dyDescent="0.25">
      <c r="B1367" s="1"/>
      <c r="C1367" s="1"/>
      <c r="D1367" s="8"/>
      <c r="E1367" s="8"/>
      <c r="F1367" s="8"/>
      <c r="G1367" s="8"/>
      <c r="H1367" s="5"/>
      <c r="I1367" s="5"/>
      <c r="J1367" s="5"/>
    </row>
    <row r="1368" spans="2:10" x14ac:dyDescent="0.25">
      <c r="B1368" s="1"/>
      <c r="C1368" s="1"/>
      <c r="D1368" s="8"/>
      <c r="E1368" s="8"/>
      <c r="F1368" s="8"/>
      <c r="G1368" s="8"/>
      <c r="H1368" s="5"/>
      <c r="I1368" s="5"/>
      <c r="J1368" s="5"/>
    </row>
    <row r="1369" spans="2:10" x14ac:dyDescent="0.25">
      <c r="B1369" s="1"/>
      <c r="C1369" s="1"/>
      <c r="D1369" s="8"/>
      <c r="E1369" s="8"/>
      <c r="F1369" s="8"/>
      <c r="G1369" s="8"/>
      <c r="H1369" s="5"/>
      <c r="I1369" s="5"/>
      <c r="J1369" s="5"/>
    </row>
    <row r="1370" spans="2:10" x14ac:dyDescent="0.25">
      <c r="B1370" s="1"/>
      <c r="C1370" s="1"/>
      <c r="D1370" s="8"/>
      <c r="E1370" s="8"/>
      <c r="F1370" s="8"/>
      <c r="G1370" s="8"/>
      <c r="H1370" s="5"/>
      <c r="I1370" s="5"/>
      <c r="J1370" s="5"/>
    </row>
    <row r="1371" spans="2:10" x14ac:dyDescent="0.25">
      <c r="B1371" s="1"/>
      <c r="C1371" s="1"/>
      <c r="D1371" s="8"/>
      <c r="E1371" s="8"/>
      <c r="F1371" s="8"/>
      <c r="G1371" s="8"/>
      <c r="H1371" s="5"/>
      <c r="I1371" s="5"/>
      <c r="J1371" s="5"/>
    </row>
    <row r="1372" spans="2:10" x14ac:dyDescent="0.25">
      <c r="B1372" s="1"/>
      <c r="C1372" s="1"/>
      <c r="D1372" s="8"/>
      <c r="E1372" s="8"/>
      <c r="F1372" s="8"/>
      <c r="G1372" s="8"/>
      <c r="H1372" s="5"/>
      <c r="I1372" s="5"/>
      <c r="J1372" s="5"/>
    </row>
    <row r="1373" spans="2:10" x14ac:dyDescent="0.25">
      <c r="B1373" s="1"/>
      <c r="C1373" s="1"/>
      <c r="D1373" s="8"/>
      <c r="E1373" s="8"/>
      <c r="F1373" s="8"/>
      <c r="G1373" s="8"/>
      <c r="H1373" s="5"/>
      <c r="I1373" s="5"/>
      <c r="J1373" s="5"/>
    </row>
    <row r="1374" spans="2:10" x14ac:dyDescent="0.25">
      <c r="B1374" s="1"/>
      <c r="C1374" s="1"/>
      <c r="D1374" s="8"/>
      <c r="E1374" s="8"/>
      <c r="F1374" s="8"/>
      <c r="G1374" s="8"/>
      <c r="H1374" s="5"/>
      <c r="I1374" s="5"/>
      <c r="J1374" s="5"/>
    </row>
    <row r="1375" spans="2:10" x14ac:dyDescent="0.25">
      <c r="B1375" s="1"/>
      <c r="C1375" s="1"/>
      <c r="D1375" s="8"/>
      <c r="E1375" s="8"/>
      <c r="F1375" s="8"/>
      <c r="G1375" s="8"/>
      <c r="H1375" s="5"/>
      <c r="I1375" s="5"/>
      <c r="J1375" s="5"/>
    </row>
    <row r="1376" spans="2:10" x14ac:dyDescent="0.25">
      <c r="B1376" s="1"/>
      <c r="C1376" s="1"/>
      <c r="D1376" s="8"/>
      <c r="E1376" s="8"/>
      <c r="F1376" s="8"/>
      <c r="G1376" s="8"/>
      <c r="H1376" s="5"/>
      <c r="I1376" s="5"/>
      <c r="J1376" s="5"/>
    </row>
    <row r="1377" spans="2:10" x14ac:dyDescent="0.25">
      <c r="B1377" s="1"/>
      <c r="C1377" s="1"/>
      <c r="D1377" s="8"/>
      <c r="E1377" s="8"/>
      <c r="F1377" s="8"/>
      <c r="G1377" s="8"/>
      <c r="H1377" s="5"/>
      <c r="I1377" s="5"/>
      <c r="J1377" s="5"/>
    </row>
    <row r="1378" spans="2:10" x14ac:dyDescent="0.25">
      <c r="B1378" s="1"/>
      <c r="C1378" s="1"/>
      <c r="D1378" s="8"/>
      <c r="E1378" s="8"/>
      <c r="F1378" s="8"/>
      <c r="G1378" s="8"/>
      <c r="H1378" s="5"/>
      <c r="I1378" s="5"/>
      <c r="J1378" s="5"/>
    </row>
    <row r="1379" spans="2:10" x14ac:dyDescent="0.25">
      <c r="B1379" s="1"/>
      <c r="C1379" s="1"/>
      <c r="D1379" s="8"/>
      <c r="E1379" s="8"/>
      <c r="F1379" s="8"/>
      <c r="G1379" s="8"/>
      <c r="H1379" s="5"/>
      <c r="I1379" s="5"/>
      <c r="J1379" s="5"/>
    </row>
    <row r="1380" spans="2:10" x14ac:dyDescent="0.25">
      <c r="B1380" s="1"/>
      <c r="C1380" s="1"/>
      <c r="D1380" s="8"/>
      <c r="E1380" s="8"/>
      <c r="F1380" s="8"/>
      <c r="G1380" s="8"/>
      <c r="H1380" s="5"/>
      <c r="I1380" s="5"/>
      <c r="J1380" s="5"/>
    </row>
    <row r="1381" spans="2:10" x14ac:dyDescent="0.25">
      <c r="B1381" s="1"/>
      <c r="C1381" s="1"/>
      <c r="D1381" s="8"/>
      <c r="E1381" s="8"/>
      <c r="F1381" s="8"/>
      <c r="G1381" s="8"/>
      <c r="H1381" s="5"/>
      <c r="I1381" s="5"/>
      <c r="J1381" s="5"/>
    </row>
    <row r="1382" spans="2:10" x14ac:dyDescent="0.25">
      <c r="B1382" s="1"/>
      <c r="C1382" s="1"/>
      <c r="D1382" s="8"/>
      <c r="E1382" s="8"/>
      <c r="F1382" s="8"/>
      <c r="G1382" s="8"/>
      <c r="H1382" s="5"/>
      <c r="I1382" s="5"/>
      <c r="J1382" s="5"/>
    </row>
    <row r="1383" spans="2:10" x14ac:dyDescent="0.25">
      <c r="B1383" s="1"/>
      <c r="C1383" s="1"/>
      <c r="D1383" s="8"/>
      <c r="E1383" s="8"/>
      <c r="F1383" s="8"/>
      <c r="G1383" s="8"/>
      <c r="H1383" s="5"/>
      <c r="I1383" s="5"/>
      <c r="J1383" s="5"/>
    </row>
    <row r="1384" spans="2:10" x14ac:dyDescent="0.25">
      <c r="B1384" s="1"/>
      <c r="C1384" s="1"/>
      <c r="D1384" s="8"/>
      <c r="E1384" s="8"/>
      <c r="F1384" s="8"/>
      <c r="G1384" s="8"/>
      <c r="H1384" s="5"/>
      <c r="I1384" s="5"/>
      <c r="J1384" s="5"/>
    </row>
    <row r="1385" spans="2:10" x14ac:dyDescent="0.25">
      <c r="B1385" s="1"/>
      <c r="C1385" s="1"/>
      <c r="D1385" s="8"/>
      <c r="E1385" s="8"/>
      <c r="F1385" s="8"/>
      <c r="G1385" s="8"/>
      <c r="H1385" s="5"/>
      <c r="I1385" s="5"/>
      <c r="J1385" s="5"/>
    </row>
    <row r="1386" spans="2:10" x14ac:dyDescent="0.25">
      <c r="B1386" s="1"/>
      <c r="C1386" s="1"/>
      <c r="D1386" s="8"/>
      <c r="E1386" s="8"/>
      <c r="F1386" s="8"/>
      <c r="G1386" s="8"/>
      <c r="H1386" s="5"/>
      <c r="I1386" s="5"/>
      <c r="J1386" s="5"/>
    </row>
    <row r="1387" spans="2:10" x14ac:dyDescent="0.25">
      <c r="B1387" s="1"/>
      <c r="C1387" s="1"/>
      <c r="D1387" s="8"/>
      <c r="E1387" s="8"/>
      <c r="F1387" s="8"/>
      <c r="G1387" s="8"/>
      <c r="H1387" s="5"/>
      <c r="I1387" s="5"/>
      <c r="J1387" s="5"/>
    </row>
    <row r="1388" spans="2:10" x14ac:dyDescent="0.25">
      <c r="B1388" s="1"/>
      <c r="C1388" s="1"/>
      <c r="D1388" s="8"/>
      <c r="E1388" s="8"/>
      <c r="F1388" s="8"/>
      <c r="G1388" s="8"/>
      <c r="H1388" s="5"/>
      <c r="I1388" s="5"/>
      <c r="J1388" s="5"/>
    </row>
    <row r="1389" spans="2:10" x14ac:dyDescent="0.25">
      <c r="B1389" s="1"/>
      <c r="C1389" s="1"/>
      <c r="D1389" s="8"/>
      <c r="E1389" s="8"/>
      <c r="F1389" s="8"/>
      <c r="G1389" s="8"/>
      <c r="H1389" s="5"/>
      <c r="I1389" s="5"/>
      <c r="J1389" s="5"/>
    </row>
    <row r="1390" spans="2:10" x14ac:dyDescent="0.25">
      <c r="B1390" s="1"/>
      <c r="C1390" s="1"/>
      <c r="D1390" s="8"/>
      <c r="E1390" s="8"/>
      <c r="F1390" s="8"/>
      <c r="G1390" s="8"/>
      <c r="H1390" s="5"/>
      <c r="I1390" s="5"/>
      <c r="J1390" s="5"/>
    </row>
    <row r="1391" spans="2:10" x14ac:dyDescent="0.25">
      <c r="B1391" s="1"/>
      <c r="C1391" s="1"/>
      <c r="D1391" s="8"/>
      <c r="E1391" s="8"/>
      <c r="F1391" s="8"/>
      <c r="G1391" s="8"/>
      <c r="H1391" s="5"/>
      <c r="I1391" s="5"/>
      <c r="J1391" s="5"/>
    </row>
    <row r="1392" spans="2:10" x14ac:dyDescent="0.25">
      <c r="B1392" s="1"/>
      <c r="C1392" s="1"/>
      <c r="D1392" s="8"/>
      <c r="E1392" s="8"/>
      <c r="F1392" s="8"/>
      <c r="G1392" s="8"/>
      <c r="H1392" s="5"/>
      <c r="I1392" s="5"/>
      <c r="J1392" s="5"/>
    </row>
    <row r="1393" spans="2:10" x14ac:dyDescent="0.25">
      <c r="B1393" s="1"/>
      <c r="C1393" s="1"/>
      <c r="D1393" s="8"/>
      <c r="E1393" s="8"/>
      <c r="F1393" s="8"/>
      <c r="G1393" s="8"/>
      <c r="H1393" s="5"/>
      <c r="I1393" s="5"/>
      <c r="J1393" s="5"/>
    </row>
    <row r="1394" spans="2:10" x14ac:dyDescent="0.25">
      <c r="B1394" s="1"/>
      <c r="C1394" s="1"/>
      <c r="D1394" s="8"/>
      <c r="E1394" s="8"/>
      <c r="F1394" s="8"/>
      <c r="G1394" s="8"/>
      <c r="H1394" s="5"/>
      <c r="I1394" s="5"/>
      <c r="J1394" s="5"/>
    </row>
    <row r="1395" spans="2:10" x14ac:dyDescent="0.25">
      <c r="B1395" s="1"/>
      <c r="C1395" s="1"/>
      <c r="D1395" s="8"/>
      <c r="E1395" s="8"/>
      <c r="F1395" s="8"/>
      <c r="G1395" s="8"/>
      <c r="H1395" s="5"/>
      <c r="I1395" s="5"/>
      <c r="J1395" s="5"/>
    </row>
    <row r="1396" spans="2:10" x14ac:dyDescent="0.25">
      <c r="B1396" s="1"/>
      <c r="C1396" s="1"/>
      <c r="D1396" s="8"/>
      <c r="E1396" s="8"/>
      <c r="F1396" s="8"/>
      <c r="G1396" s="8"/>
      <c r="H1396" s="5"/>
      <c r="I1396" s="5"/>
      <c r="J1396" s="5"/>
    </row>
    <row r="1397" spans="2:10" x14ac:dyDescent="0.25">
      <c r="B1397" s="1"/>
      <c r="C1397" s="1"/>
      <c r="D1397" s="8"/>
      <c r="E1397" s="8"/>
      <c r="F1397" s="8"/>
      <c r="G1397" s="8"/>
      <c r="H1397" s="5"/>
      <c r="I1397" s="5"/>
      <c r="J1397" s="5"/>
    </row>
    <row r="1398" spans="2:10" x14ac:dyDescent="0.25">
      <c r="B1398" s="1"/>
      <c r="C1398" s="1"/>
      <c r="D1398" s="8"/>
      <c r="E1398" s="8"/>
      <c r="F1398" s="8"/>
      <c r="G1398" s="8"/>
      <c r="H1398" s="5"/>
      <c r="I1398" s="5"/>
      <c r="J1398" s="5"/>
    </row>
    <row r="1399" spans="2:10" x14ac:dyDescent="0.25">
      <c r="B1399" s="1"/>
      <c r="C1399" s="1"/>
      <c r="D1399" s="8"/>
      <c r="E1399" s="8"/>
      <c r="F1399" s="8"/>
      <c r="G1399" s="8"/>
      <c r="H1399" s="5"/>
      <c r="I1399" s="5"/>
      <c r="J1399" s="5"/>
    </row>
    <row r="1400" spans="2:10" x14ac:dyDescent="0.25">
      <c r="B1400" s="1"/>
      <c r="C1400" s="1"/>
      <c r="D1400" s="8"/>
      <c r="E1400" s="8"/>
      <c r="F1400" s="8"/>
      <c r="G1400" s="8"/>
      <c r="H1400" s="5"/>
      <c r="I1400" s="5"/>
      <c r="J1400" s="5"/>
    </row>
    <row r="1401" spans="2:10" x14ac:dyDescent="0.25">
      <c r="B1401" s="1"/>
      <c r="C1401" s="1"/>
      <c r="D1401" s="8"/>
      <c r="E1401" s="8"/>
      <c r="F1401" s="8"/>
      <c r="G1401" s="8"/>
      <c r="H1401" s="5"/>
      <c r="I1401" s="5"/>
      <c r="J1401" s="5"/>
    </row>
    <row r="1402" spans="2:10" x14ac:dyDescent="0.25">
      <c r="B1402" s="1"/>
      <c r="C1402" s="1"/>
      <c r="D1402" s="8"/>
      <c r="E1402" s="8"/>
      <c r="F1402" s="8"/>
      <c r="G1402" s="8"/>
      <c r="H1402" s="5"/>
      <c r="I1402" s="5"/>
      <c r="J1402" s="5"/>
    </row>
    <row r="1403" spans="2:10" x14ac:dyDescent="0.25">
      <c r="B1403" s="1"/>
      <c r="C1403" s="1"/>
      <c r="D1403" s="8"/>
      <c r="E1403" s="8"/>
      <c r="F1403" s="8"/>
      <c r="G1403" s="8"/>
      <c r="H1403" s="5"/>
      <c r="I1403" s="5"/>
      <c r="J1403" s="5"/>
    </row>
    <row r="1404" spans="2:10" x14ac:dyDescent="0.25">
      <c r="B1404" s="1"/>
      <c r="C1404" s="1"/>
      <c r="D1404" s="8"/>
      <c r="E1404" s="8"/>
      <c r="F1404" s="8"/>
      <c r="G1404" s="8"/>
      <c r="H1404" s="5"/>
      <c r="I1404" s="5"/>
      <c r="J1404" s="5"/>
    </row>
    <row r="1405" spans="2:10" x14ac:dyDescent="0.25">
      <c r="B1405" s="1"/>
      <c r="C1405" s="1"/>
      <c r="D1405" s="8"/>
      <c r="E1405" s="8"/>
      <c r="F1405" s="8"/>
      <c r="G1405" s="8"/>
      <c r="H1405" s="5"/>
      <c r="I1405" s="5"/>
      <c r="J1405" s="5"/>
    </row>
    <row r="1406" spans="2:10" x14ac:dyDescent="0.25">
      <c r="B1406" s="1"/>
      <c r="C1406" s="1"/>
      <c r="D1406" s="8"/>
      <c r="E1406" s="8"/>
      <c r="F1406" s="8"/>
      <c r="G1406" s="8"/>
      <c r="H1406" s="5"/>
      <c r="I1406" s="5"/>
      <c r="J1406" s="5"/>
    </row>
    <row r="1407" spans="2:10" x14ac:dyDescent="0.25">
      <c r="B1407" s="1"/>
      <c r="C1407" s="1"/>
      <c r="D1407" s="8"/>
      <c r="E1407" s="8"/>
      <c r="F1407" s="8"/>
      <c r="G1407" s="8"/>
      <c r="H1407" s="5"/>
      <c r="I1407" s="5"/>
      <c r="J1407" s="5"/>
    </row>
    <row r="1408" spans="2:10" x14ac:dyDescent="0.25">
      <c r="B1408" s="1"/>
      <c r="C1408" s="1"/>
      <c r="D1408" s="8"/>
      <c r="E1408" s="8"/>
      <c r="F1408" s="8"/>
      <c r="G1408" s="8"/>
      <c r="H1408" s="5"/>
      <c r="I1408" s="5"/>
      <c r="J1408" s="5"/>
    </row>
    <row r="1409" spans="2:10" x14ac:dyDescent="0.25">
      <c r="B1409" s="1"/>
      <c r="C1409" s="1"/>
      <c r="D1409" s="8"/>
      <c r="E1409" s="8"/>
      <c r="F1409" s="8"/>
      <c r="G1409" s="8"/>
      <c r="H1409" s="5"/>
      <c r="I1409" s="5"/>
      <c r="J1409" s="5"/>
    </row>
    <row r="1410" spans="2:10" x14ac:dyDescent="0.25">
      <c r="B1410" s="1"/>
      <c r="C1410" s="1"/>
      <c r="D1410" s="8"/>
      <c r="E1410" s="8"/>
      <c r="F1410" s="8"/>
      <c r="G1410" s="8"/>
      <c r="H1410" s="5"/>
      <c r="I1410" s="5"/>
      <c r="J1410" s="5"/>
    </row>
    <row r="1411" spans="2:10" x14ac:dyDescent="0.25">
      <c r="B1411" s="1"/>
      <c r="C1411" s="1"/>
      <c r="D1411" s="8"/>
      <c r="E1411" s="8"/>
      <c r="F1411" s="8"/>
      <c r="G1411" s="8"/>
      <c r="H1411" s="5"/>
      <c r="I1411" s="5"/>
      <c r="J1411" s="5"/>
    </row>
    <row r="1412" spans="2:10" x14ac:dyDescent="0.25">
      <c r="B1412" s="1"/>
      <c r="C1412" s="1"/>
      <c r="D1412" s="8"/>
      <c r="E1412" s="8"/>
      <c r="F1412" s="8"/>
      <c r="G1412" s="8"/>
      <c r="H1412" s="5"/>
      <c r="I1412" s="5"/>
      <c r="J1412" s="5"/>
    </row>
    <row r="1413" spans="2:10" x14ac:dyDescent="0.25">
      <c r="B1413" s="1"/>
      <c r="C1413" s="1"/>
      <c r="D1413" s="8"/>
      <c r="E1413" s="8"/>
      <c r="F1413" s="8"/>
      <c r="G1413" s="8"/>
      <c r="H1413" s="5"/>
      <c r="I1413" s="5"/>
      <c r="J1413" s="5"/>
    </row>
    <row r="1414" spans="2:10" x14ac:dyDescent="0.25">
      <c r="B1414" s="1"/>
      <c r="C1414" s="1"/>
      <c r="D1414" s="8"/>
      <c r="E1414" s="8"/>
      <c r="F1414" s="8"/>
      <c r="G1414" s="8"/>
      <c r="H1414" s="5"/>
      <c r="I1414" s="5"/>
      <c r="J1414" s="5"/>
    </row>
    <row r="1415" spans="2:10" x14ac:dyDescent="0.25">
      <c r="B1415" s="1"/>
      <c r="C1415" s="1"/>
      <c r="D1415" s="8"/>
      <c r="E1415" s="8"/>
      <c r="F1415" s="8"/>
      <c r="G1415" s="8"/>
      <c r="H1415" s="5"/>
      <c r="I1415" s="5"/>
      <c r="J1415" s="5"/>
    </row>
    <row r="1416" spans="2:10" x14ac:dyDescent="0.25">
      <c r="B1416" s="1"/>
      <c r="C1416" s="1"/>
      <c r="D1416" s="8"/>
      <c r="E1416" s="8"/>
      <c r="F1416" s="8"/>
      <c r="G1416" s="8"/>
      <c r="H1416" s="5"/>
      <c r="I1416" s="5"/>
      <c r="J1416" s="5"/>
    </row>
    <row r="1417" spans="2:10" x14ac:dyDescent="0.25">
      <c r="B1417" s="1"/>
      <c r="C1417" s="1"/>
      <c r="D1417" s="8"/>
      <c r="E1417" s="8"/>
      <c r="F1417" s="8"/>
      <c r="G1417" s="8"/>
      <c r="H1417" s="5"/>
      <c r="I1417" s="5"/>
      <c r="J1417" s="5"/>
    </row>
    <row r="1418" spans="2:10" x14ac:dyDescent="0.25">
      <c r="B1418" s="1"/>
      <c r="C1418" s="1"/>
      <c r="D1418" s="8"/>
      <c r="E1418" s="8"/>
      <c r="F1418" s="8"/>
      <c r="G1418" s="8"/>
      <c r="H1418" s="5"/>
      <c r="I1418" s="5"/>
      <c r="J1418" s="5"/>
    </row>
    <row r="1419" spans="2:10" x14ac:dyDescent="0.25">
      <c r="B1419" s="1"/>
      <c r="C1419" s="1"/>
      <c r="D1419" s="8"/>
      <c r="E1419" s="8"/>
      <c r="F1419" s="8"/>
      <c r="G1419" s="8"/>
      <c r="H1419" s="5"/>
      <c r="I1419" s="5"/>
      <c r="J1419" s="5"/>
    </row>
    <row r="1420" spans="2:10" x14ac:dyDescent="0.25">
      <c r="B1420" s="1"/>
      <c r="C1420" s="1"/>
      <c r="D1420" s="8"/>
      <c r="E1420" s="8"/>
      <c r="F1420" s="8"/>
      <c r="G1420" s="8"/>
      <c r="H1420" s="5"/>
      <c r="I1420" s="5"/>
      <c r="J1420" s="5"/>
    </row>
    <row r="1421" spans="2:10" x14ac:dyDescent="0.25">
      <c r="B1421" s="1"/>
      <c r="C1421" s="1"/>
      <c r="D1421" s="8"/>
      <c r="E1421" s="8"/>
      <c r="F1421" s="8"/>
      <c r="G1421" s="8"/>
      <c r="H1421" s="5"/>
      <c r="I1421" s="5"/>
      <c r="J1421" s="5"/>
    </row>
    <row r="1422" spans="2:10" x14ac:dyDescent="0.25">
      <c r="B1422" s="1"/>
      <c r="C1422" s="1"/>
      <c r="D1422" s="8"/>
      <c r="E1422" s="8"/>
      <c r="F1422" s="8"/>
      <c r="G1422" s="8"/>
      <c r="H1422" s="5"/>
      <c r="I1422" s="5"/>
      <c r="J1422" s="5"/>
    </row>
    <row r="1423" spans="2:10" x14ac:dyDescent="0.25">
      <c r="B1423" s="1"/>
      <c r="C1423" s="1"/>
      <c r="D1423" s="8"/>
      <c r="E1423" s="8"/>
      <c r="F1423" s="8"/>
      <c r="G1423" s="8"/>
      <c r="H1423" s="5"/>
      <c r="I1423" s="5"/>
      <c r="J1423" s="5"/>
    </row>
    <row r="1424" spans="2:10" x14ac:dyDescent="0.25">
      <c r="B1424" s="1"/>
      <c r="C1424" s="1"/>
      <c r="D1424" s="8"/>
      <c r="E1424" s="8"/>
      <c r="F1424" s="8"/>
      <c r="G1424" s="8"/>
      <c r="H1424" s="5"/>
      <c r="I1424" s="5"/>
      <c r="J1424" s="5"/>
    </row>
    <row r="1425" spans="2:10" x14ac:dyDescent="0.25">
      <c r="B1425" s="1"/>
      <c r="C1425" s="1"/>
      <c r="D1425" s="8"/>
      <c r="E1425" s="8"/>
      <c r="F1425" s="8"/>
      <c r="G1425" s="8"/>
      <c r="H1425" s="5"/>
      <c r="I1425" s="5"/>
      <c r="J1425" s="5"/>
    </row>
    <row r="1426" spans="2:10" x14ac:dyDescent="0.25">
      <c r="B1426" s="1"/>
      <c r="C1426" s="1"/>
      <c r="D1426" s="8"/>
      <c r="E1426" s="8"/>
      <c r="F1426" s="8"/>
      <c r="G1426" s="8"/>
      <c r="H1426" s="5"/>
      <c r="I1426" s="5"/>
      <c r="J1426" s="5"/>
    </row>
    <row r="1427" spans="2:10" x14ac:dyDescent="0.25">
      <c r="B1427" s="1"/>
      <c r="C1427" s="1"/>
      <c r="D1427" s="8"/>
      <c r="E1427" s="8"/>
      <c r="F1427" s="8"/>
      <c r="G1427" s="8"/>
      <c r="H1427" s="5"/>
      <c r="I1427" s="5"/>
      <c r="J1427" s="5"/>
    </row>
    <row r="1428" spans="2:10" x14ac:dyDescent="0.25">
      <c r="B1428" s="1"/>
      <c r="C1428" s="1"/>
      <c r="D1428" s="8"/>
      <c r="E1428" s="8"/>
      <c r="F1428" s="8"/>
      <c r="G1428" s="8"/>
      <c r="H1428" s="5"/>
      <c r="I1428" s="5"/>
      <c r="J1428" s="5"/>
    </row>
    <row r="1429" spans="2:10" x14ac:dyDescent="0.25">
      <c r="B1429" s="1"/>
      <c r="C1429" s="1"/>
      <c r="D1429" s="8"/>
      <c r="E1429" s="8"/>
      <c r="F1429" s="8"/>
      <c r="G1429" s="8"/>
      <c r="H1429" s="5"/>
      <c r="I1429" s="5"/>
      <c r="J1429" s="5"/>
    </row>
    <row r="1430" spans="2:10" x14ac:dyDescent="0.25">
      <c r="B1430" s="1"/>
      <c r="C1430" s="1"/>
      <c r="D1430" s="8"/>
      <c r="E1430" s="8"/>
      <c r="F1430" s="8"/>
      <c r="G1430" s="8"/>
      <c r="H1430" s="5"/>
      <c r="I1430" s="5"/>
      <c r="J1430" s="5"/>
    </row>
    <row r="1431" spans="2:10" x14ac:dyDescent="0.25">
      <c r="B1431" s="1"/>
      <c r="C1431" s="1"/>
      <c r="D1431" s="8"/>
      <c r="E1431" s="8"/>
      <c r="F1431" s="8"/>
      <c r="G1431" s="8"/>
      <c r="H1431" s="5"/>
      <c r="I1431" s="5"/>
      <c r="J1431" s="5"/>
    </row>
    <row r="1432" spans="2:10" x14ac:dyDescent="0.25">
      <c r="B1432" s="1"/>
      <c r="C1432" s="1"/>
      <c r="D1432" s="8"/>
      <c r="E1432" s="8"/>
      <c r="F1432" s="8"/>
      <c r="G1432" s="8"/>
      <c r="H1432" s="5"/>
      <c r="I1432" s="5"/>
      <c r="J1432" s="5"/>
    </row>
    <row r="1433" spans="2:10" x14ac:dyDescent="0.25">
      <c r="B1433" s="1"/>
      <c r="C1433" s="1"/>
      <c r="D1433" s="8"/>
      <c r="E1433" s="8"/>
      <c r="F1433" s="8"/>
      <c r="G1433" s="8"/>
      <c r="H1433" s="5"/>
      <c r="I1433" s="5"/>
      <c r="J1433" s="5"/>
    </row>
    <row r="1434" spans="2:10" x14ac:dyDescent="0.25">
      <c r="B1434" s="1"/>
      <c r="C1434" s="1"/>
      <c r="D1434" s="8"/>
      <c r="E1434" s="8"/>
      <c r="F1434" s="8"/>
      <c r="G1434" s="8"/>
      <c r="H1434" s="5"/>
      <c r="I1434" s="5"/>
      <c r="J1434" s="5"/>
    </row>
    <row r="1435" spans="2:10" x14ac:dyDescent="0.25">
      <c r="B1435" s="1"/>
      <c r="C1435" s="1"/>
      <c r="D1435" s="8"/>
      <c r="E1435" s="8"/>
      <c r="F1435" s="8"/>
      <c r="G1435" s="8"/>
      <c r="H1435" s="5"/>
      <c r="I1435" s="5"/>
      <c r="J1435" s="5"/>
    </row>
    <row r="1436" spans="2:10" x14ac:dyDescent="0.25">
      <c r="B1436" s="1"/>
      <c r="C1436" s="1"/>
      <c r="D1436" s="8"/>
      <c r="E1436" s="8"/>
      <c r="F1436" s="8"/>
      <c r="G1436" s="8"/>
      <c r="H1436" s="5"/>
      <c r="I1436" s="5"/>
      <c r="J1436" s="5"/>
    </row>
    <row r="1437" spans="2:10" x14ac:dyDescent="0.25">
      <c r="B1437" s="1"/>
      <c r="C1437" s="1"/>
      <c r="D1437" s="8"/>
      <c r="E1437" s="8"/>
      <c r="F1437" s="8"/>
      <c r="G1437" s="8"/>
      <c r="H1437" s="5"/>
      <c r="I1437" s="5"/>
      <c r="J1437" s="5"/>
    </row>
    <row r="1438" spans="2:10" x14ac:dyDescent="0.25">
      <c r="B1438" s="1"/>
      <c r="C1438" s="1"/>
      <c r="D1438" s="8"/>
      <c r="E1438" s="8"/>
      <c r="F1438" s="8"/>
      <c r="G1438" s="8"/>
      <c r="H1438" s="5"/>
      <c r="I1438" s="5"/>
      <c r="J1438" s="5"/>
    </row>
    <row r="1439" spans="2:10" x14ac:dyDescent="0.25">
      <c r="B1439" s="1"/>
      <c r="C1439" s="1"/>
      <c r="D1439" s="8"/>
      <c r="E1439" s="8"/>
      <c r="F1439" s="8"/>
      <c r="G1439" s="8"/>
      <c r="H1439" s="5"/>
      <c r="I1439" s="5"/>
      <c r="J1439" s="5"/>
    </row>
    <row r="1440" spans="2:10" x14ac:dyDescent="0.25">
      <c r="B1440" s="1"/>
      <c r="C1440" s="1"/>
      <c r="D1440" s="8"/>
      <c r="E1440" s="8"/>
      <c r="F1440" s="8"/>
      <c r="G1440" s="8"/>
      <c r="H1440" s="5"/>
      <c r="I1440" s="5"/>
      <c r="J1440" s="5"/>
    </row>
    <row r="1441" spans="2:10" x14ac:dyDescent="0.25">
      <c r="B1441" s="1"/>
      <c r="C1441" s="1"/>
      <c r="D1441" s="8"/>
      <c r="E1441" s="8"/>
      <c r="F1441" s="8"/>
      <c r="G1441" s="8"/>
      <c r="H1441" s="5"/>
      <c r="I1441" s="5"/>
      <c r="J1441" s="5"/>
    </row>
    <row r="1442" spans="2:10" x14ac:dyDescent="0.25">
      <c r="B1442" s="1"/>
      <c r="C1442" s="1"/>
      <c r="D1442" s="8"/>
      <c r="E1442" s="8"/>
      <c r="F1442" s="8"/>
      <c r="G1442" s="8"/>
      <c r="H1442" s="5"/>
      <c r="I1442" s="5"/>
      <c r="J1442" s="5"/>
    </row>
    <row r="1443" spans="2:10" x14ac:dyDescent="0.25">
      <c r="B1443" s="1"/>
      <c r="C1443" s="1"/>
      <c r="D1443" s="8"/>
      <c r="E1443" s="8"/>
      <c r="F1443" s="8"/>
      <c r="G1443" s="8"/>
      <c r="H1443" s="5"/>
      <c r="I1443" s="5"/>
      <c r="J1443" s="5"/>
    </row>
    <row r="1444" spans="2:10" x14ac:dyDescent="0.25">
      <c r="B1444" s="1"/>
      <c r="C1444" s="1"/>
      <c r="D1444" s="8"/>
      <c r="E1444" s="8"/>
      <c r="F1444" s="8"/>
      <c r="G1444" s="8"/>
      <c r="H1444" s="5"/>
      <c r="I1444" s="5"/>
      <c r="J1444" s="5"/>
    </row>
    <row r="1445" spans="2:10" x14ac:dyDescent="0.25">
      <c r="B1445" s="1"/>
      <c r="C1445" s="1"/>
      <c r="D1445" s="8"/>
      <c r="E1445" s="8"/>
      <c r="F1445" s="8"/>
      <c r="G1445" s="8"/>
      <c r="H1445" s="5"/>
      <c r="I1445" s="5"/>
      <c r="J1445" s="5"/>
    </row>
    <row r="1446" spans="2:10" x14ac:dyDescent="0.25">
      <c r="B1446" s="1"/>
      <c r="C1446" s="1"/>
      <c r="D1446" s="8"/>
      <c r="E1446" s="8"/>
      <c r="F1446" s="8"/>
      <c r="G1446" s="8"/>
      <c r="H1446" s="5"/>
      <c r="I1446" s="5"/>
      <c r="J1446" s="5"/>
    </row>
    <row r="1447" spans="2:10" x14ac:dyDescent="0.25">
      <c r="B1447" s="1"/>
      <c r="C1447" s="1"/>
      <c r="D1447" s="8"/>
      <c r="E1447" s="8"/>
      <c r="F1447" s="8"/>
      <c r="G1447" s="8"/>
      <c r="H1447" s="5"/>
      <c r="I1447" s="5"/>
      <c r="J1447" s="5"/>
    </row>
    <row r="1448" spans="2:10" x14ac:dyDescent="0.25">
      <c r="B1448" s="1"/>
      <c r="C1448" s="1"/>
      <c r="D1448" s="8"/>
      <c r="E1448" s="8"/>
      <c r="F1448" s="8"/>
      <c r="G1448" s="8"/>
      <c r="H1448" s="5"/>
      <c r="I1448" s="5"/>
      <c r="J1448" s="5"/>
    </row>
    <row r="1449" spans="2:10" x14ac:dyDescent="0.25">
      <c r="B1449" s="1"/>
      <c r="C1449" s="1"/>
      <c r="D1449" s="8"/>
      <c r="E1449" s="8"/>
      <c r="F1449" s="8"/>
      <c r="G1449" s="8"/>
      <c r="H1449" s="5"/>
      <c r="I1449" s="5"/>
      <c r="J1449" s="5"/>
    </row>
    <row r="1450" spans="2:10" x14ac:dyDescent="0.25">
      <c r="B1450" s="1"/>
      <c r="C1450" s="1"/>
      <c r="D1450" s="8"/>
      <c r="E1450" s="8"/>
      <c r="F1450" s="8"/>
      <c r="G1450" s="8"/>
      <c r="H1450" s="5"/>
      <c r="I1450" s="5"/>
      <c r="J1450" s="5"/>
    </row>
    <row r="1451" spans="2:10" x14ac:dyDescent="0.25">
      <c r="B1451" s="1"/>
      <c r="C1451" s="1"/>
      <c r="D1451" s="8"/>
      <c r="E1451" s="8"/>
      <c r="F1451" s="8"/>
      <c r="G1451" s="8"/>
      <c r="H1451" s="5"/>
      <c r="I1451" s="5"/>
      <c r="J1451" s="5"/>
    </row>
    <row r="1452" spans="2:10" x14ac:dyDescent="0.25">
      <c r="B1452" s="1"/>
      <c r="C1452" s="1"/>
      <c r="D1452" s="8"/>
      <c r="E1452" s="8"/>
      <c r="F1452" s="8"/>
      <c r="G1452" s="8"/>
      <c r="H1452" s="5"/>
      <c r="I1452" s="5"/>
      <c r="J1452" s="5"/>
    </row>
    <row r="1453" spans="2:10" x14ac:dyDescent="0.25">
      <c r="B1453" s="1"/>
      <c r="C1453" s="1"/>
      <c r="D1453" s="8"/>
      <c r="E1453" s="8"/>
      <c r="F1453" s="8"/>
      <c r="G1453" s="8"/>
      <c r="H1453" s="5"/>
      <c r="I1453" s="5"/>
      <c r="J1453" s="5"/>
    </row>
    <row r="1454" spans="2:10" x14ac:dyDescent="0.25">
      <c r="B1454" s="1"/>
      <c r="C1454" s="1"/>
      <c r="D1454" s="8"/>
      <c r="E1454" s="8"/>
      <c r="F1454" s="8"/>
      <c r="G1454" s="8"/>
      <c r="H1454" s="5"/>
      <c r="I1454" s="5"/>
      <c r="J1454" s="5"/>
    </row>
    <row r="1455" spans="2:10" x14ac:dyDescent="0.25">
      <c r="B1455" s="1"/>
      <c r="C1455" s="1"/>
      <c r="D1455" s="8"/>
      <c r="E1455" s="8"/>
      <c r="F1455" s="8"/>
      <c r="G1455" s="8"/>
      <c r="H1455" s="5"/>
      <c r="I1455" s="5"/>
      <c r="J1455" s="5"/>
    </row>
    <row r="1456" spans="2:10" x14ac:dyDescent="0.25">
      <c r="B1456" s="1"/>
      <c r="C1456" s="1"/>
      <c r="D1456" s="8"/>
      <c r="E1456" s="8"/>
      <c r="F1456" s="8"/>
      <c r="G1456" s="8"/>
      <c r="H1456" s="5"/>
      <c r="I1456" s="5"/>
      <c r="J1456" s="5"/>
    </row>
    <row r="1457" spans="2:10" x14ac:dyDescent="0.25">
      <c r="B1457" s="1"/>
      <c r="C1457" s="1"/>
      <c r="D1457" s="8"/>
      <c r="E1457" s="8"/>
      <c r="F1457" s="8"/>
      <c r="G1457" s="8"/>
      <c r="H1457" s="5"/>
      <c r="I1457" s="5"/>
      <c r="J1457" s="5"/>
    </row>
    <row r="1458" spans="2:10" x14ac:dyDescent="0.25">
      <c r="B1458" s="1"/>
      <c r="C1458" s="1"/>
      <c r="D1458" s="8"/>
      <c r="E1458" s="8"/>
      <c r="F1458" s="8"/>
      <c r="G1458" s="8"/>
      <c r="H1458" s="5"/>
      <c r="I1458" s="5"/>
      <c r="J1458" s="5"/>
    </row>
    <row r="1459" spans="2:10" x14ac:dyDescent="0.25">
      <c r="B1459" s="1"/>
      <c r="C1459" s="1"/>
      <c r="D1459" s="8"/>
      <c r="E1459" s="8"/>
      <c r="F1459" s="8"/>
      <c r="G1459" s="8"/>
      <c r="H1459" s="5"/>
      <c r="I1459" s="5"/>
      <c r="J1459" s="5"/>
    </row>
    <row r="1460" spans="2:10" x14ac:dyDescent="0.25">
      <c r="B1460" s="1"/>
      <c r="C1460" s="1"/>
      <c r="D1460" s="8"/>
      <c r="E1460" s="8"/>
      <c r="F1460" s="8"/>
      <c r="G1460" s="8"/>
      <c r="H1460" s="5"/>
      <c r="I1460" s="5"/>
      <c r="J1460" s="5"/>
    </row>
    <row r="1461" spans="2:10" x14ac:dyDescent="0.25">
      <c r="B1461" s="1"/>
      <c r="C1461" s="1"/>
      <c r="D1461" s="8"/>
      <c r="E1461" s="8"/>
      <c r="F1461" s="8"/>
      <c r="G1461" s="8"/>
      <c r="H1461" s="5"/>
      <c r="I1461" s="5"/>
      <c r="J1461" s="5"/>
    </row>
    <row r="1462" spans="2:10" x14ac:dyDescent="0.25">
      <c r="B1462" s="1"/>
      <c r="C1462" s="1"/>
      <c r="D1462" s="8"/>
      <c r="E1462" s="8"/>
      <c r="F1462" s="8"/>
      <c r="G1462" s="8"/>
      <c r="H1462" s="5"/>
      <c r="I1462" s="5"/>
      <c r="J1462" s="5"/>
    </row>
    <row r="1463" spans="2:10" x14ac:dyDescent="0.25">
      <c r="B1463" s="1"/>
      <c r="C1463" s="1"/>
      <c r="D1463" s="8"/>
      <c r="E1463" s="8"/>
      <c r="F1463" s="8"/>
      <c r="G1463" s="8"/>
      <c r="H1463" s="5"/>
      <c r="I1463" s="5"/>
      <c r="J1463" s="5"/>
    </row>
    <row r="1464" spans="2:10" x14ac:dyDescent="0.25">
      <c r="B1464" s="1"/>
      <c r="C1464" s="1"/>
      <c r="D1464" s="8"/>
      <c r="E1464" s="8"/>
      <c r="F1464" s="8"/>
      <c r="G1464" s="8"/>
      <c r="H1464" s="5"/>
      <c r="I1464" s="5"/>
      <c r="J1464" s="5"/>
    </row>
    <row r="1465" spans="2:10" x14ac:dyDescent="0.25">
      <c r="B1465" s="1"/>
      <c r="C1465" s="1"/>
      <c r="D1465" s="8"/>
      <c r="E1465" s="8"/>
      <c r="F1465" s="8"/>
      <c r="G1465" s="8"/>
      <c r="H1465" s="5"/>
      <c r="I1465" s="5"/>
      <c r="J1465" s="5"/>
    </row>
    <row r="1466" spans="2:10" x14ac:dyDescent="0.25">
      <c r="B1466" s="1"/>
      <c r="C1466" s="1"/>
      <c r="D1466" s="8"/>
      <c r="E1466" s="8"/>
      <c r="F1466" s="8"/>
      <c r="G1466" s="8"/>
      <c r="H1466" s="5"/>
      <c r="I1466" s="5"/>
      <c r="J1466" s="5"/>
    </row>
    <row r="1467" spans="2:10" x14ac:dyDescent="0.25">
      <c r="B1467" s="1"/>
      <c r="C1467" s="1"/>
      <c r="D1467" s="8"/>
      <c r="E1467" s="8"/>
      <c r="F1467" s="8"/>
      <c r="G1467" s="8"/>
      <c r="H1467" s="5"/>
      <c r="I1467" s="5"/>
      <c r="J1467" s="5"/>
    </row>
    <row r="1468" spans="2:10" x14ac:dyDescent="0.25">
      <c r="B1468" s="1"/>
      <c r="C1468" s="1"/>
      <c r="D1468" s="8"/>
      <c r="E1468" s="8"/>
      <c r="F1468" s="8"/>
      <c r="G1468" s="8"/>
      <c r="H1468" s="5"/>
      <c r="I1468" s="5"/>
      <c r="J1468" s="5"/>
    </row>
    <row r="1469" spans="2:10" x14ac:dyDescent="0.25">
      <c r="B1469" s="1"/>
      <c r="C1469" s="1"/>
      <c r="D1469" s="8"/>
      <c r="E1469" s="8"/>
      <c r="F1469" s="8"/>
      <c r="G1469" s="8"/>
      <c r="H1469" s="5"/>
      <c r="I1469" s="5"/>
      <c r="J1469" s="5"/>
    </row>
    <row r="1470" spans="2:10" x14ac:dyDescent="0.25">
      <c r="B1470" s="1"/>
      <c r="C1470" s="1"/>
      <c r="D1470" s="8"/>
      <c r="E1470" s="8"/>
      <c r="F1470" s="8"/>
      <c r="G1470" s="8"/>
      <c r="H1470" s="5"/>
      <c r="I1470" s="5"/>
      <c r="J1470" s="5"/>
    </row>
    <row r="1471" spans="2:10" x14ac:dyDescent="0.25">
      <c r="B1471" s="1"/>
      <c r="C1471" s="1"/>
      <c r="D1471" s="8"/>
      <c r="E1471" s="8"/>
      <c r="F1471" s="8"/>
      <c r="G1471" s="8"/>
      <c r="H1471" s="5"/>
      <c r="I1471" s="5"/>
      <c r="J1471" s="5"/>
    </row>
    <row r="1472" spans="2:10" x14ac:dyDescent="0.25">
      <c r="B1472" s="1"/>
      <c r="C1472" s="1"/>
      <c r="D1472" s="8"/>
      <c r="E1472" s="8"/>
      <c r="F1472" s="8"/>
      <c r="G1472" s="8"/>
      <c r="H1472" s="5"/>
      <c r="I1472" s="5"/>
      <c r="J1472" s="5"/>
    </row>
    <row r="1473" spans="2:10" x14ac:dyDescent="0.25">
      <c r="B1473" s="1"/>
      <c r="C1473" s="1"/>
      <c r="D1473" s="8"/>
      <c r="E1473" s="8"/>
      <c r="F1473" s="8"/>
      <c r="G1473" s="8"/>
      <c r="H1473" s="5"/>
      <c r="I1473" s="5"/>
      <c r="J1473" s="5"/>
    </row>
    <row r="1474" spans="2:10" x14ac:dyDescent="0.25">
      <c r="B1474" s="1"/>
      <c r="C1474" s="1"/>
      <c r="D1474" s="8"/>
      <c r="E1474" s="8"/>
      <c r="F1474" s="8"/>
      <c r="G1474" s="8"/>
      <c r="H1474" s="5"/>
      <c r="I1474" s="5"/>
      <c r="J1474" s="5"/>
    </row>
    <row r="1475" spans="2:10" x14ac:dyDescent="0.25">
      <c r="B1475" s="1"/>
      <c r="C1475" s="1"/>
      <c r="D1475" s="8"/>
      <c r="E1475" s="8"/>
      <c r="F1475" s="8"/>
      <c r="G1475" s="8"/>
      <c r="H1475" s="5"/>
      <c r="I1475" s="5"/>
      <c r="J1475" s="5"/>
    </row>
    <row r="1476" spans="2:10" x14ac:dyDescent="0.25">
      <c r="B1476" s="1"/>
      <c r="C1476" s="1"/>
      <c r="D1476" s="8"/>
      <c r="E1476" s="8"/>
      <c r="F1476" s="8"/>
      <c r="G1476" s="8"/>
      <c r="H1476" s="5"/>
      <c r="I1476" s="5"/>
      <c r="J1476" s="5"/>
    </row>
    <row r="1477" spans="2:10" x14ac:dyDescent="0.25">
      <c r="B1477" s="1"/>
      <c r="C1477" s="1"/>
      <c r="D1477" s="8"/>
      <c r="E1477" s="8"/>
      <c r="F1477" s="8"/>
      <c r="G1477" s="8"/>
      <c r="H1477" s="5"/>
      <c r="I1477" s="5"/>
      <c r="J1477" s="5"/>
    </row>
    <row r="1478" spans="2:10" x14ac:dyDescent="0.25">
      <c r="B1478" s="1"/>
      <c r="C1478" s="1"/>
      <c r="D1478" s="8"/>
      <c r="E1478" s="8"/>
      <c r="F1478" s="8"/>
      <c r="G1478" s="8"/>
      <c r="H1478" s="5"/>
      <c r="I1478" s="5"/>
      <c r="J1478" s="5"/>
    </row>
    <row r="1479" spans="2:10" x14ac:dyDescent="0.25">
      <c r="B1479" s="1"/>
      <c r="C1479" s="1"/>
      <c r="D1479" s="8"/>
      <c r="E1479" s="8"/>
      <c r="F1479" s="8"/>
      <c r="G1479" s="8"/>
      <c r="H1479" s="5"/>
      <c r="I1479" s="5"/>
      <c r="J1479" s="5"/>
    </row>
    <row r="1480" spans="2:10" x14ac:dyDescent="0.25">
      <c r="B1480" s="1"/>
      <c r="C1480" s="1"/>
      <c r="D1480" s="8"/>
      <c r="E1480" s="8"/>
      <c r="F1480" s="8"/>
      <c r="G1480" s="8"/>
      <c r="H1480" s="5"/>
      <c r="I1480" s="5"/>
      <c r="J1480" s="5"/>
    </row>
    <row r="1481" spans="2:10" x14ac:dyDescent="0.25">
      <c r="B1481" s="1"/>
      <c r="C1481" s="1"/>
      <c r="D1481" s="8"/>
      <c r="E1481" s="8"/>
      <c r="F1481" s="8"/>
      <c r="G1481" s="8"/>
      <c r="H1481" s="5"/>
      <c r="I1481" s="5"/>
      <c r="J1481" s="5"/>
    </row>
    <row r="1482" spans="2:10" x14ac:dyDescent="0.25">
      <c r="B1482" s="1"/>
      <c r="C1482" s="1"/>
      <c r="D1482" s="8"/>
      <c r="E1482" s="8"/>
      <c r="F1482" s="8"/>
      <c r="G1482" s="8"/>
      <c r="H1482" s="5"/>
      <c r="I1482" s="5"/>
      <c r="J1482" s="5"/>
    </row>
    <row r="1483" spans="2:10" x14ac:dyDescent="0.25">
      <c r="B1483" s="1"/>
      <c r="C1483" s="1"/>
      <c r="D1483" s="8"/>
      <c r="E1483" s="8"/>
      <c r="F1483" s="8"/>
      <c r="G1483" s="8"/>
      <c r="H1483" s="5"/>
      <c r="I1483" s="5"/>
      <c r="J1483" s="5"/>
    </row>
    <row r="1484" spans="2:10" x14ac:dyDescent="0.25">
      <c r="B1484" s="1"/>
      <c r="C1484" s="1"/>
      <c r="D1484" s="8"/>
      <c r="E1484" s="8"/>
      <c r="F1484" s="8"/>
      <c r="G1484" s="8"/>
      <c r="H1484" s="5"/>
      <c r="I1484" s="5"/>
      <c r="J1484" s="5"/>
    </row>
    <row r="1485" spans="2:10" x14ac:dyDescent="0.25">
      <c r="B1485" s="1"/>
      <c r="C1485" s="1"/>
      <c r="D1485" s="8"/>
      <c r="E1485" s="8"/>
      <c r="F1485" s="8"/>
      <c r="G1485" s="8"/>
      <c r="H1485" s="5"/>
      <c r="I1485" s="5"/>
      <c r="J1485" s="5"/>
    </row>
    <row r="1486" spans="2:10" x14ac:dyDescent="0.25">
      <c r="B1486" s="1"/>
      <c r="C1486" s="1"/>
      <c r="D1486" s="8"/>
      <c r="E1486" s="8"/>
      <c r="F1486" s="8"/>
      <c r="G1486" s="8"/>
      <c r="H1486" s="5"/>
      <c r="I1486" s="5"/>
      <c r="J1486" s="5"/>
    </row>
    <row r="1487" spans="2:10" x14ac:dyDescent="0.25">
      <c r="B1487" s="1"/>
      <c r="C1487" s="1"/>
      <c r="D1487" s="8"/>
      <c r="E1487" s="8"/>
      <c r="F1487" s="8"/>
      <c r="G1487" s="8"/>
      <c r="H1487" s="5"/>
      <c r="I1487" s="5"/>
      <c r="J1487" s="5"/>
    </row>
    <row r="1488" spans="2:10" x14ac:dyDescent="0.25">
      <c r="B1488" s="1"/>
      <c r="C1488" s="1"/>
      <c r="D1488" s="8"/>
      <c r="E1488" s="8"/>
      <c r="F1488" s="8"/>
      <c r="G1488" s="8"/>
      <c r="H1488" s="5"/>
      <c r="I1488" s="5"/>
      <c r="J1488" s="5"/>
    </row>
    <row r="1489" spans="2:10" x14ac:dyDescent="0.25">
      <c r="B1489" s="1"/>
      <c r="C1489" s="1"/>
      <c r="D1489" s="8"/>
      <c r="E1489" s="8"/>
      <c r="F1489" s="8"/>
      <c r="G1489" s="8"/>
      <c r="H1489" s="5"/>
      <c r="I1489" s="5"/>
      <c r="J1489" s="5"/>
    </row>
    <row r="1490" spans="2:10" x14ac:dyDescent="0.25">
      <c r="B1490" s="1"/>
      <c r="C1490" s="1"/>
      <c r="D1490" s="8"/>
      <c r="E1490" s="8"/>
      <c r="F1490" s="8"/>
      <c r="G1490" s="8"/>
      <c r="H1490" s="5"/>
      <c r="I1490" s="5"/>
      <c r="J1490" s="5"/>
    </row>
    <row r="1491" spans="2:10" x14ac:dyDescent="0.25">
      <c r="B1491" s="1"/>
      <c r="C1491" s="1"/>
      <c r="D1491" s="8"/>
      <c r="E1491" s="8"/>
      <c r="F1491" s="8"/>
      <c r="G1491" s="8"/>
      <c r="H1491" s="5"/>
      <c r="I1491" s="5"/>
      <c r="J1491" s="5"/>
    </row>
    <row r="1492" spans="2:10" x14ac:dyDescent="0.25">
      <c r="B1492" s="1"/>
      <c r="C1492" s="1"/>
      <c r="D1492" s="8"/>
      <c r="E1492" s="8"/>
      <c r="F1492" s="8"/>
      <c r="G1492" s="8"/>
      <c r="H1492" s="5"/>
      <c r="I1492" s="5"/>
      <c r="J1492" s="5"/>
    </row>
    <row r="1493" spans="2:10" x14ac:dyDescent="0.25">
      <c r="B1493" s="1"/>
      <c r="C1493" s="1"/>
      <c r="D1493" s="8"/>
      <c r="E1493" s="8"/>
      <c r="F1493" s="8"/>
      <c r="G1493" s="8"/>
      <c r="H1493" s="5"/>
      <c r="I1493" s="5"/>
      <c r="J1493" s="5"/>
    </row>
    <row r="1494" spans="2:10" x14ac:dyDescent="0.25">
      <c r="B1494" s="1"/>
      <c r="C1494" s="1"/>
      <c r="D1494" s="8"/>
      <c r="E1494" s="8"/>
      <c r="F1494" s="8"/>
      <c r="G1494" s="8"/>
      <c r="H1494" s="5"/>
      <c r="I1494" s="5"/>
      <c r="J1494" s="5"/>
    </row>
    <row r="1495" spans="2:10" x14ac:dyDescent="0.25">
      <c r="B1495" s="1"/>
      <c r="C1495" s="1"/>
      <c r="D1495" s="8"/>
      <c r="E1495" s="8"/>
      <c r="F1495" s="8"/>
      <c r="G1495" s="8"/>
      <c r="H1495" s="5"/>
      <c r="I1495" s="5"/>
      <c r="J1495" s="5"/>
    </row>
    <row r="1496" spans="2:10" x14ac:dyDescent="0.25">
      <c r="B1496" s="1"/>
      <c r="C1496" s="1"/>
      <c r="D1496" s="8"/>
      <c r="E1496" s="8"/>
      <c r="F1496" s="8"/>
      <c r="G1496" s="8"/>
      <c r="H1496" s="5"/>
      <c r="I1496" s="5"/>
      <c r="J1496" s="5"/>
    </row>
    <row r="1497" spans="2:10" x14ac:dyDescent="0.25">
      <c r="B1497" s="1"/>
      <c r="C1497" s="1"/>
      <c r="D1497" s="8"/>
      <c r="E1497" s="8"/>
      <c r="F1497" s="8"/>
      <c r="G1497" s="8"/>
      <c r="H1497" s="5"/>
      <c r="I1497" s="5"/>
      <c r="J1497" s="5"/>
    </row>
    <row r="1498" spans="2:10" x14ac:dyDescent="0.25">
      <c r="B1498" s="1"/>
      <c r="C1498" s="1"/>
      <c r="D1498" s="8"/>
      <c r="E1498" s="8"/>
      <c r="F1498" s="8"/>
      <c r="G1498" s="8"/>
      <c r="H1498" s="5"/>
      <c r="I1498" s="5"/>
      <c r="J1498" s="5"/>
    </row>
    <row r="1499" spans="2:10" x14ac:dyDescent="0.25">
      <c r="B1499" s="1"/>
      <c r="C1499" s="1"/>
      <c r="D1499" s="8"/>
      <c r="E1499" s="8"/>
      <c r="F1499" s="8"/>
      <c r="G1499" s="8"/>
      <c r="H1499" s="5"/>
      <c r="I1499" s="5"/>
      <c r="J1499" s="5"/>
    </row>
    <row r="1500" spans="2:10" x14ac:dyDescent="0.25">
      <c r="B1500" s="1"/>
      <c r="C1500" s="1"/>
      <c r="D1500" s="8"/>
      <c r="E1500" s="8"/>
      <c r="F1500" s="8"/>
      <c r="G1500" s="8"/>
      <c r="H1500" s="5"/>
      <c r="I1500" s="5"/>
      <c r="J1500" s="5"/>
    </row>
    <row r="1501" spans="2:10" x14ac:dyDescent="0.25">
      <c r="B1501" s="1"/>
      <c r="C1501" s="1"/>
      <c r="D1501" s="8"/>
      <c r="E1501" s="8"/>
      <c r="F1501" s="8"/>
      <c r="G1501" s="8"/>
      <c r="H1501" s="5"/>
      <c r="I1501" s="5"/>
      <c r="J1501" s="5"/>
    </row>
    <row r="1502" spans="2:10" x14ac:dyDescent="0.25">
      <c r="B1502" s="1"/>
      <c r="C1502" s="1"/>
      <c r="D1502" s="8"/>
      <c r="E1502" s="8"/>
      <c r="F1502" s="8"/>
      <c r="G1502" s="8"/>
      <c r="H1502" s="5"/>
      <c r="I1502" s="5"/>
      <c r="J1502" s="5"/>
    </row>
    <row r="1503" spans="2:10" x14ac:dyDescent="0.25">
      <c r="B1503" s="1"/>
      <c r="C1503" s="1"/>
      <c r="D1503" s="8"/>
      <c r="E1503" s="8"/>
      <c r="F1503" s="8"/>
      <c r="G1503" s="8"/>
      <c r="H1503" s="5"/>
      <c r="I1503" s="5"/>
      <c r="J1503" s="5"/>
    </row>
    <row r="1504" spans="2:10" x14ac:dyDescent="0.25">
      <c r="B1504" s="1"/>
      <c r="C1504" s="1"/>
      <c r="D1504" s="8"/>
      <c r="E1504" s="8"/>
      <c r="F1504" s="8"/>
      <c r="G1504" s="8"/>
      <c r="H1504" s="5"/>
      <c r="I1504" s="5"/>
      <c r="J1504" s="5"/>
    </row>
    <row r="1505" spans="2:10" x14ac:dyDescent="0.25">
      <c r="B1505" s="1"/>
      <c r="C1505" s="1"/>
      <c r="D1505" s="8"/>
      <c r="E1505" s="8"/>
      <c r="F1505" s="8"/>
      <c r="G1505" s="8"/>
      <c r="H1505" s="5"/>
      <c r="I1505" s="5"/>
      <c r="J1505" s="5"/>
    </row>
    <row r="1506" spans="2:10" x14ac:dyDescent="0.25">
      <c r="B1506" s="1"/>
      <c r="C1506" s="1"/>
      <c r="D1506" s="8"/>
      <c r="E1506" s="8"/>
      <c r="F1506" s="8"/>
      <c r="G1506" s="8"/>
      <c r="H1506" s="5"/>
      <c r="I1506" s="5"/>
      <c r="J1506" s="5"/>
    </row>
    <row r="1507" spans="2:10" x14ac:dyDescent="0.25">
      <c r="B1507" s="1"/>
      <c r="C1507" s="1"/>
      <c r="D1507" s="8"/>
      <c r="E1507" s="8"/>
      <c r="F1507" s="8"/>
      <c r="G1507" s="8"/>
      <c r="H1507" s="5"/>
      <c r="I1507" s="5"/>
      <c r="J1507" s="5"/>
    </row>
    <row r="1508" spans="2:10" x14ac:dyDescent="0.25">
      <c r="B1508" s="1"/>
      <c r="C1508" s="1"/>
      <c r="D1508" s="8"/>
      <c r="E1508" s="8"/>
      <c r="F1508" s="8"/>
      <c r="G1508" s="8"/>
      <c r="H1508" s="5"/>
      <c r="I1508" s="5"/>
      <c r="J1508" s="5"/>
    </row>
    <row r="1509" spans="2:10" x14ac:dyDescent="0.25">
      <c r="B1509" s="1"/>
      <c r="C1509" s="1"/>
      <c r="D1509" s="8"/>
      <c r="E1509" s="8"/>
      <c r="F1509" s="8"/>
      <c r="G1509" s="8"/>
      <c r="H1509" s="5"/>
      <c r="I1509" s="5"/>
      <c r="J1509" s="5"/>
    </row>
    <row r="1510" spans="2:10" x14ac:dyDescent="0.25">
      <c r="B1510" s="1"/>
      <c r="C1510" s="1"/>
      <c r="D1510" s="8"/>
      <c r="E1510" s="8"/>
      <c r="F1510" s="8"/>
      <c r="G1510" s="8"/>
      <c r="H1510" s="5"/>
      <c r="I1510" s="5"/>
      <c r="J1510" s="5"/>
    </row>
    <row r="1511" spans="2:10" x14ac:dyDescent="0.25">
      <c r="B1511" s="1"/>
      <c r="C1511" s="1"/>
      <c r="D1511" s="8"/>
      <c r="E1511" s="8"/>
      <c r="F1511" s="8"/>
      <c r="G1511" s="8"/>
      <c r="H1511" s="5"/>
      <c r="I1511" s="5"/>
      <c r="J1511" s="5"/>
    </row>
    <row r="1512" spans="2:10" x14ac:dyDescent="0.25">
      <c r="B1512" s="1"/>
      <c r="C1512" s="1"/>
      <c r="D1512" s="8"/>
      <c r="E1512" s="8"/>
      <c r="F1512" s="8"/>
      <c r="G1512" s="8"/>
      <c r="H1512" s="5"/>
      <c r="I1512" s="5"/>
      <c r="J1512" s="5"/>
    </row>
    <row r="1513" spans="2:10" x14ac:dyDescent="0.25">
      <c r="B1513" s="1"/>
      <c r="C1513" s="1"/>
      <c r="D1513" s="8"/>
      <c r="E1513" s="8"/>
      <c r="F1513" s="8"/>
      <c r="G1513" s="8"/>
      <c r="H1513" s="5"/>
      <c r="I1513" s="5"/>
      <c r="J1513" s="5"/>
    </row>
    <row r="1514" spans="2:10" x14ac:dyDescent="0.25">
      <c r="B1514" s="1"/>
      <c r="C1514" s="1"/>
      <c r="D1514" s="8"/>
      <c r="E1514" s="8"/>
      <c r="F1514" s="8"/>
      <c r="G1514" s="8"/>
      <c r="H1514" s="5"/>
      <c r="I1514" s="5"/>
      <c r="J1514" s="5"/>
    </row>
    <row r="1515" spans="2:10" x14ac:dyDescent="0.25">
      <c r="B1515" s="1"/>
      <c r="C1515" s="1"/>
      <c r="D1515" s="8"/>
      <c r="E1515" s="8"/>
      <c r="F1515" s="8"/>
      <c r="G1515" s="8"/>
      <c r="H1515" s="5"/>
      <c r="I1515" s="5"/>
      <c r="J1515" s="5"/>
    </row>
    <row r="1516" spans="2:10" x14ac:dyDescent="0.25">
      <c r="B1516" s="1"/>
      <c r="C1516" s="1"/>
      <c r="D1516" s="8"/>
      <c r="E1516" s="8"/>
      <c r="F1516" s="8"/>
      <c r="G1516" s="8"/>
      <c r="H1516" s="5"/>
      <c r="I1516" s="5"/>
      <c r="J1516" s="5"/>
    </row>
    <row r="1517" spans="2:10" x14ac:dyDescent="0.25">
      <c r="B1517" s="1"/>
      <c r="C1517" s="1"/>
      <c r="D1517" s="8"/>
      <c r="E1517" s="8"/>
      <c r="F1517" s="8"/>
      <c r="G1517" s="8"/>
      <c r="H1517" s="5"/>
      <c r="I1517" s="5"/>
      <c r="J1517" s="5"/>
    </row>
    <row r="1518" spans="2:10" x14ac:dyDescent="0.25">
      <c r="B1518" s="1"/>
      <c r="C1518" s="1"/>
      <c r="D1518" s="8"/>
      <c r="E1518" s="8"/>
      <c r="F1518" s="8"/>
      <c r="G1518" s="8"/>
      <c r="H1518" s="5"/>
      <c r="I1518" s="5"/>
      <c r="J1518" s="5"/>
    </row>
    <row r="1519" spans="2:10" x14ac:dyDescent="0.25">
      <c r="B1519" s="1"/>
      <c r="C1519" s="1"/>
      <c r="D1519" s="8"/>
      <c r="E1519" s="8"/>
      <c r="F1519" s="8"/>
      <c r="G1519" s="8"/>
      <c r="H1519" s="5"/>
      <c r="I1519" s="5"/>
      <c r="J1519" s="5"/>
    </row>
    <row r="1520" spans="2:10" x14ac:dyDescent="0.25">
      <c r="B1520" s="1"/>
      <c r="C1520" s="1"/>
      <c r="D1520" s="8"/>
      <c r="E1520" s="8"/>
      <c r="F1520" s="8"/>
      <c r="G1520" s="8"/>
      <c r="H1520" s="5"/>
      <c r="I1520" s="5"/>
      <c r="J1520" s="5"/>
    </row>
    <row r="1521" spans="2:10" x14ac:dyDescent="0.25">
      <c r="B1521" s="1"/>
      <c r="C1521" s="1"/>
      <c r="D1521" s="8"/>
      <c r="E1521" s="8"/>
      <c r="F1521" s="8"/>
      <c r="G1521" s="8"/>
      <c r="H1521" s="5"/>
      <c r="I1521" s="5"/>
      <c r="J1521" s="5"/>
    </row>
    <row r="1522" spans="2:10" x14ac:dyDescent="0.25">
      <c r="B1522" s="1"/>
      <c r="C1522" s="1"/>
      <c r="D1522" s="8"/>
      <c r="E1522" s="8"/>
      <c r="F1522" s="8"/>
      <c r="G1522" s="8"/>
      <c r="H1522" s="5"/>
      <c r="I1522" s="5"/>
      <c r="J1522" s="5"/>
    </row>
    <row r="1523" spans="2:10" x14ac:dyDescent="0.25">
      <c r="B1523" s="1"/>
      <c r="C1523" s="1"/>
      <c r="D1523" s="8"/>
      <c r="E1523" s="8"/>
      <c r="F1523" s="8"/>
      <c r="G1523" s="8"/>
      <c r="H1523" s="5"/>
      <c r="I1523" s="5"/>
      <c r="J1523" s="5"/>
    </row>
    <row r="1524" spans="2:10" x14ac:dyDescent="0.25">
      <c r="B1524" s="1"/>
      <c r="C1524" s="1"/>
      <c r="D1524" s="8"/>
      <c r="E1524" s="8"/>
      <c r="F1524" s="8"/>
      <c r="G1524" s="8"/>
      <c r="H1524" s="5"/>
      <c r="I1524" s="5"/>
      <c r="J1524" s="5"/>
    </row>
    <row r="1525" spans="2:10" x14ac:dyDescent="0.25">
      <c r="B1525" s="1"/>
      <c r="C1525" s="1"/>
      <c r="D1525" s="8"/>
      <c r="E1525" s="8"/>
      <c r="F1525" s="8"/>
      <c r="G1525" s="8"/>
      <c r="H1525" s="5"/>
      <c r="I1525" s="5"/>
      <c r="J1525" s="5"/>
    </row>
    <row r="1526" spans="2:10" x14ac:dyDescent="0.25">
      <c r="B1526" s="1"/>
      <c r="C1526" s="1"/>
      <c r="D1526" s="8"/>
      <c r="E1526" s="8"/>
      <c r="F1526" s="8"/>
      <c r="G1526" s="8"/>
      <c r="H1526" s="5"/>
      <c r="I1526" s="5"/>
      <c r="J1526" s="5"/>
    </row>
    <row r="1527" spans="2:10" x14ac:dyDescent="0.25">
      <c r="B1527" s="1"/>
      <c r="C1527" s="1"/>
      <c r="D1527" s="8"/>
      <c r="E1527" s="8"/>
      <c r="F1527" s="8"/>
      <c r="G1527" s="8"/>
      <c r="H1527" s="5"/>
      <c r="I1527" s="5"/>
      <c r="J1527" s="5"/>
    </row>
    <row r="1528" spans="2:10" x14ac:dyDescent="0.25">
      <c r="B1528" s="1"/>
      <c r="C1528" s="1"/>
      <c r="D1528" s="8"/>
      <c r="E1528" s="8"/>
      <c r="F1528" s="8"/>
      <c r="G1528" s="8"/>
      <c r="H1528" s="5"/>
      <c r="I1528" s="5"/>
      <c r="J1528" s="5"/>
    </row>
    <row r="1529" spans="2:10" x14ac:dyDescent="0.25">
      <c r="B1529" s="1"/>
      <c r="C1529" s="1"/>
      <c r="D1529" s="8"/>
      <c r="E1529" s="8"/>
      <c r="F1529" s="8"/>
      <c r="G1529" s="8"/>
      <c r="H1529" s="5"/>
      <c r="I1529" s="5"/>
      <c r="J1529" s="5"/>
    </row>
    <row r="1530" spans="2:10" x14ac:dyDescent="0.25">
      <c r="B1530" s="1"/>
      <c r="C1530" s="1"/>
      <c r="D1530" s="8"/>
      <c r="E1530" s="8"/>
      <c r="F1530" s="8"/>
      <c r="G1530" s="8"/>
      <c r="H1530" s="5"/>
      <c r="I1530" s="5"/>
      <c r="J1530" s="5"/>
    </row>
    <row r="1531" spans="2:10" x14ac:dyDescent="0.25">
      <c r="B1531" s="1"/>
      <c r="C1531" s="1"/>
      <c r="D1531" s="8"/>
      <c r="E1531" s="8"/>
      <c r="F1531" s="8"/>
      <c r="G1531" s="8"/>
      <c r="H1531" s="5"/>
      <c r="I1531" s="5"/>
      <c r="J1531" s="5"/>
    </row>
    <row r="1532" spans="2:10" x14ac:dyDescent="0.25">
      <c r="B1532" s="1"/>
      <c r="C1532" s="1"/>
      <c r="D1532" s="8"/>
      <c r="E1532" s="8"/>
      <c r="F1532" s="8"/>
      <c r="G1532" s="8"/>
      <c r="H1532" s="5"/>
      <c r="I1532" s="5"/>
      <c r="J1532" s="5"/>
    </row>
    <row r="1533" spans="2:10" x14ac:dyDescent="0.25">
      <c r="B1533" s="1"/>
      <c r="C1533" s="1"/>
      <c r="D1533" s="8"/>
      <c r="E1533" s="8"/>
      <c r="F1533" s="8"/>
      <c r="G1533" s="8"/>
      <c r="H1533" s="5"/>
      <c r="I1533" s="5"/>
      <c r="J1533" s="5"/>
    </row>
    <row r="1534" spans="2:10" x14ac:dyDescent="0.25">
      <c r="B1534" s="1"/>
      <c r="C1534" s="1"/>
      <c r="D1534" s="8"/>
      <c r="E1534" s="8"/>
      <c r="F1534" s="8"/>
      <c r="G1534" s="8"/>
      <c r="H1534" s="5"/>
      <c r="I1534" s="5"/>
      <c r="J1534" s="5"/>
    </row>
    <row r="1535" spans="2:10" x14ac:dyDescent="0.25">
      <c r="B1535" s="1"/>
      <c r="C1535" s="1"/>
      <c r="D1535" s="8"/>
      <c r="E1535" s="8"/>
      <c r="F1535" s="8"/>
      <c r="G1535" s="8"/>
      <c r="H1535" s="5"/>
      <c r="I1535" s="5"/>
      <c r="J1535" s="5"/>
    </row>
    <row r="1536" spans="2:10" x14ac:dyDescent="0.25">
      <c r="B1536" s="1"/>
      <c r="C1536" s="1"/>
      <c r="D1536" s="8"/>
      <c r="E1536" s="8"/>
      <c r="F1536" s="8"/>
      <c r="G1536" s="8"/>
      <c r="H1536" s="5"/>
      <c r="I1536" s="5"/>
      <c r="J1536" s="5"/>
    </row>
    <row r="1537" spans="2:10" x14ac:dyDescent="0.25">
      <c r="B1537" s="1"/>
      <c r="C1537" s="1"/>
      <c r="D1537" s="8"/>
      <c r="E1537" s="8"/>
      <c r="F1537" s="8"/>
      <c r="G1537" s="8"/>
      <c r="H1537" s="5"/>
      <c r="I1537" s="5"/>
      <c r="J1537" s="5"/>
    </row>
    <row r="1538" spans="2:10" x14ac:dyDescent="0.25">
      <c r="B1538" s="1"/>
      <c r="C1538" s="1"/>
      <c r="D1538" s="8"/>
      <c r="E1538" s="8"/>
      <c r="F1538" s="8"/>
      <c r="G1538" s="8"/>
      <c r="H1538" s="5"/>
      <c r="I1538" s="5"/>
      <c r="J1538" s="5"/>
    </row>
    <row r="1539" spans="2:10" x14ac:dyDescent="0.25">
      <c r="B1539" s="1"/>
      <c r="C1539" s="1"/>
      <c r="D1539" s="8"/>
      <c r="E1539" s="8"/>
      <c r="F1539" s="8"/>
      <c r="G1539" s="8"/>
      <c r="H1539" s="5"/>
      <c r="I1539" s="5"/>
      <c r="J1539" s="5"/>
    </row>
    <row r="1540" spans="2:10" x14ac:dyDescent="0.25">
      <c r="B1540" s="1"/>
      <c r="C1540" s="1"/>
      <c r="D1540" s="8"/>
      <c r="E1540" s="8"/>
      <c r="F1540" s="8"/>
      <c r="G1540" s="8"/>
      <c r="H1540" s="5"/>
      <c r="I1540" s="5"/>
      <c r="J1540" s="5"/>
    </row>
    <row r="1541" spans="2:10" x14ac:dyDescent="0.25">
      <c r="B1541" s="1"/>
      <c r="C1541" s="1"/>
      <c r="D1541" s="8"/>
      <c r="E1541" s="8"/>
      <c r="F1541" s="8"/>
      <c r="G1541" s="8"/>
      <c r="H1541" s="5"/>
      <c r="I1541" s="5"/>
      <c r="J1541" s="5"/>
    </row>
    <row r="1542" spans="2:10" x14ac:dyDescent="0.25">
      <c r="B1542" s="1"/>
      <c r="C1542" s="1"/>
      <c r="D1542" s="8"/>
      <c r="E1542" s="8"/>
      <c r="F1542" s="8"/>
      <c r="G1542" s="8"/>
      <c r="H1542" s="5"/>
      <c r="I1542" s="5"/>
      <c r="J1542" s="5"/>
    </row>
    <row r="1543" spans="2:10" x14ac:dyDescent="0.25">
      <c r="B1543" s="1"/>
      <c r="C1543" s="1"/>
      <c r="D1543" s="8"/>
      <c r="E1543" s="8"/>
      <c r="F1543" s="8"/>
      <c r="G1543" s="8"/>
      <c r="H1543" s="5"/>
      <c r="I1543" s="5"/>
      <c r="J1543" s="5"/>
    </row>
    <row r="1544" spans="2:10" x14ac:dyDescent="0.25">
      <c r="B1544" s="1"/>
      <c r="C1544" s="1"/>
      <c r="D1544" s="8"/>
      <c r="E1544" s="8"/>
      <c r="F1544" s="8"/>
      <c r="G1544" s="8"/>
      <c r="H1544" s="5"/>
      <c r="I1544" s="5"/>
      <c r="J1544" s="5"/>
    </row>
    <row r="1545" spans="2:10" x14ac:dyDescent="0.25">
      <c r="B1545" s="1"/>
      <c r="C1545" s="1"/>
      <c r="D1545" s="8"/>
      <c r="E1545" s="8"/>
      <c r="F1545" s="8"/>
      <c r="G1545" s="8"/>
      <c r="H1545" s="5"/>
      <c r="I1545" s="5"/>
      <c r="J1545" s="5"/>
    </row>
    <row r="1546" spans="2:10" x14ac:dyDescent="0.25">
      <c r="B1546" s="1"/>
      <c r="C1546" s="1"/>
      <c r="D1546" s="8"/>
      <c r="E1546" s="8"/>
      <c r="F1546" s="8"/>
      <c r="G1546" s="8"/>
      <c r="H1546" s="5"/>
      <c r="I1546" s="5"/>
      <c r="J1546" s="5"/>
    </row>
    <row r="1547" spans="2:10" x14ac:dyDescent="0.25">
      <c r="B1547" s="1"/>
      <c r="C1547" s="1"/>
      <c r="D1547" s="8"/>
      <c r="E1547" s="8"/>
      <c r="F1547" s="8"/>
      <c r="G1547" s="8"/>
      <c r="H1547" s="5"/>
      <c r="I1547" s="5"/>
      <c r="J1547" s="5"/>
    </row>
    <row r="1548" spans="2:10" x14ac:dyDescent="0.25">
      <c r="B1548" s="1"/>
      <c r="C1548" s="1"/>
      <c r="D1548" s="8"/>
      <c r="E1548" s="8"/>
      <c r="F1548" s="8"/>
      <c r="G1548" s="8"/>
      <c r="H1548" s="5"/>
      <c r="I1548" s="5"/>
      <c r="J1548" s="5"/>
    </row>
    <row r="1549" spans="2:10" x14ac:dyDescent="0.25">
      <c r="B1549" s="1"/>
      <c r="C1549" s="1"/>
      <c r="D1549" s="8"/>
      <c r="E1549" s="8"/>
      <c r="F1549" s="8"/>
      <c r="G1549" s="8"/>
      <c r="H1549" s="5"/>
      <c r="I1549" s="5"/>
      <c r="J1549" s="5"/>
    </row>
    <row r="1550" spans="2:10" x14ac:dyDescent="0.25">
      <c r="B1550" s="1"/>
      <c r="C1550" s="1"/>
      <c r="D1550" s="8"/>
      <c r="E1550" s="8"/>
      <c r="F1550" s="8"/>
      <c r="G1550" s="8"/>
      <c r="H1550" s="5"/>
      <c r="I1550" s="5"/>
      <c r="J1550" s="5"/>
    </row>
    <row r="1551" spans="2:10" x14ac:dyDescent="0.25">
      <c r="B1551" s="1"/>
      <c r="C1551" s="1"/>
      <c r="D1551" s="8"/>
      <c r="E1551" s="8"/>
      <c r="F1551" s="8"/>
      <c r="G1551" s="8"/>
      <c r="H1551" s="5"/>
      <c r="I1551" s="5"/>
      <c r="J1551" s="5"/>
    </row>
    <row r="1552" spans="2:10" x14ac:dyDescent="0.25">
      <c r="B1552" s="1"/>
      <c r="C1552" s="1"/>
      <c r="D1552" s="8"/>
      <c r="E1552" s="8"/>
      <c r="F1552" s="8"/>
      <c r="G1552" s="8"/>
      <c r="H1552" s="5"/>
      <c r="I1552" s="5"/>
      <c r="J1552" s="5"/>
    </row>
    <row r="1553" spans="2:10" x14ac:dyDescent="0.25">
      <c r="B1553" s="1"/>
      <c r="C1553" s="1"/>
      <c r="D1553" s="8"/>
      <c r="E1553" s="8"/>
      <c r="F1553" s="8"/>
      <c r="G1553" s="8"/>
      <c r="H1553" s="5"/>
      <c r="I1553" s="5"/>
      <c r="J1553" s="5"/>
    </row>
    <row r="1554" spans="2:10" x14ac:dyDescent="0.25">
      <c r="B1554" s="1"/>
      <c r="C1554" s="1"/>
      <c r="D1554" s="8"/>
      <c r="E1554" s="8"/>
      <c r="F1554" s="8"/>
      <c r="G1554" s="8"/>
      <c r="H1554" s="5"/>
      <c r="I1554" s="5"/>
      <c r="J1554" s="5"/>
    </row>
    <row r="1555" spans="2:10" x14ac:dyDescent="0.25">
      <c r="B1555" s="1"/>
      <c r="C1555" s="1"/>
      <c r="D1555" s="8"/>
      <c r="E1555" s="8"/>
      <c r="F1555" s="8"/>
      <c r="G1555" s="8"/>
      <c r="H1555" s="5"/>
      <c r="I1555" s="5"/>
      <c r="J1555" s="5"/>
    </row>
    <row r="1556" spans="2:10" x14ac:dyDescent="0.25">
      <c r="B1556" s="1"/>
      <c r="C1556" s="1"/>
      <c r="D1556" s="8"/>
      <c r="E1556" s="8"/>
      <c r="F1556" s="8"/>
      <c r="G1556" s="8"/>
      <c r="H1556" s="5"/>
      <c r="I1556" s="5"/>
      <c r="J1556" s="5"/>
    </row>
    <row r="1557" spans="2:10" x14ac:dyDescent="0.25">
      <c r="B1557" s="1"/>
      <c r="C1557" s="1"/>
      <c r="D1557" s="8"/>
      <c r="E1557" s="8"/>
      <c r="F1557" s="8"/>
      <c r="G1557" s="8"/>
      <c r="H1557" s="5"/>
      <c r="I1557" s="5"/>
      <c r="J1557" s="5"/>
    </row>
    <row r="1558" spans="2:10" x14ac:dyDescent="0.25">
      <c r="B1558" s="1"/>
      <c r="C1558" s="1"/>
      <c r="D1558" s="8"/>
      <c r="E1558" s="8"/>
      <c r="F1558" s="8"/>
      <c r="G1558" s="8"/>
      <c r="H1558" s="5"/>
      <c r="I1558" s="5"/>
      <c r="J1558" s="5"/>
    </row>
    <row r="1559" spans="2:10" x14ac:dyDescent="0.25">
      <c r="B1559" s="1"/>
      <c r="C1559" s="1"/>
      <c r="D1559" s="8"/>
      <c r="E1559" s="8"/>
      <c r="F1559" s="8"/>
      <c r="G1559" s="8"/>
      <c r="H1559" s="5"/>
      <c r="I1559" s="5"/>
      <c r="J1559" s="5"/>
    </row>
    <row r="1560" spans="2:10" x14ac:dyDescent="0.25">
      <c r="B1560" s="1"/>
      <c r="C1560" s="1"/>
      <c r="D1560" s="8"/>
      <c r="E1560" s="8"/>
      <c r="F1560" s="8"/>
      <c r="G1560" s="8"/>
      <c r="H1560" s="5"/>
      <c r="I1560" s="5"/>
      <c r="J1560" s="5"/>
    </row>
    <row r="1561" spans="2:10" x14ac:dyDescent="0.25">
      <c r="B1561" s="1"/>
      <c r="C1561" s="1"/>
      <c r="D1561" s="8"/>
      <c r="E1561" s="8"/>
      <c r="F1561" s="8"/>
      <c r="G1561" s="8"/>
      <c r="H1561" s="5"/>
      <c r="I1561" s="5"/>
      <c r="J1561" s="5"/>
    </row>
    <row r="1562" spans="2:10" x14ac:dyDescent="0.25">
      <c r="B1562" s="1"/>
      <c r="C1562" s="1"/>
      <c r="D1562" s="8"/>
      <c r="E1562" s="8"/>
      <c r="F1562" s="8"/>
      <c r="G1562" s="8"/>
      <c r="H1562" s="5"/>
      <c r="I1562" s="5"/>
      <c r="J1562" s="5"/>
    </row>
    <row r="1563" spans="2:10" x14ac:dyDescent="0.25">
      <c r="B1563" s="1"/>
      <c r="C1563" s="1"/>
      <c r="D1563" s="8"/>
      <c r="E1563" s="8"/>
      <c r="F1563" s="8"/>
      <c r="G1563" s="8"/>
      <c r="H1563" s="5"/>
      <c r="I1563" s="5"/>
      <c r="J1563" s="5"/>
    </row>
    <row r="1564" spans="2:10" x14ac:dyDescent="0.25">
      <c r="B1564" s="1"/>
      <c r="C1564" s="1"/>
      <c r="D1564" s="8"/>
      <c r="E1564" s="8"/>
      <c r="F1564" s="8"/>
      <c r="G1564" s="8"/>
      <c r="H1564" s="5"/>
      <c r="I1564" s="5"/>
      <c r="J1564" s="5"/>
    </row>
    <row r="1565" spans="2:10" x14ac:dyDescent="0.25">
      <c r="B1565" s="1"/>
      <c r="C1565" s="1"/>
      <c r="D1565" s="8"/>
      <c r="E1565" s="8"/>
      <c r="F1565" s="8"/>
      <c r="G1565" s="8"/>
      <c r="H1565" s="5"/>
      <c r="I1565" s="5"/>
      <c r="J1565" s="5"/>
    </row>
    <row r="1566" spans="2:10" x14ac:dyDescent="0.25">
      <c r="B1566" s="1"/>
      <c r="C1566" s="1"/>
      <c r="D1566" s="8"/>
      <c r="E1566" s="8"/>
      <c r="F1566" s="8"/>
      <c r="G1566" s="8"/>
      <c r="H1566" s="5"/>
      <c r="I1566" s="5"/>
      <c r="J1566" s="5"/>
    </row>
    <row r="1567" spans="2:10" x14ac:dyDescent="0.25">
      <c r="B1567" s="1"/>
      <c r="C1567" s="1"/>
      <c r="D1567" s="8"/>
      <c r="E1567" s="8"/>
      <c r="F1567" s="8"/>
      <c r="G1567" s="8"/>
      <c r="H1567" s="5"/>
      <c r="I1567" s="5"/>
      <c r="J1567" s="5"/>
    </row>
    <row r="1568" spans="2:10" x14ac:dyDescent="0.25">
      <c r="B1568" s="1"/>
      <c r="C1568" s="1"/>
      <c r="D1568" s="8"/>
      <c r="E1568" s="8"/>
      <c r="F1568" s="8"/>
      <c r="G1568" s="8"/>
      <c r="H1568" s="5"/>
      <c r="I1568" s="5"/>
      <c r="J1568" s="5"/>
    </row>
    <row r="1569" spans="2:10" x14ac:dyDescent="0.25">
      <c r="B1569" s="1"/>
      <c r="C1569" s="1"/>
      <c r="D1569" s="8"/>
      <c r="E1569" s="8"/>
      <c r="F1569" s="8"/>
      <c r="G1569" s="8"/>
      <c r="H1569" s="5"/>
      <c r="I1569" s="5"/>
      <c r="J1569" s="5"/>
    </row>
    <row r="1570" spans="2:10" x14ac:dyDescent="0.25">
      <c r="B1570" s="1"/>
      <c r="C1570" s="1"/>
      <c r="D1570" s="8"/>
      <c r="E1570" s="8"/>
      <c r="F1570" s="8"/>
      <c r="G1570" s="8"/>
      <c r="H1570" s="5"/>
      <c r="I1570" s="5"/>
      <c r="J1570" s="5"/>
    </row>
    <row r="1571" spans="2:10" x14ac:dyDescent="0.25">
      <c r="B1571" s="1"/>
      <c r="C1571" s="1"/>
      <c r="D1571" s="8"/>
      <c r="E1571" s="8"/>
      <c r="F1571" s="8"/>
      <c r="G1571" s="8"/>
      <c r="H1571" s="5"/>
      <c r="I1571" s="5"/>
      <c r="J1571" s="5"/>
    </row>
    <row r="1572" spans="2:10" x14ac:dyDescent="0.25">
      <c r="B1572" s="1"/>
      <c r="C1572" s="1"/>
      <c r="D1572" s="8"/>
      <c r="E1572" s="8"/>
      <c r="F1572" s="8"/>
      <c r="G1572" s="8"/>
      <c r="H1572" s="5"/>
      <c r="I1572" s="5"/>
      <c r="J1572" s="5"/>
    </row>
    <row r="1573" spans="2:10" x14ac:dyDescent="0.25">
      <c r="B1573" s="1"/>
      <c r="C1573" s="1"/>
      <c r="D1573" s="8"/>
      <c r="E1573" s="8"/>
      <c r="F1573" s="8"/>
      <c r="G1573" s="8"/>
      <c r="H1573" s="5"/>
      <c r="I1573" s="5"/>
      <c r="J1573" s="5"/>
    </row>
    <row r="1574" spans="2:10" x14ac:dyDescent="0.25">
      <c r="B1574" s="1"/>
      <c r="C1574" s="1"/>
      <c r="D1574" s="8"/>
      <c r="E1574" s="8"/>
      <c r="F1574" s="8"/>
      <c r="G1574" s="8"/>
      <c r="H1574" s="5"/>
      <c r="I1574" s="5"/>
      <c r="J1574" s="5"/>
    </row>
    <row r="1575" spans="2:10" x14ac:dyDescent="0.25">
      <c r="B1575" s="1"/>
      <c r="C1575" s="1"/>
      <c r="D1575" s="8"/>
      <c r="E1575" s="8"/>
      <c r="F1575" s="8"/>
      <c r="G1575" s="8"/>
      <c r="H1575" s="5"/>
      <c r="I1575" s="5"/>
      <c r="J1575" s="5"/>
    </row>
    <row r="1576" spans="2:10" x14ac:dyDescent="0.25">
      <c r="B1576" s="1"/>
      <c r="C1576" s="1"/>
      <c r="D1576" s="8"/>
      <c r="E1576" s="8"/>
      <c r="F1576" s="8"/>
      <c r="G1576" s="8"/>
      <c r="H1576" s="5"/>
      <c r="I1576" s="5"/>
      <c r="J1576" s="5"/>
    </row>
    <row r="1577" spans="2:10" x14ac:dyDescent="0.25">
      <c r="B1577" s="1"/>
      <c r="C1577" s="1"/>
      <c r="D1577" s="8"/>
      <c r="E1577" s="8"/>
      <c r="F1577" s="8"/>
      <c r="G1577" s="8"/>
      <c r="H1577" s="5"/>
      <c r="I1577" s="5"/>
      <c r="J1577" s="5"/>
    </row>
    <row r="1578" spans="2:10" x14ac:dyDescent="0.25">
      <c r="B1578" s="1"/>
      <c r="C1578" s="1"/>
      <c r="D1578" s="8"/>
      <c r="E1578" s="8"/>
      <c r="F1578" s="8"/>
      <c r="G1578" s="8"/>
      <c r="H1578" s="5"/>
      <c r="I1578" s="5"/>
      <c r="J1578" s="5"/>
    </row>
    <row r="1579" spans="2:10" x14ac:dyDescent="0.25">
      <c r="B1579" s="1"/>
      <c r="C1579" s="1"/>
      <c r="D1579" s="8"/>
      <c r="E1579" s="8"/>
      <c r="F1579" s="8"/>
      <c r="G1579" s="8"/>
      <c r="H1579" s="5"/>
      <c r="I1579" s="5"/>
      <c r="J1579" s="5"/>
    </row>
    <row r="1580" spans="2:10" x14ac:dyDescent="0.25">
      <c r="B1580" s="1"/>
      <c r="C1580" s="1"/>
      <c r="D1580" s="8"/>
      <c r="E1580" s="8"/>
      <c r="F1580" s="8"/>
      <c r="G1580" s="8"/>
      <c r="H1580" s="5"/>
      <c r="I1580" s="5"/>
      <c r="J1580" s="5"/>
    </row>
    <row r="1581" spans="2:10" x14ac:dyDescent="0.25">
      <c r="B1581" s="1"/>
      <c r="C1581" s="1"/>
      <c r="D1581" s="8"/>
      <c r="E1581" s="8"/>
      <c r="F1581" s="8"/>
      <c r="G1581" s="8"/>
      <c r="H1581" s="5"/>
      <c r="I1581" s="5"/>
      <c r="J1581" s="5"/>
    </row>
    <row r="1582" spans="2:10" x14ac:dyDescent="0.25">
      <c r="B1582" s="1"/>
      <c r="C1582" s="1"/>
      <c r="D1582" s="8"/>
      <c r="E1582" s="8"/>
      <c r="F1582" s="8"/>
      <c r="G1582" s="8"/>
      <c r="H1582" s="5"/>
      <c r="I1582" s="5"/>
      <c r="J1582" s="5"/>
    </row>
    <row r="1583" spans="2:10" x14ac:dyDescent="0.25">
      <c r="B1583" s="1"/>
      <c r="C1583" s="1"/>
      <c r="D1583" s="8"/>
      <c r="E1583" s="8"/>
      <c r="F1583" s="8"/>
      <c r="G1583" s="8"/>
      <c r="H1583" s="5"/>
      <c r="I1583" s="5"/>
      <c r="J1583" s="5"/>
    </row>
    <row r="1584" spans="2:10" x14ac:dyDescent="0.25">
      <c r="B1584" s="1"/>
      <c r="C1584" s="1"/>
      <c r="D1584" s="8"/>
      <c r="E1584" s="8"/>
      <c r="F1584" s="8"/>
      <c r="G1584" s="8"/>
      <c r="H1584" s="5"/>
      <c r="I1584" s="5"/>
      <c r="J1584" s="5"/>
    </row>
    <row r="1585" spans="2:10" x14ac:dyDescent="0.25">
      <c r="B1585" s="1"/>
      <c r="C1585" s="1"/>
      <c r="D1585" s="8"/>
      <c r="E1585" s="8"/>
      <c r="F1585" s="8"/>
      <c r="G1585" s="8"/>
      <c r="H1585" s="5"/>
      <c r="I1585" s="5"/>
      <c r="J1585" s="5"/>
    </row>
    <row r="1586" spans="2:10" x14ac:dyDescent="0.25">
      <c r="B1586" s="1"/>
      <c r="C1586" s="1"/>
      <c r="D1586" s="8"/>
      <c r="E1586" s="8"/>
      <c r="F1586" s="8"/>
      <c r="G1586" s="8"/>
      <c r="H1586" s="5"/>
      <c r="I1586" s="5"/>
      <c r="J1586" s="5"/>
    </row>
    <row r="1587" spans="2:10" x14ac:dyDescent="0.25">
      <c r="B1587" s="1"/>
      <c r="C1587" s="1"/>
      <c r="D1587" s="8"/>
      <c r="E1587" s="8"/>
      <c r="F1587" s="8"/>
      <c r="G1587" s="8"/>
      <c r="H1587" s="5"/>
      <c r="I1587" s="5"/>
      <c r="J1587" s="5"/>
    </row>
    <row r="1588" spans="2:10" x14ac:dyDescent="0.25">
      <c r="B1588" s="1"/>
      <c r="C1588" s="1"/>
      <c r="D1588" s="8"/>
      <c r="E1588" s="8"/>
      <c r="F1588" s="8"/>
      <c r="G1588" s="8"/>
      <c r="H1588" s="5"/>
      <c r="I1588" s="5"/>
      <c r="J1588" s="5"/>
    </row>
    <row r="1589" spans="2:10" x14ac:dyDescent="0.25">
      <c r="B1589" s="1"/>
      <c r="C1589" s="1"/>
      <c r="D1589" s="8"/>
      <c r="E1589" s="8"/>
      <c r="F1589" s="8"/>
      <c r="G1589" s="8"/>
      <c r="H1589" s="5"/>
      <c r="I1589" s="5"/>
      <c r="J1589" s="5"/>
    </row>
    <row r="1590" spans="2:10" x14ac:dyDescent="0.25">
      <c r="B1590" s="1"/>
      <c r="C1590" s="1"/>
      <c r="D1590" s="8"/>
      <c r="E1590" s="8"/>
      <c r="F1590" s="8"/>
      <c r="G1590" s="8"/>
      <c r="H1590" s="5"/>
      <c r="I1590" s="5"/>
      <c r="J1590" s="5"/>
    </row>
    <row r="1591" spans="2:10" x14ac:dyDescent="0.25">
      <c r="B1591" s="1"/>
      <c r="C1591" s="1"/>
      <c r="D1591" s="8"/>
      <c r="E1591" s="8"/>
      <c r="F1591" s="8"/>
      <c r="G1591" s="8"/>
      <c r="H1591" s="5"/>
      <c r="I1591" s="5"/>
      <c r="J1591" s="5"/>
    </row>
    <row r="1592" spans="2:10" x14ac:dyDescent="0.25">
      <c r="B1592" s="1"/>
      <c r="C1592" s="1"/>
      <c r="D1592" s="8"/>
      <c r="E1592" s="8"/>
      <c r="F1592" s="8"/>
      <c r="G1592" s="8"/>
      <c r="H1592" s="5"/>
      <c r="I1592" s="5"/>
      <c r="J1592" s="5"/>
    </row>
    <row r="1593" spans="2:10" x14ac:dyDescent="0.25">
      <c r="B1593" s="1"/>
      <c r="C1593" s="1"/>
      <c r="D1593" s="8"/>
      <c r="E1593" s="8"/>
      <c r="F1593" s="8"/>
      <c r="G1593" s="8"/>
      <c r="H1593" s="5"/>
      <c r="I1593" s="5"/>
      <c r="J1593" s="5"/>
    </row>
    <row r="1594" spans="2:10" x14ac:dyDescent="0.25">
      <c r="B1594" s="1"/>
      <c r="C1594" s="1"/>
      <c r="D1594" s="8"/>
      <c r="E1594" s="8"/>
      <c r="F1594" s="8"/>
      <c r="G1594" s="8"/>
      <c r="H1594" s="5"/>
      <c r="I1594" s="5"/>
      <c r="J1594" s="5"/>
    </row>
    <row r="1595" spans="2:10" x14ac:dyDescent="0.25">
      <c r="B1595" s="1"/>
      <c r="C1595" s="1"/>
      <c r="D1595" s="8"/>
      <c r="E1595" s="8"/>
      <c r="F1595" s="8"/>
      <c r="G1595" s="8"/>
      <c r="H1595" s="5"/>
      <c r="I1595" s="5"/>
      <c r="J1595" s="5"/>
    </row>
    <row r="1596" spans="2:10" x14ac:dyDescent="0.25">
      <c r="B1596" s="1"/>
      <c r="C1596" s="1"/>
      <c r="D1596" s="8"/>
      <c r="E1596" s="8"/>
      <c r="F1596" s="8"/>
      <c r="G1596" s="8"/>
      <c r="H1596" s="5"/>
      <c r="I1596" s="5"/>
      <c r="J1596" s="5"/>
    </row>
    <row r="1597" spans="2:10" x14ac:dyDescent="0.25">
      <c r="B1597" s="1"/>
      <c r="C1597" s="1"/>
      <c r="D1597" s="8"/>
      <c r="E1597" s="8"/>
      <c r="F1597" s="8"/>
      <c r="G1597" s="8"/>
      <c r="H1597" s="5"/>
      <c r="I1597" s="5"/>
      <c r="J1597" s="5"/>
    </row>
    <row r="1598" spans="2:10" x14ac:dyDescent="0.25">
      <c r="B1598" s="1"/>
      <c r="C1598" s="1"/>
      <c r="D1598" s="8"/>
      <c r="E1598" s="8"/>
      <c r="F1598" s="8"/>
      <c r="G1598" s="8"/>
      <c r="H1598" s="5"/>
      <c r="I1598" s="5"/>
      <c r="J1598" s="5"/>
    </row>
    <row r="1599" spans="2:10" x14ac:dyDescent="0.25">
      <c r="B1599" s="1"/>
      <c r="C1599" s="1"/>
      <c r="D1599" s="8"/>
      <c r="E1599" s="8"/>
      <c r="F1599" s="8"/>
      <c r="G1599" s="8"/>
      <c r="H1599" s="5"/>
      <c r="I1599" s="5"/>
      <c r="J1599" s="5"/>
    </row>
    <row r="1600" spans="2:10" x14ac:dyDescent="0.25">
      <c r="B1600" s="1"/>
      <c r="C1600" s="1"/>
      <c r="D1600" s="8"/>
      <c r="E1600" s="8"/>
      <c r="F1600" s="8"/>
      <c r="G1600" s="8"/>
      <c r="H1600" s="5"/>
      <c r="I1600" s="5"/>
      <c r="J1600" s="5"/>
    </row>
    <row r="1601" spans="2:10" x14ac:dyDescent="0.25">
      <c r="B1601" s="1"/>
      <c r="C1601" s="1"/>
      <c r="D1601" s="8"/>
      <c r="E1601" s="8"/>
      <c r="F1601" s="8"/>
      <c r="G1601" s="8"/>
      <c r="H1601" s="5"/>
      <c r="I1601" s="5"/>
      <c r="J1601" s="5"/>
    </row>
    <row r="1602" spans="2:10" x14ac:dyDescent="0.25">
      <c r="B1602" s="1"/>
      <c r="C1602" s="1"/>
      <c r="D1602" s="8"/>
      <c r="E1602" s="8"/>
      <c r="F1602" s="8"/>
      <c r="G1602" s="8"/>
      <c r="H1602" s="5"/>
      <c r="I1602" s="5"/>
      <c r="J1602" s="5"/>
    </row>
    <row r="1603" spans="2:10" x14ac:dyDescent="0.25">
      <c r="B1603" s="1"/>
      <c r="C1603" s="1"/>
      <c r="D1603" s="8"/>
      <c r="E1603" s="8"/>
      <c r="F1603" s="8"/>
      <c r="G1603" s="8"/>
      <c r="H1603" s="5"/>
      <c r="I1603" s="5"/>
      <c r="J1603" s="5"/>
    </row>
    <row r="1604" spans="2:10" x14ac:dyDescent="0.25">
      <c r="B1604" s="1"/>
      <c r="C1604" s="1"/>
      <c r="D1604" s="8"/>
      <c r="E1604" s="8"/>
      <c r="F1604" s="8"/>
      <c r="G1604" s="8"/>
      <c r="H1604" s="5"/>
      <c r="I1604" s="5"/>
      <c r="J1604" s="5"/>
    </row>
    <row r="1605" spans="2:10" x14ac:dyDescent="0.25">
      <c r="B1605" s="1"/>
      <c r="C1605" s="1"/>
      <c r="D1605" s="8"/>
      <c r="E1605" s="8"/>
      <c r="F1605" s="8"/>
      <c r="G1605" s="8"/>
      <c r="H1605" s="5"/>
      <c r="I1605" s="5"/>
      <c r="J1605" s="5"/>
    </row>
    <row r="1606" spans="2:10" x14ac:dyDescent="0.25">
      <c r="B1606" s="1"/>
      <c r="C1606" s="1"/>
      <c r="D1606" s="8"/>
      <c r="E1606" s="8"/>
      <c r="F1606" s="8"/>
      <c r="G1606" s="8"/>
      <c r="H1606" s="5"/>
      <c r="I1606" s="5"/>
      <c r="J1606" s="5"/>
    </row>
    <row r="1607" spans="2:10" x14ac:dyDescent="0.25">
      <c r="B1607" s="1"/>
      <c r="C1607" s="1"/>
      <c r="D1607" s="8"/>
      <c r="E1607" s="8"/>
      <c r="F1607" s="8"/>
      <c r="G1607" s="8"/>
      <c r="H1607" s="5"/>
      <c r="I1607" s="5"/>
      <c r="J1607" s="5"/>
    </row>
    <row r="1608" spans="2:10" x14ac:dyDescent="0.25">
      <c r="B1608" s="1"/>
      <c r="C1608" s="1"/>
      <c r="D1608" s="8"/>
      <c r="E1608" s="8"/>
      <c r="F1608" s="8"/>
      <c r="G1608" s="8"/>
      <c r="H1608" s="5"/>
      <c r="I1608" s="5"/>
      <c r="J1608" s="5"/>
    </row>
    <row r="1609" spans="2:10" x14ac:dyDescent="0.25">
      <c r="B1609" s="1"/>
      <c r="C1609" s="1"/>
      <c r="D1609" s="8"/>
      <c r="E1609" s="8"/>
      <c r="F1609" s="8"/>
      <c r="G1609" s="8"/>
      <c r="H1609" s="5"/>
      <c r="I1609" s="5"/>
      <c r="J1609" s="5"/>
    </row>
    <row r="1610" spans="2:10" x14ac:dyDescent="0.25">
      <c r="B1610" s="1"/>
      <c r="C1610" s="1"/>
      <c r="D1610" s="8"/>
      <c r="E1610" s="8"/>
      <c r="F1610" s="8"/>
      <c r="G1610" s="8"/>
      <c r="H1610" s="5"/>
      <c r="I1610" s="5"/>
      <c r="J1610" s="5"/>
    </row>
    <row r="1611" spans="2:10" x14ac:dyDescent="0.25">
      <c r="B1611" s="1"/>
      <c r="C1611" s="1"/>
      <c r="D1611" s="8"/>
      <c r="E1611" s="8"/>
      <c r="F1611" s="8"/>
      <c r="G1611" s="8"/>
      <c r="H1611" s="5"/>
      <c r="I1611" s="5"/>
      <c r="J1611" s="5"/>
    </row>
    <row r="1612" spans="2:10" x14ac:dyDescent="0.25">
      <c r="B1612" s="1"/>
      <c r="C1612" s="1"/>
      <c r="D1612" s="8"/>
      <c r="E1612" s="8"/>
      <c r="F1612" s="8"/>
      <c r="G1612" s="8"/>
      <c r="H1612" s="5"/>
      <c r="I1612" s="5"/>
      <c r="J1612" s="5"/>
    </row>
    <row r="1613" spans="2:10" x14ac:dyDescent="0.25">
      <c r="B1613" s="1"/>
      <c r="C1613" s="1"/>
      <c r="D1613" s="8"/>
      <c r="E1613" s="8"/>
      <c r="F1613" s="8"/>
      <c r="G1613" s="8"/>
      <c r="H1613" s="5"/>
      <c r="I1613" s="5"/>
      <c r="J1613" s="5"/>
    </row>
    <row r="1614" spans="2:10" x14ac:dyDescent="0.25">
      <c r="B1614" s="1"/>
      <c r="C1614" s="1"/>
      <c r="D1614" s="8"/>
      <c r="E1614" s="8"/>
      <c r="F1614" s="8"/>
      <c r="G1614" s="8"/>
      <c r="H1614" s="5"/>
      <c r="I1614" s="5"/>
      <c r="J1614" s="5"/>
    </row>
    <row r="1615" spans="2:10" x14ac:dyDescent="0.25">
      <c r="B1615" s="1"/>
      <c r="C1615" s="1"/>
      <c r="D1615" s="8"/>
      <c r="E1615" s="8"/>
      <c r="F1615" s="8"/>
      <c r="G1615" s="8"/>
      <c r="H1615" s="5"/>
      <c r="I1615" s="5"/>
      <c r="J1615" s="5"/>
    </row>
    <row r="1616" spans="2:10" x14ac:dyDescent="0.25">
      <c r="B1616" s="1"/>
      <c r="C1616" s="1"/>
      <c r="D1616" s="8"/>
      <c r="E1616" s="8"/>
      <c r="F1616" s="8"/>
      <c r="G1616" s="8"/>
      <c r="H1616" s="5"/>
      <c r="I1616" s="5"/>
      <c r="J1616" s="5"/>
    </row>
    <row r="1617" spans="2:10" x14ac:dyDescent="0.25">
      <c r="B1617" s="1"/>
      <c r="C1617" s="1"/>
      <c r="D1617" s="8"/>
      <c r="E1617" s="8"/>
      <c r="F1617" s="8"/>
      <c r="G1617" s="8"/>
      <c r="H1617" s="5"/>
      <c r="I1617" s="5"/>
      <c r="J1617" s="5"/>
    </row>
    <row r="1618" spans="2:10" x14ac:dyDescent="0.25">
      <c r="B1618" s="1"/>
      <c r="C1618" s="1"/>
      <c r="D1618" s="8"/>
      <c r="E1618" s="8"/>
      <c r="F1618" s="8"/>
      <c r="G1618" s="8"/>
      <c r="H1618" s="5"/>
      <c r="I1618" s="5"/>
      <c r="J1618" s="5"/>
    </row>
    <row r="1619" spans="2:10" x14ac:dyDescent="0.25">
      <c r="B1619" s="1"/>
      <c r="C1619" s="1"/>
      <c r="D1619" s="8"/>
      <c r="E1619" s="8"/>
      <c r="F1619" s="8"/>
      <c r="G1619" s="8"/>
      <c r="H1619" s="5"/>
      <c r="I1619" s="5"/>
      <c r="J1619" s="5"/>
    </row>
    <row r="1620" spans="2:10" x14ac:dyDescent="0.25">
      <c r="B1620" s="1"/>
      <c r="C1620" s="1"/>
      <c r="D1620" s="8"/>
      <c r="E1620" s="8"/>
      <c r="F1620" s="8"/>
      <c r="G1620" s="8"/>
      <c r="H1620" s="5"/>
      <c r="I1620" s="5"/>
      <c r="J1620" s="5"/>
    </row>
    <row r="1621" spans="2:10" x14ac:dyDescent="0.25">
      <c r="B1621" s="1"/>
      <c r="C1621" s="1"/>
      <c r="D1621" s="8"/>
      <c r="E1621" s="8"/>
      <c r="F1621" s="8"/>
      <c r="G1621" s="8"/>
      <c r="H1621" s="5"/>
      <c r="I1621" s="5"/>
      <c r="J1621" s="5"/>
    </row>
    <row r="1622" spans="2:10" x14ac:dyDescent="0.25">
      <c r="B1622" s="1"/>
      <c r="C1622" s="1"/>
      <c r="D1622" s="8"/>
      <c r="E1622" s="8"/>
      <c r="F1622" s="8"/>
      <c r="G1622" s="8"/>
      <c r="H1622" s="5"/>
      <c r="I1622" s="5"/>
      <c r="J1622" s="5"/>
    </row>
    <row r="1623" spans="2:10" x14ac:dyDescent="0.25">
      <c r="B1623" s="1"/>
      <c r="C1623" s="1"/>
      <c r="D1623" s="8"/>
      <c r="E1623" s="8"/>
      <c r="F1623" s="8"/>
      <c r="G1623" s="8"/>
      <c r="H1623" s="5"/>
      <c r="I1623" s="5"/>
      <c r="J1623" s="5"/>
    </row>
    <row r="1624" spans="2:10" x14ac:dyDescent="0.25">
      <c r="B1624" s="1"/>
      <c r="C1624" s="1"/>
      <c r="D1624" s="8"/>
      <c r="E1624" s="8"/>
      <c r="F1624" s="8"/>
      <c r="G1624" s="8"/>
      <c r="H1624" s="5"/>
      <c r="I1624" s="5"/>
      <c r="J1624" s="5"/>
    </row>
    <row r="1625" spans="2:10" x14ac:dyDescent="0.25">
      <c r="B1625" s="1"/>
      <c r="C1625" s="1"/>
      <c r="D1625" s="8"/>
      <c r="E1625" s="8"/>
      <c r="F1625" s="8"/>
      <c r="G1625" s="8"/>
      <c r="H1625" s="5"/>
      <c r="I1625" s="5"/>
      <c r="J1625" s="5"/>
    </row>
    <row r="1626" spans="2:10" x14ac:dyDescent="0.25">
      <c r="B1626" s="1"/>
      <c r="C1626" s="1"/>
      <c r="D1626" s="8"/>
      <c r="E1626" s="8"/>
      <c r="F1626" s="8"/>
      <c r="G1626" s="8"/>
      <c r="H1626" s="5"/>
      <c r="I1626" s="5"/>
      <c r="J1626" s="5"/>
    </row>
    <row r="1627" spans="2:10" x14ac:dyDescent="0.25">
      <c r="B1627" s="1"/>
      <c r="C1627" s="1"/>
      <c r="D1627" s="8"/>
      <c r="E1627" s="8"/>
      <c r="F1627" s="8"/>
      <c r="G1627" s="8"/>
      <c r="H1627" s="5"/>
      <c r="I1627" s="5"/>
      <c r="J1627" s="5"/>
    </row>
    <row r="1628" spans="2:10" x14ac:dyDescent="0.25">
      <c r="B1628" s="1"/>
      <c r="C1628" s="1"/>
      <c r="D1628" s="8"/>
      <c r="E1628" s="8"/>
      <c r="F1628" s="8"/>
      <c r="G1628" s="8"/>
      <c r="H1628" s="5"/>
      <c r="I1628" s="5"/>
      <c r="J1628" s="5"/>
    </row>
    <row r="1629" spans="2:10" x14ac:dyDescent="0.25">
      <c r="B1629" s="1"/>
      <c r="C1629" s="1"/>
      <c r="D1629" s="8"/>
      <c r="E1629" s="8"/>
      <c r="F1629" s="8"/>
      <c r="G1629" s="8"/>
      <c r="H1629" s="5"/>
      <c r="I1629" s="5"/>
      <c r="J1629" s="5"/>
    </row>
    <row r="1630" spans="2:10" x14ac:dyDescent="0.25">
      <c r="B1630" s="1"/>
      <c r="C1630" s="1"/>
      <c r="D1630" s="8"/>
      <c r="E1630" s="8"/>
      <c r="F1630" s="8"/>
      <c r="G1630" s="8"/>
      <c r="H1630" s="5"/>
      <c r="I1630" s="5"/>
      <c r="J1630" s="5"/>
    </row>
    <row r="1631" spans="2:10" x14ac:dyDescent="0.25">
      <c r="B1631" s="1"/>
      <c r="C1631" s="1"/>
      <c r="D1631" s="8"/>
      <c r="E1631" s="8"/>
      <c r="F1631" s="8"/>
      <c r="G1631" s="8"/>
      <c r="H1631" s="5"/>
      <c r="I1631" s="5"/>
      <c r="J1631" s="5"/>
    </row>
    <row r="1632" spans="2:10" x14ac:dyDescent="0.25">
      <c r="B1632" s="1"/>
      <c r="C1632" s="1"/>
      <c r="D1632" s="8"/>
      <c r="E1632" s="8"/>
      <c r="F1632" s="8"/>
      <c r="G1632" s="8"/>
      <c r="H1632" s="5"/>
      <c r="I1632" s="5"/>
      <c r="J1632" s="5"/>
    </row>
    <row r="1633" spans="2:10" x14ac:dyDescent="0.25">
      <c r="B1633" s="1"/>
      <c r="C1633" s="1"/>
      <c r="D1633" s="8"/>
      <c r="E1633" s="8"/>
      <c r="F1633" s="8"/>
      <c r="G1633" s="8"/>
      <c r="H1633" s="5"/>
      <c r="I1633" s="5"/>
      <c r="J1633" s="5"/>
    </row>
    <row r="1634" spans="2:10" x14ac:dyDescent="0.25">
      <c r="B1634" s="1"/>
      <c r="C1634" s="1"/>
      <c r="D1634" s="8"/>
      <c r="E1634" s="8"/>
      <c r="F1634" s="8"/>
      <c r="G1634" s="8"/>
      <c r="H1634" s="5"/>
      <c r="I1634" s="5"/>
      <c r="J1634" s="5"/>
    </row>
    <row r="1635" spans="2:10" x14ac:dyDescent="0.25">
      <c r="B1635" s="1"/>
      <c r="C1635" s="1"/>
      <c r="D1635" s="8"/>
      <c r="E1635" s="8"/>
      <c r="F1635" s="8"/>
      <c r="G1635" s="8"/>
      <c r="H1635" s="5"/>
      <c r="I1635" s="5"/>
      <c r="J1635" s="5"/>
    </row>
    <row r="1636" spans="2:10" x14ac:dyDescent="0.25">
      <c r="B1636" s="1"/>
      <c r="C1636" s="1"/>
      <c r="D1636" s="8"/>
      <c r="E1636" s="8"/>
      <c r="F1636" s="8"/>
      <c r="G1636" s="8"/>
      <c r="H1636" s="5"/>
      <c r="I1636" s="5"/>
      <c r="J1636" s="5"/>
    </row>
    <row r="1637" spans="2:10" x14ac:dyDescent="0.25">
      <c r="B1637" s="1"/>
      <c r="C1637" s="1"/>
      <c r="D1637" s="8"/>
      <c r="E1637" s="8"/>
      <c r="F1637" s="8"/>
      <c r="G1637" s="8"/>
      <c r="H1637" s="5"/>
      <c r="I1637" s="5"/>
      <c r="J1637" s="5"/>
    </row>
    <row r="1638" spans="2:10" x14ac:dyDescent="0.25">
      <c r="B1638" s="1"/>
      <c r="C1638" s="1"/>
      <c r="D1638" s="8"/>
      <c r="E1638" s="8"/>
      <c r="F1638" s="8"/>
      <c r="G1638" s="8"/>
      <c r="H1638" s="5"/>
      <c r="I1638" s="5"/>
      <c r="J1638" s="5"/>
    </row>
    <row r="1639" spans="2:10" x14ac:dyDescent="0.25">
      <c r="B1639" s="1"/>
      <c r="C1639" s="1"/>
      <c r="D1639" s="8"/>
      <c r="E1639" s="8"/>
      <c r="F1639" s="8"/>
      <c r="G1639" s="8"/>
      <c r="H1639" s="5"/>
      <c r="I1639" s="5"/>
      <c r="J1639" s="5"/>
    </row>
    <row r="1640" spans="2:10" x14ac:dyDescent="0.25">
      <c r="B1640" s="1"/>
      <c r="C1640" s="1"/>
      <c r="D1640" s="8"/>
      <c r="E1640" s="8"/>
      <c r="F1640" s="8"/>
      <c r="G1640" s="8"/>
      <c r="H1640" s="5"/>
      <c r="I1640" s="5"/>
      <c r="J1640" s="5"/>
    </row>
    <row r="1641" spans="2:10" x14ac:dyDescent="0.25">
      <c r="B1641" s="1"/>
      <c r="C1641" s="1"/>
      <c r="D1641" s="8"/>
      <c r="E1641" s="8"/>
      <c r="F1641" s="8"/>
      <c r="G1641" s="8"/>
      <c r="H1641" s="5"/>
      <c r="I1641" s="5"/>
      <c r="J1641" s="5"/>
    </row>
    <row r="1642" spans="2:10" x14ac:dyDescent="0.25">
      <c r="B1642" s="1"/>
      <c r="C1642" s="1"/>
      <c r="D1642" s="8"/>
      <c r="E1642" s="8"/>
      <c r="F1642" s="8"/>
      <c r="G1642" s="8"/>
      <c r="H1642" s="5"/>
      <c r="I1642" s="5"/>
      <c r="J1642" s="5"/>
    </row>
    <row r="1643" spans="2:10" x14ac:dyDescent="0.25">
      <c r="B1643" s="1"/>
      <c r="C1643" s="1"/>
      <c r="D1643" s="8"/>
      <c r="E1643" s="8"/>
      <c r="F1643" s="8"/>
      <c r="G1643" s="8"/>
      <c r="H1643" s="5"/>
      <c r="I1643" s="5"/>
      <c r="J1643" s="5"/>
    </row>
    <row r="1644" spans="2:10" x14ac:dyDescent="0.25">
      <c r="B1644" s="1"/>
      <c r="C1644" s="1"/>
      <c r="D1644" s="8"/>
      <c r="E1644" s="8"/>
      <c r="F1644" s="8"/>
      <c r="G1644" s="8"/>
      <c r="H1644" s="5"/>
      <c r="I1644" s="5"/>
      <c r="J1644" s="5"/>
    </row>
    <row r="1645" spans="2:10" x14ac:dyDescent="0.25">
      <c r="B1645" s="1"/>
      <c r="C1645" s="1"/>
      <c r="D1645" s="8"/>
      <c r="E1645" s="8"/>
      <c r="F1645" s="8"/>
      <c r="G1645" s="8"/>
      <c r="H1645" s="5"/>
      <c r="I1645" s="5"/>
      <c r="J1645" s="5"/>
    </row>
    <row r="1646" spans="2:10" x14ac:dyDescent="0.25">
      <c r="B1646" s="1"/>
      <c r="C1646" s="1"/>
      <c r="D1646" s="8"/>
      <c r="E1646" s="8"/>
      <c r="F1646" s="8"/>
      <c r="G1646" s="8"/>
      <c r="H1646" s="5"/>
      <c r="I1646" s="5"/>
      <c r="J1646" s="5"/>
    </row>
    <row r="1647" spans="2:10" x14ac:dyDescent="0.25">
      <c r="B1647" s="1"/>
      <c r="C1647" s="1"/>
      <c r="D1647" s="8"/>
      <c r="E1647" s="8"/>
      <c r="F1647" s="8"/>
      <c r="G1647" s="8"/>
      <c r="H1647" s="5"/>
      <c r="I1647" s="5"/>
      <c r="J1647" s="5"/>
    </row>
    <row r="1648" spans="2:10" x14ac:dyDescent="0.25">
      <c r="B1648" s="1"/>
      <c r="C1648" s="1"/>
      <c r="D1648" s="8"/>
      <c r="E1648" s="8"/>
      <c r="F1648" s="8"/>
      <c r="G1648" s="8"/>
      <c r="H1648" s="5"/>
      <c r="I1648" s="5"/>
      <c r="J1648" s="5"/>
    </row>
    <row r="1649" spans="2:10" x14ac:dyDescent="0.25">
      <c r="B1649" s="1"/>
      <c r="C1649" s="1"/>
      <c r="D1649" s="8"/>
      <c r="E1649" s="8"/>
      <c r="F1649" s="8"/>
      <c r="G1649" s="8"/>
      <c r="H1649" s="5"/>
      <c r="I1649" s="5"/>
      <c r="J1649" s="5"/>
    </row>
    <row r="1650" spans="2:10" x14ac:dyDescent="0.25">
      <c r="B1650" s="1"/>
      <c r="C1650" s="1"/>
      <c r="D1650" s="8"/>
      <c r="E1650" s="8"/>
      <c r="F1650" s="8"/>
      <c r="G1650" s="8"/>
      <c r="H1650" s="5"/>
      <c r="I1650" s="5"/>
      <c r="J1650" s="5"/>
    </row>
    <row r="1651" spans="2:10" x14ac:dyDescent="0.25">
      <c r="B1651" s="1"/>
      <c r="C1651" s="1"/>
      <c r="D1651" s="8"/>
      <c r="E1651" s="8"/>
      <c r="F1651" s="8"/>
      <c r="G1651" s="8"/>
      <c r="H1651" s="5"/>
      <c r="I1651" s="5"/>
      <c r="J1651" s="5"/>
    </row>
    <row r="1652" spans="2:10" x14ac:dyDescent="0.25">
      <c r="B1652" s="1"/>
      <c r="C1652" s="1"/>
      <c r="D1652" s="8"/>
      <c r="E1652" s="8"/>
      <c r="F1652" s="8"/>
      <c r="G1652" s="8"/>
      <c r="H1652" s="5"/>
      <c r="I1652" s="5"/>
      <c r="J1652" s="5"/>
    </row>
    <row r="1653" spans="2:10" x14ac:dyDescent="0.25">
      <c r="B1653" s="1"/>
      <c r="C1653" s="1"/>
      <c r="D1653" s="8"/>
      <c r="E1653" s="8"/>
      <c r="F1653" s="8"/>
      <c r="G1653" s="8"/>
      <c r="H1653" s="5"/>
      <c r="I1653" s="5"/>
      <c r="J1653" s="5"/>
    </row>
    <row r="1654" spans="2:10" x14ac:dyDescent="0.25">
      <c r="B1654" s="1"/>
      <c r="C1654" s="1"/>
      <c r="D1654" s="8"/>
      <c r="E1654" s="8"/>
      <c r="F1654" s="8"/>
      <c r="G1654" s="8"/>
      <c r="H1654" s="5"/>
      <c r="I1654" s="5"/>
      <c r="J1654" s="5"/>
    </row>
    <row r="1655" spans="2:10" x14ac:dyDescent="0.25">
      <c r="B1655" s="1"/>
      <c r="C1655" s="1"/>
      <c r="D1655" s="8"/>
      <c r="E1655" s="8"/>
      <c r="F1655" s="8"/>
      <c r="G1655" s="8"/>
      <c r="H1655" s="5"/>
      <c r="I1655" s="5"/>
      <c r="J1655" s="5"/>
    </row>
    <row r="1656" spans="2:10" x14ac:dyDescent="0.25">
      <c r="B1656" s="1"/>
      <c r="C1656" s="1"/>
      <c r="D1656" s="8"/>
      <c r="E1656" s="8"/>
      <c r="F1656" s="8"/>
      <c r="G1656" s="8"/>
      <c r="H1656" s="5"/>
      <c r="I1656" s="5"/>
      <c r="J1656" s="5"/>
    </row>
    <row r="1657" spans="2:10" x14ac:dyDescent="0.25">
      <c r="B1657" s="1"/>
      <c r="C1657" s="1"/>
      <c r="D1657" s="8"/>
      <c r="E1657" s="8"/>
      <c r="F1657" s="8"/>
      <c r="G1657" s="8"/>
      <c r="H1657" s="5"/>
      <c r="I1657" s="5"/>
      <c r="J1657" s="5"/>
    </row>
    <row r="1658" spans="2:10" x14ac:dyDescent="0.25">
      <c r="B1658" s="1"/>
      <c r="C1658" s="1"/>
      <c r="D1658" s="8"/>
      <c r="E1658" s="8"/>
      <c r="F1658" s="8"/>
      <c r="G1658" s="8"/>
      <c r="H1658" s="5"/>
      <c r="I1658" s="5"/>
      <c r="J1658" s="5"/>
    </row>
    <row r="1659" spans="2:10" x14ac:dyDescent="0.25">
      <c r="B1659" s="1"/>
      <c r="C1659" s="1"/>
      <c r="D1659" s="8"/>
      <c r="E1659" s="8"/>
      <c r="F1659" s="8"/>
      <c r="G1659" s="8"/>
      <c r="H1659" s="5"/>
      <c r="I1659" s="5"/>
      <c r="J1659" s="5"/>
    </row>
    <row r="1660" spans="2:10" x14ac:dyDescent="0.25">
      <c r="B1660" s="1"/>
      <c r="C1660" s="1"/>
      <c r="D1660" s="8"/>
      <c r="E1660" s="8"/>
      <c r="F1660" s="8"/>
      <c r="G1660" s="8"/>
      <c r="H1660" s="5"/>
      <c r="I1660" s="5"/>
      <c r="J1660" s="5"/>
    </row>
    <row r="1661" spans="2:10" x14ac:dyDescent="0.25">
      <c r="B1661" s="1"/>
      <c r="C1661" s="1"/>
      <c r="D1661" s="8"/>
      <c r="E1661" s="8"/>
      <c r="F1661" s="8"/>
      <c r="G1661" s="8"/>
      <c r="H1661" s="5"/>
      <c r="I1661" s="5"/>
      <c r="J1661" s="5"/>
    </row>
    <row r="1662" spans="2:10" x14ac:dyDescent="0.25">
      <c r="B1662" s="1"/>
      <c r="C1662" s="1"/>
      <c r="D1662" s="8"/>
      <c r="E1662" s="8"/>
      <c r="F1662" s="8"/>
      <c r="G1662" s="8"/>
      <c r="H1662" s="5"/>
      <c r="I1662" s="5"/>
      <c r="J1662" s="5"/>
    </row>
    <row r="1663" spans="2:10" x14ac:dyDescent="0.25">
      <c r="B1663" s="1"/>
      <c r="C1663" s="1"/>
      <c r="D1663" s="8"/>
      <c r="E1663" s="8"/>
      <c r="F1663" s="8"/>
      <c r="G1663" s="8"/>
      <c r="H1663" s="5"/>
      <c r="I1663" s="5"/>
      <c r="J1663" s="5"/>
    </row>
    <row r="1664" spans="2:10" x14ac:dyDescent="0.25">
      <c r="B1664" s="1"/>
      <c r="C1664" s="1"/>
      <c r="D1664" s="8"/>
      <c r="E1664" s="8"/>
      <c r="F1664" s="8"/>
      <c r="G1664" s="8"/>
      <c r="H1664" s="5"/>
      <c r="I1664" s="5"/>
      <c r="J1664" s="5"/>
    </row>
    <row r="1665" spans="2:10" x14ac:dyDescent="0.25">
      <c r="B1665" s="1"/>
      <c r="C1665" s="1"/>
      <c r="D1665" s="8"/>
      <c r="E1665" s="8"/>
      <c r="F1665" s="8"/>
      <c r="G1665" s="8"/>
      <c r="H1665" s="5"/>
      <c r="I1665" s="5"/>
      <c r="J1665" s="5"/>
    </row>
    <row r="1666" spans="2:10" x14ac:dyDescent="0.25">
      <c r="B1666" s="1"/>
      <c r="C1666" s="1"/>
      <c r="D1666" s="8"/>
      <c r="E1666" s="8"/>
      <c r="F1666" s="8"/>
      <c r="G1666" s="8"/>
      <c r="H1666" s="5"/>
      <c r="I1666" s="5"/>
      <c r="J1666" s="5"/>
    </row>
    <row r="1667" spans="2:10" x14ac:dyDescent="0.25">
      <c r="B1667" s="1"/>
      <c r="C1667" s="1"/>
      <c r="D1667" s="8"/>
      <c r="E1667" s="8"/>
      <c r="F1667" s="8"/>
      <c r="G1667" s="8"/>
      <c r="H1667" s="5"/>
      <c r="I1667" s="5"/>
      <c r="J1667" s="5"/>
    </row>
    <row r="1668" spans="2:10" x14ac:dyDescent="0.25">
      <c r="B1668" s="1"/>
      <c r="C1668" s="1"/>
      <c r="D1668" s="8"/>
      <c r="E1668" s="8"/>
      <c r="F1668" s="8"/>
      <c r="G1668" s="8"/>
      <c r="H1668" s="5"/>
      <c r="I1668" s="5"/>
      <c r="J1668" s="5"/>
    </row>
    <row r="1669" spans="2:10" x14ac:dyDescent="0.25">
      <c r="B1669" s="1"/>
      <c r="C1669" s="1"/>
      <c r="D1669" s="8"/>
      <c r="E1669" s="8"/>
      <c r="F1669" s="8"/>
      <c r="G1669" s="8"/>
      <c r="H1669" s="5"/>
      <c r="I1669" s="5"/>
      <c r="J1669" s="5"/>
    </row>
    <row r="1670" spans="2:10" x14ac:dyDescent="0.25">
      <c r="B1670" s="1"/>
      <c r="C1670" s="1"/>
      <c r="D1670" s="8"/>
      <c r="E1670" s="8"/>
      <c r="F1670" s="8"/>
      <c r="G1670" s="8"/>
      <c r="H1670" s="5"/>
      <c r="I1670" s="5"/>
      <c r="J1670" s="5"/>
    </row>
    <row r="1671" spans="2:10" x14ac:dyDescent="0.25">
      <c r="B1671" s="1"/>
      <c r="C1671" s="1"/>
      <c r="D1671" s="8"/>
      <c r="E1671" s="8"/>
      <c r="F1671" s="8"/>
      <c r="G1671" s="8"/>
      <c r="H1671" s="5"/>
      <c r="I1671" s="5"/>
      <c r="J1671" s="5"/>
    </row>
    <row r="1672" spans="2:10" x14ac:dyDescent="0.25">
      <c r="B1672" s="1"/>
      <c r="C1672" s="1"/>
      <c r="D1672" s="8"/>
      <c r="E1672" s="8"/>
      <c r="F1672" s="8"/>
      <c r="G1672" s="8"/>
      <c r="H1672" s="5"/>
      <c r="I1672" s="5"/>
      <c r="J1672" s="5"/>
    </row>
    <row r="1673" spans="2:10" x14ac:dyDescent="0.25">
      <c r="B1673" s="1"/>
      <c r="C1673" s="1"/>
      <c r="D1673" s="8"/>
      <c r="E1673" s="8"/>
      <c r="F1673" s="8"/>
      <c r="G1673" s="8"/>
      <c r="H1673" s="5"/>
      <c r="I1673" s="5"/>
      <c r="J1673" s="5"/>
    </row>
    <row r="1674" spans="2:10" x14ac:dyDescent="0.25">
      <c r="B1674" s="1"/>
      <c r="C1674" s="1"/>
      <c r="D1674" s="8"/>
      <c r="E1674" s="8"/>
      <c r="F1674" s="8"/>
      <c r="G1674" s="8"/>
      <c r="H1674" s="5"/>
      <c r="I1674" s="5"/>
      <c r="J1674" s="5"/>
    </row>
    <row r="1675" spans="2:10" x14ac:dyDescent="0.25">
      <c r="B1675" s="1"/>
      <c r="C1675" s="1"/>
      <c r="D1675" s="8"/>
      <c r="E1675" s="8"/>
      <c r="F1675" s="8"/>
      <c r="G1675" s="8"/>
      <c r="H1675" s="5"/>
      <c r="I1675" s="5"/>
      <c r="J1675" s="5"/>
    </row>
    <row r="1676" spans="2:10" x14ac:dyDescent="0.25">
      <c r="B1676" s="1"/>
      <c r="C1676" s="1"/>
      <c r="D1676" s="8"/>
      <c r="E1676" s="8"/>
      <c r="F1676" s="8"/>
      <c r="G1676" s="8"/>
      <c r="H1676" s="5"/>
      <c r="I1676" s="5"/>
      <c r="J1676" s="5"/>
    </row>
    <row r="1677" spans="2:10" x14ac:dyDescent="0.25">
      <c r="B1677" s="1"/>
      <c r="C1677" s="1"/>
      <c r="D1677" s="8"/>
      <c r="E1677" s="8"/>
      <c r="F1677" s="8"/>
      <c r="G1677" s="8"/>
      <c r="H1677" s="5"/>
      <c r="I1677" s="5"/>
      <c r="J1677" s="5"/>
    </row>
    <row r="1678" spans="2:10" x14ac:dyDescent="0.25">
      <c r="B1678" s="1"/>
      <c r="C1678" s="1"/>
      <c r="D1678" s="8"/>
      <c r="E1678" s="8"/>
      <c r="F1678" s="8"/>
      <c r="G1678" s="8"/>
      <c r="H1678" s="5"/>
      <c r="I1678" s="5"/>
      <c r="J1678" s="5"/>
    </row>
    <row r="1679" spans="2:10" x14ac:dyDescent="0.25">
      <c r="B1679" s="1"/>
      <c r="C1679" s="1"/>
      <c r="D1679" s="8"/>
      <c r="E1679" s="8"/>
      <c r="F1679" s="8"/>
      <c r="G1679" s="8"/>
      <c r="H1679" s="5"/>
      <c r="I1679" s="5"/>
      <c r="J1679" s="5"/>
    </row>
    <row r="1680" spans="2:10" x14ac:dyDescent="0.25">
      <c r="B1680" s="1"/>
      <c r="C1680" s="1"/>
      <c r="D1680" s="8"/>
      <c r="E1680" s="8"/>
      <c r="F1680" s="8"/>
      <c r="G1680" s="8"/>
      <c r="H1680" s="5"/>
      <c r="I1680" s="5"/>
      <c r="J1680" s="5"/>
    </row>
    <row r="1681" spans="2:10" x14ac:dyDescent="0.25">
      <c r="B1681" s="1"/>
      <c r="C1681" s="1"/>
      <c r="D1681" s="8"/>
      <c r="E1681" s="8"/>
      <c r="F1681" s="8"/>
      <c r="G1681" s="8"/>
      <c r="H1681" s="5"/>
      <c r="I1681" s="5"/>
      <c r="J1681" s="5"/>
    </row>
    <row r="1682" spans="2:10" x14ac:dyDescent="0.25">
      <c r="B1682" s="1"/>
      <c r="C1682" s="1"/>
      <c r="D1682" s="8"/>
      <c r="E1682" s="8"/>
      <c r="F1682" s="8"/>
      <c r="G1682" s="8"/>
      <c r="H1682" s="5"/>
      <c r="I1682" s="5"/>
      <c r="J1682" s="5"/>
    </row>
    <row r="1683" spans="2:10" x14ac:dyDescent="0.25">
      <c r="B1683" s="1"/>
      <c r="C1683" s="1"/>
      <c r="D1683" s="8"/>
      <c r="E1683" s="8"/>
      <c r="F1683" s="8"/>
      <c r="G1683" s="8"/>
      <c r="H1683" s="5"/>
      <c r="I1683" s="5"/>
      <c r="J1683" s="5"/>
    </row>
    <row r="1684" spans="2:10" x14ac:dyDescent="0.25">
      <c r="B1684" s="1"/>
      <c r="C1684" s="1"/>
      <c r="D1684" s="8"/>
      <c r="E1684" s="8"/>
      <c r="F1684" s="8"/>
      <c r="G1684" s="8"/>
      <c r="H1684" s="5"/>
      <c r="I1684" s="5"/>
      <c r="J1684" s="5"/>
    </row>
    <row r="1685" spans="2:10" x14ac:dyDescent="0.25">
      <c r="B1685" s="1"/>
      <c r="C1685" s="1"/>
      <c r="D1685" s="8"/>
      <c r="E1685" s="8"/>
      <c r="F1685" s="8"/>
      <c r="G1685" s="8"/>
      <c r="H1685" s="5"/>
      <c r="I1685" s="5"/>
      <c r="J1685" s="5"/>
    </row>
  </sheetData>
  <mergeCells count="15">
    <mergeCell ref="AI108:AJ108"/>
    <mergeCell ref="AK108:AL108"/>
    <mergeCell ref="AM108:AN108"/>
    <mergeCell ref="X45:Y45"/>
    <mergeCell ref="Y108:Z108"/>
    <mergeCell ref="AA108:AB108"/>
    <mergeCell ref="AC108:AD108"/>
    <mergeCell ref="AE108:AF108"/>
    <mergeCell ref="AG108:AH108"/>
    <mergeCell ref="Q4:S4"/>
    <mergeCell ref="T4:V4"/>
    <mergeCell ref="X29:Z29"/>
    <mergeCell ref="AF29:AH29"/>
    <mergeCell ref="T30:U30"/>
    <mergeCell ref="AB30:AC30"/>
  </mergeCells>
  <pageMargins left="0.75" right="0.75" top="1" bottom="1" header="0.5" footer="0.5"/>
  <pageSetup paperSize="9" orientation="portrait" horizontalDpi="300" verticalDpi="300"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rgb="FF92D050"/>
  </sheetPr>
  <dimension ref="A1:Z1713"/>
  <sheetViews>
    <sheetView zoomScale="80" zoomScaleNormal="80" workbookViewId="0">
      <selection activeCell="D49" sqref="D49"/>
    </sheetView>
  </sheetViews>
  <sheetFormatPr defaultRowHeight="13.2" x14ac:dyDescent="0.25"/>
  <cols>
    <col min="1" max="1" width="2" bestFit="1" customWidth="1"/>
    <col min="2" max="2" width="12.44140625" customWidth="1"/>
    <col min="3" max="3" width="70.6640625" bestFit="1" customWidth="1"/>
    <col min="4" max="4" width="52.44140625" style="6" customWidth="1"/>
    <col min="5" max="5" width="10.44140625" style="6" customWidth="1"/>
    <col min="6" max="6" width="7.33203125" style="6" customWidth="1"/>
    <col min="7" max="7" width="10.5546875" style="6" bestFit="1" customWidth="1"/>
    <col min="8" max="8" width="9.88671875" style="6" bestFit="1" customWidth="1"/>
    <col min="9" max="9" width="10.6640625" style="4" bestFit="1" customWidth="1"/>
    <col min="10" max="10" width="7.6640625" style="4" bestFit="1" customWidth="1"/>
    <col min="11" max="11" width="8.33203125" style="4" bestFit="1" customWidth="1"/>
    <col min="12" max="12" width="8.33203125" customWidth="1"/>
    <col min="13" max="13" width="5.5546875" customWidth="1"/>
    <col min="14" max="15" width="5" customWidth="1"/>
    <col min="16" max="16" width="2" bestFit="1" customWidth="1"/>
    <col min="17" max="17" width="12.88671875" bestFit="1" customWidth="1"/>
    <col min="18" max="18" width="13.109375" bestFit="1" customWidth="1"/>
    <col min="19" max="19" width="2" bestFit="1" customWidth="1"/>
    <col min="20" max="20" width="11.44140625" bestFit="1" customWidth="1"/>
  </cols>
  <sheetData>
    <row r="1" spans="1:26" x14ac:dyDescent="0.25">
      <c r="D1" s="7"/>
      <c r="E1" s="7"/>
      <c r="F1" s="7"/>
      <c r="G1" s="7"/>
      <c r="H1" s="7"/>
    </row>
    <row r="2" spans="1:26" x14ac:dyDescent="0.25">
      <c r="D2" s="7"/>
      <c r="E2" s="7"/>
      <c r="F2" s="7"/>
      <c r="G2" s="7"/>
      <c r="H2" s="7"/>
    </row>
    <row r="3" spans="1:26" x14ac:dyDescent="0.25">
      <c r="E3" s="2"/>
      <c r="F3" s="2"/>
      <c r="G3" s="2"/>
      <c r="H3" s="2"/>
      <c r="I3" s="75"/>
    </row>
    <row r="4" spans="1:26" ht="13.8" thickBot="1" x14ac:dyDescent="0.3">
      <c r="F4" s="9"/>
      <c r="G4" s="9"/>
      <c r="H4" s="9"/>
      <c r="K4" s="5"/>
    </row>
    <row r="5" spans="1:26" ht="27.6" x14ac:dyDescent="0.25">
      <c r="B5" s="19" t="s">
        <v>2</v>
      </c>
      <c r="C5" s="19" t="s">
        <v>26</v>
      </c>
      <c r="D5" s="19" t="s">
        <v>14</v>
      </c>
      <c r="E5" s="19" t="s">
        <v>15</v>
      </c>
      <c r="F5" s="19" t="s">
        <v>229</v>
      </c>
      <c r="G5" s="19" t="s">
        <v>90</v>
      </c>
      <c r="H5" s="39" t="s">
        <v>382</v>
      </c>
      <c r="I5" s="39" t="s">
        <v>383</v>
      </c>
      <c r="J5" s="40" t="s">
        <v>384</v>
      </c>
      <c r="K5" s="40" t="s">
        <v>385</v>
      </c>
      <c r="L5" s="19" t="s">
        <v>210</v>
      </c>
      <c r="M5" s="19" t="s">
        <v>231</v>
      </c>
      <c r="N5" s="19" t="s">
        <v>197</v>
      </c>
      <c r="O5" s="395"/>
      <c r="Q5" s="557" t="s">
        <v>378</v>
      </c>
      <c r="R5" s="558" t="s">
        <v>378</v>
      </c>
      <c r="S5" s="417"/>
      <c r="T5" s="559" t="s">
        <v>379</v>
      </c>
      <c r="U5" s="560" t="s">
        <v>379</v>
      </c>
      <c r="W5" s="773"/>
      <c r="X5" s="774" t="s">
        <v>44</v>
      </c>
      <c r="Y5" s="775"/>
    </row>
    <row r="6" spans="1:26" ht="13.8" thickBot="1" x14ac:dyDescent="0.3">
      <c r="B6" s="18" t="s">
        <v>27</v>
      </c>
      <c r="C6" s="18" t="s">
        <v>337</v>
      </c>
      <c r="D6" s="18"/>
      <c r="E6" s="18"/>
      <c r="F6" s="18"/>
      <c r="G6" s="18"/>
      <c r="H6" s="18" t="s">
        <v>48</v>
      </c>
      <c r="I6" s="18" t="s">
        <v>48</v>
      </c>
      <c r="J6" s="18" t="s">
        <v>204</v>
      </c>
      <c r="K6" s="18" t="s">
        <v>204</v>
      </c>
      <c r="L6" s="18"/>
      <c r="M6" s="18"/>
      <c r="N6" s="18"/>
      <c r="O6" s="396"/>
      <c r="Q6" s="415" t="s">
        <v>91</v>
      </c>
      <c r="R6" s="420" t="s">
        <v>51</v>
      </c>
      <c r="S6" s="418"/>
      <c r="T6" s="416" t="s">
        <v>91</v>
      </c>
      <c r="U6" s="423" t="s">
        <v>51</v>
      </c>
      <c r="W6" s="776"/>
      <c r="X6" s="441" t="s">
        <v>378</v>
      </c>
      <c r="Y6" s="777" t="s">
        <v>379</v>
      </c>
    </row>
    <row r="7" spans="1:26" x14ac:dyDescent="0.25">
      <c r="B7" s="118" t="str">
        <f>Processes!D6</f>
        <v>RHBDDb81</v>
      </c>
      <c r="C7" s="118" t="str">
        <f>Processes!E6</f>
        <v>Residential heating Buildings built before 81 Decentralised Detached Buldings</v>
      </c>
      <c r="D7" s="119" t="s">
        <v>565</v>
      </c>
      <c r="E7" s="119" t="s">
        <v>59</v>
      </c>
      <c r="G7" s="119"/>
      <c r="H7" s="120">
        <f>D38</f>
        <v>2.4375707436523899</v>
      </c>
      <c r="I7" s="120">
        <f>G38</f>
        <v>8.1366216427985787</v>
      </c>
      <c r="J7" s="121">
        <f>1/D48</f>
        <v>1.8880758989960646</v>
      </c>
      <c r="K7" s="121">
        <f>1/H48</f>
        <v>1.6818942550898552</v>
      </c>
      <c r="L7" s="122">
        <v>1</v>
      </c>
      <c r="M7" s="118">
        <v>1</v>
      </c>
      <c r="N7" s="118"/>
      <c r="O7" s="1"/>
      <c r="Q7" s="414">
        <f t="shared" ref="Q7:Q30" si="0">H7*L7*M7</f>
        <v>2.4375707436523899</v>
      </c>
      <c r="R7" s="421">
        <f t="shared" ref="R7:R30" si="1">Q7/J7</f>
        <v>1.2910342984349861</v>
      </c>
      <c r="S7" s="418"/>
      <c r="T7" s="413">
        <f t="shared" ref="T7:T30" si="2">I7*L7*M7</f>
        <v>8.1366216427985787</v>
      </c>
      <c r="U7" s="424">
        <f t="shared" ref="U7:U30" si="3">T7/K7</f>
        <v>4.8377724212892801</v>
      </c>
      <c r="W7" s="778" t="s">
        <v>551</v>
      </c>
      <c r="X7" s="412">
        <f>SUM(R7:R18)</f>
        <v>4.6999343761680015</v>
      </c>
      <c r="Y7" s="779">
        <f>SUM(U7:U18)</f>
        <v>19.30129452617205</v>
      </c>
      <c r="Z7" s="36"/>
    </row>
    <row r="8" spans="1:26" ht="13.8" thickBot="1" x14ac:dyDescent="0.3">
      <c r="B8" s="1" t="str">
        <f>Processes!D7</f>
        <v>RHBDDa81</v>
      </c>
      <c r="C8" s="1" t="str">
        <f>Processes!E7</f>
        <v>Residential heating Buildings built after 81 Decentralised Detached Buldings</v>
      </c>
      <c r="D8" s="8" t="s">
        <v>566</v>
      </c>
      <c r="E8" s="8" t="s">
        <v>59</v>
      </c>
      <c r="G8" s="8"/>
      <c r="H8" s="129">
        <f>E38</f>
        <v>0.57293872115440814</v>
      </c>
      <c r="I8" s="129">
        <f>H38</f>
        <v>1.2632599887164466</v>
      </c>
      <c r="J8" s="128">
        <f>1/E48</f>
        <v>2.3163877962030095</v>
      </c>
      <c r="K8" s="128">
        <f>1/I48</f>
        <v>2.0853999455560417</v>
      </c>
      <c r="L8" s="127">
        <v>1</v>
      </c>
      <c r="M8" s="1">
        <v>1</v>
      </c>
      <c r="N8" s="1"/>
      <c r="O8" s="1"/>
      <c r="Q8" s="411">
        <f t="shared" si="0"/>
        <v>0.57293872115440814</v>
      </c>
      <c r="R8" s="422">
        <f t="shared" si="1"/>
        <v>0.24734145210640518</v>
      </c>
      <c r="S8" s="419"/>
      <c r="T8" s="413">
        <f t="shared" si="2"/>
        <v>1.2632599887164466</v>
      </c>
      <c r="U8" s="425">
        <f t="shared" si="3"/>
        <v>0.60576389263289088</v>
      </c>
      <c r="W8" s="780" t="s">
        <v>552</v>
      </c>
      <c r="X8" s="781">
        <f>SUM(R19:R30)</f>
        <v>1.7095781304317756</v>
      </c>
      <c r="Y8" s="782">
        <f>SUM(U19:U30)</f>
        <v>6.3223765447918776</v>
      </c>
    </row>
    <row r="9" spans="1:26" x14ac:dyDescent="0.25">
      <c r="B9" s="1" t="str">
        <f>Processes!D8</f>
        <v>RHBDDNEW</v>
      </c>
      <c r="C9" s="1" t="str">
        <f>Processes!E8</f>
        <v>Residential heating Buildings new Decentralised Detached Buldings</v>
      </c>
      <c r="D9" s="8" t="s">
        <v>567</v>
      </c>
      <c r="E9" s="8" t="s">
        <v>59</v>
      </c>
      <c r="F9" s="6">
        <v>2012</v>
      </c>
      <c r="G9" s="8">
        <v>2012</v>
      </c>
      <c r="H9" s="129"/>
      <c r="I9" s="129"/>
      <c r="J9" s="128">
        <f>1/F48</f>
        <v>2.1367521367521367</v>
      </c>
      <c r="K9" s="128">
        <f>1/J48</f>
        <v>2.5252525252525255</v>
      </c>
      <c r="L9" s="127">
        <v>1</v>
      </c>
      <c r="M9" s="1">
        <v>1</v>
      </c>
      <c r="N9" s="1">
        <v>100</v>
      </c>
      <c r="O9" s="1"/>
      <c r="Q9" s="414">
        <f t="shared" si="0"/>
        <v>0</v>
      </c>
      <c r="R9" s="421">
        <f t="shared" si="1"/>
        <v>0</v>
      </c>
      <c r="S9" s="418"/>
      <c r="T9" s="413">
        <f t="shared" si="2"/>
        <v>0</v>
      </c>
      <c r="U9" s="424">
        <f t="shared" si="3"/>
        <v>0</v>
      </c>
    </row>
    <row r="10" spans="1:26" ht="13.8" thickBot="1" x14ac:dyDescent="0.3">
      <c r="B10" s="1"/>
      <c r="C10" s="1"/>
      <c r="D10" s="8"/>
      <c r="E10" s="8"/>
      <c r="F10" s="38">
        <v>2020</v>
      </c>
      <c r="G10" s="8"/>
      <c r="H10" s="129"/>
      <c r="I10" s="129"/>
      <c r="J10" s="128">
        <f>1/G48</f>
        <v>2.4038461538461537</v>
      </c>
      <c r="K10" s="128">
        <f>1/K48</f>
        <v>2.8409090909090908</v>
      </c>
      <c r="L10" s="127"/>
      <c r="M10" s="29"/>
      <c r="N10" s="29"/>
      <c r="O10" s="1"/>
      <c r="Q10" s="411">
        <f t="shared" si="0"/>
        <v>0</v>
      </c>
      <c r="R10" s="422">
        <f t="shared" si="1"/>
        <v>0</v>
      </c>
      <c r="S10" s="419"/>
      <c r="T10" s="413">
        <f t="shared" si="2"/>
        <v>0</v>
      </c>
      <c r="U10" s="425">
        <f t="shared" si="3"/>
        <v>0</v>
      </c>
    </row>
    <row r="11" spans="1:26" x14ac:dyDescent="0.25">
      <c r="B11" s="43" t="str">
        <f>Processes!D9</f>
        <v>RHBCDb81</v>
      </c>
      <c r="C11" s="43" t="str">
        <f>Processes!E9</f>
        <v>Residential heating Buildings built before 81 Centralised Detached Buldings</v>
      </c>
      <c r="D11" s="88" t="s">
        <v>568</v>
      </c>
      <c r="E11" s="88" t="s">
        <v>60</v>
      </c>
      <c r="G11" s="88"/>
      <c r="H11" s="123">
        <f>D39</f>
        <v>3.4132325741747498</v>
      </c>
      <c r="I11" s="123">
        <f>G39</f>
        <v>12.826733599081406</v>
      </c>
      <c r="J11" s="124">
        <f>1/D49</f>
        <v>1.900684197513554</v>
      </c>
      <c r="K11" s="124">
        <f>1/H49</f>
        <v>1.6934436807921702</v>
      </c>
      <c r="L11" s="125">
        <v>1</v>
      </c>
      <c r="M11" s="43">
        <v>1</v>
      </c>
      <c r="N11" s="43"/>
      <c r="O11" s="1"/>
      <c r="Q11" s="414">
        <f t="shared" si="0"/>
        <v>3.4132325741747498</v>
      </c>
      <c r="R11" s="421">
        <f t="shared" si="1"/>
        <v>1.7957915253043553</v>
      </c>
      <c r="S11" s="418"/>
      <c r="T11" s="413">
        <f t="shared" si="2"/>
        <v>12.826733599081406</v>
      </c>
      <c r="U11" s="424">
        <f t="shared" si="3"/>
        <v>7.5743490879373274</v>
      </c>
      <c r="W11" s="36"/>
      <c r="X11" s="15"/>
      <c r="Z11" s="36"/>
    </row>
    <row r="12" spans="1:26" ht="13.8" thickBot="1" x14ac:dyDescent="0.3">
      <c r="A12" s="1"/>
      <c r="B12" s="1" t="str">
        <f>Processes!D10</f>
        <v>RHBCDa81</v>
      </c>
      <c r="C12" s="1" t="str">
        <f>Processes!E10</f>
        <v>Residential heating Buildings built after 81 Centralised Detached Buldings</v>
      </c>
      <c r="D12" s="8" t="s">
        <v>569</v>
      </c>
      <c r="E12" s="8" t="s">
        <v>60</v>
      </c>
      <c r="G12" s="8"/>
      <c r="H12" s="129">
        <f>E39</f>
        <v>0.73676757076599375</v>
      </c>
      <c r="I12" s="129">
        <f>H39</f>
        <v>2.9678930115652653</v>
      </c>
      <c r="J12" s="128">
        <f>1/E49</f>
        <v>2.3049911233157121</v>
      </c>
      <c r="K12" s="128">
        <f>1/I49</f>
        <v>2.0887327887778957</v>
      </c>
      <c r="L12" s="127">
        <v>1</v>
      </c>
      <c r="M12" s="1">
        <v>1</v>
      </c>
      <c r="N12" s="1"/>
      <c r="O12" s="1"/>
      <c r="Q12" s="411">
        <f t="shared" si="0"/>
        <v>0.73676757076599375</v>
      </c>
      <c r="R12" s="422">
        <f t="shared" si="1"/>
        <v>0.31964009028640389</v>
      </c>
      <c r="S12" s="419"/>
      <c r="T12" s="413">
        <f t="shared" si="2"/>
        <v>2.9678930115652653</v>
      </c>
      <c r="U12" s="425">
        <f t="shared" si="3"/>
        <v>1.4209060285311845</v>
      </c>
    </row>
    <row r="13" spans="1:26" x14ac:dyDescent="0.25">
      <c r="B13" s="1" t="str">
        <f>Processes!D11</f>
        <v>RHBCDNEW</v>
      </c>
      <c r="C13" s="1" t="str">
        <f>Processes!E11</f>
        <v>Residential heating Buildings new Centralised Detached Buldings</v>
      </c>
      <c r="D13" s="8" t="s">
        <v>570</v>
      </c>
      <c r="E13" s="8" t="s">
        <v>60</v>
      </c>
      <c r="F13" s="6">
        <v>2012</v>
      </c>
      <c r="G13" s="8">
        <v>2012</v>
      </c>
      <c r="H13" s="129"/>
      <c r="I13" s="129"/>
      <c r="J13" s="128">
        <f>1/F49</f>
        <v>2.1367521367521367</v>
      </c>
      <c r="K13" s="128">
        <f>1/J49</f>
        <v>2.5252525252525255</v>
      </c>
      <c r="L13" s="127">
        <v>1</v>
      </c>
      <c r="M13" s="3">
        <v>1</v>
      </c>
      <c r="N13" s="1">
        <v>100</v>
      </c>
      <c r="O13" s="1"/>
      <c r="Q13" s="414">
        <f t="shared" si="0"/>
        <v>0</v>
      </c>
      <c r="R13" s="421">
        <f t="shared" si="1"/>
        <v>0</v>
      </c>
      <c r="S13" s="418"/>
      <c r="T13" s="413">
        <f t="shared" si="2"/>
        <v>0</v>
      </c>
      <c r="U13" s="424">
        <f t="shared" si="3"/>
        <v>0</v>
      </c>
    </row>
    <row r="14" spans="1:26" ht="13.8" thickBot="1" x14ac:dyDescent="0.3">
      <c r="B14" s="1"/>
      <c r="C14" s="1"/>
      <c r="D14" s="8"/>
      <c r="E14" s="8"/>
      <c r="F14" s="38">
        <v>2020</v>
      </c>
      <c r="G14" s="8"/>
      <c r="H14" s="129"/>
      <c r="I14" s="129"/>
      <c r="J14" s="128">
        <f>1/G49</f>
        <v>2.4038461538461537</v>
      </c>
      <c r="K14" s="128">
        <f>1/K49</f>
        <v>2.8409090909090908</v>
      </c>
      <c r="L14" s="127"/>
      <c r="M14" s="29"/>
      <c r="N14" s="29"/>
      <c r="O14" s="1"/>
      <c r="Q14" s="411">
        <f t="shared" si="0"/>
        <v>0</v>
      </c>
      <c r="R14" s="422">
        <f t="shared" si="1"/>
        <v>0</v>
      </c>
      <c r="S14" s="419"/>
      <c r="T14" s="413">
        <f t="shared" si="2"/>
        <v>0</v>
      </c>
      <c r="U14" s="425">
        <f t="shared" si="3"/>
        <v>0</v>
      </c>
    </row>
    <row r="15" spans="1:26" x14ac:dyDescent="0.25">
      <c r="B15" s="43" t="str">
        <f>Processes!D12</f>
        <v>RHBIDb81</v>
      </c>
      <c r="C15" s="43" t="str">
        <f>Processes!E12</f>
        <v>Residential heating Buildings built before 81 Individual Detached Buldings</v>
      </c>
      <c r="D15" s="88" t="s">
        <v>571</v>
      </c>
      <c r="E15" s="88" t="s">
        <v>61</v>
      </c>
      <c r="G15" s="88"/>
      <c r="H15" s="123">
        <f>D40</f>
        <v>1.6735366821728594</v>
      </c>
      <c r="I15" s="123">
        <f>G40</f>
        <v>7.0789197581200156</v>
      </c>
      <c r="J15" s="124">
        <f>1/D50</f>
        <v>1.8948444381737841</v>
      </c>
      <c r="K15" s="124">
        <f>1/H50</f>
        <v>1.687815277989327</v>
      </c>
      <c r="L15" s="125">
        <v>1</v>
      </c>
      <c r="M15" s="43">
        <v>1</v>
      </c>
      <c r="N15" s="43"/>
      <c r="O15" s="1"/>
      <c r="Q15" s="414">
        <f t="shared" si="0"/>
        <v>1.6735366821728594</v>
      </c>
      <c r="R15" s="421">
        <f t="shared" si="1"/>
        <v>0.8832053167307935</v>
      </c>
      <c r="S15" s="418"/>
      <c r="T15" s="413">
        <f t="shared" si="2"/>
        <v>7.0789197581200156</v>
      </c>
      <c r="U15" s="424">
        <f t="shared" si="3"/>
        <v>4.1941318166956298</v>
      </c>
      <c r="W15" s="36"/>
      <c r="X15" s="15"/>
      <c r="Z15" s="36"/>
    </row>
    <row r="16" spans="1:26" ht="13.8" thickBot="1" x14ac:dyDescent="0.3">
      <c r="A16" s="1"/>
      <c r="B16" s="1" t="str">
        <f>Processes!D13</f>
        <v>RHBIDa81</v>
      </c>
      <c r="C16" s="1" t="str">
        <f>Processes!E13</f>
        <v>Residential heating Buildings built after 81  Individual Detached Buldings</v>
      </c>
      <c r="D16" s="8" t="s">
        <v>572</v>
      </c>
      <c r="E16" s="8" t="s">
        <v>61</v>
      </c>
      <c r="G16" s="8"/>
      <c r="H16" s="129">
        <f>E40</f>
        <v>0.3764987080795979</v>
      </c>
      <c r="I16" s="129">
        <f>H40</f>
        <v>1.395426999718288</v>
      </c>
      <c r="J16" s="128">
        <f>1/E50</f>
        <v>2.3109182113313413</v>
      </c>
      <c r="K16" s="128">
        <f>1/I50</f>
        <v>2.0878021593433651</v>
      </c>
      <c r="L16" s="127">
        <v>1</v>
      </c>
      <c r="M16" s="1">
        <v>1</v>
      </c>
      <c r="N16" s="1"/>
      <c r="O16" s="1"/>
      <c r="Q16" s="411">
        <f t="shared" si="0"/>
        <v>0.3764987080795979</v>
      </c>
      <c r="R16" s="422">
        <f t="shared" si="1"/>
        <v>0.16292169330505796</v>
      </c>
      <c r="S16" s="419"/>
      <c r="T16" s="413">
        <f t="shared" si="2"/>
        <v>1.395426999718288</v>
      </c>
      <c r="U16" s="425">
        <f t="shared" si="3"/>
        <v>0.66837127908573668</v>
      </c>
    </row>
    <row r="17" spans="1:26" x14ac:dyDescent="0.25">
      <c r="B17" s="1" t="str">
        <f>Processes!D14</f>
        <v>RHBIDNEW</v>
      </c>
      <c r="C17" s="1" t="str">
        <f>Processes!E14</f>
        <v>Residential heating Buildings new Individual Detached Buldings</v>
      </c>
      <c r="D17" s="8" t="s">
        <v>573</v>
      </c>
      <c r="E17" s="8" t="s">
        <v>61</v>
      </c>
      <c r="F17" s="6">
        <v>2012</v>
      </c>
      <c r="G17" s="8">
        <v>2012</v>
      </c>
      <c r="H17" s="129"/>
      <c r="I17" s="129"/>
      <c r="J17" s="128">
        <f>1/F50</f>
        <v>2.1367521367521367</v>
      </c>
      <c r="K17" s="128">
        <f>1/J50</f>
        <v>2.5252525252525255</v>
      </c>
      <c r="L17" s="127">
        <v>1</v>
      </c>
      <c r="M17" s="3">
        <v>1</v>
      </c>
      <c r="N17" s="1">
        <v>100</v>
      </c>
      <c r="O17" s="1"/>
      <c r="Q17" s="414">
        <f t="shared" si="0"/>
        <v>0</v>
      </c>
      <c r="R17" s="421">
        <f t="shared" si="1"/>
        <v>0</v>
      </c>
      <c r="S17" s="418"/>
      <c r="T17" s="413">
        <f t="shared" si="2"/>
        <v>0</v>
      </c>
      <c r="U17" s="424">
        <f t="shared" si="3"/>
        <v>0</v>
      </c>
    </row>
    <row r="18" spans="1:26" ht="13.8" thickBot="1" x14ac:dyDescent="0.3">
      <c r="B18" s="1"/>
      <c r="C18" s="1"/>
      <c r="D18" s="8"/>
      <c r="E18" s="8"/>
      <c r="F18" s="38">
        <v>2020</v>
      </c>
      <c r="G18" s="8"/>
      <c r="H18" s="129"/>
      <c r="I18" s="129"/>
      <c r="J18" s="128">
        <f>1/G50</f>
        <v>2.4038461538461537</v>
      </c>
      <c r="K18" s="128">
        <f>1/K50</f>
        <v>2.8409090909090908</v>
      </c>
      <c r="L18" s="127"/>
      <c r="M18" s="29"/>
      <c r="N18" s="29"/>
      <c r="O18" s="1"/>
      <c r="Q18" s="411">
        <f t="shared" si="0"/>
        <v>0</v>
      </c>
      <c r="R18" s="422">
        <f t="shared" si="1"/>
        <v>0</v>
      </c>
      <c r="S18" s="419"/>
      <c r="T18" s="413">
        <f t="shared" si="2"/>
        <v>0</v>
      </c>
      <c r="U18" s="425">
        <f t="shared" si="3"/>
        <v>0</v>
      </c>
    </row>
    <row r="19" spans="1:26" x14ac:dyDescent="0.25">
      <c r="B19" s="43" t="str">
        <f>Processes!D15</f>
        <v>RHBDMb81</v>
      </c>
      <c r="C19" s="43" t="str">
        <f>Processes!E15</f>
        <v>Residential heating Buildings built before 81 Decentralised multistorey Buldings</v>
      </c>
      <c r="D19" s="88" t="s">
        <v>574</v>
      </c>
      <c r="E19" s="88" t="s">
        <v>62</v>
      </c>
      <c r="G19" s="88"/>
      <c r="H19" s="123">
        <f>D41</f>
        <v>0.72652372639968255</v>
      </c>
      <c r="I19" s="123">
        <f>G41</f>
        <v>2.0748252383628607</v>
      </c>
      <c r="J19" s="124">
        <f>1/D51</f>
        <v>2.0719389043575513</v>
      </c>
      <c r="K19" s="124">
        <f>1/H51</f>
        <v>2.0583127119127722</v>
      </c>
      <c r="L19" s="125">
        <v>1</v>
      </c>
      <c r="M19" s="43">
        <v>1</v>
      </c>
      <c r="N19" s="43"/>
      <c r="O19" s="1"/>
      <c r="Q19" s="414">
        <f t="shared" si="0"/>
        <v>0.72652372639968255</v>
      </c>
      <c r="R19" s="421">
        <f t="shared" si="1"/>
        <v>0.35064920344500056</v>
      </c>
      <c r="S19" s="418"/>
      <c r="T19" s="413">
        <f t="shared" si="2"/>
        <v>2.0748252383628607</v>
      </c>
      <c r="U19" s="424">
        <f t="shared" si="3"/>
        <v>1.0080223604287726</v>
      </c>
      <c r="W19" s="36"/>
      <c r="X19" s="15"/>
      <c r="Z19" s="36"/>
    </row>
    <row r="20" spans="1:26" ht="13.8" thickBot="1" x14ac:dyDescent="0.3">
      <c r="A20" s="1"/>
      <c r="B20" s="1" t="str">
        <f>Processes!D16</f>
        <v>RHBDMa81</v>
      </c>
      <c r="C20" s="1" t="str">
        <f>Processes!E16</f>
        <v>Residential heating Buildings built after 81 Decentralised multistorey Buldings</v>
      </c>
      <c r="D20" s="8" t="s">
        <v>575</v>
      </c>
      <c r="E20" s="8" t="s">
        <v>62</v>
      </c>
      <c r="G20" s="8"/>
      <c r="H20" s="129">
        <f>E41</f>
        <v>0.3035761089830798</v>
      </c>
      <c r="I20" s="129">
        <f>H41</f>
        <v>0.54871659772320946</v>
      </c>
      <c r="J20" s="128">
        <f>1/E51</f>
        <v>2.5195296146689499</v>
      </c>
      <c r="K20" s="128">
        <f>1/I51</f>
        <v>2.530709173179321</v>
      </c>
      <c r="L20" s="127">
        <v>1</v>
      </c>
      <c r="M20" s="1">
        <v>1</v>
      </c>
      <c r="N20" s="1"/>
      <c r="O20" s="1"/>
      <c r="Q20" s="411">
        <f t="shared" si="0"/>
        <v>0.3035761089830798</v>
      </c>
      <c r="R20" s="422">
        <f t="shared" si="1"/>
        <v>0.12048920052998376</v>
      </c>
      <c r="S20" s="419"/>
      <c r="T20" s="413">
        <f t="shared" si="2"/>
        <v>0.54871659772320946</v>
      </c>
      <c r="U20" s="425">
        <f t="shared" si="3"/>
        <v>0.21682325394737426</v>
      </c>
    </row>
    <row r="21" spans="1:26" x14ac:dyDescent="0.25">
      <c r="B21" s="1" t="str">
        <f>Processes!D17</f>
        <v>RHBDMNEW</v>
      </c>
      <c r="C21" s="1" t="str">
        <f>Processes!E17</f>
        <v>Residential heating Buildings new Decentralised multistorey Buldings</v>
      </c>
      <c r="D21" s="8" t="s">
        <v>576</v>
      </c>
      <c r="E21" s="8" t="s">
        <v>62</v>
      </c>
      <c r="F21" s="6">
        <v>2012</v>
      </c>
      <c r="G21" s="8">
        <v>2012</v>
      </c>
      <c r="H21" s="129"/>
      <c r="I21" s="129"/>
      <c r="J21" s="128">
        <f>1/F51</f>
        <v>2.4154589371980677</v>
      </c>
      <c r="K21" s="128">
        <f>1/J51</f>
        <v>2.7777777777777777</v>
      </c>
      <c r="L21" s="127">
        <v>1</v>
      </c>
      <c r="M21" s="3">
        <v>1</v>
      </c>
      <c r="N21" s="1">
        <v>100</v>
      </c>
      <c r="O21" s="1"/>
      <c r="Q21" s="414">
        <f t="shared" si="0"/>
        <v>0</v>
      </c>
      <c r="R21" s="421">
        <f t="shared" si="1"/>
        <v>0</v>
      </c>
      <c r="S21" s="418"/>
      <c r="T21" s="413">
        <f t="shared" si="2"/>
        <v>0</v>
      </c>
      <c r="U21" s="424">
        <f t="shared" si="3"/>
        <v>0</v>
      </c>
    </row>
    <row r="22" spans="1:26" ht="13.8" thickBot="1" x14ac:dyDescent="0.3">
      <c r="B22" s="1"/>
      <c r="C22" s="1"/>
      <c r="D22" s="8"/>
      <c r="E22" s="8"/>
      <c r="F22" s="38">
        <v>2020</v>
      </c>
      <c r="G22" s="8"/>
      <c r="H22" s="129"/>
      <c r="I22" s="129"/>
      <c r="J22" s="128">
        <f>1/G51</f>
        <v>3.5133948177426437</v>
      </c>
      <c r="K22" s="128">
        <f>1/K51</f>
        <v>4.0404040404040407</v>
      </c>
      <c r="L22" s="127"/>
      <c r="M22" s="29"/>
      <c r="N22" s="29"/>
      <c r="O22" s="1"/>
      <c r="Q22" s="411">
        <f t="shared" si="0"/>
        <v>0</v>
      </c>
      <c r="R22" s="422">
        <f t="shared" si="1"/>
        <v>0</v>
      </c>
      <c r="S22" s="419"/>
      <c r="T22" s="413">
        <f t="shared" si="2"/>
        <v>0</v>
      </c>
      <c r="U22" s="425">
        <f t="shared" si="3"/>
        <v>0</v>
      </c>
    </row>
    <row r="23" spans="1:26" x14ac:dyDescent="0.25">
      <c r="B23" s="43" t="str">
        <f>Processes!D18</f>
        <v>RHBCMb81</v>
      </c>
      <c r="C23" s="43" t="str">
        <f>Processes!E18</f>
        <v>Residential heating Buildings built before 81 Centralised multistorey Buldings</v>
      </c>
      <c r="D23" s="88" t="s">
        <v>577</v>
      </c>
      <c r="E23" s="88" t="s">
        <v>63</v>
      </c>
      <c r="G23" s="88"/>
      <c r="H23" s="123">
        <f>D42</f>
        <v>2.055885882673091</v>
      </c>
      <c r="I23" s="123">
        <f>G42</f>
        <v>8.2416196356926203</v>
      </c>
      <c r="J23" s="124">
        <f>1/D52</f>
        <v>2.067261366252191</v>
      </c>
      <c r="K23" s="124">
        <f>1/H52</f>
        <v>2.0614038986870913</v>
      </c>
      <c r="L23" s="125">
        <v>1</v>
      </c>
      <c r="M23" s="43">
        <v>1</v>
      </c>
      <c r="N23" s="43"/>
      <c r="O23" s="1"/>
      <c r="Q23" s="414">
        <f t="shared" si="0"/>
        <v>2.055885882673091</v>
      </c>
      <c r="R23" s="421">
        <f t="shared" si="1"/>
        <v>0.99449731719229917</v>
      </c>
      <c r="S23" s="418"/>
      <c r="T23" s="413">
        <f t="shared" si="2"/>
        <v>8.2416196356926203</v>
      </c>
      <c r="U23" s="424">
        <f t="shared" si="3"/>
        <v>3.9980615351225977</v>
      </c>
      <c r="W23" s="36"/>
      <c r="X23" s="15"/>
      <c r="Z23" s="36"/>
    </row>
    <row r="24" spans="1:26" ht="13.8" thickBot="1" x14ac:dyDescent="0.3">
      <c r="A24" s="1"/>
      <c r="B24" s="1" t="str">
        <f>Processes!D19</f>
        <v>RHBCMa81</v>
      </c>
      <c r="C24" s="1" t="str">
        <f>Processes!E19</f>
        <v>Residential heating Buildings built after 81 Centralised multistorey Buldings</v>
      </c>
      <c r="D24" s="8" t="s">
        <v>578</v>
      </c>
      <c r="E24" s="8" t="s">
        <v>63</v>
      </c>
      <c r="G24" s="8"/>
      <c r="H24" s="129">
        <f>E42</f>
        <v>0.54007358041646214</v>
      </c>
      <c r="I24" s="129">
        <f>H42</f>
        <v>2.3728246939520137</v>
      </c>
      <c r="J24" s="128">
        <f>1/E52</f>
        <v>2.5869322875469591</v>
      </c>
      <c r="K24" s="128">
        <f>1/I52</f>
        <v>2.5745288803938973</v>
      </c>
      <c r="L24" s="127">
        <v>1</v>
      </c>
      <c r="M24" s="1">
        <v>1</v>
      </c>
      <c r="N24" s="1"/>
      <c r="O24" s="1"/>
      <c r="Q24" s="411">
        <f t="shared" si="0"/>
        <v>0.54007358041646214</v>
      </c>
      <c r="R24" s="422">
        <f t="shared" si="1"/>
        <v>0.20876989437113688</v>
      </c>
      <c r="S24" s="419"/>
      <c r="T24" s="413">
        <f t="shared" si="2"/>
        <v>2.3728246939520137</v>
      </c>
      <c r="U24" s="425">
        <f t="shared" si="3"/>
        <v>0.92165394298819314</v>
      </c>
    </row>
    <row r="25" spans="1:26" x14ac:dyDescent="0.25">
      <c r="B25" s="1" t="str">
        <f>Processes!D20</f>
        <v>RHBCMNEW</v>
      </c>
      <c r="C25" s="1" t="str">
        <f>Processes!E20</f>
        <v>Residential heating Buildings new Centralised multistorey Buldings</v>
      </c>
      <c r="D25" s="8" t="s">
        <v>579</v>
      </c>
      <c r="E25" s="8" t="s">
        <v>63</v>
      </c>
      <c r="F25" s="6">
        <v>2012</v>
      </c>
      <c r="G25" s="8">
        <v>2012</v>
      </c>
      <c r="H25" s="129"/>
      <c r="I25" s="129"/>
      <c r="J25" s="128">
        <f>1/F52</f>
        <v>2.4154589371980677</v>
      </c>
      <c r="K25" s="128">
        <f>1/J52</f>
        <v>2.7777777777777777</v>
      </c>
      <c r="L25" s="127">
        <v>1</v>
      </c>
      <c r="M25" s="3">
        <v>1</v>
      </c>
      <c r="N25" s="1">
        <v>100</v>
      </c>
      <c r="O25" s="1"/>
      <c r="Q25" s="414">
        <f t="shared" si="0"/>
        <v>0</v>
      </c>
      <c r="R25" s="421">
        <f t="shared" si="1"/>
        <v>0</v>
      </c>
      <c r="S25" s="418"/>
      <c r="T25" s="413">
        <f t="shared" si="2"/>
        <v>0</v>
      </c>
      <c r="U25" s="424">
        <f t="shared" si="3"/>
        <v>0</v>
      </c>
    </row>
    <row r="26" spans="1:26" ht="13.8" thickBot="1" x14ac:dyDescent="0.3">
      <c r="B26" s="1"/>
      <c r="C26" s="1"/>
      <c r="D26" s="8"/>
      <c r="E26" s="8"/>
      <c r="F26" s="38">
        <v>2020</v>
      </c>
      <c r="G26" s="8"/>
      <c r="H26" s="129"/>
      <c r="I26" s="129"/>
      <c r="J26" s="128">
        <f>1/G52</f>
        <v>3.5133948177426437</v>
      </c>
      <c r="K26" s="128">
        <f>1/K52</f>
        <v>4.0404040404040407</v>
      </c>
      <c r="L26" s="127"/>
      <c r="M26" s="29"/>
      <c r="N26" s="29"/>
      <c r="O26" s="1"/>
      <c r="Q26" s="411">
        <f t="shared" si="0"/>
        <v>0</v>
      </c>
      <c r="R26" s="422">
        <f t="shared" si="1"/>
        <v>0</v>
      </c>
      <c r="S26" s="419"/>
      <c r="T26" s="413">
        <f t="shared" si="2"/>
        <v>0</v>
      </c>
      <c r="U26" s="425">
        <f t="shared" si="3"/>
        <v>0</v>
      </c>
    </row>
    <row r="27" spans="1:26" x14ac:dyDescent="0.25">
      <c r="B27" s="43" t="str">
        <f>Processes!D21</f>
        <v>RHBIMb81</v>
      </c>
      <c r="C27" s="43" t="str">
        <f>Processes!E21</f>
        <v>Residential heating Buildings built before 81 Individual multistorey Buldings</v>
      </c>
      <c r="D27" s="88" t="s">
        <v>580</v>
      </c>
      <c r="E27" s="88" t="s">
        <v>64</v>
      </c>
      <c r="G27" s="88"/>
      <c r="H27" s="123">
        <f>D43</f>
        <v>4.838439092722667E-2</v>
      </c>
      <c r="I27" s="123">
        <f>G43</f>
        <v>0.31003812594452007</v>
      </c>
      <c r="J27" s="124">
        <f>1/D53</f>
        <v>2.0681724039935561</v>
      </c>
      <c r="K27" s="124">
        <f>1/H53</f>
        <v>2.0585906283977904</v>
      </c>
      <c r="L27" s="125">
        <v>1</v>
      </c>
      <c r="M27" s="43">
        <v>1</v>
      </c>
      <c r="N27" s="43"/>
      <c r="O27" s="1"/>
      <c r="Q27" s="414">
        <f t="shared" si="0"/>
        <v>4.838439092722667E-2</v>
      </c>
      <c r="R27" s="421">
        <f t="shared" si="1"/>
        <v>2.3394757049169788E-2</v>
      </c>
      <c r="S27" s="418"/>
      <c r="T27" s="413">
        <f t="shared" si="2"/>
        <v>0.31003812594452007</v>
      </c>
      <c r="U27" s="424">
        <f t="shared" si="3"/>
        <v>0.15060698405385436</v>
      </c>
      <c r="W27" s="36"/>
      <c r="X27" s="15"/>
      <c r="Z27" s="36"/>
    </row>
    <row r="28" spans="1:26" ht="13.8" thickBot="1" x14ac:dyDescent="0.3">
      <c r="A28" s="1"/>
      <c r="B28" s="1" t="str">
        <f>Processes!D22</f>
        <v>RHBIMa81</v>
      </c>
      <c r="C28" s="1" t="str">
        <f>Processes!E22</f>
        <v>Residential heating Buildings built after 81  Individual multistorey Buldings</v>
      </c>
      <c r="D28" s="8" t="s">
        <v>581</v>
      </c>
      <c r="E28" s="8" t="s">
        <v>64</v>
      </c>
      <c r="G28" s="8"/>
      <c r="H28" s="129">
        <f>E43</f>
        <v>2.9890310600458006E-2</v>
      </c>
      <c r="I28" s="129">
        <f>H43</f>
        <v>6.8987708324776922E-2</v>
      </c>
      <c r="J28" s="128">
        <f>1/E53</f>
        <v>2.5378608556818341</v>
      </c>
      <c r="K28" s="128">
        <f>1/I53</f>
        <v>2.5355234145540213</v>
      </c>
      <c r="L28" s="127">
        <v>1</v>
      </c>
      <c r="M28" s="1">
        <v>1</v>
      </c>
      <c r="N28" s="1"/>
      <c r="O28" s="1"/>
      <c r="Q28" s="411">
        <f t="shared" si="0"/>
        <v>2.9890310600458006E-2</v>
      </c>
      <c r="R28" s="422">
        <f t="shared" si="1"/>
        <v>1.1777757844185483E-2</v>
      </c>
      <c r="S28" s="419"/>
      <c r="T28" s="413">
        <f t="shared" si="2"/>
        <v>6.8987708324776922E-2</v>
      </c>
      <c r="U28" s="425">
        <f t="shared" si="3"/>
        <v>2.7208468251085475E-2</v>
      </c>
    </row>
    <row r="29" spans="1:26" x14ac:dyDescent="0.25">
      <c r="B29" s="1" t="str">
        <f>Processes!D23</f>
        <v>RHBIMNEW</v>
      </c>
      <c r="C29" s="1" t="str">
        <f>Processes!E23</f>
        <v>Residential heating Buildings new Individual multistorey Buldings</v>
      </c>
      <c r="D29" s="8" t="s">
        <v>582</v>
      </c>
      <c r="E29" s="8" t="s">
        <v>64</v>
      </c>
      <c r="F29" s="6">
        <v>2012</v>
      </c>
      <c r="G29" s="8">
        <v>2012</v>
      </c>
      <c r="H29" s="129"/>
      <c r="I29" s="8"/>
      <c r="J29" s="130">
        <f>1/F53</f>
        <v>2.4154589371980677</v>
      </c>
      <c r="K29" s="62">
        <f>1/J53</f>
        <v>2.7777777777777777</v>
      </c>
      <c r="L29" s="127">
        <v>1</v>
      </c>
      <c r="M29" s="1">
        <v>1</v>
      </c>
      <c r="N29" s="1">
        <v>100</v>
      </c>
      <c r="O29" s="1"/>
      <c r="Q29" s="414">
        <f t="shared" si="0"/>
        <v>0</v>
      </c>
      <c r="R29" s="421">
        <f t="shared" si="1"/>
        <v>0</v>
      </c>
      <c r="S29" s="418"/>
      <c r="T29" s="413">
        <f t="shared" si="2"/>
        <v>0</v>
      </c>
      <c r="U29" s="424">
        <f t="shared" si="3"/>
        <v>0</v>
      </c>
    </row>
    <row r="30" spans="1:26" ht="13.8" thickBot="1" x14ac:dyDescent="0.3">
      <c r="B30" s="29"/>
      <c r="C30" s="29"/>
      <c r="D30" s="38"/>
      <c r="E30" s="38"/>
      <c r="F30" s="38">
        <v>2020</v>
      </c>
      <c r="G30" s="71"/>
      <c r="H30" s="38"/>
      <c r="I30" s="126"/>
      <c r="J30" s="131">
        <f>1/G53</f>
        <v>3.5133948177426437</v>
      </c>
      <c r="K30" s="131">
        <f>1/K53</f>
        <v>4.0404040404040407</v>
      </c>
      <c r="L30" s="29"/>
      <c r="M30" s="29"/>
      <c r="N30" s="29"/>
      <c r="O30" s="1"/>
      <c r="Q30" s="411">
        <f t="shared" si="0"/>
        <v>0</v>
      </c>
      <c r="R30" s="422">
        <f t="shared" si="1"/>
        <v>0</v>
      </c>
      <c r="S30" s="419"/>
      <c r="T30" s="413">
        <f t="shared" si="2"/>
        <v>0</v>
      </c>
      <c r="U30" s="425">
        <f t="shared" si="3"/>
        <v>0</v>
      </c>
    </row>
    <row r="31" spans="1:26" x14ac:dyDescent="0.25">
      <c r="B31" s="1"/>
      <c r="C31" s="1"/>
      <c r="D31" s="8"/>
      <c r="E31" s="8"/>
      <c r="F31" s="8"/>
      <c r="G31" s="8"/>
      <c r="H31" s="92"/>
      <c r="I31" s="92"/>
      <c r="J31" s="5"/>
      <c r="K31" s="5"/>
    </row>
    <row r="32" spans="1:26" x14ac:dyDescent="0.25">
      <c r="B32" s="1"/>
      <c r="C32" s="1"/>
      <c r="D32" s="8"/>
      <c r="E32" s="8"/>
      <c r="F32" s="8"/>
      <c r="G32" s="8"/>
      <c r="I32" s="92"/>
      <c r="J32" s="5"/>
      <c r="K32" s="5"/>
      <c r="Q32" s="63">
        <f>SUM(Q7:Q31)</f>
        <v>12.914878999999999</v>
      </c>
      <c r="R32" s="63">
        <f>SUM(R7:R31)</f>
        <v>6.4095125065997758</v>
      </c>
      <c r="T32" s="63">
        <f>SUM(T7:T31)</f>
        <v>47.285867000000003</v>
      </c>
      <c r="U32" s="63">
        <f>SUM(U7:U31)</f>
        <v>25.62367107096393</v>
      </c>
    </row>
    <row r="33" spans="2:11" x14ac:dyDescent="0.25">
      <c r="B33" s="1"/>
      <c r="D33" s="55"/>
      <c r="E33" s="8"/>
      <c r="F33" s="8"/>
      <c r="G33" s="8"/>
      <c r="H33" s="8"/>
      <c r="I33" s="92"/>
      <c r="J33" s="5"/>
      <c r="K33" s="5"/>
    </row>
    <row r="34" spans="2:11" x14ac:dyDescent="0.25">
      <c r="B34" s="1"/>
      <c r="C34" s="1"/>
      <c r="D34" s="8"/>
      <c r="F34" s="8"/>
      <c r="G34" s="8"/>
      <c r="H34" s="8"/>
      <c r="I34" s="5"/>
      <c r="J34" s="5"/>
      <c r="K34" s="5"/>
    </row>
    <row r="35" spans="2:11" ht="15.6" thickBot="1" x14ac:dyDescent="0.3">
      <c r="B35" s="1"/>
      <c r="D35" s="1620" t="str">
        <f>Buildings_stock_eff12!B32</f>
        <v>Energy Service Demand in the Base Year [Mm2]</v>
      </c>
      <c r="E35" s="1620"/>
      <c r="F35" s="1620"/>
      <c r="G35" s="1620"/>
      <c r="H35" s="1620"/>
      <c r="I35" s="1620"/>
      <c r="J35" s="5"/>
      <c r="K35" s="5"/>
    </row>
    <row r="36" spans="2:11" ht="14.4" thickTop="1" thickBot="1" x14ac:dyDescent="0.3">
      <c r="B36" s="1"/>
      <c r="C36" s="399"/>
      <c r="D36" s="1621" t="s">
        <v>390</v>
      </c>
      <c r="E36" s="1622"/>
      <c r="F36" s="1623"/>
      <c r="G36" s="1624" t="s">
        <v>391</v>
      </c>
      <c r="H36" s="1622"/>
      <c r="I36" s="1625"/>
      <c r="J36" s="5"/>
      <c r="K36" s="5"/>
    </row>
    <row r="37" spans="2:11" ht="13.8" thickBot="1" x14ac:dyDescent="0.3">
      <c r="B37" s="1"/>
      <c r="C37" s="402" t="s">
        <v>299</v>
      </c>
      <c r="D37" s="403" t="str">
        <f>Buildings_stock_eff12!C32</f>
        <v>&lt;81</v>
      </c>
      <c r="E37" s="404" t="str">
        <f>Buildings_stock_eff12!D32</f>
        <v>&gt;81</v>
      </c>
      <c r="F37" s="405" t="str">
        <f>Buildings_stock_eff12!E32</f>
        <v>New</v>
      </c>
      <c r="G37" s="406" t="str">
        <f>Buildings_stock_eff12!C3</f>
        <v>&lt;81</v>
      </c>
      <c r="H37" s="404" t="str">
        <f>Buildings_stock_eff12!D3</f>
        <v>&gt;81</v>
      </c>
      <c r="I37" s="407" t="str">
        <f>Buildings_stock_eff12!E3</f>
        <v>New</v>
      </c>
      <c r="J37" s="5"/>
      <c r="K37" s="5"/>
    </row>
    <row r="38" spans="2:11" x14ac:dyDescent="0.25">
      <c r="B38" s="1"/>
      <c r="C38" s="400" t="str">
        <f>Buildings_stock_eff12!B33</f>
        <v>Decentralised Detached build.</v>
      </c>
      <c r="D38" s="561">
        <f>Buildings_stock_eff12!C33</f>
        <v>2.4375707436523899</v>
      </c>
      <c r="E38" s="562">
        <f>Buildings_stock_eff12!D33</f>
        <v>0.57293872115440814</v>
      </c>
      <c r="F38" s="563">
        <f>Buildings_stock_eff12!E33</f>
        <v>0</v>
      </c>
      <c r="G38" s="564">
        <f>Buildings_stock_eff12!C4</f>
        <v>8.1366216427985787</v>
      </c>
      <c r="H38" s="564">
        <f>Buildings_stock_eff12!D4</f>
        <v>1.2632599887164466</v>
      </c>
      <c r="I38" s="565">
        <f>Buildings_stock_eff12!E4</f>
        <v>0</v>
      </c>
      <c r="J38" s="5"/>
      <c r="K38" s="5"/>
    </row>
    <row r="39" spans="2:11" x14ac:dyDescent="0.25">
      <c r="B39" s="1"/>
      <c r="C39" s="400" t="str">
        <f>Buildings_stock_eff12!B34</f>
        <v>Centralised Detached build.</v>
      </c>
      <c r="D39" s="561">
        <f>Buildings_stock_eff12!C34</f>
        <v>3.4132325741747498</v>
      </c>
      <c r="E39" s="562">
        <f>Buildings_stock_eff12!D34</f>
        <v>0.73676757076599375</v>
      </c>
      <c r="F39" s="566">
        <f>Buildings_stock_eff12!E34</f>
        <v>0</v>
      </c>
      <c r="G39" s="564">
        <f>Buildings_stock_eff12!C5</f>
        <v>12.826733599081406</v>
      </c>
      <c r="H39" s="564">
        <f>Buildings_stock_eff12!D5</f>
        <v>2.9678930115652653</v>
      </c>
      <c r="I39" s="565">
        <f>Buildings_stock_eff12!E5</f>
        <v>0</v>
      </c>
      <c r="J39" s="5"/>
      <c r="K39" s="5"/>
    </row>
    <row r="40" spans="2:11" x14ac:dyDescent="0.25">
      <c r="B40" s="1"/>
      <c r="C40" s="400" t="str">
        <f>Buildings_stock_eff12!B35</f>
        <v>Indivdual Detached build.</v>
      </c>
      <c r="D40" s="561">
        <f>Buildings_stock_eff12!C35</f>
        <v>1.6735366821728594</v>
      </c>
      <c r="E40" s="562">
        <f>Buildings_stock_eff12!D35</f>
        <v>0.3764987080795979</v>
      </c>
      <c r="F40" s="566">
        <f>Buildings_stock_eff12!E35</f>
        <v>0</v>
      </c>
      <c r="G40" s="564">
        <f>Buildings_stock_eff12!C6</f>
        <v>7.0789197581200156</v>
      </c>
      <c r="H40" s="564">
        <f>Buildings_stock_eff12!D6</f>
        <v>1.395426999718288</v>
      </c>
      <c r="I40" s="565">
        <f>Buildings_stock_eff12!E6</f>
        <v>0</v>
      </c>
      <c r="J40" s="5"/>
      <c r="K40" s="5"/>
    </row>
    <row r="41" spans="2:11" x14ac:dyDescent="0.25">
      <c r="B41" s="1"/>
      <c r="C41" s="400" t="str">
        <f>Buildings_stock_eff12!B36</f>
        <v>Decentralised Multi S. build.</v>
      </c>
      <c r="D41" s="561">
        <f>Buildings_stock_eff12!C36</f>
        <v>0.72652372639968255</v>
      </c>
      <c r="E41" s="562">
        <f>Buildings_stock_eff12!D36</f>
        <v>0.3035761089830798</v>
      </c>
      <c r="F41" s="566">
        <f>Buildings_stock_eff12!E36</f>
        <v>0</v>
      </c>
      <c r="G41" s="564">
        <f>Buildings_stock_eff12!C7</f>
        <v>2.0748252383628607</v>
      </c>
      <c r="H41" s="564">
        <f>Buildings_stock_eff12!D7</f>
        <v>0.54871659772320946</v>
      </c>
      <c r="I41" s="565">
        <f>Buildings_stock_eff12!E7</f>
        <v>0</v>
      </c>
      <c r="J41" s="5"/>
      <c r="K41" s="5"/>
    </row>
    <row r="42" spans="2:11" x14ac:dyDescent="0.25">
      <c r="B42" s="1"/>
      <c r="C42" s="400" t="str">
        <f>Buildings_stock_eff12!B37</f>
        <v>Centralised Multi S. build.</v>
      </c>
      <c r="D42" s="561">
        <f>Buildings_stock_eff12!C37</f>
        <v>2.055885882673091</v>
      </c>
      <c r="E42" s="562">
        <f>Buildings_stock_eff12!D37</f>
        <v>0.54007358041646214</v>
      </c>
      <c r="F42" s="566">
        <f>Buildings_stock_eff12!E37</f>
        <v>0</v>
      </c>
      <c r="G42" s="564">
        <f>Buildings_stock_eff12!C8</f>
        <v>8.2416196356926203</v>
      </c>
      <c r="H42" s="564">
        <f>Buildings_stock_eff12!D8</f>
        <v>2.3728246939520137</v>
      </c>
      <c r="I42" s="565">
        <f>Buildings_stock_eff12!E8</f>
        <v>0</v>
      </c>
      <c r="J42" s="5"/>
      <c r="K42" s="5"/>
    </row>
    <row r="43" spans="2:11" ht="13.8" thickBot="1" x14ac:dyDescent="0.3">
      <c r="B43" s="1"/>
      <c r="C43" s="401" t="str">
        <f>Buildings_stock_eff12!B38</f>
        <v>Individual Multi S. build.</v>
      </c>
      <c r="D43" s="567">
        <f>Buildings_stock_eff12!C38</f>
        <v>4.838439092722667E-2</v>
      </c>
      <c r="E43" s="568">
        <f>Buildings_stock_eff12!D38</f>
        <v>2.9890310600458006E-2</v>
      </c>
      <c r="F43" s="569">
        <f>Buildings_stock_eff12!E38</f>
        <v>0</v>
      </c>
      <c r="G43" s="570">
        <f>Buildings_stock_eff12!C9</f>
        <v>0.31003812594452007</v>
      </c>
      <c r="H43" s="570">
        <f>Buildings_stock_eff12!D9</f>
        <v>6.8987708324776922E-2</v>
      </c>
      <c r="I43" s="571">
        <f>Buildings_stock_eff12!E9</f>
        <v>0</v>
      </c>
      <c r="J43" s="5"/>
      <c r="K43" s="5"/>
    </row>
    <row r="44" spans="2:11" ht="13.8" thickTop="1" x14ac:dyDescent="0.25">
      <c r="B44" s="1"/>
      <c r="C44" s="409"/>
      <c r="D44" s="397"/>
      <c r="E44" s="397"/>
      <c r="F44" s="55"/>
      <c r="G44" s="133"/>
      <c r="H44" s="133"/>
      <c r="I44" s="133"/>
      <c r="J44" s="5"/>
      <c r="K44" s="5"/>
    </row>
    <row r="45" spans="2:11" ht="15.6" thickBot="1" x14ac:dyDescent="0.3">
      <c r="B45" s="1"/>
      <c r="C45" s="1"/>
      <c r="D45" s="1620" t="str">
        <f>Buildings_stock_eff12!B50</f>
        <v>Energy Unit Demand [PJ/Mm2]</v>
      </c>
      <c r="E45" s="1620"/>
      <c r="F45" s="1620"/>
      <c r="G45" s="1620"/>
      <c r="H45" s="1620"/>
      <c r="I45" s="1620"/>
      <c r="J45" s="1620"/>
      <c r="K45" s="1620"/>
    </row>
    <row r="46" spans="2:11" ht="14.4" thickTop="1" thickBot="1" x14ac:dyDescent="0.3">
      <c r="B46" s="1"/>
      <c r="C46" s="399"/>
      <c r="D46" s="1703" t="s">
        <v>390</v>
      </c>
      <c r="E46" s="1704"/>
      <c r="F46" s="1704"/>
      <c r="G46" s="1705"/>
      <c r="H46" s="1706" t="s">
        <v>391</v>
      </c>
      <c r="I46" s="1707"/>
      <c r="J46" s="1707"/>
      <c r="K46" s="1708"/>
    </row>
    <row r="47" spans="2:11" ht="13.8" thickBot="1" x14ac:dyDescent="0.3">
      <c r="B47" s="1"/>
      <c r="C47" s="402" t="str">
        <f>Buildings_stock_eff12!C49</f>
        <v>Construction period</v>
      </c>
      <c r="D47" s="403" t="str">
        <f>Buildings_stock_eff12!C41</f>
        <v>&lt;81</v>
      </c>
      <c r="E47" s="404" t="str">
        <f>Buildings_stock_eff12!D41</f>
        <v>&gt;81</v>
      </c>
      <c r="F47" s="404" t="s">
        <v>221</v>
      </c>
      <c r="G47" s="405" t="s">
        <v>222</v>
      </c>
      <c r="H47" s="410" t="str">
        <f>Buildings_stock_eff12!C12</f>
        <v>&lt;81</v>
      </c>
      <c r="I47" s="404" t="str">
        <f>Buildings_stock_eff12!D12</f>
        <v>&gt;81</v>
      </c>
      <c r="J47" s="404" t="s">
        <v>221</v>
      </c>
      <c r="K47" s="407" t="s">
        <v>222</v>
      </c>
    </row>
    <row r="48" spans="2:11" x14ac:dyDescent="0.25">
      <c r="B48" s="1"/>
      <c r="C48" s="400" t="str">
        <f>Buildings_stock_eff12!B51</f>
        <v>Decentralised Detached build.</v>
      </c>
      <c r="D48" s="691">
        <f>Buildings_stock_eff12!C51</f>
        <v>0.52963972504056855</v>
      </c>
      <c r="E48" s="693">
        <f>Buildings_stock_eff12!D51</f>
        <v>0.43170664326551278</v>
      </c>
      <c r="F48" s="572">
        <f>Buildings_stock_eff12!E51</f>
        <v>0.46799999999999997</v>
      </c>
      <c r="G48" s="566">
        <f>Buildings_stock_eff12!F51</f>
        <v>0.41599999999999998</v>
      </c>
      <c r="H48" s="573">
        <f>Buildings_stock_eff12!C22</f>
        <v>0.59456770065878783</v>
      </c>
      <c r="I48" s="564">
        <f>Buildings_stock_eff12!D22</f>
        <v>0.47952432440165066</v>
      </c>
      <c r="J48" s="564">
        <f>Buildings_stock_eff12!E22</f>
        <v>0.39599999999999996</v>
      </c>
      <c r="K48" s="565">
        <f>Buildings_stock_eff12!F22</f>
        <v>0.35200000000000004</v>
      </c>
    </row>
    <row r="49" spans="2:11" x14ac:dyDescent="0.25">
      <c r="B49" s="1"/>
      <c r="C49" s="400" t="str">
        <f>Buildings_stock_eff12!B52</f>
        <v>Centralised Detached build.</v>
      </c>
      <c r="D49" s="691">
        <f>Buildings_stock_eff12!C52</f>
        <v>0.52612632930193493</v>
      </c>
      <c r="E49" s="693">
        <f>Buildings_stock_eff12!D52</f>
        <v>0.43384115013922814</v>
      </c>
      <c r="F49" s="572">
        <f>Buildings_stock_eff12!E52</f>
        <v>0.46799999999999997</v>
      </c>
      <c r="G49" s="566">
        <f>Buildings_stock_eff12!F52</f>
        <v>0.41599999999999998</v>
      </c>
      <c r="H49" s="573">
        <f>Buildings_stock_eff12!C23</f>
        <v>0.59051269985678734</v>
      </c>
      <c r="I49" s="564">
        <f>Buildings_stock_eff12!D23</f>
        <v>0.47875918134319789</v>
      </c>
      <c r="J49" s="564">
        <f>Buildings_stock_eff12!E23</f>
        <v>0.39599999999999996</v>
      </c>
      <c r="K49" s="565">
        <f>Buildings_stock_eff12!F23</f>
        <v>0.35200000000000004</v>
      </c>
    </row>
    <row r="50" spans="2:11" x14ac:dyDescent="0.25">
      <c r="B50" s="1"/>
      <c r="C50" s="400" t="str">
        <f>Buildings_stock_eff12!B53</f>
        <v>Indivdual Detached build.</v>
      </c>
      <c r="D50" s="691">
        <f>Buildings_stock_eff12!C53</f>
        <v>0.52774780866115922</v>
      </c>
      <c r="E50" s="693">
        <f>Buildings_stock_eff12!D53</f>
        <v>0.43272842591165994</v>
      </c>
      <c r="F50" s="572">
        <f>Buildings_stock_eff12!E53</f>
        <v>0.46799999999999997</v>
      </c>
      <c r="G50" s="566">
        <f>Buildings_stock_eff12!F53</f>
        <v>0.41599999999999998</v>
      </c>
      <c r="H50" s="573">
        <f>Buildings_stock_eff12!C24</f>
        <v>0.59248189836940413</v>
      </c>
      <c r="I50" s="564">
        <f>Buildings_stock_eff12!D24</f>
        <v>0.47897258632710205</v>
      </c>
      <c r="J50" s="564">
        <f>Buildings_stock_eff12!E24</f>
        <v>0.39599999999999996</v>
      </c>
      <c r="K50" s="565">
        <f>Buildings_stock_eff12!F24</f>
        <v>0.35200000000000004</v>
      </c>
    </row>
    <row r="51" spans="2:11" x14ac:dyDescent="0.25">
      <c r="B51" s="1"/>
      <c r="C51" s="400" t="str">
        <f>Buildings_stock_eff12!B54</f>
        <v>Decentralised Multi S. build.</v>
      </c>
      <c r="D51" s="691">
        <f>Buildings_stock_eff12!C54</f>
        <v>0.48263971389159815</v>
      </c>
      <c r="E51" s="693">
        <f>Buildings_stock_eff12!D54</f>
        <v>0.39689948241842499</v>
      </c>
      <c r="F51" s="572">
        <f>Buildings_stock_eff12!E54</f>
        <v>0.41399999999999998</v>
      </c>
      <c r="G51" s="566">
        <f>Buildings_stock_eff12!F54</f>
        <v>0.28462500000000002</v>
      </c>
      <c r="H51" s="573">
        <f>Buildings_stock_eff12!C25</f>
        <v>0.48583482685228557</v>
      </c>
      <c r="I51" s="564">
        <f>Buildings_stock_eff12!D25</f>
        <v>0.39514615531412622</v>
      </c>
      <c r="J51" s="564">
        <f>Buildings_stock_eff12!E25</f>
        <v>0.36</v>
      </c>
      <c r="K51" s="565">
        <f>Buildings_stock_eff12!F25</f>
        <v>0.2475</v>
      </c>
    </row>
    <row r="52" spans="2:11" x14ac:dyDescent="0.25">
      <c r="B52" s="1"/>
      <c r="C52" s="400" t="str">
        <f>Buildings_stock_eff12!B55</f>
        <v>Centralised Multi S. build.</v>
      </c>
      <c r="D52" s="691">
        <f>Buildings_stock_eff12!C55</f>
        <v>0.48373177012103424</v>
      </c>
      <c r="E52" s="693">
        <f>Buildings_stock_eff12!D55</f>
        <v>0.38655824306412101</v>
      </c>
      <c r="F52" s="572">
        <f>Buildings_stock_eff12!E55</f>
        <v>0.41399999999999998</v>
      </c>
      <c r="G52" s="566">
        <f>Buildings_stock_eff12!F55</f>
        <v>0.28462500000000002</v>
      </c>
      <c r="H52" s="573">
        <f>Buildings_stock_eff12!C26</f>
        <v>0.48510629122070659</v>
      </c>
      <c r="I52" s="564">
        <f>Buildings_stock_eff12!D26</f>
        <v>0.38842057963125365</v>
      </c>
      <c r="J52" s="564">
        <f>Buildings_stock_eff12!E26</f>
        <v>0.36</v>
      </c>
      <c r="K52" s="565">
        <f>Buildings_stock_eff12!F26</f>
        <v>0.2475</v>
      </c>
    </row>
    <row r="53" spans="2:11" ht="13.8" thickBot="1" x14ac:dyDescent="0.3">
      <c r="B53" s="1"/>
      <c r="C53" s="401" t="str">
        <f>Buildings_stock_eff12!B56</f>
        <v>Individual Multi S. build.</v>
      </c>
      <c r="D53" s="692">
        <f>Buildings_stock_eff12!C56</f>
        <v>0.48351868445253454</v>
      </c>
      <c r="E53" s="694">
        <f>Buildings_stock_eff12!D56</f>
        <v>0.39403263491029145</v>
      </c>
      <c r="F53" s="574">
        <f>Buildings_stock_eff12!E56</f>
        <v>0.41399999999999998</v>
      </c>
      <c r="G53" s="569">
        <f>Buildings_stock_eff12!F56</f>
        <v>0.28462500000000002</v>
      </c>
      <c r="H53" s="575">
        <f>Buildings_stock_eff12!C27</f>
        <v>0.48576923755759255</v>
      </c>
      <c r="I53" s="570">
        <f>Buildings_stock_eff12!D27</f>
        <v>0.39439588459722119</v>
      </c>
      <c r="J53" s="570">
        <f>Buildings_stock_eff12!E27</f>
        <v>0.36</v>
      </c>
      <c r="K53" s="571">
        <f>Buildings_stock_eff12!F27</f>
        <v>0.2475</v>
      </c>
    </row>
    <row r="54" spans="2:11" ht="13.8" thickTop="1" x14ac:dyDescent="0.25">
      <c r="B54" s="1"/>
      <c r="C54" s="8"/>
      <c r="D54" s="8"/>
      <c r="E54" s="8"/>
      <c r="F54" s="8"/>
      <c r="G54" s="8"/>
      <c r="H54" s="769"/>
      <c r="I54" s="769"/>
      <c r="J54" s="769"/>
      <c r="K54" s="769"/>
    </row>
    <row r="55" spans="2:11" x14ac:dyDescent="0.25">
      <c r="B55" s="1"/>
      <c r="C55" s="8"/>
      <c r="D55" s="8"/>
      <c r="E55" s="8"/>
      <c r="F55" s="8"/>
      <c r="G55" s="8"/>
      <c r="I55" s="5"/>
      <c r="J55" s="5"/>
      <c r="K55" s="5"/>
    </row>
    <row r="56" spans="2:11" x14ac:dyDescent="0.25">
      <c r="B56" s="1"/>
      <c r="C56" s="1"/>
      <c r="D56" s="8"/>
      <c r="E56" s="8"/>
      <c r="F56" s="8"/>
      <c r="G56" s="8"/>
      <c r="H56" s="8"/>
      <c r="I56" s="5"/>
      <c r="J56" s="5"/>
      <c r="K56" s="5"/>
    </row>
    <row r="57" spans="2:11" x14ac:dyDescent="0.25">
      <c r="B57" s="1"/>
      <c r="C57" s="1" t="s">
        <v>179</v>
      </c>
      <c r="D57" s="8"/>
      <c r="E57" s="8"/>
      <c r="F57" s="8"/>
      <c r="G57" s="8"/>
      <c r="H57" s="8"/>
      <c r="I57" s="5"/>
      <c r="J57" s="5"/>
      <c r="K57" s="5"/>
    </row>
    <row r="58" spans="2:11" x14ac:dyDescent="0.25">
      <c r="B58" s="1"/>
      <c r="D58" s="8"/>
      <c r="E58" s="8"/>
      <c r="F58" s="8"/>
      <c r="G58" s="8"/>
      <c r="H58" s="8"/>
      <c r="I58" s="5"/>
      <c r="J58" s="5"/>
      <c r="K58" s="5"/>
    </row>
    <row r="59" spans="2:11" x14ac:dyDescent="0.25">
      <c r="B59" s="1"/>
      <c r="C59" s="1"/>
      <c r="D59" s="8"/>
      <c r="E59" s="8"/>
      <c r="F59" s="8"/>
      <c r="G59" s="8"/>
      <c r="H59" s="8"/>
      <c r="I59" s="5"/>
      <c r="J59" s="5"/>
      <c r="K59" s="5"/>
    </row>
    <row r="60" spans="2:11" x14ac:dyDescent="0.25">
      <c r="B60" s="1"/>
      <c r="C60" s="1"/>
      <c r="D60" s="8"/>
      <c r="E60" s="8"/>
      <c r="F60" s="8"/>
      <c r="G60" s="8"/>
      <c r="H60" s="8"/>
      <c r="I60" s="5"/>
      <c r="J60" s="5"/>
      <c r="K60" s="5"/>
    </row>
    <row r="61" spans="2:11" x14ac:dyDescent="0.25">
      <c r="B61" s="1"/>
      <c r="C61" s="1"/>
      <c r="D61" s="8"/>
      <c r="E61" s="8"/>
      <c r="F61" s="8"/>
      <c r="G61" s="8"/>
      <c r="H61" s="8"/>
      <c r="I61" s="5"/>
      <c r="J61" s="5"/>
      <c r="K61" s="5"/>
    </row>
    <row r="62" spans="2:11" x14ac:dyDescent="0.25">
      <c r="B62" s="1"/>
      <c r="C62" s="1"/>
      <c r="D62" s="8"/>
      <c r="E62" s="8"/>
      <c r="F62" s="8"/>
      <c r="G62" s="8"/>
      <c r="H62" s="8"/>
      <c r="I62" s="5"/>
      <c r="J62" s="5"/>
      <c r="K62" s="5"/>
    </row>
    <row r="63" spans="2:11" x14ac:dyDescent="0.25">
      <c r="B63" s="1"/>
      <c r="C63" s="1"/>
      <c r="D63" s="8"/>
      <c r="E63" s="8"/>
      <c r="F63" s="8"/>
      <c r="G63" s="8"/>
      <c r="H63" s="8"/>
      <c r="I63" s="5"/>
      <c r="J63" s="5"/>
      <c r="K63" s="5"/>
    </row>
    <row r="64" spans="2:11" x14ac:dyDescent="0.25">
      <c r="B64" s="1"/>
      <c r="C64" s="1"/>
      <c r="D64" s="8"/>
      <c r="E64" s="8"/>
      <c r="F64" s="8"/>
      <c r="G64" s="8"/>
      <c r="H64" s="8"/>
      <c r="I64" s="5"/>
      <c r="J64" s="5"/>
      <c r="K64" s="5"/>
    </row>
    <row r="65" spans="2:11" x14ac:dyDescent="0.25">
      <c r="B65" s="1"/>
      <c r="C65" s="1"/>
      <c r="D65" s="8"/>
      <c r="E65" s="8"/>
      <c r="F65" s="8"/>
      <c r="G65" s="8"/>
      <c r="H65" s="8"/>
      <c r="I65" s="5"/>
      <c r="J65" s="5"/>
      <c r="K65" s="5"/>
    </row>
    <row r="66" spans="2:11" x14ac:dyDescent="0.25">
      <c r="B66" s="1"/>
      <c r="C66" s="1"/>
      <c r="D66" s="8"/>
      <c r="E66" s="8"/>
      <c r="F66" s="8"/>
      <c r="G66" s="8"/>
      <c r="H66" s="8"/>
      <c r="I66" s="5"/>
      <c r="J66" s="5"/>
      <c r="K66" s="5"/>
    </row>
    <row r="67" spans="2:11" x14ac:dyDescent="0.25">
      <c r="B67" s="1"/>
      <c r="C67" s="1"/>
      <c r="D67" s="8"/>
      <c r="E67" s="8"/>
      <c r="F67" s="8"/>
      <c r="G67" s="8"/>
      <c r="H67" s="8"/>
      <c r="I67" s="5"/>
      <c r="J67" s="5"/>
      <c r="K67" s="5"/>
    </row>
    <row r="68" spans="2:11" x14ac:dyDescent="0.25">
      <c r="B68" s="1"/>
      <c r="C68" s="1"/>
      <c r="D68" s="8"/>
      <c r="E68" s="8"/>
      <c r="F68" s="8"/>
      <c r="G68" s="8"/>
      <c r="H68" s="8"/>
      <c r="I68" s="5"/>
      <c r="J68" s="5"/>
      <c r="K68" s="5"/>
    </row>
    <row r="69" spans="2:11" x14ac:dyDescent="0.25">
      <c r="B69" s="1"/>
      <c r="C69" s="1"/>
      <c r="D69" s="8"/>
      <c r="E69" s="8"/>
      <c r="F69" s="8"/>
      <c r="G69" s="8"/>
      <c r="H69" s="8"/>
      <c r="I69" s="5"/>
      <c r="J69" s="5"/>
      <c r="K69" s="5"/>
    </row>
    <row r="70" spans="2:11" x14ac:dyDescent="0.25">
      <c r="B70" s="1"/>
      <c r="C70" s="1"/>
      <c r="D70" s="8"/>
      <c r="E70" s="8"/>
      <c r="F70" s="8"/>
      <c r="G70" s="8"/>
      <c r="H70" s="8"/>
      <c r="I70" s="5"/>
      <c r="J70" s="5"/>
      <c r="K70" s="5"/>
    </row>
    <row r="71" spans="2:11" x14ac:dyDescent="0.25">
      <c r="B71" s="1"/>
      <c r="C71" s="1"/>
      <c r="D71" s="8"/>
      <c r="E71" s="8"/>
      <c r="F71" s="8"/>
      <c r="G71" s="8"/>
      <c r="H71" s="8"/>
      <c r="I71" s="5"/>
      <c r="J71" s="5"/>
      <c r="K71" s="5"/>
    </row>
    <row r="72" spans="2:11" x14ac:dyDescent="0.25">
      <c r="B72" s="1"/>
      <c r="C72" s="1"/>
      <c r="D72" s="8"/>
      <c r="E72" s="8"/>
      <c r="F72" s="8"/>
      <c r="G72" s="8"/>
      <c r="H72" s="8"/>
      <c r="I72" s="5"/>
      <c r="J72" s="5"/>
      <c r="K72" s="5"/>
    </row>
    <row r="73" spans="2:11" x14ac:dyDescent="0.25">
      <c r="B73" s="1"/>
      <c r="C73" s="1"/>
      <c r="D73" s="8"/>
      <c r="E73" s="8"/>
      <c r="F73" s="8"/>
      <c r="G73" s="8"/>
      <c r="H73" s="8"/>
      <c r="I73" s="5"/>
      <c r="J73" s="5"/>
      <c r="K73" s="5"/>
    </row>
    <row r="74" spans="2:11" x14ac:dyDescent="0.25">
      <c r="B74" s="1"/>
      <c r="C74" s="1"/>
      <c r="D74" s="8"/>
      <c r="E74" s="8"/>
      <c r="F74" s="8"/>
      <c r="G74" s="8"/>
      <c r="H74" s="8"/>
      <c r="I74" s="5"/>
      <c r="J74" s="5"/>
      <c r="K74" s="5"/>
    </row>
    <row r="75" spans="2:11" x14ac:dyDescent="0.25">
      <c r="B75" s="1"/>
      <c r="C75" s="1"/>
      <c r="D75" s="8"/>
      <c r="E75" s="8"/>
      <c r="F75" s="8"/>
      <c r="G75" s="8"/>
      <c r="H75" s="8"/>
      <c r="I75" s="5"/>
      <c r="J75" s="5"/>
      <c r="K75" s="5"/>
    </row>
    <row r="76" spans="2:11" x14ac:dyDescent="0.25">
      <c r="B76" s="1"/>
      <c r="C76" s="1"/>
      <c r="D76" s="8"/>
      <c r="E76" s="8"/>
      <c r="F76" s="8"/>
      <c r="G76" s="8"/>
      <c r="H76" s="8"/>
      <c r="I76" s="5"/>
      <c r="J76" s="5"/>
      <c r="K76" s="5"/>
    </row>
    <row r="77" spans="2:11" x14ac:dyDescent="0.25">
      <c r="B77" s="1"/>
      <c r="C77" s="1"/>
      <c r="D77" s="8"/>
      <c r="E77" s="8"/>
      <c r="F77" s="8"/>
      <c r="G77" s="8"/>
      <c r="H77" s="8"/>
      <c r="I77" s="5"/>
      <c r="J77" s="5"/>
      <c r="K77" s="5"/>
    </row>
    <row r="78" spans="2:11" x14ac:dyDescent="0.25">
      <c r="B78" s="1"/>
      <c r="C78" s="1"/>
      <c r="D78" s="8"/>
      <c r="E78" s="8"/>
      <c r="F78" s="8"/>
      <c r="G78" s="8"/>
      <c r="H78" s="8"/>
      <c r="I78" s="5"/>
      <c r="J78" s="5"/>
      <c r="K78" s="5"/>
    </row>
    <row r="79" spans="2:11" x14ac:dyDescent="0.25">
      <c r="B79" s="1"/>
      <c r="C79" s="1"/>
      <c r="D79" s="8"/>
      <c r="E79" s="8"/>
      <c r="F79" s="8"/>
      <c r="G79" s="8"/>
      <c r="H79" s="8"/>
      <c r="I79" s="5"/>
      <c r="J79" s="5"/>
      <c r="K79" s="5"/>
    </row>
    <row r="80" spans="2:11" x14ac:dyDescent="0.25">
      <c r="B80" s="1"/>
      <c r="C80" s="1"/>
      <c r="D80" s="8"/>
      <c r="E80" s="8"/>
      <c r="F80" s="8"/>
      <c r="G80" s="8"/>
      <c r="H80" s="8"/>
      <c r="I80" s="5"/>
      <c r="J80" s="5"/>
      <c r="K80" s="5"/>
    </row>
    <row r="81" spans="2:11" x14ac:dyDescent="0.25">
      <c r="B81" s="1"/>
      <c r="C81" s="1"/>
      <c r="D81" s="8"/>
      <c r="E81" s="8"/>
      <c r="F81" s="8"/>
      <c r="G81" s="8"/>
      <c r="H81" s="8"/>
      <c r="I81" s="5"/>
      <c r="J81" s="5"/>
      <c r="K81" s="5"/>
    </row>
    <row r="82" spans="2:11" x14ac:dyDescent="0.25">
      <c r="B82" s="1"/>
      <c r="C82" s="1"/>
      <c r="D82" s="8"/>
      <c r="E82" s="8"/>
      <c r="F82" s="8"/>
      <c r="G82" s="8"/>
      <c r="H82" s="8"/>
      <c r="I82" s="5"/>
      <c r="J82" s="5"/>
      <c r="K82" s="5"/>
    </row>
    <row r="83" spans="2:11" x14ac:dyDescent="0.25">
      <c r="B83" s="1"/>
      <c r="C83" s="1"/>
      <c r="D83" s="8"/>
      <c r="E83" s="8"/>
      <c r="F83" s="8"/>
      <c r="G83" s="8"/>
      <c r="H83" s="8"/>
      <c r="I83" s="5"/>
      <c r="J83" s="5"/>
      <c r="K83" s="5"/>
    </row>
    <row r="84" spans="2:11" x14ac:dyDescent="0.25">
      <c r="B84" s="1"/>
      <c r="C84" s="1"/>
      <c r="D84" s="8"/>
      <c r="E84" s="8"/>
      <c r="F84" s="8"/>
      <c r="G84" s="8"/>
      <c r="H84" s="8"/>
      <c r="I84" s="5"/>
      <c r="J84" s="5"/>
      <c r="K84" s="5"/>
    </row>
    <row r="85" spans="2:11" x14ac:dyDescent="0.25">
      <c r="B85" s="1"/>
      <c r="C85" s="1"/>
      <c r="D85" s="8"/>
      <c r="E85" s="8"/>
      <c r="F85" s="8"/>
      <c r="G85" s="8"/>
      <c r="H85" s="8"/>
      <c r="I85" s="5"/>
      <c r="J85" s="5"/>
      <c r="K85" s="5"/>
    </row>
    <row r="86" spans="2:11" x14ac:dyDescent="0.25">
      <c r="B86" s="1"/>
      <c r="C86" s="1"/>
      <c r="D86" s="8"/>
      <c r="E86" s="8"/>
      <c r="F86" s="8"/>
      <c r="G86" s="8"/>
      <c r="H86" s="8"/>
      <c r="I86" s="5"/>
      <c r="J86" s="5"/>
      <c r="K86" s="5"/>
    </row>
    <row r="87" spans="2:11" x14ac:dyDescent="0.25">
      <c r="B87" s="1"/>
      <c r="C87" s="1"/>
      <c r="D87" s="8"/>
      <c r="E87" s="8"/>
      <c r="F87" s="8"/>
      <c r="G87" s="8"/>
      <c r="H87" s="8"/>
      <c r="I87" s="5"/>
      <c r="J87" s="5"/>
      <c r="K87" s="5"/>
    </row>
    <row r="88" spans="2:11" x14ac:dyDescent="0.25">
      <c r="B88" s="1"/>
      <c r="C88" s="1"/>
      <c r="D88" s="8"/>
      <c r="E88" s="8"/>
      <c r="F88" s="8"/>
      <c r="G88" s="8"/>
      <c r="H88" s="8"/>
      <c r="I88" s="5"/>
      <c r="J88" s="5"/>
      <c r="K88" s="5"/>
    </row>
    <row r="89" spans="2:11" x14ac:dyDescent="0.25">
      <c r="B89" s="1"/>
      <c r="C89" s="1"/>
      <c r="D89" s="8"/>
      <c r="E89" s="8"/>
      <c r="F89" s="8"/>
      <c r="G89" s="8"/>
      <c r="H89" s="8"/>
      <c r="I89" s="5"/>
      <c r="J89" s="5"/>
      <c r="K89" s="5"/>
    </row>
    <row r="90" spans="2:11" x14ac:dyDescent="0.25">
      <c r="B90" s="1"/>
      <c r="C90" s="1"/>
      <c r="D90" s="8"/>
      <c r="E90" s="8"/>
      <c r="F90" s="8"/>
      <c r="G90" s="8"/>
      <c r="H90" s="8"/>
      <c r="I90" s="5"/>
      <c r="J90" s="5"/>
      <c r="K90" s="5"/>
    </row>
    <row r="91" spans="2:11" x14ac:dyDescent="0.25">
      <c r="B91" s="1"/>
      <c r="C91" s="1"/>
      <c r="D91" s="8"/>
      <c r="E91" s="8"/>
      <c r="F91" s="8"/>
      <c r="G91" s="8"/>
      <c r="H91" s="8"/>
      <c r="I91" s="5"/>
      <c r="J91" s="5"/>
      <c r="K91" s="5"/>
    </row>
    <row r="92" spans="2:11" x14ac:dyDescent="0.25">
      <c r="B92" s="1"/>
      <c r="C92" s="1"/>
      <c r="D92" s="8"/>
      <c r="E92" s="8"/>
      <c r="F92" s="8"/>
      <c r="G92" s="8"/>
      <c r="H92" s="8"/>
      <c r="I92" s="5"/>
      <c r="J92" s="5"/>
      <c r="K92" s="5"/>
    </row>
    <row r="93" spans="2:11" x14ac:dyDescent="0.25">
      <c r="B93" s="1"/>
      <c r="C93" s="1"/>
      <c r="D93" s="8"/>
      <c r="E93" s="8"/>
      <c r="F93" s="8"/>
      <c r="G93" s="8"/>
      <c r="H93" s="8"/>
      <c r="I93" s="5"/>
      <c r="J93" s="5"/>
      <c r="K93" s="5"/>
    </row>
    <row r="94" spans="2:11" x14ac:dyDescent="0.25">
      <c r="B94" s="1"/>
      <c r="C94" s="1"/>
      <c r="D94" s="8"/>
      <c r="E94" s="8"/>
      <c r="F94" s="8"/>
      <c r="G94" s="8"/>
      <c r="H94" s="8"/>
      <c r="I94" s="5"/>
      <c r="J94" s="5"/>
      <c r="K94" s="5"/>
    </row>
    <row r="95" spans="2:11" x14ac:dyDescent="0.25">
      <c r="B95" s="1"/>
      <c r="C95" s="1"/>
      <c r="D95" s="8"/>
      <c r="E95" s="8"/>
      <c r="F95" s="8"/>
      <c r="G95" s="8"/>
      <c r="H95" s="8"/>
      <c r="I95" s="5"/>
      <c r="J95" s="5"/>
      <c r="K95" s="5"/>
    </row>
    <row r="96" spans="2:11" x14ac:dyDescent="0.25">
      <c r="B96" s="1"/>
      <c r="C96" s="1"/>
      <c r="D96" s="8"/>
      <c r="E96" s="8"/>
      <c r="F96" s="8"/>
      <c r="G96" s="8"/>
      <c r="H96" s="8"/>
      <c r="I96" s="5"/>
      <c r="J96" s="5"/>
      <c r="K96" s="5"/>
    </row>
    <row r="97" spans="2:11" x14ac:dyDescent="0.25">
      <c r="B97" s="1"/>
      <c r="C97" s="1"/>
      <c r="D97" s="8"/>
      <c r="E97" s="8"/>
      <c r="F97" s="8"/>
      <c r="G97" s="8"/>
      <c r="H97" s="8"/>
      <c r="I97" s="5"/>
      <c r="J97" s="5"/>
      <c r="K97" s="5"/>
    </row>
    <row r="98" spans="2:11" x14ac:dyDescent="0.25">
      <c r="B98" s="1"/>
      <c r="C98" s="1"/>
      <c r="D98" s="8"/>
      <c r="E98" s="8"/>
      <c r="F98" s="8"/>
      <c r="G98" s="8"/>
      <c r="H98" s="8"/>
      <c r="I98" s="5"/>
      <c r="J98" s="5"/>
      <c r="K98" s="5"/>
    </row>
    <row r="99" spans="2:11" x14ac:dyDescent="0.25">
      <c r="B99" s="1"/>
      <c r="C99" s="1"/>
      <c r="D99" s="8"/>
      <c r="E99" s="8"/>
      <c r="F99" s="8"/>
      <c r="G99" s="8"/>
      <c r="H99" s="8"/>
      <c r="I99" s="5"/>
      <c r="J99" s="5"/>
      <c r="K99" s="5"/>
    </row>
    <row r="100" spans="2:11" x14ac:dyDescent="0.25">
      <c r="B100" s="1"/>
      <c r="C100" s="1"/>
      <c r="D100" s="8"/>
      <c r="E100" s="8"/>
      <c r="F100" s="8"/>
      <c r="G100" s="8"/>
      <c r="H100" s="8"/>
      <c r="I100" s="5"/>
      <c r="J100" s="5"/>
      <c r="K100" s="5"/>
    </row>
    <row r="101" spans="2:11" x14ac:dyDescent="0.25">
      <c r="B101" s="1"/>
      <c r="C101" s="1"/>
      <c r="D101" s="8"/>
      <c r="E101" s="8"/>
      <c r="F101" s="8"/>
      <c r="G101" s="8"/>
      <c r="H101" s="8"/>
      <c r="I101" s="5"/>
      <c r="J101" s="5"/>
      <c r="K101" s="5"/>
    </row>
    <row r="102" spans="2:11" x14ac:dyDescent="0.25">
      <c r="B102" s="1"/>
      <c r="C102" s="1"/>
      <c r="D102" s="8"/>
      <c r="E102" s="8"/>
      <c r="F102" s="8"/>
      <c r="G102" s="8"/>
      <c r="H102" s="8"/>
      <c r="I102" s="5"/>
      <c r="J102" s="5"/>
      <c r="K102" s="5"/>
    </row>
    <row r="103" spans="2:11" x14ac:dyDescent="0.25">
      <c r="B103" s="1"/>
      <c r="C103" s="1"/>
      <c r="D103" s="8"/>
      <c r="E103" s="8"/>
      <c r="F103" s="8"/>
      <c r="G103" s="8"/>
      <c r="H103" s="8"/>
      <c r="I103" s="5"/>
      <c r="J103" s="5"/>
      <c r="K103" s="5"/>
    </row>
    <row r="104" spans="2:11" x14ac:dyDescent="0.25">
      <c r="B104" s="1"/>
      <c r="C104" s="1"/>
      <c r="D104" s="8"/>
      <c r="E104" s="8"/>
      <c r="F104" s="8"/>
      <c r="G104" s="8"/>
      <c r="H104" s="8"/>
      <c r="I104" s="5"/>
      <c r="J104" s="5"/>
      <c r="K104" s="5"/>
    </row>
    <row r="105" spans="2:11" x14ac:dyDescent="0.25">
      <c r="B105" s="1"/>
      <c r="C105" s="1"/>
      <c r="D105" s="8"/>
      <c r="E105" s="8"/>
      <c r="F105" s="8"/>
      <c r="G105" s="8"/>
      <c r="H105" s="8"/>
      <c r="I105" s="5"/>
      <c r="J105" s="5"/>
      <c r="K105" s="5"/>
    </row>
    <row r="106" spans="2:11" x14ac:dyDescent="0.25">
      <c r="B106" s="1"/>
      <c r="C106" s="1"/>
      <c r="D106" s="8"/>
      <c r="E106" s="8"/>
      <c r="F106" s="8"/>
      <c r="G106" s="8"/>
      <c r="H106" s="8"/>
      <c r="I106" s="5"/>
      <c r="J106" s="5"/>
      <c r="K106" s="5"/>
    </row>
    <row r="107" spans="2:11" x14ac:dyDescent="0.25">
      <c r="B107" s="1"/>
      <c r="C107" s="1"/>
      <c r="D107" s="8"/>
      <c r="E107" s="8"/>
      <c r="F107" s="8"/>
      <c r="G107" s="8"/>
      <c r="H107" s="8"/>
      <c r="I107" s="5"/>
      <c r="J107" s="5"/>
      <c r="K107" s="5"/>
    </row>
    <row r="108" spans="2:11" x14ac:dyDescent="0.25">
      <c r="B108" s="1"/>
      <c r="C108" s="1"/>
      <c r="D108" s="8"/>
      <c r="E108" s="8"/>
      <c r="F108" s="8"/>
      <c r="G108" s="8"/>
      <c r="H108" s="8"/>
      <c r="I108" s="5"/>
      <c r="J108" s="5"/>
      <c r="K108" s="5"/>
    </row>
    <row r="109" spans="2:11" x14ac:dyDescent="0.25">
      <c r="B109" s="1"/>
      <c r="C109" s="1"/>
      <c r="D109" s="8"/>
      <c r="E109" s="8"/>
      <c r="F109" s="8"/>
      <c r="G109" s="8"/>
      <c r="H109" s="8"/>
      <c r="I109" s="5"/>
      <c r="J109" s="5"/>
      <c r="K109" s="5"/>
    </row>
    <row r="110" spans="2:11" x14ac:dyDescent="0.25">
      <c r="B110" s="1"/>
      <c r="C110" s="1"/>
      <c r="D110" s="8"/>
      <c r="E110" s="8"/>
      <c r="F110" s="8"/>
      <c r="G110" s="8"/>
      <c r="H110" s="8"/>
      <c r="I110" s="5"/>
      <c r="J110" s="5"/>
      <c r="K110" s="5"/>
    </row>
    <row r="111" spans="2:11" x14ac:dyDescent="0.25">
      <c r="B111" s="1"/>
      <c r="C111" s="1"/>
      <c r="D111" s="8"/>
      <c r="E111" s="8"/>
      <c r="F111" s="8"/>
      <c r="G111" s="8"/>
      <c r="H111" s="8"/>
      <c r="I111" s="5"/>
      <c r="J111" s="5"/>
      <c r="K111" s="5"/>
    </row>
    <row r="112" spans="2:11" x14ac:dyDescent="0.25">
      <c r="B112" s="1"/>
      <c r="C112" s="1"/>
      <c r="D112" s="8"/>
      <c r="E112" s="8"/>
      <c r="F112" s="8"/>
      <c r="G112" s="8"/>
      <c r="H112" s="8"/>
      <c r="I112" s="5"/>
      <c r="J112" s="5"/>
      <c r="K112" s="5"/>
    </row>
    <row r="113" spans="2:11" x14ac:dyDescent="0.25">
      <c r="B113" s="1"/>
      <c r="C113" s="1"/>
      <c r="D113" s="8"/>
      <c r="E113" s="8"/>
      <c r="F113" s="8"/>
      <c r="G113" s="8"/>
      <c r="H113" s="8"/>
      <c r="I113" s="5"/>
      <c r="J113" s="5"/>
      <c r="K113" s="5"/>
    </row>
    <row r="114" spans="2:11" x14ac:dyDescent="0.25">
      <c r="B114" s="1"/>
      <c r="C114" s="1"/>
      <c r="D114" s="8"/>
      <c r="E114" s="8"/>
      <c r="F114" s="8"/>
      <c r="G114" s="8"/>
      <c r="H114" s="8"/>
      <c r="I114" s="5"/>
      <c r="J114" s="5"/>
      <c r="K114" s="5"/>
    </row>
    <row r="115" spans="2:11" x14ac:dyDescent="0.25">
      <c r="B115" s="1"/>
      <c r="C115" s="1"/>
      <c r="D115" s="8"/>
      <c r="E115" s="8"/>
      <c r="F115" s="8"/>
      <c r="G115" s="8"/>
      <c r="H115" s="8"/>
      <c r="I115" s="5"/>
      <c r="J115" s="5"/>
      <c r="K115" s="5"/>
    </row>
    <row r="116" spans="2:11" x14ac:dyDescent="0.25">
      <c r="B116" s="1"/>
      <c r="C116" s="1"/>
      <c r="D116" s="8"/>
      <c r="E116" s="8"/>
      <c r="F116" s="8"/>
      <c r="G116" s="8"/>
      <c r="H116" s="8"/>
      <c r="I116" s="5"/>
      <c r="J116" s="5"/>
      <c r="K116" s="5"/>
    </row>
    <row r="117" spans="2:11" x14ac:dyDescent="0.25">
      <c r="B117" s="1"/>
      <c r="C117" s="1"/>
      <c r="D117" s="8"/>
      <c r="E117" s="8"/>
      <c r="F117" s="8"/>
      <c r="G117" s="8"/>
      <c r="H117" s="8"/>
      <c r="I117" s="5"/>
      <c r="J117" s="5"/>
      <c r="K117" s="5"/>
    </row>
    <row r="118" spans="2:11" x14ac:dyDescent="0.25">
      <c r="B118" s="1"/>
      <c r="C118" s="1"/>
      <c r="D118" s="8"/>
      <c r="E118" s="8"/>
      <c r="F118" s="8"/>
      <c r="G118" s="8"/>
      <c r="H118" s="8"/>
      <c r="I118" s="5"/>
      <c r="J118" s="5"/>
      <c r="K118" s="5"/>
    </row>
    <row r="119" spans="2:11" x14ac:dyDescent="0.25">
      <c r="B119" s="1"/>
      <c r="C119" s="1"/>
      <c r="D119" s="8"/>
      <c r="E119" s="8"/>
      <c r="F119" s="8"/>
      <c r="G119" s="8"/>
      <c r="H119" s="8"/>
      <c r="I119" s="5"/>
      <c r="J119" s="5"/>
      <c r="K119" s="5"/>
    </row>
    <row r="120" spans="2:11" x14ac:dyDescent="0.25">
      <c r="B120" s="1"/>
      <c r="C120" s="1"/>
      <c r="D120" s="8"/>
      <c r="E120" s="8"/>
      <c r="F120" s="8"/>
      <c r="G120" s="8"/>
      <c r="H120" s="8"/>
      <c r="I120" s="5"/>
      <c r="J120" s="5"/>
      <c r="K120" s="5"/>
    </row>
    <row r="121" spans="2:11" x14ac:dyDescent="0.25">
      <c r="B121" s="1"/>
      <c r="C121" s="1"/>
      <c r="D121" s="8"/>
      <c r="E121" s="8"/>
      <c r="F121" s="8"/>
      <c r="G121" s="8"/>
      <c r="H121" s="8"/>
      <c r="I121" s="5"/>
      <c r="J121" s="5"/>
      <c r="K121" s="5"/>
    </row>
    <row r="122" spans="2:11" x14ac:dyDescent="0.25">
      <c r="B122" s="1"/>
      <c r="C122" s="1"/>
      <c r="D122" s="8"/>
      <c r="E122" s="8"/>
      <c r="F122" s="8"/>
      <c r="G122" s="8"/>
      <c r="H122" s="8"/>
      <c r="I122" s="5"/>
      <c r="J122" s="5"/>
      <c r="K122" s="5"/>
    </row>
    <row r="123" spans="2:11" x14ac:dyDescent="0.25">
      <c r="B123" s="1"/>
      <c r="C123" s="1"/>
      <c r="D123" s="8"/>
      <c r="E123" s="8"/>
      <c r="F123" s="8"/>
      <c r="G123" s="8"/>
      <c r="H123" s="8"/>
      <c r="I123" s="5"/>
      <c r="J123" s="5"/>
      <c r="K123" s="5"/>
    </row>
    <row r="124" spans="2:11" x14ac:dyDescent="0.25">
      <c r="B124" s="1"/>
      <c r="C124" s="1"/>
      <c r="D124" s="8"/>
      <c r="E124" s="8"/>
      <c r="F124" s="8"/>
      <c r="G124" s="8"/>
      <c r="H124" s="8"/>
      <c r="I124" s="5"/>
      <c r="J124" s="5"/>
      <c r="K124" s="5"/>
    </row>
    <row r="125" spans="2:11" x14ac:dyDescent="0.25">
      <c r="B125" s="1"/>
      <c r="C125" s="1"/>
      <c r="D125" s="8"/>
      <c r="E125" s="8"/>
      <c r="F125" s="8"/>
      <c r="G125" s="8"/>
      <c r="H125" s="8"/>
      <c r="I125" s="5"/>
      <c r="J125" s="5"/>
      <c r="K125" s="5"/>
    </row>
    <row r="126" spans="2:11" x14ac:dyDescent="0.25">
      <c r="B126" s="1"/>
      <c r="C126" s="1"/>
      <c r="D126" s="8"/>
      <c r="E126" s="8"/>
      <c r="F126" s="8"/>
      <c r="G126" s="8"/>
      <c r="H126" s="8"/>
      <c r="I126" s="5"/>
      <c r="J126" s="5"/>
      <c r="K126" s="5"/>
    </row>
    <row r="127" spans="2:11" x14ac:dyDescent="0.25">
      <c r="B127" s="1"/>
      <c r="C127" s="1"/>
      <c r="D127" s="8"/>
      <c r="E127" s="8"/>
      <c r="F127" s="8"/>
      <c r="G127" s="8"/>
      <c r="H127" s="8"/>
      <c r="I127" s="5"/>
      <c r="J127" s="5"/>
      <c r="K127" s="5"/>
    </row>
    <row r="128" spans="2:11" x14ac:dyDescent="0.25">
      <c r="B128" s="1"/>
      <c r="C128" s="1"/>
      <c r="D128" s="8"/>
      <c r="E128" s="8"/>
      <c r="F128" s="8"/>
      <c r="G128" s="8"/>
      <c r="H128" s="8"/>
      <c r="I128" s="5"/>
      <c r="J128" s="5"/>
      <c r="K128" s="5"/>
    </row>
    <row r="129" spans="2:11" x14ac:dyDescent="0.25">
      <c r="B129" s="1"/>
      <c r="C129" s="1"/>
      <c r="D129" s="8"/>
      <c r="E129" s="8"/>
      <c r="F129" s="8"/>
      <c r="G129" s="8"/>
      <c r="H129" s="8"/>
      <c r="I129" s="5"/>
      <c r="J129" s="5"/>
      <c r="K129" s="5"/>
    </row>
    <row r="130" spans="2:11" x14ac:dyDescent="0.25">
      <c r="B130" s="1"/>
      <c r="C130" s="1"/>
      <c r="D130" s="8"/>
      <c r="E130" s="8"/>
      <c r="F130" s="8"/>
      <c r="G130" s="8"/>
      <c r="H130" s="8"/>
      <c r="I130" s="5"/>
      <c r="J130" s="5"/>
      <c r="K130" s="5"/>
    </row>
    <row r="131" spans="2:11" x14ac:dyDescent="0.25">
      <c r="B131" s="1"/>
      <c r="C131" s="1"/>
      <c r="D131" s="8"/>
      <c r="E131" s="8"/>
      <c r="F131" s="8"/>
      <c r="G131" s="8"/>
      <c r="H131" s="8"/>
      <c r="I131" s="5"/>
      <c r="J131" s="5"/>
      <c r="K131" s="5"/>
    </row>
    <row r="132" spans="2:11" x14ac:dyDescent="0.25">
      <c r="B132" s="1"/>
      <c r="C132" s="1"/>
      <c r="D132" s="8"/>
      <c r="E132" s="8"/>
      <c r="F132" s="8"/>
      <c r="G132" s="8"/>
      <c r="H132" s="8"/>
      <c r="I132" s="5"/>
      <c r="J132" s="5"/>
      <c r="K132" s="5"/>
    </row>
    <row r="133" spans="2:11" x14ac:dyDescent="0.25">
      <c r="B133" s="1"/>
      <c r="C133" s="1"/>
      <c r="D133" s="8"/>
      <c r="E133" s="8"/>
      <c r="F133" s="8"/>
      <c r="G133" s="8"/>
      <c r="H133" s="8"/>
      <c r="I133" s="5"/>
      <c r="J133" s="5"/>
      <c r="K133" s="5"/>
    </row>
    <row r="134" spans="2:11" x14ac:dyDescent="0.25">
      <c r="B134" s="1"/>
      <c r="C134" s="1"/>
      <c r="D134" s="8"/>
      <c r="E134" s="8"/>
      <c r="F134" s="8"/>
      <c r="G134" s="8"/>
      <c r="H134" s="8"/>
      <c r="I134" s="5"/>
      <c r="J134" s="5"/>
      <c r="K134" s="5"/>
    </row>
    <row r="135" spans="2:11" x14ac:dyDescent="0.25">
      <c r="B135" s="1"/>
      <c r="C135" s="1"/>
      <c r="D135" s="8"/>
      <c r="E135" s="8"/>
      <c r="F135" s="8"/>
      <c r="G135" s="8"/>
      <c r="H135" s="8"/>
      <c r="I135" s="5"/>
      <c r="J135" s="5"/>
      <c r="K135" s="5"/>
    </row>
    <row r="136" spans="2:11" x14ac:dyDescent="0.25">
      <c r="B136" s="1"/>
      <c r="C136" s="1"/>
      <c r="D136" s="8"/>
      <c r="E136" s="8"/>
      <c r="F136" s="8"/>
      <c r="G136" s="8"/>
      <c r="H136" s="8"/>
      <c r="I136" s="5"/>
      <c r="J136" s="5"/>
      <c r="K136" s="5"/>
    </row>
    <row r="137" spans="2:11" x14ac:dyDescent="0.25">
      <c r="B137" s="1"/>
      <c r="C137" s="1"/>
      <c r="D137" s="8"/>
      <c r="E137" s="8"/>
      <c r="F137" s="8"/>
      <c r="G137" s="8"/>
      <c r="H137" s="8"/>
      <c r="I137" s="5"/>
      <c r="J137" s="5"/>
      <c r="K137" s="5"/>
    </row>
    <row r="138" spans="2:11" x14ac:dyDescent="0.25">
      <c r="B138" s="1"/>
      <c r="C138" s="1"/>
      <c r="D138" s="8"/>
      <c r="E138" s="8"/>
      <c r="F138" s="8"/>
      <c r="G138" s="8"/>
      <c r="H138" s="8"/>
      <c r="I138" s="5"/>
      <c r="J138" s="5"/>
      <c r="K138" s="5"/>
    </row>
    <row r="139" spans="2:11" x14ac:dyDescent="0.25">
      <c r="B139" s="1"/>
      <c r="C139" s="1"/>
      <c r="D139" s="8"/>
      <c r="E139" s="8"/>
      <c r="F139" s="8"/>
      <c r="G139" s="8"/>
      <c r="H139" s="8"/>
      <c r="I139" s="5"/>
      <c r="J139" s="5"/>
      <c r="K139" s="5"/>
    </row>
    <row r="140" spans="2:11" x14ac:dyDescent="0.25">
      <c r="B140" s="1"/>
      <c r="C140" s="1"/>
      <c r="D140" s="8"/>
      <c r="E140" s="8"/>
      <c r="F140" s="8"/>
      <c r="G140" s="8"/>
      <c r="H140" s="8"/>
      <c r="I140" s="5"/>
      <c r="J140" s="5"/>
      <c r="K140" s="5"/>
    </row>
    <row r="141" spans="2:11" x14ac:dyDescent="0.25">
      <c r="B141" s="1"/>
      <c r="C141" s="1"/>
      <c r="D141" s="8"/>
      <c r="E141" s="8"/>
      <c r="F141" s="8"/>
      <c r="G141" s="8"/>
      <c r="H141" s="8"/>
      <c r="I141" s="5"/>
      <c r="J141" s="5"/>
      <c r="K141" s="5"/>
    </row>
    <row r="142" spans="2:11" x14ac:dyDescent="0.25">
      <c r="B142" s="1"/>
      <c r="C142" s="1"/>
      <c r="D142" s="8"/>
      <c r="E142" s="8"/>
      <c r="F142" s="8"/>
      <c r="G142" s="8"/>
      <c r="H142" s="8"/>
      <c r="I142" s="5"/>
      <c r="J142" s="5"/>
      <c r="K142" s="5"/>
    </row>
    <row r="143" spans="2:11" x14ac:dyDescent="0.25">
      <c r="B143" s="1"/>
      <c r="C143" s="1"/>
      <c r="D143" s="8"/>
      <c r="E143" s="8"/>
      <c r="F143" s="8"/>
      <c r="G143" s="8"/>
      <c r="H143" s="8"/>
      <c r="I143" s="5"/>
      <c r="J143" s="5"/>
      <c r="K143" s="5"/>
    </row>
    <row r="144" spans="2:11" x14ac:dyDescent="0.25">
      <c r="B144" s="1"/>
      <c r="C144" s="1"/>
      <c r="D144" s="8"/>
      <c r="E144" s="8"/>
      <c r="F144" s="8"/>
      <c r="G144" s="8"/>
      <c r="H144" s="8"/>
      <c r="I144" s="5"/>
      <c r="J144" s="5"/>
      <c r="K144" s="5"/>
    </row>
    <row r="145" spans="2:11" x14ac:dyDescent="0.25">
      <c r="B145" s="1"/>
      <c r="C145" s="1"/>
      <c r="D145" s="8"/>
      <c r="E145" s="8"/>
      <c r="F145" s="8"/>
      <c r="G145" s="8"/>
      <c r="H145" s="8"/>
      <c r="I145" s="5"/>
      <c r="J145" s="5"/>
      <c r="K145" s="5"/>
    </row>
    <row r="146" spans="2:11" x14ac:dyDescent="0.25">
      <c r="B146" s="1"/>
      <c r="C146" s="1"/>
      <c r="D146" s="8"/>
      <c r="E146" s="8"/>
      <c r="F146" s="8"/>
      <c r="G146" s="8"/>
      <c r="H146" s="8"/>
      <c r="I146" s="5"/>
      <c r="J146" s="5"/>
      <c r="K146" s="5"/>
    </row>
    <row r="147" spans="2:11" x14ac:dyDescent="0.25">
      <c r="B147" s="1"/>
      <c r="C147" s="1"/>
      <c r="D147" s="8"/>
      <c r="E147" s="8"/>
      <c r="F147" s="8"/>
      <c r="G147" s="8"/>
      <c r="H147" s="8"/>
      <c r="I147" s="5"/>
      <c r="J147" s="5"/>
      <c r="K147" s="5"/>
    </row>
    <row r="148" spans="2:11" x14ac:dyDescent="0.25">
      <c r="B148" s="1"/>
      <c r="C148" s="1"/>
      <c r="D148" s="8"/>
      <c r="E148" s="8"/>
      <c r="F148" s="8"/>
      <c r="G148" s="8"/>
      <c r="H148" s="8"/>
      <c r="I148" s="5"/>
      <c r="J148" s="5"/>
      <c r="K148" s="5"/>
    </row>
    <row r="149" spans="2:11" x14ac:dyDescent="0.25">
      <c r="B149" s="1"/>
      <c r="C149" s="1"/>
      <c r="D149" s="8"/>
      <c r="E149" s="8"/>
      <c r="F149" s="8"/>
      <c r="G149" s="8"/>
      <c r="H149" s="8"/>
      <c r="I149" s="5"/>
      <c r="J149" s="5"/>
      <c r="K149" s="5"/>
    </row>
    <row r="150" spans="2:11" x14ac:dyDescent="0.25">
      <c r="B150" s="1"/>
      <c r="C150" s="1"/>
      <c r="D150" s="8"/>
      <c r="E150" s="8"/>
      <c r="F150" s="8"/>
      <c r="G150" s="8"/>
      <c r="H150" s="8"/>
      <c r="I150" s="5"/>
      <c r="J150" s="5"/>
      <c r="K150" s="5"/>
    </row>
    <row r="151" spans="2:11" x14ac:dyDescent="0.25">
      <c r="B151" s="1"/>
      <c r="C151" s="1"/>
      <c r="D151" s="8"/>
      <c r="E151" s="8"/>
      <c r="F151" s="8"/>
      <c r="G151" s="8"/>
      <c r="H151" s="8"/>
      <c r="I151" s="5"/>
      <c r="J151" s="5"/>
      <c r="K151" s="5"/>
    </row>
    <row r="152" spans="2:11" x14ac:dyDescent="0.25">
      <c r="B152" s="1"/>
      <c r="C152" s="1"/>
      <c r="D152" s="8"/>
      <c r="E152" s="8"/>
      <c r="F152" s="8"/>
      <c r="G152" s="8"/>
      <c r="H152" s="8"/>
      <c r="I152" s="5"/>
      <c r="J152" s="5"/>
      <c r="K152" s="5"/>
    </row>
    <row r="153" spans="2:11" x14ac:dyDescent="0.25">
      <c r="B153" s="1"/>
      <c r="C153" s="1"/>
      <c r="D153" s="8"/>
      <c r="E153" s="8"/>
      <c r="F153" s="8"/>
      <c r="G153" s="8"/>
      <c r="H153" s="8"/>
      <c r="I153" s="5"/>
      <c r="J153" s="5"/>
      <c r="K153" s="5"/>
    </row>
    <row r="154" spans="2:11" x14ac:dyDescent="0.25">
      <c r="B154" s="1"/>
      <c r="C154" s="1"/>
      <c r="D154" s="8"/>
      <c r="E154" s="8"/>
      <c r="F154" s="8"/>
      <c r="G154" s="8"/>
      <c r="H154" s="8"/>
      <c r="I154" s="5"/>
      <c r="J154" s="5"/>
      <c r="K154" s="5"/>
    </row>
    <row r="155" spans="2:11" x14ac:dyDescent="0.25">
      <c r="B155" s="1"/>
      <c r="C155" s="1"/>
      <c r="D155" s="8"/>
      <c r="E155" s="8"/>
      <c r="F155" s="8"/>
      <c r="G155" s="8"/>
      <c r="H155" s="8"/>
      <c r="I155" s="5"/>
      <c r="J155" s="5"/>
      <c r="K155" s="5"/>
    </row>
    <row r="156" spans="2:11" x14ac:dyDescent="0.25">
      <c r="B156" s="1"/>
      <c r="C156" s="1"/>
      <c r="D156" s="8"/>
      <c r="E156" s="8"/>
      <c r="F156" s="8"/>
      <c r="G156" s="8"/>
      <c r="H156" s="8"/>
      <c r="I156" s="5"/>
      <c r="J156" s="5"/>
      <c r="K156" s="5"/>
    </row>
    <row r="157" spans="2:11" x14ac:dyDescent="0.25">
      <c r="B157" s="1"/>
      <c r="C157" s="1"/>
      <c r="D157" s="8"/>
      <c r="E157" s="8"/>
      <c r="F157" s="8"/>
      <c r="G157" s="8"/>
      <c r="H157" s="8"/>
      <c r="I157" s="5"/>
      <c r="J157" s="5"/>
      <c r="K157" s="5"/>
    </row>
    <row r="158" spans="2:11" x14ac:dyDescent="0.25">
      <c r="B158" s="1"/>
      <c r="C158" s="1"/>
      <c r="D158" s="8"/>
      <c r="E158" s="8"/>
      <c r="F158" s="8"/>
      <c r="G158" s="8"/>
      <c r="H158" s="8"/>
      <c r="I158" s="5"/>
      <c r="J158" s="5"/>
      <c r="K158" s="5"/>
    </row>
    <row r="159" spans="2:11" x14ac:dyDescent="0.25">
      <c r="B159" s="1"/>
      <c r="C159" s="1"/>
      <c r="D159" s="8"/>
      <c r="E159" s="8"/>
      <c r="F159" s="8"/>
      <c r="G159" s="8"/>
      <c r="H159" s="8"/>
      <c r="I159" s="5"/>
      <c r="J159" s="5"/>
      <c r="K159" s="5"/>
    </row>
    <row r="160" spans="2:11" x14ac:dyDescent="0.25">
      <c r="B160" s="1"/>
      <c r="C160" s="1"/>
      <c r="D160" s="8"/>
      <c r="E160" s="8"/>
      <c r="F160" s="8"/>
      <c r="G160" s="8"/>
      <c r="H160" s="8"/>
      <c r="I160" s="5"/>
      <c r="J160" s="5"/>
      <c r="K160" s="5"/>
    </row>
    <row r="161" spans="2:11" x14ac:dyDescent="0.25">
      <c r="B161" s="1"/>
      <c r="C161" s="1"/>
      <c r="D161" s="8"/>
      <c r="E161" s="8"/>
      <c r="F161" s="8"/>
      <c r="G161" s="8"/>
      <c r="H161" s="8"/>
      <c r="I161" s="5"/>
      <c r="J161" s="5"/>
      <c r="K161" s="5"/>
    </row>
    <row r="162" spans="2:11" x14ac:dyDescent="0.25">
      <c r="B162" s="1"/>
      <c r="C162" s="1"/>
      <c r="D162" s="8"/>
      <c r="E162" s="8"/>
      <c r="F162" s="8"/>
      <c r="G162" s="8"/>
      <c r="H162" s="8"/>
      <c r="I162" s="5"/>
      <c r="J162" s="5"/>
      <c r="K162" s="5"/>
    </row>
    <row r="163" spans="2:11" x14ac:dyDescent="0.25">
      <c r="B163" s="1"/>
      <c r="C163" s="1"/>
      <c r="D163" s="8"/>
      <c r="E163" s="8"/>
      <c r="F163" s="8"/>
      <c r="G163" s="8"/>
      <c r="H163" s="8"/>
      <c r="I163" s="5"/>
      <c r="J163" s="5"/>
      <c r="K163" s="5"/>
    </row>
    <row r="164" spans="2:11" x14ac:dyDescent="0.25">
      <c r="B164" s="1"/>
      <c r="C164" s="1"/>
      <c r="D164" s="8"/>
      <c r="E164" s="8"/>
      <c r="F164" s="8"/>
      <c r="G164" s="8"/>
      <c r="H164" s="8"/>
      <c r="I164" s="5"/>
      <c r="J164" s="5"/>
      <c r="K164" s="5"/>
    </row>
    <row r="165" spans="2:11" x14ac:dyDescent="0.25">
      <c r="B165" s="1"/>
      <c r="C165" s="1"/>
      <c r="D165" s="8"/>
      <c r="E165" s="8"/>
      <c r="F165" s="8"/>
      <c r="G165" s="8"/>
      <c r="H165" s="8"/>
      <c r="I165" s="5"/>
      <c r="J165" s="5"/>
      <c r="K165" s="5"/>
    </row>
    <row r="166" spans="2:11" x14ac:dyDescent="0.25">
      <c r="B166" s="1"/>
      <c r="C166" s="1"/>
      <c r="D166" s="8"/>
      <c r="E166" s="8"/>
      <c r="F166" s="8"/>
      <c r="G166" s="8"/>
      <c r="H166" s="8"/>
      <c r="I166" s="5"/>
      <c r="J166" s="5"/>
      <c r="K166" s="5"/>
    </row>
    <row r="167" spans="2:11" x14ac:dyDescent="0.25">
      <c r="B167" s="1"/>
      <c r="C167" s="1"/>
      <c r="D167" s="8"/>
      <c r="E167" s="8"/>
      <c r="F167" s="8"/>
      <c r="G167" s="8"/>
      <c r="H167" s="8"/>
      <c r="I167" s="5"/>
      <c r="J167" s="5"/>
      <c r="K167" s="5"/>
    </row>
    <row r="168" spans="2:11" x14ac:dyDescent="0.25">
      <c r="B168" s="1"/>
      <c r="C168" s="1"/>
      <c r="D168" s="8"/>
      <c r="E168" s="8"/>
      <c r="F168" s="8"/>
      <c r="G168" s="8"/>
      <c r="H168" s="8"/>
      <c r="I168" s="5"/>
      <c r="J168" s="5"/>
      <c r="K168" s="5"/>
    </row>
    <row r="169" spans="2:11" x14ac:dyDescent="0.25">
      <c r="B169" s="1"/>
      <c r="C169" s="1"/>
      <c r="D169" s="8"/>
      <c r="E169" s="8"/>
      <c r="F169" s="8"/>
      <c r="G169" s="8"/>
      <c r="H169" s="8"/>
      <c r="I169" s="5"/>
      <c r="J169" s="5"/>
      <c r="K169" s="5"/>
    </row>
    <row r="170" spans="2:11" x14ac:dyDescent="0.25">
      <c r="B170" s="1"/>
      <c r="C170" s="1"/>
      <c r="D170" s="8"/>
      <c r="E170" s="8"/>
      <c r="F170" s="8"/>
      <c r="G170" s="8"/>
      <c r="H170" s="8"/>
      <c r="I170" s="5"/>
      <c r="J170" s="5"/>
      <c r="K170" s="5"/>
    </row>
    <row r="171" spans="2:11" x14ac:dyDescent="0.25">
      <c r="B171" s="1"/>
      <c r="C171" s="1"/>
      <c r="D171" s="8"/>
      <c r="E171" s="8"/>
      <c r="F171" s="8"/>
      <c r="G171" s="8"/>
      <c r="H171" s="8"/>
      <c r="I171" s="5"/>
      <c r="J171" s="5"/>
      <c r="K171" s="5"/>
    </row>
    <row r="172" spans="2:11" x14ac:dyDescent="0.25">
      <c r="B172" s="1"/>
      <c r="C172" s="1"/>
      <c r="D172" s="8"/>
      <c r="E172" s="8"/>
      <c r="F172" s="8"/>
      <c r="G172" s="8"/>
      <c r="H172" s="8"/>
      <c r="I172" s="5"/>
      <c r="J172" s="5"/>
      <c r="K172" s="5"/>
    </row>
    <row r="173" spans="2:11" x14ac:dyDescent="0.25">
      <c r="B173" s="1"/>
      <c r="C173" s="1"/>
      <c r="D173" s="8"/>
      <c r="E173" s="8"/>
      <c r="F173" s="8"/>
      <c r="G173" s="8"/>
      <c r="H173" s="8"/>
      <c r="I173" s="5"/>
      <c r="J173" s="5"/>
      <c r="K173" s="5"/>
    </row>
    <row r="174" spans="2:11" x14ac:dyDescent="0.25">
      <c r="B174" s="1"/>
      <c r="C174" s="1"/>
      <c r="D174" s="8"/>
      <c r="E174" s="8"/>
      <c r="F174" s="8"/>
      <c r="G174" s="8"/>
      <c r="H174" s="8"/>
      <c r="I174" s="5"/>
      <c r="J174" s="5"/>
      <c r="K174" s="5"/>
    </row>
    <row r="175" spans="2:11" x14ac:dyDescent="0.25">
      <c r="B175" s="1"/>
      <c r="C175" s="1"/>
      <c r="D175" s="8"/>
      <c r="E175" s="8"/>
      <c r="F175" s="8"/>
      <c r="G175" s="8"/>
      <c r="H175" s="8"/>
      <c r="I175" s="5"/>
      <c r="J175" s="5"/>
      <c r="K175" s="5"/>
    </row>
    <row r="176" spans="2:11" x14ac:dyDescent="0.25">
      <c r="B176" s="1"/>
      <c r="C176" s="1"/>
      <c r="D176" s="8"/>
      <c r="E176" s="8"/>
      <c r="F176" s="8"/>
      <c r="G176" s="8"/>
      <c r="H176" s="8"/>
      <c r="I176" s="5"/>
      <c r="J176" s="5"/>
      <c r="K176" s="5"/>
    </row>
    <row r="177" spans="2:11" x14ac:dyDescent="0.25">
      <c r="B177" s="1"/>
      <c r="C177" s="1"/>
      <c r="D177" s="8"/>
      <c r="E177" s="8"/>
      <c r="F177" s="8"/>
      <c r="G177" s="8"/>
      <c r="H177" s="8"/>
      <c r="I177" s="5"/>
      <c r="J177" s="5"/>
      <c r="K177" s="5"/>
    </row>
    <row r="178" spans="2:11" x14ac:dyDescent="0.25">
      <c r="B178" s="1"/>
      <c r="C178" s="1"/>
      <c r="D178" s="8"/>
      <c r="E178" s="8"/>
      <c r="F178" s="8"/>
      <c r="G178" s="8"/>
      <c r="H178" s="8"/>
      <c r="I178" s="5"/>
      <c r="J178" s="5"/>
      <c r="K178" s="5"/>
    </row>
    <row r="179" spans="2:11" x14ac:dyDescent="0.25">
      <c r="B179" s="1"/>
      <c r="C179" s="1"/>
      <c r="D179" s="8"/>
      <c r="E179" s="8"/>
      <c r="F179" s="8"/>
      <c r="G179" s="8"/>
      <c r="H179" s="8"/>
      <c r="I179" s="5"/>
      <c r="J179" s="5"/>
      <c r="K179" s="5"/>
    </row>
    <row r="180" spans="2:11" x14ac:dyDescent="0.25">
      <c r="B180" s="1"/>
      <c r="C180" s="1"/>
      <c r="D180" s="8"/>
      <c r="E180" s="8"/>
      <c r="F180" s="8"/>
      <c r="G180" s="8"/>
      <c r="H180" s="8"/>
      <c r="I180" s="5"/>
      <c r="J180" s="5"/>
      <c r="K180" s="5"/>
    </row>
    <row r="181" spans="2:11" x14ac:dyDescent="0.25">
      <c r="B181" s="1"/>
      <c r="C181" s="1"/>
      <c r="D181" s="8"/>
      <c r="E181" s="8"/>
      <c r="F181" s="8"/>
      <c r="G181" s="8"/>
      <c r="H181" s="8"/>
      <c r="I181" s="5"/>
      <c r="J181" s="5"/>
      <c r="K181" s="5"/>
    </row>
    <row r="182" spans="2:11" x14ac:dyDescent="0.25">
      <c r="B182" s="1"/>
      <c r="C182" s="1"/>
      <c r="D182" s="8"/>
      <c r="E182" s="8"/>
      <c r="F182" s="8"/>
      <c r="G182" s="8"/>
      <c r="H182" s="8"/>
      <c r="I182" s="5"/>
      <c r="J182" s="5"/>
      <c r="K182" s="5"/>
    </row>
    <row r="183" spans="2:11" x14ac:dyDescent="0.25">
      <c r="B183" s="1"/>
      <c r="C183" s="1"/>
      <c r="D183" s="8"/>
      <c r="E183" s="8"/>
      <c r="F183" s="8"/>
      <c r="G183" s="8"/>
      <c r="H183" s="8"/>
      <c r="I183" s="5"/>
      <c r="J183" s="5"/>
      <c r="K183" s="5"/>
    </row>
    <row r="184" spans="2:11" x14ac:dyDescent="0.25">
      <c r="B184" s="1"/>
      <c r="C184" s="1"/>
      <c r="D184" s="8"/>
      <c r="E184" s="8"/>
      <c r="F184" s="8"/>
      <c r="G184" s="8"/>
      <c r="H184" s="8"/>
      <c r="I184" s="5"/>
      <c r="J184" s="5"/>
      <c r="K184" s="5"/>
    </row>
    <row r="185" spans="2:11" x14ac:dyDescent="0.25">
      <c r="B185" s="1"/>
      <c r="C185" s="1"/>
      <c r="D185" s="8"/>
      <c r="E185" s="8"/>
      <c r="F185" s="8"/>
      <c r="G185" s="8"/>
      <c r="H185" s="8"/>
      <c r="I185" s="5"/>
      <c r="J185" s="5"/>
      <c r="K185" s="5"/>
    </row>
    <row r="186" spans="2:11" x14ac:dyDescent="0.25">
      <c r="B186" s="1"/>
      <c r="C186" s="1"/>
      <c r="D186" s="8"/>
      <c r="E186" s="8"/>
      <c r="F186" s="8"/>
      <c r="G186" s="8"/>
      <c r="H186" s="8"/>
      <c r="I186" s="5"/>
      <c r="J186" s="5"/>
      <c r="K186" s="5"/>
    </row>
    <row r="187" spans="2:11" x14ac:dyDescent="0.25">
      <c r="B187" s="1"/>
      <c r="C187" s="1"/>
      <c r="D187" s="8"/>
      <c r="E187" s="8"/>
      <c r="F187" s="8"/>
      <c r="G187" s="8"/>
      <c r="H187" s="8"/>
      <c r="I187" s="5"/>
      <c r="J187" s="5"/>
      <c r="K187" s="5"/>
    </row>
    <row r="188" spans="2:11" x14ac:dyDescent="0.25">
      <c r="B188" s="1"/>
      <c r="C188" s="1"/>
      <c r="D188" s="8"/>
      <c r="E188" s="8"/>
      <c r="F188" s="8"/>
      <c r="G188" s="8"/>
      <c r="H188" s="8"/>
      <c r="I188" s="5"/>
      <c r="J188" s="5"/>
      <c r="K188" s="5"/>
    </row>
    <row r="189" spans="2:11" x14ac:dyDescent="0.25">
      <c r="B189" s="1"/>
      <c r="C189" s="1"/>
      <c r="D189" s="8"/>
      <c r="E189" s="8"/>
      <c r="F189" s="8"/>
      <c r="G189" s="8"/>
      <c r="H189" s="8"/>
      <c r="I189" s="5"/>
      <c r="J189" s="5"/>
      <c r="K189" s="5"/>
    </row>
    <row r="190" spans="2:11" x14ac:dyDescent="0.25">
      <c r="B190" s="1"/>
      <c r="C190" s="1"/>
      <c r="D190" s="8"/>
      <c r="E190" s="8"/>
      <c r="F190" s="8"/>
      <c r="G190" s="8"/>
      <c r="H190" s="8"/>
      <c r="I190" s="5"/>
      <c r="J190" s="5"/>
      <c r="K190" s="5"/>
    </row>
    <row r="191" spans="2:11" x14ac:dyDescent="0.25">
      <c r="B191" s="1"/>
      <c r="C191" s="1"/>
      <c r="D191" s="8"/>
      <c r="E191" s="8"/>
      <c r="F191" s="8"/>
      <c r="G191" s="8"/>
      <c r="H191" s="8"/>
      <c r="I191" s="5"/>
      <c r="J191" s="5"/>
      <c r="K191" s="5"/>
    </row>
    <row r="192" spans="2:11" x14ac:dyDescent="0.25">
      <c r="B192" s="1"/>
      <c r="C192" s="1"/>
      <c r="D192" s="8"/>
      <c r="E192" s="8"/>
      <c r="F192" s="8"/>
      <c r="G192" s="8"/>
      <c r="H192" s="8"/>
      <c r="I192" s="5"/>
      <c r="J192" s="5"/>
      <c r="K192" s="5"/>
    </row>
    <row r="193" spans="2:11" x14ac:dyDescent="0.25">
      <c r="B193" s="1"/>
      <c r="C193" s="1"/>
      <c r="D193" s="8"/>
      <c r="E193" s="8"/>
      <c r="F193" s="8"/>
      <c r="G193" s="8"/>
      <c r="H193" s="8"/>
      <c r="I193" s="5"/>
      <c r="J193" s="5"/>
      <c r="K193" s="5"/>
    </row>
    <row r="194" spans="2:11" x14ac:dyDescent="0.25">
      <c r="B194" s="1"/>
      <c r="C194" s="1"/>
      <c r="D194" s="8"/>
      <c r="E194" s="8"/>
      <c r="F194" s="8"/>
      <c r="G194" s="8"/>
      <c r="H194" s="8"/>
      <c r="I194" s="5"/>
      <c r="J194" s="5"/>
      <c r="K194" s="5"/>
    </row>
    <row r="195" spans="2:11" x14ac:dyDescent="0.25">
      <c r="B195" s="1"/>
      <c r="C195" s="1"/>
      <c r="D195" s="8"/>
      <c r="E195" s="8"/>
      <c r="F195" s="8"/>
      <c r="G195" s="8"/>
      <c r="H195" s="8"/>
      <c r="I195" s="5"/>
      <c r="J195" s="5"/>
      <c r="K195" s="5"/>
    </row>
    <row r="196" spans="2:11" x14ac:dyDescent="0.25">
      <c r="B196" s="1"/>
      <c r="C196" s="1"/>
      <c r="D196" s="8"/>
      <c r="E196" s="8"/>
      <c r="F196" s="8"/>
      <c r="G196" s="8"/>
      <c r="H196" s="8"/>
      <c r="I196" s="5"/>
      <c r="J196" s="5"/>
      <c r="K196" s="5"/>
    </row>
    <row r="197" spans="2:11" x14ac:dyDescent="0.25">
      <c r="B197" s="1"/>
      <c r="C197" s="1"/>
      <c r="D197" s="8"/>
      <c r="E197" s="8"/>
      <c r="F197" s="8"/>
      <c r="G197" s="8"/>
      <c r="H197" s="8"/>
      <c r="I197" s="5"/>
      <c r="J197" s="5"/>
      <c r="K197" s="5"/>
    </row>
    <row r="198" spans="2:11" x14ac:dyDescent="0.25">
      <c r="B198" s="1"/>
      <c r="C198" s="1"/>
      <c r="D198" s="8"/>
      <c r="E198" s="8"/>
      <c r="F198" s="8"/>
      <c r="G198" s="8"/>
      <c r="H198" s="8"/>
      <c r="I198" s="5"/>
      <c r="J198" s="5"/>
      <c r="K198" s="5"/>
    </row>
    <row r="199" spans="2:11" x14ac:dyDescent="0.25">
      <c r="B199" s="1"/>
      <c r="C199" s="1"/>
      <c r="D199" s="8"/>
      <c r="E199" s="8"/>
      <c r="F199" s="8"/>
      <c r="G199" s="8"/>
      <c r="H199" s="8"/>
      <c r="I199" s="5"/>
      <c r="J199" s="5"/>
      <c r="K199" s="5"/>
    </row>
    <row r="200" spans="2:11" x14ac:dyDescent="0.25">
      <c r="B200" s="1"/>
      <c r="C200" s="1"/>
      <c r="D200" s="8"/>
      <c r="E200" s="8"/>
      <c r="F200" s="8"/>
      <c r="G200" s="8"/>
      <c r="H200" s="8"/>
      <c r="I200" s="5"/>
      <c r="J200" s="5"/>
      <c r="K200" s="5"/>
    </row>
    <row r="201" spans="2:11" x14ac:dyDescent="0.25">
      <c r="B201" s="1"/>
      <c r="C201" s="1"/>
      <c r="D201" s="8"/>
      <c r="E201" s="8"/>
      <c r="F201" s="8"/>
      <c r="G201" s="8"/>
      <c r="H201" s="8"/>
      <c r="I201" s="5"/>
      <c r="J201" s="5"/>
      <c r="K201" s="5"/>
    </row>
    <row r="202" spans="2:11" x14ac:dyDescent="0.25">
      <c r="B202" s="1"/>
      <c r="C202" s="1"/>
      <c r="D202" s="8"/>
      <c r="E202" s="8"/>
      <c r="F202" s="8"/>
      <c r="G202" s="8"/>
      <c r="H202" s="8"/>
      <c r="I202" s="5"/>
      <c r="J202" s="5"/>
      <c r="K202" s="5"/>
    </row>
    <row r="203" spans="2:11" x14ac:dyDescent="0.25">
      <c r="B203" s="1"/>
      <c r="C203" s="1"/>
      <c r="D203" s="8"/>
      <c r="E203" s="8"/>
      <c r="F203" s="8"/>
      <c r="G203" s="8"/>
      <c r="H203" s="8"/>
      <c r="I203" s="5"/>
      <c r="J203" s="5"/>
      <c r="K203" s="5"/>
    </row>
    <row r="204" spans="2:11" x14ac:dyDescent="0.25">
      <c r="B204" s="1"/>
      <c r="C204" s="1"/>
      <c r="D204" s="8"/>
      <c r="E204" s="8"/>
      <c r="F204" s="8"/>
      <c r="G204" s="8"/>
      <c r="H204" s="8"/>
      <c r="I204" s="5"/>
      <c r="J204" s="5"/>
      <c r="K204" s="5"/>
    </row>
    <row r="205" spans="2:11" x14ac:dyDescent="0.25">
      <c r="B205" s="1"/>
      <c r="C205" s="1"/>
      <c r="D205" s="8"/>
      <c r="E205" s="8"/>
      <c r="F205" s="8"/>
      <c r="G205" s="8"/>
      <c r="H205" s="8"/>
      <c r="I205" s="5"/>
      <c r="J205" s="5"/>
      <c r="K205" s="5"/>
    </row>
    <row r="206" spans="2:11" x14ac:dyDescent="0.25">
      <c r="B206" s="1"/>
      <c r="C206" s="1"/>
      <c r="D206" s="8"/>
      <c r="E206" s="8"/>
      <c r="F206" s="8"/>
      <c r="G206" s="8"/>
      <c r="H206" s="8"/>
      <c r="I206" s="5"/>
      <c r="J206" s="5"/>
      <c r="K206" s="5"/>
    </row>
    <row r="207" spans="2:11" x14ac:dyDescent="0.25">
      <c r="B207" s="1"/>
      <c r="C207" s="1"/>
      <c r="D207" s="8"/>
      <c r="E207" s="8"/>
      <c r="F207" s="8"/>
      <c r="G207" s="8"/>
      <c r="H207" s="8"/>
      <c r="I207" s="5"/>
      <c r="J207" s="5"/>
      <c r="K207" s="5"/>
    </row>
    <row r="208" spans="2:11" x14ac:dyDescent="0.25">
      <c r="B208" s="1"/>
      <c r="C208" s="1"/>
      <c r="D208" s="8"/>
      <c r="E208" s="8"/>
      <c r="F208" s="8"/>
      <c r="G208" s="8"/>
      <c r="H208" s="8"/>
      <c r="I208" s="5"/>
      <c r="J208" s="5"/>
      <c r="K208" s="5"/>
    </row>
    <row r="209" spans="2:11" x14ac:dyDescent="0.25">
      <c r="B209" s="1"/>
      <c r="C209" s="1"/>
      <c r="D209" s="8"/>
      <c r="E209" s="8"/>
      <c r="F209" s="8"/>
      <c r="G209" s="8"/>
      <c r="H209" s="8"/>
      <c r="I209" s="5"/>
      <c r="J209" s="5"/>
      <c r="K209" s="5"/>
    </row>
    <row r="210" spans="2:11" x14ac:dyDescent="0.25">
      <c r="B210" s="1"/>
      <c r="C210" s="1"/>
      <c r="D210" s="8"/>
      <c r="E210" s="8"/>
      <c r="F210" s="8"/>
      <c r="G210" s="8"/>
      <c r="H210" s="8"/>
      <c r="I210" s="5"/>
      <c r="J210" s="5"/>
      <c r="K210" s="5"/>
    </row>
    <row r="211" spans="2:11" x14ac:dyDescent="0.25">
      <c r="B211" s="1"/>
      <c r="C211" s="1"/>
      <c r="D211" s="8"/>
      <c r="E211" s="8"/>
      <c r="F211" s="8"/>
      <c r="G211" s="8"/>
      <c r="H211" s="8"/>
      <c r="I211" s="5"/>
      <c r="J211" s="5"/>
      <c r="K211" s="5"/>
    </row>
    <row r="212" spans="2:11" x14ac:dyDescent="0.25">
      <c r="B212" s="1"/>
      <c r="C212" s="1"/>
      <c r="D212" s="8"/>
      <c r="E212" s="8"/>
      <c r="F212" s="8"/>
      <c r="G212" s="8"/>
      <c r="H212" s="8"/>
      <c r="I212" s="5"/>
      <c r="J212" s="5"/>
      <c r="K212" s="5"/>
    </row>
    <row r="213" spans="2:11" x14ac:dyDescent="0.25">
      <c r="B213" s="1"/>
      <c r="C213" s="1"/>
      <c r="D213" s="8"/>
      <c r="E213" s="8"/>
      <c r="F213" s="8"/>
      <c r="G213" s="8"/>
      <c r="H213" s="8"/>
      <c r="I213" s="5"/>
      <c r="J213" s="5"/>
      <c r="K213" s="5"/>
    </row>
    <row r="214" spans="2:11" x14ac:dyDescent="0.25">
      <c r="B214" s="1"/>
      <c r="C214" s="1"/>
      <c r="D214" s="8"/>
      <c r="E214" s="8"/>
      <c r="F214" s="8"/>
      <c r="G214" s="8"/>
      <c r="H214" s="8"/>
      <c r="I214" s="5"/>
      <c r="J214" s="5"/>
      <c r="K214" s="5"/>
    </row>
    <row r="215" spans="2:11" x14ac:dyDescent="0.25">
      <c r="B215" s="1"/>
      <c r="C215" s="1"/>
      <c r="D215" s="8"/>
      <c r="E215" s="8"/>
      <c r="F215" s="8"/>
      <c r="G215" s="8"/>
      <c r="H215" s="8"/>
      <c r="I215" s="5"/>
      <c r="J215" s="5"/>
      <c r="K215" s="5"/>
    </row>
    <row r="216" spans="2:11" x14ac:dyDescent="0.25">
      <c r="B216" s="1"/>
      <c r="C216" s="1"/>
      <c r="D216" s="8"/>
      <c r="E216" s="8"/>
      <c r="F216" s="8"/>
      <c r="G216" s="8"/>
      <c r="H216" s="8"/>
      <c r="I216" s="5"/>
      <c r="J216" s="5"/>
      <c r="K216" s="5"/>
    </row>
    <row r="217" spans="2:11" x14ac:dyDescent="0.25">
      <c r="B217" s="1"/>
      <c r="C217" s="1"/>
      <c r="D217" s="8"/>
      <c r="E217" s="8"/>
      <c r="F217" s="8"/>
      <c r="G217" s="8"/>
      <c r="H217" s="8"/>
      <c r="I217" s="5"/>
      <c r="J217" s="5"/>
      <c r="K217" s="5"/>
    </row>
    <row r="218" spans="2:11" x14ac:dyDescent="0.25">
      <c r="B218" s="1"/>
      <c r="C218" s="1"/>
      <c r="D218" s="8"/>
      <c r="E218" s="8"/>
      <c r="F218" s="8"/>
      <c r="G218" s="8"/>
      <c r="H218" s="8"/>
      <c r="I218" s="5"/>
      <c r="J218" s="5"/>
      <c r="K218" s="5"/>
    </row>
    <row r="219" spans="2:11" x14ac:dyDescent="0.25">
      <c r="B219" s="1"/>
      <c r="C219" s="1"/>
      <c r="D219" s="8"/>
      <c r="E219" s="8"/>
      <c r="F219" s="8"/>
      <c r="G219" s="8"/>
      <c r="H219" s="8"/>
      <c r="I219" s="5"/>
      <c r="J219" s="5"/>
      <c r="K219" s="5"/>
    </row>
    <row r="220" spans="2:11" x14ac:dyDescent="0.25">
      <c r="B220" s="1"/>
      <c r="C220" s="1"/>
      <c r="D220" s="8"/>
      <c r="E220" s="8"/>
      <c r="F220" s="8"/>
      <c r="G220" s="8"/>
      <c r="H220" s="8"/>
      <c r="I220" s="5"/>
      <c r="J220" s="5"/>
      <c r="K220" s="5"/>
    </row>
    <row r="221" spans="2:11" x14ac:dyDescent="0.25">
      <c r="B221" s="1"/>
      <c r="C221" s="1"/>
      <c r="D221" s="8"/>
      <c r="E221" s="8"/>
      <c r="F221" s="8"/>
      <c r="G221" s="8"/>
      <c r="H221" s="8"/>
      <c r="I221" s="5"/>
      <c r="J221" s="5"/>
      <c r="K221" s="5"/>
    </row>
    <row r="222" spans="2:11" x14ac:dyDescent="0.25">
      <c r="B222" s="1"/>
      <c r="C222" s="1"/>
      <c r="D222" s="8"/>
      <c r="E222" s="8"/>
      <c r="F222" s="8"/>
      <c r="G222" s="8"/>
      <c r="H222" s="8"/>
      <c r="I222" s="5"/>
      <c r="J222" s="5"/>
      <c r="K222" s="5"/>
    </row>
    <row r="223" spans="2:11" x14ac:dyDescent="0.25">
      <c r="B223" s="1"/>
      <c r="C223" s="1"/>
      <c r="D223" s="8"/>
      <c r="E223" s="8"/>
      <c r="F223" s="8"/>
      <c r="G223" s="8"/>
      <c r="H223" s="8"/>
      <c r="I223" s="5"/>
      <c r="J223" s="5"/>
      <c r="K223" s="5"/>
    </row>
    <row r="224" spans="2:11" x14ac:dyDescent="0.25">
      <c r="B224" s="1"/>
      <c r="C224" s="1"/>
      <c r="D224" s="8"/>
      <c r="E224" s="8"/>
      <c r="F224" s="8"/>
      <c r="G224" s="8"/>
      <c r="H224" s="8"/>
      <c r="I224" s="5"/>
      <c r="J224" s="5"/>
      <c r="K224" s="5"/>
    </row>
    <row r="225" spans="2:11" x14ac:dyDescent="0.25">
      <c r="B225" s="1"/>
      <c r="C225" s="1"/>
      <c r="D225" s="8"/>
      <c r="E225" s="8"/>
      <c r="F225" s="8"/>
      <c r="G225" s="8"/>
      <c r="H225" s="8"/>
      <c r="I225" s="5"/>
      <c r="J225" s="5"/>
      <c r="K225" s="5"/>
    </row>
    <row r="226" spans="2:11" x14ac:dyDescent="0.25">
      <c r="B226" s="1"/>
      <c r="C226" s="1"/>
      <c r="D226" s="8"/>
      <c r="E226" s="8"/>
      <c r="F226" s="8"/>
      <c r="G226" s="8"/>
      <c r="H226" s="8"/>
      <c r="I226" s="5"/>
      <c r="J226" s="5"/>
      <c r="K226" s="5"/>
    </row>
    <row r="227" spans="2:11" x14ac:dyDescent="0.25">
      <c r="B227" s="1"/>
      <c r="C227" s="1"/>
      <c r="D227" s="8"/>
      <c r="E227" s="8"/>
      <c r="F227" s="8"/>
      <c r="G227" s="8"/>
      <c r="H227" s="8"/>
      <c r="I227" s="5"/>
      <c r="J227" s="5"/>
      <c r="K227" s="5"/>
    </row>
    <row r="228" spans="2:11" x14ac:dyDescent="0.25">
      <c r="B228" s="1"/>
      <c r="C228" s="1"/>
      <c r="D228" s="8"/>
      <c r="E228" s="8"/>
      <c r="F228" s="8"/>
      <c r="G228" s="8"/>
      <c r="H228" s="8"/>
      <c r="I228" s="5"/>
      <c r="J228" s="5"/>
      <c r="K228" s="5"/>
    </row>
    <row r="229" spans="2:11" x14ac:dyDescent="0.25">
      <c r="B229" s="1"/>
      <c r="C229" s="1"/>
      <c r="D229" s="8"/>
      <c r="E229" s="8"/>
      <c r="F229" s="8"/>
      <c r="G229" s="8"/>
      <c r="H229" s="8"/>
      <c r="I229" s="5"/>
      <c r="J229" s="5"/>
      <c r="K229" s="5"/>
    </row>
    <row r="230" spans="2:11" x14ac:dyDescent="0.25">
      <c r="B230" s="1"/>
      <c r="C230" s="1"/>
      <c r="D230" s="8"/>
      <c r="E230" s="8"/>
      <c r="F230" s="8"/>
      <c r="G230" s="8"/>
      <c r="H230" s="8"/>
      <c r="I230" s="5"/>
      <c r="J230" s="5"/>
      <c r="K230" s="5"/>
    </row>
    <row r="231" spans="2:11" x14ac:dyDescent="0.25">
      <c r="B231" s="1"/>
      <c r="C231" s="1"/>
      <c r="D231" s="8"/>
      <c r="E231" s="8"/>
      <c r="F231" s="8"/>
      <c r="G231" s="8"/>
      <c r="H231" s="8"/>
      <c r="I231" s="5"/>
      <c r="J231" s="5"/>
      <c r="K231" s="5"/>
    </row>
    <row r="232" spans="2:11" x14ac:dyDescent="0.25">
      <c r="B232" s="1"/>
      <c r="C232" s="1"/>
      <c r="D232" s="8"/>
      <c r="E232" s="8"/>
      <c r="F232" s="8"/>
      <c r="G232" s="8"/>
      <c r="H232" s="8"/>
      <c r="I232" s="5"/>
      <c r="J232" s="5"/>
      <c r="K232" s="5"/>
    </row>
    <row r="233" spans="2:11" x14ac:dyDescent="0.25">
      <c r="B233" s="1"/>
      <c r="C233" s="1"/>
      <c r="D233" s="8"/>
      <c r="E233" s="8"/>
      <c r="F233" s="8"/>
      <c r="G233" s="8"/>
      <c r="H233" s="8"/>
      <c r="I233" s="5"/>
      <c r="J233" s="5"/>
      <c r="K233" s="5"/>
    </row>
    <row r="234" spans="2:11" x14ac:dyDescent="0.25">
      <c r="B234" s="1"/>
      <c r="C234" s="1"/>
      <c r="D234" s="8"/>
      <c r="E234" s="8"/>
      <c r="F234" s="8"/>
      <c r="G234" s="8"/>
      <c r="H234" s="8"/>
      <c r="I234" s="5"/>
      <c r="J234" s="5"/>
      <c r="K234" s="5"/>
    </row>
    <row r="235" spans="2:11" x14ac:dyDescent="0.25">
      <c r="B235" s="1"/>
      <c r="C235" s="1"/>
      <c r="D235" s="8"/>
      <c r="E235" s="8"/>
      <c r="F235" s="8"/>
      <c r="G235" s="8"/>
      <c r="H235" s="8"/>
      <c r="I235" s="5"/>
      <c r="J235" s="5"/>
      <c r="K235" s="5"/>
    </row>
    <row r="236" spans="2:11" x14ac:dyDescent="0.25">
      <c r="B236" s="1"/>
      <c r="C236" s="1"/>
      <c r="D236" s="8"/>
      <c r="E236" s="8"/>
      <c r="F236" s="8"/>
      <c r="G236" s="8"/>
      <c r="H236" s="8"/>
      <c r="I236" s="5"/>
      <c r="J236" s="5"/>
      <c r="K236" s="5"/>
    </row>
    <row r="237" spans="2:11" x14ac:dyDescent="0.25">
      <c r="B237" s="1"/>
      <c r="C237" s="1"/>
      <c r="D237" s="8"/>
      <c r="E237" s="8"/>
      <c r="F237" s="8"/>
      <c r="G237" s="8"/>
      <c r="H237" s="8"/>
      <c r="I237" s="5"/>
      <c r="J237" s="5"/>
      <c r="K237" s="5"/>
    </row>
    <row r="238" spans="2:11" x14ac:dyDescent="0.25">
      <c r="B238" s="1"/>
      <c r="C238" s="1"/>
      <c r="D238" s="8"/>
      <c r="E238" s="8"/>
      <c r="F238" s="8"/>
      <c r="G238" s="8"/>
      <c r="H238" s="8"/>
      <c r="I238" s="5"/>
      <c r="J238" s="5"/>
      <c r="K238" s="5"/>
    </row>
    <row r="239" spans="2:11" x14ac:dyDescent="0.25">
      <c r="B239" s="1"/>
      <c r="C239" s="1"/>
      <c r="D239" s="8"/>
      <c r="E239" s="8"/>
      <c r="F239" s="8"/>
      <c r="G239" s="8"/>
      <c r="H239" s="8"/>
      <c r="I239" s="5"/>
      <c r="J239" s="5"/>
      <c r="K239" s="5"/>
    </row>
    <row r="240" spans="2:11" x14ac:dyDescent="0.25">
      <c r="B240" s="1"/>
      <c r="C240" s="1"/>
      <c r="D240" s="8"/>
      <c r="E240" s="8"/>
      <c r="F240" s="8"/>
      <c r="G240" s="8"/>
      <c r="H240" s="8"/>
      <c r="I240" s="5"/>
      <c r="J240" s="5"/>
      <c r="K240" s="5"/>
    </row>
    <row r="241" spans="2:11" x14ac:dyDescent="0.25">
      <c r="B241" s="1"/>
      <c r="C241" s="1"/>
      <c r="D241" s="8"/>
      <c r="E241" s="8"/>
      <c r="F241" s="8"/>
      <c r="G241" s="8"/>
      <c r="H241" s="8"/>
      <c r="I241" s="5"/>
      <c r="J241" s="5"/>
      <c r="K241" s="5"/>
    </row>
    <row r="242" spans="2:11" x14ac:dyDescent="0.25">
      <c r="B242" s="1"/>
      <c r="C242" s="1"/>
      <c r="D242" s="8"/>
      <c r="E242" s="8"/>
      <c r="F242" s="8"/>
      <c r="G242" s="8"/>
      <c r="H242" s="8"/>
      <c r="I242" s="5"/>
      <c r="J242" s="5"/>
      <c r="K242" s="5"/>
    </row>
    <row r="243" spans="2:11" x14ac:dyDescent="0.25">
      <c r="B243" s="1"/>
      <c r="C243" s="1"/>
      <c r="D243" s="8"/>
      <c r="E243" s="8"/>
      <c r="F243" s="8"/>
      <c r="G243" s="8"/>
      <c r="H243" s="8"/>
      <c r="I243" s="5"/>
      <c r="J243" s="5"/>
      <c r="K243" s="5"/>
    </row>
    <row r="244" spans="2:11" x14ac:dyDescent="0.25">
      <c r="B244" s="1"/>
      <c r="C244" s="1"/>
      <c r="D244" s="8"/>
      <c r="E244" s="8"/>
      <c r="F244" s="8"/>
      <c r="G244" s="8"/>
      <c r="H244" s="8"/>
      <c r="I244" s="5"/>
      <c r="J244" s="5"/>
      <c r="K244" s="5"/>
    </row>
    <row r="245" spans="2:11" x14ac:dyDescent="0.25">
      <c r="B245" s="1"/>
      <c r="C245" s="1"/>
      <c r="D245" s="8"/>
      <c r="E245" s="8"/>
      <c r="F245" s="8"/>
      <c r="G245" s="8"/>
      <c r="H245" s="8"/>
      <c r="I245" s="5"/>
      <c r="J245" s="5"/>
      <c r="K245" s="5"/>
    </row>
    <row r="246" spans="2:11" x14ac:dyDescent="0.25">
      <c r="B246" s="1"/>
      <c r="C246" s="1"/>
      <c r="D246" s="8"/>
      <c r="E246" s="8"/>
      <c r="F246" s="8"/>
      <c r="G246" s="8"/>
      <c r="H246" s="8"/>
      <c r="I246" s="5"/>
      <c r="J246" s="5"/>
      <c r="K246" s="5"/>
    </row>
    <row r="247" spans="2:11" x14ac:dyDescent="0.25">
      <c r="B247" s="1"/>
      <c r="C247" s="1"/>
      <c r="D247" s="8"/>
      <c r="E247" s="8"/>
      <c r="F247" s="8"/>
      <c r="G247" s="8"/>
      <c r="H247" s="8"/>
      <c r="I247" s="5"/>
      <c r="J247" s="5"/>
      <c r="K247" s="5"/>
    </row>
    <row r="248" spans="2:11" x14ac:dyDescent="0.25">
      <c r="B248" s="1"/>
      <c r="C248" s="1"/>
      <c r="D248" s="8"/>
      <c r="E248" s="8"/>
      <c r="F248" s="8"/>
      <c r="G248" s="8"/>
      <c r="H248" s="8"/>
      <c r="I248" s="5"/>
      <c r="J248" s="5"/>
      <c r="K248" s="5"/>
    </row>
    <row r="249" spans="2:11" x14ac:dyDescent="0.25">
      <c r="B249" s="1"/>
      <c r="C249" s="1"/>
      <c r="D249" s="8"/>
      <c r="E249" s="8"/>
      <c r="F249" s="8"/>
      <c r="G249" s="8"/>
      <c r="H249" s="8"/>
      <c r="I249" s="5"/>
      <c r="J249" s="5"/>
      <c r="K249" s="5"/>
    </row>
    <row r="250" spans="2:11" x14ac:dyDescent="0.25">
      <c r="B250" s="1"/>
      <c r="C250" s="1"/>
      <c r="D250" s="8"/>
      <c r="E250" s="8"/>
      <c r="F250" s="8"/>
      <c r="G250" s="8"/>
      <c r="H250" s="8"/>
      <c r="I250" s="5"/>
      <c r="J250" s="5"/>
      <c r="K250" s="5"/>
    </row>
    <row r="251" spans="2:11" x14ac:dyDescent="0.25">
      <c r="B251" s="1"/>
      <c r="C251" s="1"/>
      <c r="D251" s="8"/>
      <c r="E251" s="8"/>
      <c r="F251" s="8"/>
      <c r="G251" s="8"/>
      <c r="H251" s="8"/>
      <c r="I251" s="5"/>
      <c r="J251" s="5"/>
      <c r="K251" s="5"/>
    </row>
    <row r="252" spans="2:11" x14ac:dyDescent="0.25">
      <c r="B252" s="1"/>
      <c r="C252" s="1"/>
      <c r="D252" s="8"/>
      <c r="E252" s="8"/>
      <c r="F252" s="8"/>
      <c r="G252" s="8"/>
      <c r="H252" s="8"/>
      <c r="I252" s="5"/>
      <c r="J252" s="5"/>
      <c r="K252" s="5"/>
    </row>
    <row r="253" spans="2:11" x14ac:dyDescent="0.25">
      <c r="B253" s="1"/>
      <c r="C253" s="1"/>
      <c r="D253" s="8"/>
      <c r="E253" s="8"/>
      <c r="F253" s="8"/>
      <c r="G253" s="8"/>
      <c r="H253" s="8"/>
      <c r="I253" s="5"/>
      <c r="J253" s="5"/>
      <c r="K253" s="5"/>
    </row>
    <row r="254" spans="2:11" x14ac:dyDescent="0.25">
      <c r="B254" s="1"/>
      <c r="C254" s="1"/>
      <c r="D254" s="8"/>
      <c r="E254" s="8"/>
      <c r="F254" s="8"/>
      <c r="G254" s="8"/>
      <c r="H254" s="8"/>
      <c r="I254" s="5"/>
      <c r="J254" s="5"/>
      <c r="K254" s="5"/>
    </row>
    <row r="255" spans="2:11" x14ac:dyDescent="0.25">
      <c r="B255" s="1"/>
      <c r="C255" s="1"/>
      <c r="D255" s="8"/>
      <c r="E255" s="8"/>
      <c r="F255" s="8"/>
      <c r="G255" s="8"/>
      <c r="H255" s="8"/>
      <c r="I255" s="5"/>
      <c r="J255" s="5"/>
      <c r="K255" s="5"/>
    </row>
    <row r="256" spans="2:11" x14ac:dyDescent="0.25">
      <c r="B256" s="1"/>
      <c r="C256" s="1"/>
      <c r="D256" s="8"/>
      <c r="E256" s="8"/>
      <c r="F256" s="8"/>
      <c r="G256" s="8"/>
      <c r="H256" s="8"/>
      <c r="I256" s="5"/>
      <c r="J256" s="5"/>
      <c r="K256" s="5"/>
    </row>
    <row r="257" spans="2:11" x14ac:dyDescent="0.25">
      <c r="B257" s="1"/>
      <c r="C257" s="1"/>
      <c r="D257" s="8"/>
      <c r="E257" s="8"/>
      <c r="F257" s="8"/>
      <c r="G257" s="8"/>
      <c r="H257" s="8"/>
      <c r="I257" s="5"/>
      <c r="J257" s="5"/>
      <c r="K257" s="5"/>
    </row>
    <row r="258" spans="2:11" x14ac:dyDescent="0.25">
      <c r="B258" s="1"/>
      <c r="C258" s="1"/>
      <c r="D258" s="8"/>
      <c r="E258" s="8"/>
      <c r="F258" s="8"/>
      <c r="G258" s="8"/>
      <c r="H258" s="8"/>
      <c r="I258" s="5"/>
      <c r="J258" s="5"/>
      <c r="K258" s="5"/>
    </row>
    <row r="259" spans="2:11" x14ac:dyDescent="0.25">
      <c r="B259" s="1"/>
      <c r="C259" s="1"/>
      <c r="D259" s="8"/>
      <c r="E259" s="8"/>
      <c r="F259" s="8"/>
      <c r="G259" s="8"/>
      <c r="H259" s="8"/>
      <c r="I259" s="5"/>
      <c r="J259" s="5"/>
      <c r="K259" s="5"/>
    </row>
    <row r="260" spans="2:11" x14ac:dyDescent="0.25">
      <c r="B260" s="1"/>
      <c r="C260" s="1"/>
      <c r="D260" s="8"/>
      <c r="E260" s="8"/>
      <c r="F260" s="8"/>
      <c r="G260" s="8"/>
      <c r="H260" s="8"/>
      <c r="I260" s="5"/>
      <c r="J260" s="5"/>
      <c r="K260" s="5"/>
    </row>
    <row r="261" spans="2:11" x14ac:dyDescent="0.25">
      <c r="B261" s="1"/>
      <c r="C261" s="1"/>
      <c r="D261" s="8"/>
      <c r="E261" s="8"/>
      <c r="F261" s="8"/>
      <c r="G261" s="8"/>
      <c r="H261" s="8"/>
      <c r="I261" s="5"/>
      <c r="J261" s="5"/>
      <c r="K261" s="5"/>
    </row>
    <row r="262" spans="2:11" x14ac:dyDescent="0.25">
      <c r="B262" s="1"/>
      <c r="C262" s="1"/>
      <c r="D262" s="8"/>
      <c r="E262" s="8"/>
      <c r="F262" s="8"/>
      <c r="G262" s="8"/>
      <c r="H262" s="8"/>
      <c r="I262" s="5"/>
      <c r="J262" s="5"/>
      <c r="K262" s="5"/>
    </row>
    <row r="263" spans="2:11" x14ac:dyDescent="0.25">
      <c r="B263" s="1"/>
      <c r="C263" s="1"/>
      <c r="D263" s="8"/>
      <c r="E263" s="8"/>
      <c r="F263" s="8"/>
      <c r="G263" s="8"/>
      <c r="H263" s="8"/>
      <c r="I263" s="5"/>
      <c r="J263" s="5"/>
      <c r="K263" s="5"/>
    </row>
    <row r="264" spans="2:11" x14ac:dyDescent="0.25">
      <c r="B264" s="1"/>
      <c r="C264" s="1"/>
      <c r="D264" s="8"/>
      <c r="E264" s="8"/>
      <c r="F264" s="8"/>
      <c r="G264" s="8"/>
      <c r="H264" s="8"/>
      <c r="I264" s="5"/>
      <c r="J264" s="5"/>
      <c r="K264" s="5"/>
    </row>
    <row r="265" spans="2:11" x14ac:dyDescent="0.25">
      <c r="B265" s="1"/>
      <c r="C265" s="1"/>
      <c r="D265" s="8"/>
      <c r="E265" s="8"/>
      <c r="F265" s="8"/>
      <c r="G265" s="8"/>
      <c r="H265" s="8"/>
      <c r="I265" s="5"/>
      <c r="J265" s="5"/>
      <c r="K265" s="5"/>
    </row>
    <row r="266" spans="2:11" x14ac:dyDescent="0.25">
      <c r="B266" s="1"/>
      <c r="C266" s="1"/>
      <c r="D266" s="8"/>
      <c r="E266" s="8"/>
      <c r="F266" s="8"/>
      <c r="G266" s="8"/>
      <c r="H266" s="8"/>
      <c r="I266" s="5"/>
      <c r="J266" s="5"/>
      <c r="K266" s="5"/>
    </row>
    <row r="267" spans="2:11" x14ac:dyDescent="0.25">
      <c r="B267" s="1"/>
      <c r="C267" s="1"/>
      <c r="D267" s="8"/>
      <c r="E267" s="8"/>
      <c r="F267" s="8"/>
      <c r="G267" s="8"/>
      <c r="H267" s="8"/>
      <c r="I267" s="5"/>
      <c r="J267" s="5"/>
      <c r="K267" s="5"/>
    </row>
    <row r="268" spans="2:11" x14ac:dyDescent="0.25">
      <c r="B268" s="1"/>
      <c r="C268" s="1"/>
      <c r="D268" s="8"/>
      <c r="E268" s="8"/>
      <c r="F268" s="8"/>
      <c r="G268" s="8"/>
      <c r="H268" s="8"/>
      <c r="I268" s="5"/>
      <c r="J268" s="5"/>
      <c r="K268" s="5"/>
    </row>
    <row r="269" spans="2:11" x14ac:dyDescent="0.25">
      <c r="B269" s="1"/>
      <c r="C269" s="1"/>
      <c r="D269" s="8"/>
      <c r="E269" s="8"/>
      <c r="F269" s="8"/>
      <c r="G269" s="8"/>
      <c r="H269" s="8"/>
      <c r="I269" s="5"/>
      <c r="J269" s="5"/>
      <c r="K269" s="5"/>
    </row>
    <row r="270" spans="2:11" x14ac:dyDescent="0.25">
      <c r="B270" s="1"/>
      <c r="C270" s="1"/>
      <c r="D270" s="8"/>
      <c r="E270" s="8"/>
      <c r="F270" s="8"/>
      <c r="G270" s="8"/>
      <c r="H270" s="8"/>
      <c r="I270" s="5"/>
      <c r="J270" s="5"/>
      <c r="K270" s="5"/>
    </row>
    <row r="271" spans="2:11" x14ac:dyDescent="0.25">
      <c r="B271" s="1"/>
      <c r="C271" s="1"/>
      <c r="D271" s="8"/>
      <c r="E271" s="8"/>
      <c r="F271" s="8"/>
      <c r="G271" s="8"/>
      <c r="H271" s="8"/>
      <c r="I271" s="5"/>
      <c r="J271" s="5"/>
      <c r="K271" s="5"/>
    </row>
    <row r="272" spans="2:11" x14ac:dyDescent="0.25">
      <c r="B272" s="1"/>
      <c r="C272" s="1"/>
      <c r="D272" s="8"/>
      <c r="E272" s="8"/>
      <c r="F272" s="8"/>
      <c r="G272" s="8"/>
      <c r="H272" s="8"/>
      <c r="I272" s="5"/>
      <c r="J272" s="5"/>
      <c r="K272" s="5"/>
    </row>
    <row r="273" spans="2:11" x14ac:dyDescent="0.25">
      <c r="B273" s="1"/>
      <c r="C273" s="1"/>
      <c r="D273" s="8"/>
      <c r="E273" s="8"/>
      <c r="F273" s="8"/>
      <c r="G273" s="8"/>
      <c r="H273" s="8"/>
      <c r="I273" s="5"/>
      <c r="J273" s="5"/>
      <c r="K273" s="5"/>
    </row>
    <row r="274" spans="2:11" x14ac:dyDescent="0.25">
      <c r="B274" s="1"/>
      <c r="C274" s="1"/>
      <c r="D274" s="8"/>
      <c r="E274" s="8"/>
      <c r="F274" s="8"/>
      <c r="G274" s="8"/>
      <c r="H274" s="8"/>
      <c r="I274" s="5"/>
      <c r="J274" s="5"/>
      <c r="K274" s="5"/>
    </row>
    <row r="275" spans="2:11" x14ac:dyDescent="0.25">
      <c r="B275" s="1"/>
      <c r="C275" s="1"/>
      <c r="D275" s="8"/>
      <c r="E275" s="8"/>
      <c r="F275" s="8"/>
      <c r="G275" s="8"/>
      <c r="H275" s="8"/>
      <c r="I275" s="5"/>
      <c r="J275" s="5"/>
      <c r="K275" s="5"/>
    </row>
    <row r="276" spans="2:11" x14ac:dyDescent="0.25">
      <c r="B276" s="1"/>
      <c r="C276" s="1"/>
      <c r="D276" s="8"/>
      <c r="E276" s="8"/>
      <c r="F276" s="8"/>
      <c r="G276" s="8"/>
      <c r="H276" s="8"/>
      <c r="I276" s="5"/>
      <c r="J276" s="5"/>
      <c r="K276" s="5"/>
    </row>
    <row r="277" spans="2:11" x14ac:dyDescent="0.25">
      <c r="B277" s="1"/>
      <c r="C277" s="1"/>
      <c r="D277" s="8"/>
      <c r="E277" s="8"/>
      <c r="F277" s="8"/>
      <c r="G277" s="8"/>
      <c r="H277" s="8"/>
      <c r="I277" s="5"/>
      <c r="J277" s="5"/>
      <c r="K277" s="5"/>
    </row>
    <row r="278" spans="2:11" x14ac:dyDescent="0.25">
      <c r="B278" s="1"/>
      <c r="C278" s="1"/>
      <c r="D278" s="8"/>
      <c r="E278" s="8"/>
      <c r="F278" s="8"/>
      <c r="G278" s="8"/>
      <c r="H278" s="8"/>
      <c r="I278" s="5"/>
      <c r="J278" s="5"/>
      <c r="K278" s="5"/>
    </row>
    <row r="279" spans="2:11" x14ac:dyDescent="0.25">
      <c r="B279" s="1"/>
      <c r="C279" s="1"/>
      <c r="D279" s="8"/>
      <c r="E279" s="8"/>
      <c r="F279" s="8"/>
      <c r="G279" s="8"/>
      <c r="H279" s="8"/>
      <c r="I279" s="5"/>
      <c r="J279" s="5"/>
      <c r="K279" s="5"/>
    </row>
    <row r="280" spans="2:11" x14ac:dyDescent="0.25">
      <c r="B280" s="1"/>
      <c r="C280" s="1"/>
      <c r="D280" s="8"/>
      <c r="E280" s="8"/>
      <c r="F280" s="8"/>
      <c r="G280" s="8"/>
      <c r="H280" s="8"/>
      <c r="I280" s="5"/>
      <c r="J280" s="5"/>
      <c r="K280" s="5"/>
    </row>
    <row r="281" spans="2:11" x14ac:dyDescent="0.25">
      <c r="B281" s="1"/>
      <c r="C281" s="1"/>
      <c r="D281" s="8"/>
      <c r="E281" s="8"/>
      <c r="F281" s="8"/>
      <c r="G281" s="8"/>
      <c r="H281" s="8"/>
      <c r="I281" s="5"/>
      <c r="J281" s="5"/>
      <c r="K281" s="5"/>
    </row>
    <row r="282" spans="2:11" x14ac:dyDescent="0.25">
      <c r="B282" s="1"/>
      <c r="C282" s="1"/>
      <c r="D282" s="8"/>
      <c r="E282" s="8"/>
      <c r="F282" s="8"/>
      <c r="G282" s="8"/>
      <c r="H282" s="8"/>
      <c r="I282" s="5"/>
      <c r="J282" s="5"/>
      <c r="K282" s="5"/>
    </row>
    <row r="283" spans="2:11" x14ac:dyDescent="0.25">
      <c r="B283" s="1"/>
      <c r="C283" s="1"/>
      <c r="D283" s="8"/>
      <c r="E283" s="8"/>
      <c r="F283" s="8"/>
      <c r="G283" s="8"/>
      <c r="H283" s="8"/>
      <c r="I283" s="5"/>
      <c r="J283" s="5"/>
      <c r="K283" s="5"/>
    </row>
    <row r="284" spans="2:11" x14ac:dyDescent="0.25">
      <c r="B284" s="1"/>
      <c r="C284" s="1"/>
      <c r="D284" s="8"/>
      <c r="E284" s="8"/>
      <c r="F284" s="8"/>
      <c r="G284" s="8"/>
      <c r="H284" s="8"/>
      <c r="I284" s="5"/>
      <c r="J284" s="5"/>
      <c r="K284" s="5"/>
    </row>
    <row r="285" spans="2:11" x14ac:dyDescent="0.25">
      <c r="B285" s="1"/>
      <c r="C285" s="1"/>
      <c r="D285" s="8"/>
      <c r="E285" s="8"/>
      <c r="F285" s="8"/>
      <c r="G285" s="8"/>
      <c r="H285" s="8"/>
      <c r="I285" s="5"/>
      <c r="J285" s="5"/>
      <c r="K285" s="5"/>
    </row>
    <row r="286" spans="2:11" x14ac:dyDescent="0.25">
      <c r="B286" s="1"/>
      <c r="C286" s="1"/>
      <c r="D286" s="8"/>
      <c r="E286" s="8"/>
      <c r="F286" s="8"/>
      <c r="G286" s="8"/>
      <c r="H286" s="8"/>
      <c r="I286" s="5"/>
      <c r="J286" s="5"/>
      <c r="K286" s="5"/>
    </row>
    <row r="287" spans="2:11" x14ac:dyDescent="0.25">
      <c r="B287" s="1"/>
      <c r="C287" s="1"/>
      <c r="D287" s="8"/>
      <c r="E287" s="8"/>
      <c r="F287" s="8"/>
      <c r="G287" s="8"/>
      <c r="H287" s="8"/>
      <c r="I287" s="5"/>
      <c r="J287" s="5"/>
      <c r="K287" s="5"/>
    </row>
    <row r="288" spans="2:11" x14ac:dyDescent="0.25">
      <c r="B288" s="1"/>
      <c r="C288" s="1"/>
      <c r="D288" s="8"/>
      <c r="E288" s="8"/>
      <c r="F288" s="8"/>
      <c r="G288" s="8"/>
      <c r="H288" s="8"/>
      <c r="I288" s="5"/>
      <c r="J288" s="5"/>
      <c r="K288" s="5"/>
    </row>
    <row r="289" spans="2:11" x14ac:dyDescent="0.25">
      <c r="B289" s="1"/>
      <c r="C289" s="1"/>
      <c r="D289" s="8"/>
      <c r="E289" s="8"/>
      <c r="F289" s="8"/>
      <c r="G289" s="8"/>
      <c r="H289" s="8"/>
      <c r="I289" s="5"/>
      <c r="J289" s="5"/>
      <c r="K289" s="5"/>
    </row>
    <row r="290" spans="2:11" x14ac:dyDescent="0.25">
      <c r="B290" s="1"/>
      <c r="C290" s="1"/>
      <c r="D290" s="8"/>
      <c r="E290" s="8"/>
      <c r="F290" s="8"/>
      <c r="G290" s="8"/>
      <c r="H290" s="8"/>
      <c r="I290" s="5"/>
      <c r="J290" s="5"/>
      <c r="K290" s="5"/>
    </row>
    <row r="291" spans="2:11" x14ac:dyDescent="0.25">
      <c r="B291" s="1"/>
      <c r="C291" s="1"/>
      <c r="D291" s="8"/>
      <c r="E291" s="8"/>
      <c r="F291" s="8"/>
      <c r="G291" s="8"/>
      <c r="H291" s="8"/>
      <c r="I291" s="5"/>
      <c r="J291" s="5"/>
      <c r="K291" s="5"/>
    </row>
    <row r="292" spans="2:11" x14ac:dyDescent="0.25">
      <c r="B292" s="1"/>
      <c r="C292" s="1"/>
      <c r="D292" s="8"/>
      <c r="E292" s="8"/>
      <c r="F292" s="8"/>
      <c r="G292" s="8"/>
      <c r="H292" s="8"/>
      <c r="I292" s="5"/>
      <c r="J292" s="5"/>
      <c r="K292" s="5"/>
    </row>
    <row r="293" spans="2:11" x14ac:dyDescent="0.25">
      <c r="B293" s="1"/>
      <c r="C293" s="1"/>
      <c r="D293" s="8"/>
      <c r="E293" s="8"/>
      <c r="F293" s="8"/>
      <c r="G293" s="8"/>
      <c r="H293" s="8"/>
      <c r="I293" s="5"/>
      <c r="J293" s="5"/>
      <c r="K293" s="5"/>
    </row>
    <row r="294" spans="2:11" x14ac:dyDescent="0.25">
      <c r="B294" s="1"/>
      <c r="C294" s="1"/>
      <c r="D294" s="8"/>
      <c r="E294" s="8"/>
      <c r="F294" s="8"/>
      <c r="G294" s="8"/>
      <c r="H294" s="8"/>
      <c r="I294" s="5"/>
      <c r="J294" s="5"/>
      <c r="K294" s="5"/>
    </row>
    <row r="295" spans="2:11" x14ac:dyDescent="0.25">
      <c r="B295" s="1"/>
      <c r="C295" s="1"/>
      <c r="D295" s="8"/>
      <c r="E295" s="8"/>
      <c r="F295" s="8"/>
      <c r="G295" s="8"/>
      <c r="H295" s="8"/>
      <c r="I295" s="5"/>
      <c r="J295" s="5"/>
      <c r="K295" s="5"/>
    </row>
    <row r="296" spans="2:11" x14ac:dyDescent="0.25">
      <c r="B296" s="1"/>
      <c r="C296" s="1"/>
      <c r="D296" s="8"/>
      <c r="E296" s="8"/>
      <c r="F296" s="8"/>
      <c r="G296" s="8"/>
      <c r="H296" s="8"/>
      <c r="I296" s="5"/>
      <c r="J296" s="5"/>
      <c r="K296" s="5"/>
    </row>
    <row r="297" spans="2:11" x14ac:dyDescent="0.25">
      <c r="B297" s="1"/>
      <c r="C297" s="1"/>
      <c r="D297" s="8"/>
      <c r="E297" s="8"/>
      <c r="F297" s="8"/>
      <c r="G297" s="8"/>
      <c r="H297" s="8"/>
      <c r="I297" s="5"/>
      <c r="J297" s="5"/>
      <c r="K297" s="5"/>
    </row>
    <row r="298" spans="2:11" x14ac:dyDescent="0.25">
      <c r="B298" s="1"/>
      <c r="C298" s="1"/>
      <c r="D298" s="8"/>
      <c r="E298" s="8"/>
      <c r="F298" s="8"/>
      <c r="G298" s="8"/>
      <c r="H298" s="8"/>
      <c r="I298" s="5"/>
      <c r="J298" s="5"/>
      <c r="K298" s="5"/>
    </row>
    <row r="299" spans="2:11" x14ac:dyDescent="0.25">
      <c r="B299" s="1"/>
      <c r="C299" s="1"/>
      <c r="D299" s="8"/>
      <c r="E299" s="8"/>
      <c r="F299" s="8"/>
      <c r="G299" s="8"/>
      <c r="H299" s="8"/>
      <c r="I299" s="5"/>
      <c r="J299" s="5"/>
      <c r="K299" s="5"/>
    </row>
    <row r="300" spans="2:11" x14ac:dyDescent="0.25">
      <c r="B300" s="1"/>
      <c r="C300" s="1"/>
      <c r="D300" s="8"/>
      <c r="E300" s="8"/>
      <c r="F300" s="8"/>
      <c r="G300" s="8"/>
      <c r="H300" s="8"/>
      <c r="I300" s="5"/>
      <c r="J300" s="5"/>
      <c r="K300" s="5"/>
    </row>
    <row r="301" spans="2:11" x14ac:dyDescent="0.25">
      <c r="B301" s="1"/>
      <c r="C301" s="1"/>
      <c r="D301" s="8"/>
      <c r="E301" s="8"/>
      <c r="F301" s="8"/>
      <c r="G301" s="8"/>
      <c r="H301" s="8"/>
      <c r="I301" s="5"/>
      <c r="J301" s="5"/>
      <c r="K301" s="5"/>
    </row>
    <row r="302" spans="2:11" x14ac:dyDescent="0.25">
      <c r="B302" s="1"/>
      <c r="C302" s="1"/>
      <c r="D302" s="8"/>
      <c r="E302" s="8"/>
      <c r="F302" s="8"/>
      <c r="G302" s="8"/>
      <c r="H302" s="8"/>
      <c r="I302" s="5"/>
      <c r="J302" s="5"/>
      <c r="K302" s="5"/>
    </row>
    <row r="303" spans="2:11" x14ac:dyDescent="0.25">
      <c r="B303" s="1"/>
      <c r="C303" s="1"/>
      <c r="D303" s="8"/>
      <c r="E303" s="8"/>
      <c r="F303" s="8"/>
      <c r="G303" s="8"/>
      <c r="H303" s="8"/>
      <c r="I303" s="5"/>
      <c r="J303" s="5"/>
      <c r="K303" s="5"/>
    </row>
    <row r="304" spans="2:11" x14ac:dyDescent="0.25">
      <c r="B304" s="1"/>
      <c r="C304" s="1"/>
      <c r="D304" s="8"/>
      <c r="E304" s="8"/>
      <c r="F304" s="8"/>
      <c r="G304" s="8"/>
      <c r="H304" s="8"/>
      <c r="I304" s="5"/>
      <c r="J304" s="5"/>
      <c r="K304" s="5"/>
    </row>
    <row r="305" spans="2:11" x14ac:dyDescent="0.25">
      <c r="B305" s="1"/>
      <c r="C305" s="1"/>
      <c r="D305" s="8"/>
      <c r="E305" s="8"/>
      <c r="F305" s="8"/>
      <c r="G305" s="8"/>
      <c r="H305" s="8"/>
      <c r="I305" s="5"/>
      <c r="J305" s="5"/>
      <c r="K305" s="5"/>
    </row>
    <row r="306" spans="2:11" x14ac:dyDescent="0.25">
      <c r="B306" s="1"/>
      <c r="C306" s="1"/>
      <c r="D306" s="8"/>
      <c r="E306" s="8"/>
      <c r="F306" s="8"/>
      <c r="G306" s="8"/>
      <c r="H306" s="8"/>
      <c r="I306" s="5"/>
      <c r="J306" s="5"/>
      <c r="K306" s="5"/>
    </row>
    <row r="307" spans="2:11" x14ac:dyDescent="0.25">
      <c r="B307" s="1"/>
      <c r="C307" s="1"/>
      <c r="D307" s="8"/>
      <c r="E307" s="8"/>
      <c r="F307" s="8"/>
      <c r="G307" s="8"/>
      <c r="H307" s="8"/>
      <c r="I307" s="5"/>
      <c r="J307" s="5"/>
      <c r="K307" s="5"/>
    </row>
    <row r="308" spans="2:11" x14ac:dyDescent="0.25">
      <c r="B308" s="1"/>
      <c r="C308" s="1"/>
      <c r="D308" s="8"/>
      <c r="E308" s="8"/>
      <c r="F308" s="8"/>
      <c r="G308" s="8"/>
      <c r="H308" s="8"/>
      <c r="I308" s="5"/>
      <c r="J308" s="5"/>
      <c r="K308" s="5"/>
    </row>
    <row r="309" spans="2:11" x14ac:dyDescent="0.25">
      <c r="B309" s="1"/>
      <c r="C309" s="1"/>
      <c r="D309" s="8"/>
      <c r="E309" s="8"/>
      <c r="F309" s="8"/>
      <c r="G309" s="8"/>
      <c r="H309" s="8"/>
      <c r="I309" s="5"/>
      <c r="J309" s="5"/>
      <c r="K309" s="5"/>
    </row>
    <row r="310" spans="2:11" x14ac:dyDescent="0.25">
      <c r="B310" s="1"/>
      <c r="C310" s="1"/>
      <c r="D310" s="8"/>
      <c r="E310" s="8"/>
      <c r="F310" s="8"/>
      <c r="G310" s="8"/>
      <c r="H310" s="8"/>
      <c r="I310" s="5"/>
      <c r="J310" s="5"/>
      <c r="K310" s="5"/>
    </row>
    <row r="311" spans="2:11" x14ac:dyDescent="0.25">
      <c r="B311" s="1"/>
      <c r="C311" s="1"/>
      <c r="D311" s="8"/>
      <c r="E311" s="8"/>
      <c r="F311" s="8"/>
      <c r="G311" s="8"/>
      <c r="H311" s="8"/>
      <c r="I311" s="5"/>
      <c r="J311" s="5"/>
      <c r="K311" s="5"/>
    </row>
    <row r="312" spans="2:11" x14ac:dyDescent="0.25">
      <c r="B312" s="1"/>
      <c r="C312" s="1"/>
      <c r="D312" s="8"/>
      <c r="E312" s="8"/>
      <c r="F312" s="8"/>
      <c r="G312" s="8"/>
      <c r="H312" s="8"/>
      <c r="I312" s="5"/>
      <c r="J312" s="5"/>
      <c r="K312" s="5"/>
    </row>
    <row r="313" spans="2:11" x14ac:dyDescent="0.25">
      <c r="B313" s="1"/>
      <c r="C313" s="1"/>
      <c r="D313" s="8"/>
      <c r="E313" s="8"/>
      <c r="F313" s="8"/>
      <c r="G313" s="8"/>
      <c r="H313" s="8"/>
      <c r="I313" s="5"/>
      <c r="J313" s="5"/>
      <c r="K313" s="5"/>
    </row>
    <row r="314" spans="2:11" x14ac:dyDescent="0.25">
      <c r="B314" s="1"/>
      <c r="C314" s="1"/>
      <c r="D314" s="8"/>
      <c r="E314" s="8"/>
      <c r="F314" s="8"/>
      <c r="G314" s="8"/>
      <c r="H314" s="8"/>
      <c r="I314" s="5"/>
      <c r="J314" s="5"/>
      <c r="K314" s="5"/>
    </row>
    <row r="315" spans="2:11" x14ac:dyDescent="0.25">
      <c r="B315" s="1"/>
      <c r="C315" s="1"/>
      <c r="D315" s="8"/>
      <c r="E315" s="8"/>
      <c r="F315" s="8"/>
      <c r="G315" s="8"/>
      <c r="H315" s="8"/>
      <c r="I315" s="5"/>
      <c r="J315" s="5"/>
      <c r="K315" s="5"/>
    </row>
    <row r="316" spans="2:11" x14ac:dyDescent="0.25">
      <c r="B316" s="1"/>
      <c r="C316" s="1"/>
      <c r="D316" s="8"/>
      <c r="E316" s="8"/>
      <c r="F316" s="8"/>
      <c r="G316" s="8"/>
      <c r="H316" s="8"/>
      <c r="I316" s="5"/>
      <c r="J316" s="5"/>
      <c r="K316" s="5"/>
    </row>
    <row r="317" spans="2:11" x14ac:dyDescent="0.25">
      <c r="B317" s="1"/>
      <c r="C317" s="1"/>
      <c r="D317" s="8"/>
      <c r="E317" s="8"/>
      <c r="F317" s="8"/>
      <c r="G317" s="8"/>
      <c r="H317" s="8"/>
      <c r="I317" s="5"/>
      <c r="J317" s="5"/>
      <c r="K317" s="5"/>
    </row>
    <row r="318" spans="2:11" x14ac:dyDescent="0.25">
      <c r="B318" s="1"/>
      <c r="C318" s="1"/>
      <c r="D318" s="8"/>
      <c r="E318" s="8"/>
      <c r="F318" s="8"/>
      <c r="G318" s="8"/>
      <c r="H318" s="8"/>
      <c r="I318" s="5"/>
      <c r="J318" s="5"/>
      <c r="K318" s="5"/>
    </row>
    <row r="319" spans="2:11" x14ac:dyDescent="0.25">
      <c r="B319" s="1"/>
      <c r="C319" s="1"/>
      <c r="D319" s="8"/>
      <c r="E319" s="8"/>
      <c r="F319" s="8"/>
      <c r="G319" s="8"/>
      <c r="H319" s="8"/>
      <c r="I319" s="5"/>
      <c r="J319" s="5"/>
      <c r="K319" s="5"/>
    </row>
    <row r="320" spans="2:11" x14ac:dyDescent="0.25">
      <c r="B320" s="1"/>
      <c r="C320" s="1"/>
      <c r="D320" s="8"/>
      <c r="E320" s="8"/>
      <c r="F320" s="8"/>
      <c r="G320" s="8"/>
      <c r="H320" s="8"/>
      <c r="I320" s="5"/>
      <c r="J320" s="5"/>
      <c r="K320" s="5"/>
    </row>
    <row r="321" spans="2:11" x14ac:dyDescent="0.25">
      <c r="B321" s="1"/>
      <c r="C321" s="1"/>
      <c r="D321" s="8"/>
      <c r="E321" s="8"/>
      <c r="F321" s="8"/>
      <c r="G321" s="8"/>
      <c r="H321" s="8"/>
      <c r="I321" s="5"/>
      <c r="J321" s="5"/>
      <c r="K321" s="5"/>
    </row>
    <row r="322" spans="2:11" x14ac:dyDescent="0.25">
      <c r="B322" s="1"/>
      <c r="C322" s="1"/>
      <c r="D322" s="8"/>
      <c r="E322" s="8"/>
      <c r="F322" s="8"/>
      <c r="G322" s="8"/>
      <c r="H322" s="8"/>
      <c r="I322" s="5"/>
      <c r="J322" s="5"/>
      <c r="K322" s="5"/>
    </row>
    <row r="323" spans="2:11" x14ac:dyDescent="0.25">
      <c r="B323" s="1"/>
      <c r="C323" s="1"/>
      <c r="D323" s="8"/>
      <c r="E323" s="8"/>
      <c r="F323" s="8"/>
      <c r="G323" s="8"/>
      <c r="H323" s="8"/>
      <c r="I323" s="5"/>
      <c r="J323" s="5"/>
      <c r="K323" s="5"/>
    </row>
    <row r="324" spans="2:11" x14ac:dyDescent="0.25">
      <c r="B324" s="1"/>
      <c r="C324" s="1"/>
      <c r="D324" s="8"/>
      <c r="E324" s="8"/>
      <c r="F324" s="8"/>
      <c r="G324" s="8"/>
      <c r="H324" s="8"/>
      <c r="I324" s="5"/>
      <c r="J324" s="5"/>
      <c r="K324" s="5"/>
    </row>
    <row r="325" spans="2:11" x14ac:dyDescent="0.25">
      <c r="B325" s="1"/>
      <c r="C325" s="1"/>
      <c r="D325" s="8"/>
      <c r="E325" s="8"/>
      <c r="F325" s="8"/>
      <c r="G325" s="8"/>
      <c r="H325" s="8"/>
      <c r="I325" s="5"/>
      <c r="J325" s="5"/>
      <c r="K325" s="5"/>
    </row>
    <row r="326" spans="2:11" x14ac:dyDescent="0.25">
      <c r="B326" s="1"/>
      <c r="C326" s="1"/>
      <c r="D326" s="8"/>
      <c r="E326" s="8"/>
      <c r="F326" s="8"/>
      <c r="G326" s="8"/>
      <c r="H326" s="8"/>
      <c r="I326" s="5"/>
      <c r="J326" s="5"/>
      <c r="K326" s="5"/>
    </row>
    <row r="327" spans="2:11" x14ac:dyDescent="0.25">
      <c r="B327" s="1"/>
      <c r="C327" s="1"/>
      <c r="D327" s="8"/>
      <c r="E327" s="8"/>
      <c r="F327" s="8"/>
      <c r="G327" s="8"/>
      <c r="H327" s="8"/>
      <c r="I327" s="5"/>
      <c r="J327" s="5"/>
      <c r="K327" s="5"/>
    </row>
    <row r="328" spans="2:11" x14ac:dyDescent="0.25">
      <c r="B328" s="1"/>
      <c r="C328" s="1"/>
      <c r="D328" s="8"/>
      <c r="E328" s="8"/>
      <c r="F328" s="8"/>
      <c r="G328" s="8"/>
      <c r="H328" s="8"/>
      <c r="I328" s="5"/>
      <c r="J328" s="5"/>
      <c r="K328" s="5"/>
    </row>
    <row r="329" spans="2:11" x14ac:dyDescent="0.25">
      <c r="B329" s="1"/>
      <c r="C329" s="1"/>
      <c r="D329" s="8"/>
      <c r="E329" s="8"/>
      <c r="F329" s="8"/>
      <c r="G329" s="8"/>
      <c r="H329" s="8"/>
      <c r="I329" s="5"/>
      <c r="J329" s="5"/>
      <c r="K329" s="5"/>
    </row>
    <row r="330" spans="2:11" x14ac:dyDescent="0.25">
      <c r="B330" s="1"/>
      <c r="C330" s="1"/>
      <c r="D330" s="8"/>
      <c r="E330" s="8"/>
      <c r="F330" s="8"/>
      <c r="G330" s="8"/>
      <c r="H330" s="8"/>
      <c r="I330" s="5"/>
      <c r="J330" s="5"/>
      <c r="K330" s="5"/>
    </row>
    <row r="331" spans="2:11" x14ac:dyDescent="0.25">
      <c r="B331" s="1"/>
      <c r="C331" s="1"/>
      <c r="D331" s="8"/>
      <c r="E331" s="8"/>
      <c r="F331" s="8"/>
      <c r="G331" s="8"/>
      <c r="H331" s="8"/>
      <c r="I331" s="5"/>
      <c r="J331" s="5"/>
      <c r="K331" s="5"/>
    </row>
    <row r="332" spans="2:11" x14ac:dyDescent="0.25">
      <c r="B332" s="1"/>
      <c r="C332" s="1"/>
      <c r="D332" s="8"/>
      <c r="E332" s="8"/>
      <c r="F332" s="8"/>
      <c r="G332" s="8"/>
      <c r="H332" s="8"/>
      <c r="I332" s="5"/>
      <c r="J332" s="5"/>
      <c r="K332" s="5"/>
    </row>
    <row r="333" spans="2:11" x14ac:dyDescent="0.25">
      <c r="B333" s="1"/>
      <c r="C333" s="1"/>
      <c r="D333" s="8"/>
      <c r="E333" s="8"/>
      <c r="F333" s="8"/>
      <c r="G333" s="8"/>
      <c r="H333" s="8"/>
      <c r="I333" s="5"/>
      <c r="J333" s="5"/>
      <c r="K333" s="5"/>
    </row>
    <row r="334" spans="2:11" x14ac:dyDescent="0.25">
      <c r="B334" s="1"/>
      <c r="C334" s="1"/>
      <c r="D334" s="8"/>
      <c r="E334" s="8"/>
      <c r="F334" s="8"/>
      <c r="G334" s="8"/>
      <c r="H334" s="8"/>
      <c r="I334" s="5"/>
      <c r="J334" s="5"/>
      <c r="K334" s="5"/>
    </row>
    <row r="335" spans="2:11" x14ac:dyDescent="0.25">
      <c r="B335" s="1"/>
      <c r="C335" s="1"/>
      <c r="D335" s="8"/>
      <c r="E335" s="8"/>
      <c r="F335" s="8"/>
      <c r="G335" s="8"/>
      <c r="H335" s="8"/>
      <c r="I335" s="5"/>
      <c r="J335" s="5"/>
      <c r="K335" s="5"/>
    </row>
    <row r="336" spans="2:11" x14ac:dyDescent="0.25">
      <c r="B336" s="1"/>
      <c r="C336" s="1"/>
      <c r="D336" s="8"/>
      <c r="E336" s="8"/>
      <c r="F336" s="8"/>
      <c r="G336" s="8"/>
      <c r="H336" s="8"/>
      <c r="I336" s="5"/>
      <c r="J336" s="5"/>
      <c r="K336" s="5"/>
    </row>
    <row r="337" spans="2:11" x14ac:dyDescent="0.25">
      <c r="B337" s="1"/>
      <c r="C337" s="1"/>
      <c r="D337" s="8"/>
      <c r="E337" s="8"/>
      <c r="F337" s="8"/>
      <c r="G337" s="8"/>
      <c r="H337" s="8"/>
      <c r="I337" s="5"/>
      <c r="J337" s="5"/>
      <c r="K337" s="5"/>
    </row>
    <row r="338" spans="2:11" x14ac:dyDescent="0.25">
      <c r="B338" s="1"/>
      <c r="C338" s="1"/>
      <c r="D338" s="8"/>
      <c r="E338" s="8"/>
      <c r="F338" s="8"/>
      <c r="G338" s="8"/>
      <c r="H338" s="8"/>
      <c r="I338" s="5"/>
      <c r="J338" s="5"/>
      <c r="K338" s="5"/>
    </row>
    <row r="339" spans="2:11" x14ac:dyDescent="0.25">
      <c r="B339" s="1"/>
      <c r="C339" s="1"/>
      <c r="D339" s="8"/>
      <c r="E339" s="8"/>
      <c r="F339" s="8"/>
      <c r="G339" s="8"/>
      <c r="H339" s="8"/>
      <c r="I339" s="5"/>
      <c r="J339" s="5"/>
      <c r="K339" s="5"/>
    </row>
    <row r="340" spans="2:11" x14ac:dyDescent="0.25">
      <c r="B340" s="1"/>
      <c r="C340" s="1"/>
      <c r="D340" s="8"/>
      <c r="E340" s="8"/>
      <c r="F340" s="8"/>
      <c r="G340" s="8"/>
      <c r="H340" s="8"/>
      <c r="I340" s="5"/>
      <c r="J340" s="5"/>
      <c r="K340" s="5"/>
    </row>
    <row r="341" spans="2:11" x14ac:dyDescent="0.25">
      <c r="B341" s="1"/>
      <c r="C341" s="1"/>
      <c r="D341" s="8"/>
      <c r="E341" s="8"/>
      <c r="F341" s="8"/>
      <c r="G341" s="8"/>
      <c r="H341" s="8"/>
      <c r="I341" s="5"/>
      <c r="J341" s="5"/>
      <c r="K341" s="5"/>
    </row>
    <row r="342" spans="2:11" x14ac:dyDescent="0.25">
      <c r="B342" s="1"/>
      <c r="C342" s="1"/>
      <c r="D342" s="8"/>
      <c r="E342" s="8"/>
      <c r="F342" s="8"/>
      <c r="G342" s="8"/>
      <c r="H342" s="8"/>
      <c r="I342" s="5"/>
      <c r="J342" s="5"/>
      <c r="K342" s="5"/>
    </row>
    <row r="343" spans="2:11" x14ac:dyDescent="0.25">
      <c r="B343" s="1"/>
      <c r="C343" s="1"/>
      <c r="D343" s="8"/>
      <c r="E343" s="8"/>
      <c r="F343" s="8"/>
      <c r="G343" s="8"/>
      <c r="H343" s="8"/>
      <c r="I343" s="5"/>
      <c r="J343" s="5"/>
      <c r="K343" s="5"/>
    </row>
    <row r="344" spans="2:11" x14ac:dyDescent="0.25">
      <c r="B344" s="1"/>
      <c r="C344" s="1"/>
      <c r="D344" s="8"/>
      <c r="E344" s="8"/>
      <c r="F344" s="8"/>
      <c r="G344" s="8"/>
      <c r="H344" s="8"/>
      <c r="I344" s="5"/>
      <c r="J344" s="5"/>
      <c r="K344" s="5"/>
    </row>
    <row r="345" spans="2:11" x14ac:dyDescent="0.25">
      <c r="B345" s="1"/>
      <c r="C345" s="1"/>
      <c r="D345" s="8"/>
      <c r="E345" s="8"/>
      <c r="F345" s="8"/>
      <c r="G345" s="8"/>
      <c r="H345" s="8"/>
      <c r="I345" s="5"/>
      <c r="J345" s="5"/>
      <c r="K345" s="5"/>
    </row>
    <row r="346" spans="2:11" x14ac:dyDescent="0.25">
      <c r="B346" s="1"/>
      <c r="C346" s="1"/>
      <c r="D346" s="8"/>
      <c r="E346" s="8"/>
      <c r="F346" s="8"/>
      <c r="G346" s="8"/>
      <c r="H346" s="8"/>
      <c r="I346" s="5"/>
      <c r="J346" s="5"/>
      <c r="K346" s="5"/>
    </row>
    <row r="347" spans="2:11" x14ac:dyDescent="0.25">
      <c r="B347" s="1"/>
      <c r="C347" s="1"/>
      <c r="D347" s="8"/>
      <c r="E347" s="8"/>
      <c r="F347" s="8"/>
      <c r="G347" s="8"/>
      <c r="H347" s="8"/>
      <c r="I347" s="5"/>
      <c r="J347" s="5"/>
      <c r="K347" s="5"/>
    </row>
    <row r="348" spans="2:11" x14ac:dyDescent="0.25">
      <c r="B348" s="1"/>
      <c r="C348" s="1"/>
      <c r="D348" s="8"/>
      <c r="E348" s="8"/>
      <c r="F348" s="8"/>
      <c r="G348" s="8"/>
      <c r="H348" s="8"/>
      <c r="I348" s="5"/>
      <c r="J348" s="5"/>
      <c r="K348" s="5"/>
    </row>
    <row r="349" spans="2:11" x14ac:dyDescent="0.25">
      <c r="B349" s="1"/>
      <c r="C349" s="1"/>
      <c r="D349" s="8"/>
      <c r="E349" s="8"/>
      <c r="F349" s="8"/>
      <c r="G349" s="8"/>
      <c r="H349" s="8"/>
      <c r="I349" s="5"/>
      <c r="J349" s="5"/>
      <c r="K349" s="5"/>
    </row>
    <row r="350" spans="2:11" x14ac:dyDescent="0.25">
      <c r="B350" s="1"/>
      <c r="C350" s="1"/>
      <c r="D350" s="8"/>
      <c r="E350" s="8"/>
      <c r="F350" s="8"/>
      <c r="G350" s="8"/>
      <c r="H350" s="8"/>
      <c r="I350" s="5"/>
      <c r="J350" s="5"/>
      <c r="K350" s="5"/>
    </row>
    <row r="351" spans="2:11" x14ac:dyDescent="0.25">
      <c r="B351" s="1"/>
      <c r="C351" s="1"/>
      <c r="D351" s="8"/>
      <c r="E351" s="8"/>
      <c r="F351" s="8"/>
      <c r="G351" s="8"/>
      <c r="H351" s="8"/>
      <c r="I351" s="5"/>
      <c r="J351" s="5"/>
      <c r="K351" s="5"/>
    </row>
    <row r="352" spans="2:11" x14ac:dyDescent="0.25">
      <c r="B352" s="1"/>
      <c r="C352" s="1"/>
      <c r="D352" s="8"/>
      <c r="E352" s="8"/>
      <c r="F352" s="8"/>
      <c r="G352" s="8"/>
      <c r="H352" s="8"/>
      <c r="I352" s="5"/>
      <c r="J352" s="5"/>
      <c r="K352" s="5"/>
    </row>
    <row r="353" spans="2:11" x14ac:dyDescent="0.25">
      <c r="B353" s="1"/>
      <c r="C353" s="1"/>
      <c r="D353" s="8"/>
      <c r="E353" s="8"/>
      <c r="F353" s="8"/>
      <c r="G353" s="8"/>
      <c r="H353" s="8"/>
      <c r="I353" s="5"/>
      <c r="J353" s="5"/>
      <c r="K353" s="5"/>
    </row>
    <row r="354" spans="2:11" x14ac:dyDescent="0.25">
      <c r="B354" s="1"/>
      <c r="C354" s="1"/>
      <c r="D354" s="8"/>
      <c r="E354" s="8"/>
      <c r="F354" s="8"/>
      <c r="G354" s="8"/>
      <c r="H354" s="8"/>
      <c r="I354" s="5"/>
      <c r="J354" s="5"/>
      <c r="K354" s="5"/>
    </row>
    <row r="355" spans="2:11" x14ac:dyDescent="0.25">
      <c r="B355" s="1"/>
      <c r="C355" s="1"/>
      <c r="D355" s="8"/>
      <c r="E355" s="8"/>
      <c r="F355" s="8"/>
      <c r="G355" s="8"/>
      <c r="H355" s="8"/>
      <c r="I355" s="5"/>
      <c r="J355" s="5"/>
      <c r="K355" s="5"/>
    </row>
    <row r="356" spans="2:11" x14ac:dyDescent="0.25">
      <c r="B356" s="1"/>
      <c r="C356" s="1"/>
      <c r="D356" s="8"/>
      <c r="E356" s="8"/>
      <c r="F356" s="8"/>
      <c r="G356" s="8"/>
      <c r="H356" s="8"/>
      <c r="I356" s="5"/>
      <c r="J356" s="5"/>
      <c r="K356" s="5"/>
    </row>
    <row r="357" spans="2:11" x14ac:dyDescent="0.25">
      <c r="B357" s="1"/>
      <c r="C357" s="1"/>
      <c r="D357" s="8"/>
      <c r="E357" s="8"/>
      <c r="F357" s="8"/>
      <c r="G357" s="8"/>
      <c r="H357" s="8"/>
      <c r="I357" s="5"/>
      <c r="J357" s="5"/>
      <c r="K357" s="5"/>
    </row>
    <row r="358" spans="2:11" x14ac:dyDescent="0.25">
      <c r="B358" s="1"/>
      <c r="C358" s="1"/>
      <c r="D358" s="8"/>
      <c r="E358" s="8"/>
      <c r="F358" s="8"/>
      <c r="G358" s="8"/>
      <c r="H358" s="8"/>
      <c r="I358" s="5"/>
      <c r="J358" s="5"/>
      <c r="K358" s="5"/>
    </row>
    <row r="359" spans="2:11" x14ac:dyDescent="0.25">
      <c r="B359" s="1"/>
      <c r="C359" s="1"/>
      <c r="D359" s="8"/>
      <c r="E359" s="8"/>
      <c r="F359" s="8"/>
      <c r="G359" s="8"/>
      <c r="H359" s="8"/>
      <c r="I359" s="5"/>
      <c r="J359" s="5"/>
      <c r="K359" s="5"/>
    </row>
    <row r="360" spans="2:11" x14ac:dyDescent="0.25">
      <c r="B360" s="1"/>
      <c r="C360" s="1"/>
      <c r="D360" s="8"/>
      <c r="E360" s="8"/>
      <c r="F360" s="8"/>
      <c r="G360" s="8"/>
      <c r="H360" s="8"/>
      <c r="I360" s="5"/>
      <c r="J360" s="5"/>
      <c r="K360" s="5"/>
    </row>
    <row r="361" spans="2:11" x14ac:dyDescent="0.25">
      <c r="B361" s="1"/>
      <c r="C361" s="1"/>
      <c r="D361" s="8"/>
      <c r="E361" s="8"/>
      <c r="F361" s="8"/>
      <c r="G361" s="8"/>
      <c r="H361" s="8"/>
      <c r="I361" s="5"/>
      <c r="J361" s="5"/>
      <c r="K361" s="5"/>
    </row>
    <row r="362" spans="2:11" x14ac:dyDescent="0.25">
      <c r="B362" s="1"/>
      <c r="C362" s="1"/>
      <c r="D362" s="8"/>
      <c r="E362" s="8"/>
      <c r="F362" s="8"/>
      <c r="G362" s="8"/>
      <c r="H362" s="8"/>
      <c r="I362" s="5"/>
      <c r="J362" s="5"/>
      <c r="K362" s="5"/>
    </row>
    <row r="363" spans="2:11" x14ac:dyDescent="0.25">
      <c r="B363" s="1"/>
      <c r="C363" s="1"/>
      <c r="D363" s="8"/>
      <c r="E363" s="8"/>
      <c r="F363" s="8"/>
      <c r="G363" s="8"/>
      <c r="H363" s="8"/>
      <c r="I363" s="5"/>
      <c r="J363" s="5"/>
      <c r="K363" s="5"/>
    </row>
    <row r="364" spans="2:11" x14ac:dyDescent="0.25">
      <c r="B364" s="1"/>
      <c r="C364" s="1"/>
      <c r="D364" s="8"/>
      <c r="E364" s="8"/>
      <c r="F364" s="8"/>
      <c r="G364" s="8"/>
      <c r="H364" s="8"/>
      <c r="I364" s="5"/>
      <c r="J364" s="5"/>
      <c r="K364" s="5"/>
    </row>
    <row r="365" spans="2:11" x14ac:dyDescent="0.25">
      <c r="B365" s="1"/>
      <c r="C365" s="1"/>
      <c r="D365" s="8"/>
      <c r="E365" s="8"/>
      <c r="F365" s="8"/>
      <c r="G365" s="8"/>
      <c r="H365" s="8"/>
      <c r="I365" s="5"/>
      <c r="J365" s="5"/>
      <c r="K365" s="5"/>
    </row>
    <row r="366" spans="2:11" x14ac:dyDescent="0.25">
      <c r="B366" s="1"/>
      <c r="C366" s="1"/>
      <c r="D366" s="8"/>
      <c r="E366" s="8"/>
      <c r="F366" s="8"/>
      <c r="G366" s="8"/>
      <c r="H366" s="8"/>
      <c r="I366" s="5"/>
      <c r="J366" s="5"/>
      <c r="K366" s="5"/>
    </row>
    <row r="367" spans="2:11" x14ac:dyDescent="0.25">
      <c r="B367" s="1"/>
      <c r="C367" s="1"/>
      <c r="D367" s="8"/>
      <c r="E367" s="8"/>
      <c r="F367" s="8"/>
      <c r="G367" s="8"/>
      <c r="H367" s="8"/>
      <c r="I367" s="5"/>
      <c r="J367" s="5"/>
      <c r="K367" s="5"/>
    </row>
    <row r="368" spans="2:11" x14ac:dyDescent="0.25">
      <c r="B368" s="1"/>
      <c r="C368" s="1"/>
      <c r="D368" s="8"/>
      <c r="E368" s="8"/>
      <c r="F368" s="8"/>
      <c r="G368" s="8"/>
      <c r="H368" s="8"/>
      <c r="I368" s="5"/>
      <c r="J368" s="5"/>
      <c r="K368" s="5"/>
    </row>
    <row r="369" spans="2:11" x14ac:dyDescent="0.25">
      <c r="B369" s="1"/>
      <c r="C369" s="1"/>
      <c r="D369" s="8"/>
      <c r="E369" s="8"/>
      <c r="F369" s="8"/>
      <c r="G369" s="8"/>
      <c r="H369" s="8"/>
      <c r="I369" s="5"/>
      <c r="J369" s="5"/>
      <c r="K369" s="5"/>
    </row>
    <row r="370" spans="2:11" x14ac:dyDescent="0.25">
      <c r="B370" s="1"/>
      <c r="C370" s="1"/>
      <c r="D370" s="8"/>
      <c r="E370" s="8"/>
      <c r="F370" s="8"/>
      <c r="G370" s="8"/>
      <c r="H370" s="8"/>
      <c r="I370" s="5"/>
      <c r="J370" s="5"/>
      <c r="K370" s="5"/>
    </row>
    <row r="371" spans="2:11" x14ac:dyDescent="0.25">
      <c r="B371" s="1"/>
      <c r="C371" s="1"/>
      <c r="D371" s="8"/>
      <c r="E371" s="8"/>
      <c r="F371" s="8"/>
      <c r="G371" s="8"/>
      <c r="H371" s="8"/>
      <c r="I371" s="5"/>
      <c r="J371" s="5"/>
      <c r="K371" s="5"/>
    </row>
    <row r="372" spans="2:11" x14ac:dyDescent="0.25">
      <c r="B372" s="1"/>
      <c r="C372" s="1"/>
      <c r="D372" s="8"/>
      <c r="E372" s="8"/>
      <c r="F372" s="8"/>
      <c r="G372" s="8"/>
      <c r="H372" s="8"/>
      <c r="I372" s="5"/>
      <c r="J372" s="5"/>
      <c r="K372" s="5"/>
    </row>
    <row r="373" spans="2:11" x14ac:dyDescent="0.25">
      <c r="B373" s="1"/>
      <c r="C373" s="1"/>
      <c r="D373" s="8"/>
      <c r="E373" s="8"/>
      <c r="F373" s="8"/>
      <c r="G373" s="8"/>
      <c r="H373" s="8"/>
      <c r="I373" s="5"/>
      <c r="J373" s="5"/>
      <c r="K373" s="5"/>
    </row>
    <row r="374" spans="2:11" x14ac:dyDescent="0.25">
      <c r="B374" s="1"/>
      <c r="C374" s="1"/>
      <c r="D374" s="8"/>
      <c r="E374" s="8"/>
      <c r="F374" s="8"/>
      <c r="G374" s="8"/>
      <c r="H374" s="8"/>
      <c r="I374" s="5"/>
      <c r="J374" s="5"/>
      <c r="K374" s="5"/>
    </row>
    <row r="375" spans="2:11" x14ac:dyDescent="0.25">
      <c r="B375" s="1"/>
      <c r="C375" s="1"/>
      <c r="D375" s="8"/>
      <c r="E375" s="8"/>
      <c r="F375" s="8"/>
      <c r="G375" s="8"/>
      <c r="H375" s="8"/>
      <c r="I375" s="5"/>
      <c r="J375" s="5"/>
      <c r="K375" s="5"/>
    </row>
    <row r="376" spans="2:11" x14ac:dyDescent="0.25">
      <c r="B376" s="1"/>
      <c r="C376" s="1"/>
      <c r="D376" s="8"/>
      <c r="E376" s="8"/>
      <c r="F376" s="8"/>
      <c r="G376" s="8"/>
      <c r="H376" s="8"/>
      <c r="I376" s="5"/>
      <c r="J376" s="5"/>
      <c r="K376" s="5"/>
    </row>
    <row r="377" spans="2:11" x14ac:dyDescent="0.25">
      <c r="B377" s="1"/>
      <c r="C377" s="1"/>
      <c r="D377" s="8"/>
      <c r="E377" s="8"/>
      <c r="F377" s="8"/>
      <c r="G377" s="8"/>
      <c r="H377" s="8"/>
      <c r="I377" s="5"/>
      <c r="J377" s="5"/>
      <c r="K377" s="5"/>
    </row>
    <row r="378" spans="2:11" x14ac:dyDescent="0.25">
      <c r="B378" s="1"/>
      <c r="C378" s="1"/>
      <c r="D378" s="8"/>
      <c r="E378" s="8"/>
      <c r="F378" s="8"/>
      <c r="G378" s="8"/>
      <c r="H378" s="8"/>
      <c r="I378" s="5"/>
      <c r="J378" s="5"/>
      <c r="K378" s="5"/>
    </row>
    <row r="379" spans="2:11" x14ac:dyDescent="0.25">
      <c r="B379" s="1"/>
      <c r="C379" s="1"/>
      <c r="D379" s="8"/>
      <c r="E379" s="8"/>
      <c r="F379" s="8"/>
      <c r="G379" s="8"/>
      <c r="H379" s="8"/>
      <c r="I379" s="5"/>
      <c r="J379" s="5"/>
      <c r="K379" s="5"/>
    </row>
    <row r="380" spans="2:11" x14ac:dyDescent="0.25">
      <c r="B380" s="1"/>
      <c r="C380" s="1"/>
      <c r="D380" s="8"/>
      <c r="E380" s="8"/>
      <c r="F380" s="8"/>
      <c r="G380" s="8"/>
      <c r="H380" s="8"/>
      <c r="I380" s="5"/>
      <c r="J380" s="5"/>
      <c r="K380" s="5"/>
    </row>
    <row r="381" spans="2:11" x14ac:dyDescent="0.25">
      <c r="B381" s="1"/>
      <c r="C381" s="1"/>
      <c r="D381" s="8"/>
      <c r="E381" s="8"/>
      <c r="F381" s="8"/>
      <c r="G381" s="8"/>
      <c r="H381" s="8"/>
      <c r="I381" s="5"/>
      <c r="J381" s="5"/>
      <c r="K381" s="5"/>
    </row>
    <row r="382" spans="2:11" x14ac:dyDescent="0.25">
      <c r="B382" s="1"/>
      <c r="C382" s="1"/>
      <c r="D382" s="8"/>
      <c r="E382" s="8"/>
      <c r="F382" s="8"/>
      <c r="G382" s="8"/>
      <c r="H382" s="8"/>
      <c r="I382" s="5"/>
      <c r="J382" s="5"/>
      <c r="K382" s="5"/>
    </row>
    <row r="383" spans="2:11" x14ac:dyDescent="0.25">
      <c r="B383" s="1"/>
      <c r="C383" s="1"/>
      <c r="D383" s="8"/>
      <c r="E383" s="8"/>
      <c r="F383" s="8"/>
      <c r="G383" s="8"/>
      <c r="H383" s="8"/>
      <c r="I383" s="5"/>
      <c r="J383" s="5"/>
      <c r="K383" s="5"/>
    </row>
    <row r="384" spans="2:11" x14ac:dyDescent="0.25">
      <c r="B384" s="1"/>
      <c r="C384" s="1"/>
      <c r="D384" s="8"/>
      <c r="E384" s="8"/>
      <c r="F384" s="8"/>
      <c r="G384" s="8"/>
      <c r="H384" s="8"/>
      <c r="I384" s="5"/>
      <c r="J384" s="5"/>
      <c r="K384" s="5"/>
    </row>
    <row r="385" spans="2:11" x14ac:dyDescent="0.25">
      <c r="B385" s="1"/>
      <c r="C385" s="1"/>
      <c r="D385" s="8"/>
      <c r="E385" s="8"/>
      <c r="F385" s="8"/>
      <c r="G385" s="8"/>
      <c r="H385" s="8"/>
      <c r="I385" s="5"/>
      <c r="J385" s="5"/>
      <c r="K385" s="5"/>
    </row>
    <row r="386" spans="2:11" x14ac:dyDescent="0.25">
      <c r="B386" s="1"/>
      <c r="C386" s="1"/>
      <c r="D386" s="8"/>
      <c r="E386" s="8"/>
      <c r="F386" s="8"/>
      <c r="G386" s="8"/>
      <c r="H386" s="8"/>
      <c r="I386" s="5"/>
      <c r="J386" s="5"/>
      <c r="K386" s="5"/>
    </row>
    <row r="387" spans="2:11" x14ac:dyDescent="0.25">
      <c r="B387" s="1"/>
      <c r="C387" s="1"/>
      <c r="D387" s="8"/>
      <c r="E387" s="8"/>
      <c r="F387" s="8"/>
      <c r="G387" s="8"/>
      <c r="H387" s="8"/>
      <c r="I387" s="5"/>
      <c r="J387" s="5"/>
      <c r="K387" s="5"/>
    </row>
    <row r="388" spans="2:11" x14ac:dyDescent="0.25">
      <c r="B388" s="1"/>
      <c r="C388" s="1"/>
      <c r="D388" s="8"/>
      <c r="E388" s="8"/>
      <c r="F388" s="8"/>
      <c r="G388" s="8"/>
      <c r="H388" s="8"/>
      <c r="I388" s="5"/>
      <c r="J388" s="5"/>
      <c r="K388" s="5"/>
    </row>
    <row r="389" spans="2:11" x14ac:dyDescent="0.25">
      <c r="B389" s="1"/>
      <c r="C389" s="1"/>
      <c r="D389" s="8"/>
      <c r="E389" s="8"/>
      <c r="F389" s="8"/>
      <c r="G389" s="8"/>
      <c r="H389" s="8"/>
      <c r="I389" s="5"/>
      <c r="J389" s="5"/>
      <c r="K389" s="5"/>
    </row>
    <row r="390" spans="2:11" x14ac:dyDescent="0.25">
      <c r="B390" s="1"/>
      <c r="C390" s="1"/>
      <c r="D390" s="8"/>
      <c r="E390" s="8"/>
      <c r="F390" s="8"/>
      <c r="G390" s="8"/>
      <c r="H390" s="8"/>
      <c r="I390" s="5"/>
      <c r="J390" s="5"/>
      <c r="K390" s="5"/>
    </row>
    <row r="391" spans="2:11" x14ac:dyDescent="0.25">
      <c r="B391" s="1"/>
      <c r="C391" s="1"/>
      <c r="D391" s="8"/>
      <c r="E391" s="8"/>
      <c r="F391" s="8"/>
      <c r="G391" s="8"/>
      <c r="H391" s="8"/>
      <c r="I391" s="5"/>
      <c r="J391" s="5"/>
      <c r="K391" s="5"/>
    </row>
    <row r="392" spans="2:11" x14ac:dyDescent="0.25">
      <c r="B392" s="1"/>
      <c r="C392" s="1"/>
      <c r="D392" s="8"/>
      <c r="E392" s="8"/>
      <c r="F392" s="8"/>
      <c r="G392" s="8"/>
      <c r="H392" s="8"/>
      <c r="I392" s="5"/>
      <c r="J392" s="5"/>
      <c r="K392" s="5"/>
    </row>
    <row r="393" spans="2:11" x14ac:dyDescent="0.25">
      <c r="B393" s="1"/>
      <c r="C393" s="1"/>
      <c r="D393" s="8"/>
      <c r="E393" s="8"/>
      <c r="F393" s="8"/>
      <c r="G393" s="8"/>
      <c r="H393" s="8"/>
      <c r="I393" s="5"/>
      <c r="J393" s="5"/>
      <c r="K393" s="5"/>
    </row>
    <row r="394" spans="2:11" x14ac:dyDescent="0.25">
      <c r="B394" s="1"/>
      <c r="C394" s="1"/>
      <c r="D394" s="8"/>
      <c r="E394" s="8"/>
      <c r="F394" s="8"/>
      <c r="G394" s="8"/>
      <c r="H394" s="8"/>
      <c r="I394" s="5"/>
      <c r="J394" s="5"/>
      <c r="K394" s="5"/>
    </row>
    <row r="395" spans="2:11" x14ac:dyDescent="0.25">
      <c r="B395" s="1"/>
      <c r="C395" s="1"/>
      <c r="D395" s="8"/>
      <c r="E395" s="8"/>
      <c r="F395" s="8"/>
      <c r="G395" s="8"/>
      <c r="H395" s="8"/>
      <c r="I395" s="5"/>
      <c r="J395" s="5"/>
      <c r="K395" s="5"/>
    </row>
    <row r="396" spans="2:11" x14ac:dyDescent="0.25">
      <c r="B396" s="1"/>
      <c r="C396" s="1"/>
      <c r="D396" s="8"/>
      <c r="E396" s="8"/>
      <c r="F396" s="8"/>
      <c r="G396" s="8"/>
      <c r="H396" s="8"/>
      <c r="I396" s="5"/>
      <c r="J396" s="5"/>
      <c r="K396" s="5"/>
    </row>
    <row r="397" spans="2:11" x14ac:dyDescent="0.25">
      <c r="B397" s="1"/>
      <c r="C397" s="1"/>
      <c r="D397" s="8"/>
      <c r="E397" s="8"/>
      <c r="F397" s="8"/>
      <c r="G397" s="8"/>
      <c r="H397" s="8"/>
      <c r="I397" s="5"/>
      <c r="J397" s="5"/>
      <c r="K397" s="5"/>
    </row>
    <row r="398" spans="2:11" x14ac:dyDescent="0.25">
      <c r="B398" s="1"/>
      <c r="C398" s="1"/>
      <c r="D398" s="8"/>
      <c r="E398" s="8"/>
      <c r="F398" s="8"/>
      <c r="G398" s="8"/>
      <c r="H398" s="8"/>
      <c r="I398" s="5"/>
      <c r="J398" s="5"/>
      <c r="K398" s="5"/>
    </row>
    <row r="399" spans="2:11" x14ac:dyDescent="0.25">
      <c r="B399" s="1"/>
      <c r="C399" s="1"/>
      <c r="D399" s="8"/>
      <c r="E399" s="8"/>
      <c r="F399" s="8"/>
      <c r="G399" s="8"/>
      <c r="H399" s="8"/>
      <c r="I399" s="5"/>
      <c r="J399" s="5"/>
      <c r="K399" s="5"/>
    </row>
    <row r="400" spans="2:11" x14ac:dyDescent="0.25">
      <c r="B400" s="1"/>
      <c r="C400" s="1"/>
      <c r="D400" s="8"/>
      <c r="E400" s="8"/>
      <c r="F400" s="8"/>
      <c r="G400" s="8"/>
      <c r="H400" s="8"/>
      <c r="I400" s="5"/>
      <c r="J400" s="5"/>
      <c r="K400" s="5"/>
    </row>
    <row r="401" spans="2:11" x14ac:dyDescent="0.25">
      <c r="B401" s="1"/>
      <c r="C401" s="1"/>
      <c r="D401" s="8"/>
      <c r="E401" s="8"/>
      <c r="F401" s="8"/>
      <c r="G401" s="8"/>
      <c r="H401" s="8"/>
      <c r="I401" s="5"/>
      <c r="J401" s="5"/>
      <c r="K401" s="5"/>
    </row>
    <row r="402" spans="2:11" x14ac:dyDescent="0.25">
      <c r="B402" s="1"/>
      <c r="C402" s="1"/>
      <c r="D402" s="8"/>
      <c r="E402" s="8"/>
      <c r="F402" s="8"/>
      <c r="G402" s="8"/>
      <c r="H402" s="8"/>
      <c r="I402" s="5"/>
      <c r="J402" s="5"/>
      <c r="K402" s="5"/>
    </row>
    <row r="403" spans="2:11" x14ac:dyDescent="0.25">
      <c r="B403" s="1"/>
      <c r="C403" s="1"/>
      <c r="D403" s="8"/>
      <c r="E403" s="8"/>
      <c r="F403" s="8"/>
      <c r="G403" s="8"/>
      <c r="H403" s="8"/>
      <c r="I403" s="5"/>
      <c r="J403" s="5"/>
      <c r="K403" s="5"/>
    </row>
    <row r="404" spans="2:11" x14ac:dyDescent="0.25">
      <c r="B404" s="1"/>
      <c r="C404" s="1"/>
      <c r="D404" s="8"/>
      <c r="E404" s="8"/>
      <c r="F404" s="8"/>
      <c r="G404" s="8"/>
      <c r="H404" s="8"/>
      <c r="I404" s="5"/>
      <c r="J404" s="5"/>
      <c r="K404" s="5"/>
    </row>
    <row r="405" spans="2:11" x14ac:dyDescent="0.25">
      <c r="B405" s="1"/>
      <c r="C405" s="1"/>
      <c r="D405" s="8"/>
      <c r="E405" s="8"/>
      <c r="F405" s="8"/>
      <c r="G405" s="8"/>
      <c r="H405" s="8"/>
      <c r="I405" s="5"/>
      <c r="J405" s="5"/>
      <c r="K405" s="5"/>
    </row>
    <row r="406" spans="2:11" x14ac:dyDescent="0.25">
      <c r="B406" s="1"/>
      <c r="C406" s="1"/>
      <c r="D406" s="8"/>
      <c r="E406" s="8"/>
      <c r="F406" s="8"/>
      <c r="G406" s="8"/>
      <c r="H406" s="8"/>
      <c r="I406" s="5"/>
      <c r="J406" s="5"/>
      <c r="K406" s="5"/>
    </row>
    <row r="407" spans="2:11" x14ac:dyDescent="0.25">
      <c r="B407" s="1"/>
      <c r="C407" s="1"/>
      <c r="D407" s="8"/>
      <c r="E407" s="8"/>
      <c r="F407" s="8"/>
      <c r="G407" s="8"/>
      <c r="H407" s="8"/>
      <c r="I407" s="5"/>
      <c r="J407" s="5"/>
      <c r="K407" s="5"/>
    </row>
    <row r="408" spans="2:11" x14ac:dyDescent="0.25">
      <c r="B408" s="1"/>
      <c r="C408" s="1"/>
      <c r="D408" s="8"/>
      <c r="E408" s="8"/>
      <c r="F408" s="8"/>
      <c r="G408" s="8"/>
      <c r="H408" s="8"/>
      <c r="I408" s="5"/>
      <c r="J408" s="5"/>
      <c r="K408" s="5"/>
    </row>
    <row r="409" spans="2:11" x14ac:dyDescent="0.25">
      <c r="B409" s="1"/>
      <c r="C409" s="1"/>
      <c r="D409" s="8"/>
      <c r="E409" s="8"/>
      <c r="F409" s="8"/>
      <c r="G409" s="8"/>
      <c r="H409" s="8"/>
      <c r="I409" s="5"/>
      <c r="J409" s="5"/>
      <c r="K409" s="5"/>
    </row>
    <row r="410" spans="2:11" x14ac:dyDescent="0.25">
      <c r="B410" s="1"/>
      <c r="C410" s="1"/>
      <c r="D410" s="8"/>
      <c r="E410" s="8"/>
      <c r="F410" s="8"/>
      <c r="G410" s="8"/>
      <c r="H410" s="8"/>
      <c r="I410" s="5"/>
      <c r="J410" s="5"/>
      <c r="K410" s="5"/>
    </row>
    <row r="411" spans="2:11" x14ac:dyDescent="0.25">
      <c r="B411" s="1"/>
      <c r="C411" s="1"/>
      <c r="D411" s="8"/>
      <c r="E411" s="8"/>
      <c r="F411" s="8"/>
      <c r="G411" s="8"/>
      <c r="H411" s="8"/>
      <c r="I411" s="5"/>
      <c r="J411" s="5"/>
      <c r="K411" s="5"/>
    </row>
    <row r="412" spans="2:11" x14ac:dyDescent="0.25">
      <c r="B412" s="1"/>
      <c r="C412" s="1"/>
      <c r="D412" s="8"/>
      <c r="E412" s="8"/>
      <c r="F412" s="8"/>
      <c r="G412" s="8"/>
      <c r="H412" s="8"/>
      <c r="I412" s="5"/>
      <c r="J412" s="5"/>
      <c r="K412" s="5"/>
    </row>
    <row r="413" spans="2:11" x14ac:dyDescent="0.25">
      <c r="B413" s="1"/>
      <c r="C413" s="1"/>
      <c r="D413" s="8"/>
      <c r="E413" s="8"/>
      <c r="F413" s="8"/>
      <c r="G413" s="8"/>
      <c r="H413" s="8"/>
      <c r="I413" s="5"/>
      <c r="J413" s="5"/>
      <c r="K413" s="5"/>
    </row>
    <row r="414" spans="2:11" x14ac:dyDescent="0.25">
      <c r="B414" s="1"/>
      <c r="C414" s="1"/>
      <c r="D414" s="8"/>
      <c r="E414" s="8"/>
      <c r="F414" s="8"/>
      <c r="G414" s="8"/>
      <c r="H414" s="8"/>
      <c r="I414" s="5"/>
      <c r="J414" s="5"/>
      <c r="K414" s="5"/>
    </row>
    <row r="415" spans="2:11" x14ac:dyDescent="0.25">
      <c r="B415" s="1"/>
      <c r="C415" s="1"/>
      <c r="D415" s="8"/>
      <c r="E415" s="8"/>
      <c r="F415" s="8"/>
      <c r="G415" s="8"/>
      <c r="H415" s="8"/>
      <c r="I415" s="5"/>
      <c r="J415" s="5"/>
      <c r="K415" s="5"/>
    </row>
    <row r="416" spans="2:11" x14ac:dyDescent="0.25">
      <c r="B416" s="1"/>
      <c r="C416" s="1"/>
      <c r="D416" s="8"/>
      <c r="E416" s="8"/>
      <c r="F416" s="8"/>
      <c r="G416" s="8"/>
      <c r="H416" s="8"/>
      <c r="I416" s="5"/>
      <c r="J416" s="5"/>
      <c r="K416" s="5"/>
    </row>
    <row r="417" spans="2:11" x14ac:dyDescent="0.25">
      <c r="B417" s="1"/>
      <c r="C417" s="1"/>
      <c r="D417" s="8"/>
      <c r="E417" s="8"/>
      <c r="F417" s="8"/>
      <c r="G417" s="8"/>
      <c r="H417" s="8"/>
      <c r="I417" s="5"/>
      <c r="J417" s="5"/>
      <c r="K417" s="5"/>
    </row>
    <row r="418" spans="2:11" x14ac:dyDescent="0.25">
      <c r="B418" s="1"/>
      <c r="C418" s="1"/>
      <c r="D418" s="8"/>
      <c r="E418" s="8"/>
      <c r="F418" s="8"/>
      <c r="G418" s="8"/>
      <c r="H418" s="8"/>
      <c r="I418" s="5"/>
      <c r="J418" s="5"/>
      <c r="K418" s="5"/>
    </row>
    <row r="419" spans="2:11" x14ac:dyDescent="0.25">
      <c r="B419" s="1"/>
      <c r="C419" s="1"/>
      <c r="D419" s="8"/>
      <c r="E419" s="8"/>
      <c r="F419" s="8"/>
      <c r="G419" s="8"/>
      <c r="H419" s="8"/>
      <c r="I419" s="5"/>
      <c r="J419" s="5"/>
      <c r="K419" s="5"/>
    </row>
    <row r="420" spans="2:11" x14ac:dyDescent="0.25">
      <c r="B420" s="1"/>
      <c r="C420" s="1"/>
      <c r="D420" s="8"/>
      <c r="E420" s="8"/>
      <c r="F420" s="8"/>
      <c r="G420" s="8"/>
      <c r="H420" s="8"/>
      <c r="I420" s="5"/>
      <c r="J420" s="5"/>
      <c r="K420" s="5"/>
    </row>
    <row r="421" spans="2:11" x14ac:dyDescent="0.25">
      <c r="B421" s="1"/>
      <c r="C421" s="1"/>
      <c r="D421" s="8"/>
      <c r="E421" s="8"/>
      <c r="F421" s="8"/>
      <c r="G421" s="8"/>
      <c r="H421" s="8"/>
      <c r="I421" s="5"/>
      <c r="J421" s="5"/>
      <c r="K421" s="5"/>
    </row>
    <row r="422" spans="2:11" x14ac:dyDescent="0.25">
      <c r="B422" s="1"/>
      <c r="C422" s="1"/>
      <c r="D422" s="8"/>
      <c r="E422" s="8"/>
      <c r="F422" s="8"/>
      <c r="G422" s="8"/>
      <c r="H422" s="8"/>
      <c r="I422" s="5"/>
      <c r="J422" s="5"/>
      <c r="K422" s="5"/>
    </row>
    <row r="423" spans="2:11" x14ac:dyDescent="0.25">
      <c r="B423" s="1"/>
      <c r="C423" s="1"/>
      <c r="D423" s="8"/>
      <c r="E423" s="8"/>
      <c r="F423" s="8"/>
      <c r="G423" s="8"/>
      <c r="H423" s="8"/>
      <c r="I423" s="5"/>
      <c r="J423" s="5"/>
      <c r="K423" s="5"/>
    </row>
    <row r="424" spans="2:11" x14ac:dyDescent="0.25">
      <c r="B424" s="1"/>
      <c r="C424" s="1"/>
      <c r="D424" s="8"/>
      <c r="E424" s="8"/>
      <c r="F424" s="8"/>
      <c r="G424" s="8"/>
      <c r="H424" s="8"/>
      <c r="I424" s="5"/>
      <c r="J424" s="5"/>
      <c r="K424" s="5"/>
    </row>
    <row r="425" spans="2:11" x14ac:dyDescent="0.25">
      <c r="B425" s="1"/>
      <c r="C425" s="1"/>
      <c r="D425" s="8"/>
      <c r="E425" s="8"/>
      <c r="F425" s="8"/>
      <c r="G425" s="8"/>
      <c r="H425" s="8"/>
      <c r="I425" s="5"/>
      <c r="J425" s="5"/>
      <c r="K425" s="5"/>
    </row>
    <row r="426" spans="2:11" x14ac:dyDescent="0.25">
      <c r="B426" s="1"/>
      <c r="C426" s="1"/>
      <c r="D426" s="8"/>
      <c r="E426" s="8"/>
      <c r="F426" s="8"/>
      <c r="G426" s="8"/>
      <c r="H426" s="8"/>
      <c r="I426" s="5"/>
      <c r="J426" s="5"/>
      <c r="K426" s="5"/>
    </row>
    <row r="427" spans="2:11" x14ac:dyDescent="0.25">
      <c r="B427" s="1"/>
      <c r="C427" s="1"/>
      <c r="D427" s="8"/>
      <c r="E427" s="8"/>
      <c r="F427" s="8"/>
      <c r="G427" s="8"/>
      <c r="H427" s="8"/>
      <c r="I427" s="5"/>
      <c r="J427" s="5"/>
      <c r="K427" s="5"/>
    </row>
    <row r="428" spans="2:11" x14ac:dyDescent="0.25">
      <c r="B428" s="1"/>
      <c r="C428" s="1"/>
      <c r="D428" s="8"/>
      <c r="E428" s="8"/>
      <c r="F428" s="8"/>
      <c r="G428" s="8"/>
      <c r="H428" s="8"/>
      <c r="I428" s="5"/>
      <c r="J428" s="5"/>
      <c r="K428" s="5"/>
    </row>
    <row r="429" spans="2:11" x14ac:dyDescent="0.25">
      <c r="B429" s="1"/>
      <c r="C429" s="1"/>
      <c r="D429" s="8"/>
      <c r="E429" s="8"/>
      <c r="F429" s="8"/>
      <c r="G429" s="8"/>
      <c r="H429" s="8"/>
      <c r="I429" s="5"/>
      <c r="J429" s="5"/>
      <c r="K429" s="5"/>
    </row>
    <row r="430" spans="2:11" x14ac:dyDescent="0.25">
      <c r="B430" s="1"/>
      <c r="C430" s="1"/>
      <c r="D430" s="8"/>
      <c r="E430" s="8"/>
      <c r="F430" s="8"/>
      <c r="G430" s="8"/>
      <c r="H430" s="8"/>
      <c r="I430" s="5"/>
      <c r="J430" s="5"/>
      <c r="K430" s="5"/>
    </row>
    <row r="431" spans="2:11" x14ac:dyDescent="0.25">
      <c r="B431" s="1"/>
      <c r="C431" s="1"/>
      <c r="D431" s="8"/>
      <c r="E431" s="8"/>
      <c r="F431" s="8"/>
      <c r="G431" s="8"/>
      <c r="H431" s="8"/>
      <c r="I431" s="5"/>
      <c r="J431" s="5"/>
      <c r="K431" s="5"/>
    </row>
    <row r="432" spans="2:11" x14ac:dyDescent="0.25">
      <c r="B432" s="1"/>
      <c r="C432" s="1"/>
      <c r="D432" s="8"/>
      <c r="E432" s="8"/>
      <c r="F432" s="8"/>
      <c r="G432" s="8"/>
      <c r="H432" s="8"/>
      <c r="I432" s="5"/>
      <c r="J432" s="5"/>
      <c r="K432" s="5"/>
    </row>
    <row r="433" spans="2:11" x14ac:dyDescent="0.25">
      <c r="B433" s="1"/>
      <c r="C433" s="1"/>
      <c r="D433" s="8"/>
      <c r="E433" s="8"/>
      <c r="F433" s="8"/>
      <c r="G433" s="8"/>
      <c r="H433" s="8"/>
      <c r="I433" s="5"/>
      <c r="J433" s="5"/>
      <c r="K433" s="5"/>
    </row>
    <row r="434" spans="2:11" x14ac:dyDescent="0.25">
      <c r="B434" s="1"/>
      <c r="C434" s="1"/>
      <c r="D434" s="8"/>
      <c r="E434" s="8"/>
      <c r="F434" s="8"/>
      <c r="G434" s="8"/>
      <c r="H434" s="8"/>
      <c r="I434" s="5"/>
      <c r="J434" s="5"/>
      <c r="K434" s="5"/>
    </row>
    <row r="435" spans="2:11" x14ac:dyDescent="0.25">
      <c r="B435" s="1"/>
      <c r="C435" s="1"/>
      <c r="D435" s="8"/>
      <c r="E435" s="8"/>
      <c r="F435" s="8"/>
      <c r="G435" s="8"/>
      <c r="H435" s="8"/>
      <c r="I435" s="5"/>
      <c r="J435" s="5"/>
      <c r="K435" s="5"/>
    </row>
    <row r="436" spans="2:11" x14ac:dyDescent="0.25">
      <c r="B436" s="1"/>
      <c r="C436" s="1"/>
      <c r="D436" s="8"/>
      <c r="E436" s="8"/>
      <c r="F436" s="8"/>
      <c r="G436" s="8"/>
      <c r="H436" s="8"/>
      <c r="I436" s="5"/>
      <c r="J436" s="5"/>
      <c r="K436" s="5"/>
    </row>
    <row r="437" spans="2:11" x14ac:dyDescent="0.25">
      <c r="B437" s="1"/>
      <c r="C437" s="1"/>
      <c r="D437" s="8"/>
      <c r="E437" s="8"/>
      <c r="F437" s="8"/>
      <c r="G437" s="8"/>
      <c r="H437" s="8"/>
      <c r="I437" s="5"/>
      <c r="J437" s="5"/>
      <c r="K437" s="5"/>
    </row>
    <row r="438" spans="2:11" x14ac:dyDescent="0.25">
      <c r="B438" s="1"/>
      <c r="C438" s="1"/>
      <c r="D438" s="8"/>
      <c r="E438" s="8"/>
      <c r="F438" s="8"/>
      <c r="G438" s="8"/>
      <c r="H438" s="8"/>
      <c r="I438" s="5"/>
      <c r="J438" s="5"/>
      <c r="K438" s="5"/>
    </row>
    <row r="439" spans="2:11" x14ac:dyDescent="0.25">
      <c r="B439" s="1"/>
      <c r="C439" s="1"/>
      <c r="D439" s="8"/>
      <c r="E439" s="8"/>
      <c r="F439" s="8"/>
      <c r="G439" s="8"/>
      <c r="H439" s="8"/>
      <c r="I439" s="5"/>
      <c r="J439" s="5"/>
      <c r="K439" s="5"/>
    </row>
    <row r="440" spans="2:11" x14ac:dyDescent="0.25">
      <c r="B440" s="1"/>
      <c r="C440" s="1"/>
      <c r="D440" s="8"/>
      <c r="E440" s="8"/>
      <c r="F440" s="8"/>
      <c r="G440" s="8"/>
      <c r="H440" s="8"/>
      <c r="I440" s="5"/>
      <c r="J440" s="5"/>
      <c r="K440" s="5"/>
    </row>
    <row r="441" spans="2:11" x14ac:dyDescent="0.25">
      <c r="B441" s="1"/>
      <c r="C441" s="1"/>
      <c r="D441" s="8"/>
      <c r="E441" s="8"/>
      <c r="F441" s="8"/>
      <c r="G441" s="8"/>
      <c r="H441" s="8"/>
      <c r="I441" s="5"/>
      <c r="J441" s="5"/>
      <c r="K441" s="5"/>
    </row>
    <row r="442" spans="2:11" x14ac:dyDescent="0.25">
      <c r="B442" s="1"/>
      <c r="C442" s="1"/>
      <c r="D442" s="8"/>
      <c r="E442" s="8"/>
      <c r="F442" s="8"/>
      <c r="G442" s="8"/>
      <c r="H442" s="8"/>
      <c r="I442" s="5"/>
      <c r="J442" s="5"/>
      <c r="K442" s="5"/>
    </row>
    <row r="443" spans="2:11" x14ac:dyDescent="0.25">
      <c r="B443" s="1"/>
      <c r="C443" s="1"/>
      <c r="D443" s="8"/>
      <c r="E443" s="8"/>
      <c r="F443" s="8"/>
      <c r="G443" s="8"/>
      <c r="H443" s="8"/>
      <c r="I443" s="5"/>
      <c r="J443" s="5"/>
      <c r="K443" s="5"/>
    </row>
    <row r="444" spans="2:11" x14ac:dyDescent="0.25">
      <c r="B444" s="1"/>
      <c r="C444" s="1"/>
      <c r="D444" s="8"/>
      <c r="E444" s="8"/>
      <c r="F444" s="8"/>
      <c r="G444" s="8"/>
      <c r="H444" s="8"/>
      <c r="I444" s="5"/>
      <c r="J444" s="5"/>
      <c r="K444" s="5"/>
    </row>
    <row r="445" spans="2:11" x14ac:dyDescent="0.25">
      <c r="B445" s="1"/>
      <c r="C445" s="1"/>
      <c r="D445" s="8"/>
      <c r="E445" s="8"/>
      <c r="F445" s="8"/>
      <c r="G445" s="8"/>
      <c r="H445" s="8"/>
      <c r="I445" s="5"/>
      <c r="J445" s="5"/>
      <c r="K445" s="5"/>
    </row>
    <row r="446" spans="2:11" x14ac:dyDescent="0.25">
      <c r="B446" s="1"/>
      <c r="C446" s="1"/>
      <c r="D446" s="8"/>
      <c r="E446" s="8"/>
      <c r="F446" s="8"/>
      <c r="G446" s="8"/>
      <c r="H446" s="8"/>
      <c r="I446" s="5"/>
      <c r="J446" s="5"/>
      <c r="K446" s="5"/>
    </row>
    <row r="447" spans="2:11" x14ac:dyDescent="0.25">
      <c r="B447" s="1"/>
      <c r="C447" s="1"/>
      <c r="D447" s="8"/>
      <c r="E447" s="8"/>
      <c r="F447" s="8"/>
      <c r="G447" s="8"/>
      <c r="H447" s="8"/>
      <c r="I447" s="5"/>
      <c r="J447" s="5"/>
      <c r="K447" s="5"/>
    </row>
    <row r="448" spans="2:11" x14ac:dyDescent="0.25">
      <c r="B448" s="1"/>
      <c r="C448" s="1"/>
      <c r="D448" s="8"/>
      <c r="E448" s="8"/>
      <c r="F448" s="8"/>
      <c r="G448" s="8"/>
      <c r="H448" s="8"/>
      <c r="I448" s="5"/>
      <c r="J448" s="5"/>
      <c r="K448" s="5"/>
    </row>
    <row r="449" spans="2:11" x14ac:dyDescent="0.25">
      <c r="B449" s="1"/>
      <c r="C449" s="1"/>
      <c r="D449" s="8"/>
      <c r="E449" s="8"/>
      <c r="F449" s="8"/>
      <c r="G449" s="8"/>
      <c r="H449" s="8"/>
      <c r="I449" s="5"/>
      <c r="J449" s="5"/>
      <c r="K449" s="5"/>
    </row>
    <row r="450" spans="2:11" x14ac:dyDescent="0.25">
      <c r="B450" s="1"/>
      <c r="C450" s="1"/>
      <c r="D450" s="8"/>
      <c r="E450" s="8"/>
      <c r="F450" s="8"/>
      <c r="G450" s="8"/>
      <c r="H450" s="8"/>
      <c r="I450" s="5"/>
      <c r="J450" s="5"/>
      <c r="K450" s="5"/>
    </row>
    <row r="451" spans="2:11" x14ac:dyDescent="0.25">
      <c r="B451" s="1"/>
      <c r="C451" s="1"/>
      <c r="D451" s="8"/>
      <c r="E451" s="8"/>
      <c r="F451" s="8"/>
      <c r="G451" s="8"/>
      <c r="H451" s="8"/>
      <c r="I451" s="5"/>
      <c r="J451" s="5"/>
      <c r="K451" s="5"/>
    </row>
    <row r="452" spans="2:11" x14ac:dyDescent="0.25">
      <c r="B452" s="1"/>
      <c r="C452" s="1"/>
      <c r="D452" s="8"/>
      <c r="E452" s="8"/>
      <c r="F452" s="8"/>
      <c r="G452" s="8"/>
      <c r="H452" s="8"/>
      <c r="I452" s="5"/>
      <c r="J452" s="5"/>
      <c r="K452" s="5"/>
    </row>
    <row r="453" spans="2:11" x14ac:dyDescent="0.25">
      <c r="B453" s="1"/>
      <c r="C453" s="1"/>
      <c r="D453" s="8"/>
      <c r="E453" s="8"/>
      <c r="F453" s="8"/>
      <c r="G453" s="8"/>
      <c r="H453" s="8"/>
      <c r="I453" s="5"/>
      <c r="J453" s="5"/>
      <c r="K453" s="5"/>
    </row>
    <row r="454" spans="2:11" x14ac:dyDescent="0.25">
      <c r="B454" s="1"/>
      <c r="C454" s="1"/>
      <c r="D454" s="8"/>
      <c r="E454" s="8"/>
      <c r="F454" s="8"/>
      <c r="G454" s="8"/>
      <c r="H454" s="8"/>
      <c r="I454" s="5"/>
      <c r="J454" s="5"/>
      <c r="K454" s="5"/>
    </row>
    <row r="455" spans="2:11" x14ac:dyDescent="0.25">
      <c r="B455" s="1"/>
      <c r="C455" s="1"/>
      <c r="D455" s="8"/>
      <c r="E455" s="8"/>
      <c r="F455" s="8"/>
      <c r="G455" s="8"/>
      <c r="H455" s="8"/>
      <c r="I455" s="5"/>
      <c r="J455" s="5"/>
      <c r="K455" s="5"/>
    </row>
    <row r="456" spans="2:11" x14ac:dyDescent="0.25">
      <c r="B456" s="1"/>
      <c r="C456" s="1"/>
      <c r="D456" s="8"/>
      <c r="E456" s="8"/>
      <c r="F456" s="8"/>
      <c r="G456" s="8"/>
      <c r="H456" s="8"/>
      <c r="I456" s="5"/>
      <c r="J456" s="5"/>
      <c r="K456" s="5"/>
    </row>
    <row r="457" spans="2:11" x14ac:dyDescent="0.25">
      <c r="B457" s="1"/>
      <c r="C457" s="1"/>
      <c r="D457" s="8"/>
      <c r="E457" s="8"/>
      <c r="F457" s="8"/>
      <c r="G457" s="8"/>
      <c r="H457" s="8"/>
      <c r="I457" s="5"/>
      <c r="J457" s="5"/>
      <c r="K457" s="5"/>
    </row>
    <row r="458" spans="2:11" x14ac:dyDescent="0.25">
      <c r="B458" s="1"/>
      <c r="C458" s="1"/>
      <c r="D458" s="8"/>
      <c r="E458" s="8"/>
      <c r="F458" s="8"/>
      <c r="G458" s="8"/>
      <c r="H458" s="8"/>
      <c r="I458" s="5"/>
      <c r="J458" s="5"/>
      <c r="K458" s="5"/>
    </row>
    <row r="459" spans="2:11" x14ac:dyDescent="0.25">
      <c r="B459" s="1"/>
      <c r="C459" s="1"/>
      <c r="D459" s="8"/>
      <c r="E459" s="8"/>
      <c r="F459" s="8"/>
      <c r="G459" s="8"/>
      <c r="H459" s="8"/>
      <c r="I459" s="5"/>
      <c r="J459" s="5"/>
      <c r="K459" s="5"/>
    </row>
    <row r="460" spans="2:11" x14ac:dyDescent="0.25">
      <c r="B460" s="1"/>
      <c r="C460" s="1"/>
      <c r="D460" s="8"/>
      <c r="E460" s="8"/>
      <c r="F460" s="8"/>
      <c r="G460" s="8"/>
      <c r="H460" s="8"/>
      <c r="I460" s="5"/>
      <c r="J460" s="5"/>
      <c r="K460" s="5"/>
    </row>
    <row r="461" spans="2:11" x14ac:dyDescent="0.25">
      <c r="B461" s="1"/>
      <c r="C461" s="1"/>
      <c r="D461" s="8"/>
      <c r="E461" s="8"/>
      <c r="F461" s="8"/>
      <c r="G461" s="8"/>
      <c r="H461" s="8"/>
      <c r="I461" s="5"/>
      <c r="J461" s="5"/>
      <c r="K461" s="5"/>
    </row>
    <row r="462" spans="2:11" x14ac:dyDescent="0.25">
      <c r="B462" s="1"/>
      <c r="C462" s="1"/>
      <c r="D462" s="8"/>
      <c r="E462" s="8"/>
      <c r="F462" s="8"/>
      <c r="G462" s="8"/>
      <c r="H462" s="8"/>
      <c r="I462" s="5"/>
      <c r="J462" s="5"/>
      <c r="K462" s="5"/>
    </row>
    <row r="463" spans="2:11" x14ac:dyDescent="0.25">
      <c r="B463" s="1"/>
      <c r="C463" s="1"/>
      <c r="D463" s="8"/>
      <c r="E463" s="8"/>
      <c r="F463" s="8"/>
      <c r="G463" s="8"/>
      <c r="H463" s="8"/>
      <c r="I463" s="5"/>
      <c r="J463" s="5"/>
      <c r="K463" s="5"/>
    </row>
    <row r="464" spans="2:11" x14ac:dyDescent="0.25">
      <c r="B464" s="1"/>
      <c r="C464" s="1"/>
      <c r="D464" s="8"/>
      <c r="E464" s="8"/>
      <c r="F464" s="8"/>
      <c r="G464" s="8"/>
      <c r="H464" s="8"/>
      <c r="I464" s="5"/>
      <c r="J464" s="5"/>
      <c r="K464" s="5"/>
    </row>
    <row r="465" spans="2:11" x14ac:dyDescent="0.25">
      <c r="B465" s="1"/>
      <c r="C465" s="1"/>
      <c r="D465" s="8"/>
      <c r="E465" s="8"/>
      <c r="F465" s="8"/>
      <c r="G465" s="8"/>
      <c r="H465" s="8"/>
      <c r="I465" s="5"/>
      <c r="J465" s="5"/>
      <c r="K465" s="5"/>
    </row>
    <row r="466" spans="2:11" x14ac:dyDescent="0.25">
      <c r="B466" s="1"/>
      <c r="C466" s="1"/>
      <c r="D466" s="8"/>
      <c r="E466" s="8"/>
      <c r="F466" s="8"/>
      <c r="G466" s="8"/>
      <c r="H466" s="8"/>
      <c r="I466" s="5"/>
      <c r="J466" s="5"/>
      <c r="K466" s="5"/>
    </row>
    <row r="467" spans="2:11" x14ac:dyDescent="0.25">
      <c r="B467" s="1"/>
      <c r="C467" s="1"/>
      <c r="D467" s="8"/>
      <c r="E467" s="8"/>
      <c r="F467" s="8"/>
      <c r="G467" s="8"/>
      <c r="H467" s="8"/>
      <c r="I467" s="5"/>
      <c r="J467" s="5"/>
      <c r="K467" s="5"/>
    </row>
    <row r="468" spans="2:11" x14ac:dyDescent="0.25">
      <c r="B468" s="1"/>
      <c r="C468" s="1"/>
      <c r="D468" s="8"/>
      <c r="E468" s="8"/>
      <c r="F468" s="8"/>
      <c r="G468" s="8"/>
      <c r="H468" s="8"/>
      <c r="I468" s="5"/>
      <c r="J468" s="5"/>
      <c r="K468" s="5"/>
    </row>
    <row r="469" spans="2:11" x14ac:dyDescent="0.25">
      <c r="B469" s="1"/>
      <c r="C469" s="1"/>
      <c r="D469" s="8"/>
      <c r="E469" s="8"/>
      <c r="F469" s="8"/>
      <c r="G469" s="8"/>
      <c r="H469" s="8"/>
      <c r="I469" s="5"/>
      <c r="J469" s="5"/>
      <c r="K469" s="5"/>
    </row>
    <row r="470" spans="2:11" x14ac:dyDescent="0.25">
      <c r="B470" s="1"/>
      <c r="C470" s="1"/>
      <c r="D470" s="8"/>
      <c r="E470" s="8"/>
      <c r="F470" s="8"/>
      <c r="G470" s="8"/>
      <c r="H470" s="8"/>
      <c r="I470" s="5"/>
      <c r="J470" s="5"/>
      <c r="K470" s="5"/>
    </row>
    <row r="471" spans="2:11" x14ac:dyDescent="0.25">
      <c r="B471" s="1"/>
      <c r="C471" s="1"/>
      <c r="D471" s="8"/>
      <c r="E471" s="8"/>
      <c r="F471" s="8"/>
      <c r="G471" s="8"/>
      <c r="H471" s="8"/>
      <c r="I471" s="5"/>
      <c r="J471" s="5"/>
      <c r="K471" s="5"/>
    </row>
    <row r="472" spans="2:11" x14ac:dyDescent="0.25">
      <c r="B472" s="1"/>
      <c r="C472" s="1"/>
      <c r="D472" s="8"/>
      <c r="E472" s="8"/>
      <c r="F472" s="8"/>
      <c r="G472" s="8"/>
      <c r="H472" s="8"/>
      <c r="I472" s="5"/>
      <c r="J472" s="5"/>
      <c r="K472" s="5"/>
    </row>
    <row r="473" spans="2:11" x14ac:dyDescent="0.25">
      <c r="B473" s="1"/>
      <c r="C473" s="1"/>
      <c r="D473" s="8"/>
      <c r="E473" s="8"/>
      <c r="F473" s="8"/>
      <c r="G473" s="8"/>
      <c r="H473" s="8"/>
      <c r="I473" s="5"/>
      <c r="J473" s="5"/>
      <c r="K473" s="5"/>
    </row>
    <row r="474" spans="2:11" x14ac:dyDescent="0.25">
      <c r="B474" s="1"/>
      <c r="C474" s="1"/>
      <c r="D474" s="8"/>
      <c r="E474" s="8"/>
      <c r="F474" s="8"/>
      <c r="G474" s="8"/>
      <c r="H474" s="8"/>
      <c r="I474" s="5"/>
      <c r="J474" s="5"/>
      <c r="K474" s="5"/>
    </row>
    <row r="475" spans="2:11" x14ac:dyDescent="0.25">
      <c r="B475" s="1"/>
      <c r="C475" s="1"/>
      <c r="D475" s="8"/>
      <c r="E475" s="8"/>
      <c r="F475" s="8"/>
      <c r="G475" s="8"/>
      <c r="H475" s="8"/>
      <c r="I475" s="5"/>
      <c r="J475" s="5"/>
      <c r="K475" s="5"/>
    </row>
    <row r="476" spans="2:11" x14ac:dyDescent="0.25">
      <c r="B476" s="1"/>
      <c r="C476" s="1"/>
      <c r="D476" s="8"/>
      <c r="E476" s="8"/>
      <c r="F476" s="8"/>
      <c r="G476" s="8"/>
      <c r="H476" s="8"/>
      <c r="I476" s="5"/>
      <c r="J476" s="5"/>
      <c r="K476" s="5"/>
    </row>
    <row r="477" spans="2:11" x14ac:dyDescent="0.25">
      <c r="B477" s="1"/>
      <c r="C477" s="1"/>
      <c r="D477" s="8"/>
      <c r="E477" s="8"/>
      <c r="F477" s="8"/>
      <c r="G477" s="8"/>
      <c r="H477" s="8"/>
      <c r="I477" s="5"/>
      <c r="J477" s="5"/>
      <c r="K477" s="5"/>
    </row>
    <row r="478" spans="2:11" x14ac:dyDescent="0.25">
      <c r="B478" s="1"/>
      <c r="C478" s="1"/>
      <c r="D478" s="8"/>
      <c r="E478" s="8"/>
      <c r="F478" s="8"/>
      <c r="G478" s="8"/>
      <c r="H478" s="8"/>
      <c r="I478" s="5"/>
      <c r="J478" s="5"/>
      <c r="K478" s="5"/>
    </row>
    <row r="479" spans="2:11" x14ac:dyDescent="0.25">
      <c r="B479" s="1"/>
      <c r="C479" s="1"/>
      <c r="D479" s="8"/>
      <c r="E479" s="8"/>
      <c r="F479" s="8"/>
      <c r="G479" s="8"/>
      <c r="H479" s="8"/>
      <c r="I479" s="5"/>
      <c r="J479" s="5"/>
      <c r="K479" s="5"/>
    </row>
    <row r="480" spans="2:11" x14ac:dyDescent="0.25">
      <c r="B480" s="1"/>
      <c r="C480" s="1"/>
      <c r="D480" s="8"/>
      <c r="E480" s="8"/>
      <c r="F480" s="8"/>
      <c r="G480" s="8"/>
      <c r="H480" s="8"/>
      <c r="I480" s="5"/>
      <c r="J480" s="5"/>
      <c r="K480" s="5"/>
    </row>
    <row r="481" spans="2:11" x14ac:dyDescent="0.25">
      <c r="B481" s="1"/>
      <c r="C481" s="1"/>
      <c r="D481" s="8"/>
      <c r="E481" s="8"/>
      <c r="F481" s="8"/>
      <c r="G481" s="8"/>
      <c r="H481" s="8"/>
      <c r="I481" s="5"/>
      <c r="J481" s="5"/>
      <c r="K481" s="5"/>
    </row>
    <row r="482" spans="2:11" x14ac:dyDescent="0.25">
      <c r="B482" s="1"/>
      <c r="C482" s="1"/>
      <c r="D482" s="8"/>
      <c r="E482" s="8"/>
      <c r="F482" s="8"/>
      <c r="G482" s="8"/>
      <c r="H482" s="8"/>
      <c r="I482" s="5"/>
      <c r="J482" s="5"/>
      <c r="K482" s="5"/>
    </row>
    <row r="483" spans="2:11" x14ac:dyDescent="0.25">
      <c r="B483" s="1"/>
      <c r="C483" s="1"/>
      <c r="D483" s="8"/>
      <c r="E483" s="8"/>
      <c r="F483" s="8"/>
      <c r="G483" s="8"/>
      <c r="H483" s="8"/>
      <c r="I483" s="5"/>
      <c r="J483" s="5"/>
      <c r="K483" s="5"/>
    </row>
    <row r="484" spans="2:11" x14ac:dyDescent="0.25">
      <c r="B484" s="1"/>
      <c r="C484" s="1"/>
      <c r="D484" s="8"/>
      <c r="E484" s="8"/>
      <c r="F484" s="8"/>
      <c r="G484" s="8"/>
      <c r="H484" s="8"/>
      <c r="I484" s="5"/>
      <c r="J484" s="5"/>
      <c r="K484" s="5"/>
    </row>
    <row r="485" spans="2:11" x14ac:dyDescent="0.25">
      <c r="B485" s="1"/>
      <c r="C485" s="1"/>
      <c r="D485" s="8"/>
      <c r="E485" s="8"/>
      <c r="F485" s="8"/>
      <c r="G485" s="8"/>
      <c r="H485" s="8"/>
      <c r="I485" s="5"/>
      <c r="J485" s="5"/>
      <c r="K485" s="5"/>
    </row>
    <row r="486" spans="2:11" x14ac:dyDescent="0.25">
      <c r="B486" s="1"/>
      <c r="C486" s="1"/>
      <c r="D486" s="8"/>
      <c r="E486" s="8"/>
      <c r="F486" s="8"/>
      <c r="G486" s="8"/>
      <c r="H486" s="8"/>
      <c r="I486" s="5"/>
      <c r="J486" s="5"/>
      <c r="K486" s="5"/>
    </row>
    <row r="487" spans="2:11" x14ac:dyDescent="0.25">
      <c r="B487" s="1"/>
      <c r="C487" s="1"/>
      <c r="D487" s="8"/>
      <c r="E487" s="8"/>
      <c r="F487" s="8"/>
      <c r="G487" s="8"/>
      <c r="H487" s="8"/>
      <c r="I487" s="5"/>
      <c r="J487" s="5"/>
      <c r="K487" s="5"/>
    </row>
    <row r="488" spans="2:11" x14ac:dyDescent="0.25">
      <c r="B488" s="1"/>
      <c r="C488" s="1"/>
      <c r="D488" s="8"/>
      <c r="E488" s="8"/>
      <c r="F488" s="8"/>
      <c r="G488" s="8"/>
      <c r="H488" s="8"/>
      <c r="I488" s="5"/>
      <c r="J488" s="5"/>
      <c r="K488" s="5"/>
    </row>
    <row r="489" spans="2:11" x14ac:dyDescent="0.25">
      <c r="B489" s="1"/>
      <c r="C489" s="1"/>
      <c r="D489" s="8"/>
      <c r="E489" s="8"/>
      <c r="F489" s="8"/>
      <c r="G489" s="8"/>
      <c r="H489" s="8"/>
      <c r="I489" s="5"/>
      <c r="J489" s="5"/>
      <c r="K489" s="5"/>
    </row>
    <row r="490" spans="2:11" x14ac:dyDescent="0.25">
      <c r="B490" s="1"/>
      <c r="C490" s="1"/>
      <c r="D490" s="8"/>
      <c r="E490" s="8"/>
      <c r="F490" s="8"/>
      <c r="G490" s="8"/>
      <c r="H490" s="8"/>
      <c r="I490" s="5"/>
      <c r="J490" s="5"/>
      <c r="K490" s="5"/>
    </row>
    <row r="491" spans="2:11" x14ac:dyDescent="0.25">
      <c r="B491" s="1"/>
      <c r="C491" s="1"/>
      <c r="D491" s="8"/>
      <c r="E491" s="8"/>
      <c r="F491" s="8"/>
      <c r="G491" s="8"/>
      <c r="H491" s="8"/>
      <c r="I491" s="5"/>
      <c r="J491" s="5"/>
      <c r="K491" s="5"/>
    </row>
    <row r="492" spans="2:11" x14ac:dyDescent="0.25">
      <c r="B492" s="1"/>
      <c r="C492" s="1"/>
      <c r="D492" s="8"/>
      <c r="E492" s="8"/>
      <c r="F492" s="8"/>
      <c r="G492" s="8"/>
      <c r="H492" s="8"/>
      <c r="I492" s="5"/>
      <c r="J492" s="5"/>
      <c r="K492" s="5"/>
    </row>
    <row r="493" spans="2:11" x14ac:dyDescent="0.25">
      <c r="B493" s="1"/>
      <c r="C493" s="1"/>
      <c r="D493" s="8"/>
      <c r="E493" s="8"/>
      <c r="F493" s="8"/>
      <c r="G493" s="8"/>
      <c r="H493" s="8"/>
      <c r="I493" s="5"/>
      <c r="J493" s="5"/>
      <c r="K493" s="5"/>
    </row>
    <row r="494" spans="2:11" x14ac:dyDescent="0.25">
      <c r="B494" s="1"/>
      <c r="C494" s="1"/>
      <c r="D494" s="8"/>
      <c r="E494" s="8"/>
      <c r="F494" s="8"/>
      <c r="G494" s="8"/>
      <c r="H494" s="8"/>
      <c r="I494" s="5"/>
      <c r="J494" s="5"/>
      <c r="K494" s="5"/>
    </row>
    <row r="495" spans="2:11" x14ac:dyDescent="0.25">
      <c r="B495" s="1"/>
      <c r="C495" s="1"/>
      <c r="D495" s="8"/>
      <c r="E495" s="8"/>
      <c r="F495" s="8"/>
      <c r="G495" s="8"/>
      <c r="H495" s="8"/>
      <c r="I495" s="5"/>
      <c r="J495" s="5"/>
      <c r="K495" s="5"/>
    </row>
    <row r="496" spans="2:11" x14ac:dyDescent="0.25">
      <c r="B496" s="1"/>
      <c r="C496" s="1"/>
      <c r="D496" s="8"/>
      <c r="E496" s="8"/>
      <c r="F496" s="8"/>
      <c r="G496" s="8"/>
      <c r="H496" s="8"/>
      <c r="I496" s="5"/>
      <c r="J496" s="5"/>
      <c r="K496" s="5"/>
    </row>
    <row r="497" spans="2:11" x14ac:dyDescent="0.25">
      <c r="B497" s="1"/>
      <c r="C497" s="1"/>
      <c r="D497" s="8"/>
      <c r="E497" s="8"/>
      <c r="F497" s="8"/>
      <c r="G497" s="8"/>
      <c r="H497" s="8"/>
      <c r="I497" s="5"/>
      <c r="J497" s="5"/>
      <c r="K497" s="5"/>
    </row>
    <row r="498" spans="2:11" x14ac:dyDescent="0.25">
      <c r="B498" s="1"/>
      <c r="C498" s="1"/>
      <c r="D498" s="8"/>
      <c r="E498" s="8"/>
      <c r="F498" s="8"/>
      <c r="G498" s="8"/>
      <c r="H498" s="8"/>
      <c r="I498" s="5"/>
      <c r="J498" s="5"/>
      <c r="K498" s="5"/>
    </row>
    <row r="499" spans="2:11" x14ac:dyDescent="0.25">
      <c r="B499" s="1"/>
      <c r="C499" s="1"/>
      <c r="D499" s="8"/>
      <c r="E499" s="8"/>
      <c r="F499" s="8"/>
      <c r="G499" s="8"/>
      <c r="H499" s="8"/>
      <c r="I499" s="5"/>
      <c r="J499" s="5"/>
      <c r="K499" s="5"/>
    </row>
    <row r="500" spans="2:11" x14ac:dyDescent="0.25">
      <c r="B500" s="1"/>
      <c r="C500" s="1"/>
      <c r="D500" s="8"/>
      <c r="E500" s="8"/>
      <c r="F500" s="8"/>
      <c r="G500" s="8"/>
      <c r="H500" s="8"/>
      <c r="I500" s="5"/>
      <c r="J500" s="5"/>
      <c r="K500" s="5"/>
    </row>
    <row r="501" spans="2:11" x14ac:dyDescent="0.25">
      <c r="B501" s="1"/>
      <c r="C501" s="1"/>
      <c r="D501" s="8"/>
      <c r="E501" s="8"/>
      <c r="F501" s="8"/>
      <c r="G501" s="8"/>
      <c r="H501" s="8"/>
      <c r="I501" s="5"/>
      <c r="J501" s="5"/>
      <c r="K501" s="5"/>
    </row>
    <row r="502" spans="2:11" x14ac:dyDescent="0.25">
      <c r="B502" s="1"/>
      <c r="C502" s="1"/>
      <c r="D502" s="8"/>
      <c r="E502" s="8"/>
      <c r="F502" s="8"/>
      <c r="G502" s="8"/>
      <c r="H502" s="8"/>
      <c r="I502" s="5"/>
      <c r="J502" s="5"/>
      <c r="K502" s="5"/>
    </row>
    <row r="503" spans="2:11" x14ac:dyDescent="0.25">
      <c r="B503" s="1"/>
      <c r="C503" s="1"/>
      <c r="D503" s="8"/>
      <c r="E503" s="8"/>
      <c r="F503" s="8"/>
      <c r="G503" s="8"/>
      <c r="H503" s="8"/>
      <c r="I503" s="5"/>
      <c r="J503" s="5"/>
      <c r="K503" s="5"/>
    </row>
    <row r="504" spans="2:11" x14ac:dyDescent="0.25">
      <c r="B504" s="1"/>
      <c r="C504" s="1"/>
      <c r="D504" s="8"/>
      <c r="E504" s="8"/>
      <c r="F504" s="8"/>
      <c r="G504" s="8"/>
      <c r="H504" s="8"/>
      <c r="I504" s="5"/>
      <c r="J504" s="5"/>
      <c r="K504" s="5"/>
    </row>
    <row r="505" spans="2:11" x14ac:dyDescent="0.25">
      <c r="B505" s="1"/>
      <c r="C505" s="1"/>
      <c r="D505" s="8"/>
      <c r="E505" s="8"/>
      <c r="F505" s="8"/>
      <c r="G505" s="8"/>
      <c r="H505" s="8"/>
      <c r="I505" s="5"/>
      <c r="J505" s="5"/>
      <c r="K505" s="5"/>
    </row>
    <row r="506" spans="2:11" x14ac:dyDescent="0.25">
      <c r="B506" s="1"/>
      <c r="C506" s="1"/>
      <c r="D506" s="8"/>
      <c r="E506" s="8"/>
      <c r="F506" s="8"/>
      <c r="G506" s="8"/>
      <c r="H506" s="8"/>
      <c r="I506" s="5"/>
      <c r="J506" s="5"/>
      <c r="K506" s="5"/>
    </row>
    <row r="507" spans="2:11" x14ac:dyDescent="0.25">
      <c r="B507" s="1"/>
      <c r="C507" s="1"/>
      <c r="D507" s="8"/>
      <c r="E507" s="8"/>
      <c r="F507" s="8"/>
      <c r="G507" s="8"/>
      <c r="H507" s="8"/>
      <c r="I507" s="5"/>
      <c r="J507" s="5"/>
      <c r="K507" s="5"/>
    </row>
    <row r="508" spans="2:11" x14ac:dyDescent="0.25">
      <c r="B508" s="1"/>
      <c r="C508" s="1"/>
      <c r="D508" s="8"/>
      <c r="E508" s="8"/>
      <c r="F508" s="8"/>
      <c r="G508" s="8"/>
      <c r="H508" s="8"/>
      <c r="I508" s="5"/>
      <c r="J508" s="5"/>
      <c r="K508" s="5"/>
    </row>
    <row r="509" spans="2:11" x14ac:dyDescent="0.25">
      <c r="B509" s="1"/>
      <c r="C509" s="1"/>
      <c r="D509" s="8"/>
      <c r="E509" s="8"/>
      <c r="F509" s="8"/>
      <c r="G509" s="8"/>
      <c r="H509" s="8"/>
      <c r="I509" s="5"/>
      <c r="J509" s="5"/>
      <c r="K509" s="5"/>
    </row>
    <row r="510" spans="2:11" x14ac:dyDescent="0.25">
      <c r="B510" s="1"/>
      <c r="C510" s="1"/>
      <c r="D510" s="8"/>
      <c r="E510" s="8"/>
      <c r="F510" s="8"/>
      <c r="G510" s="8"/>
      <c r="H510" s="8"/>
      <c r="I510" s="5"/>
      <c r="J510" s="5"/>
      <c r="K510" s="5"/>
    </row>
    <row r="511" spans="2:11" x14ac:dyDescent="0.25">
      <c r="B511" s="1"/>
      <c r="C511" s="1"/>
      <c r="D511" s="8"/>
      <c r="E511" s="8"/>
      <c r="F511" s="8"/>
      <c r="G511" s="8"/>
      <c r="H511" s="8"/>
      <c r="I511" s="5"/>
      <c r="J511" s="5"/>
      <c r="K511" s="5"/>
    </row>
    <row r="512" spans="2:11" x14ac:dyDescent="0.25">
      <c r="B512" s="1"/>
      <c r="C512" s="1"/>
      <c r="D512" s="8"/>
      <c r="E512" s="8"/>
      <c r="F512" s="8"/>
      <c r="G512" s="8"/>
      <c r="H512" s="8"/>
      <c r="I512" s="5"/>
      <c r="J512" s="5"/>
      <c r="K512" s="5"/>
    </row>
    <row r="513" spans="2:11" x14ac:dyDescent="0.25">
      <c r="B513" s="1"/>
      <c r="C513" s="1"/>
      <c r="D513" s="8"/>
      <c r="E513" s="8"/>
      <c r="F513" s="8"/>
      <c r="G513" s="8"/>
      <c r="H513" s="8"/>
      <c r="I513" s="5"/>
      <c r="J513" s="5"/>
      <c r="K513" s="5"/>
    </row>
    <row r="514" spans="2:11" x14ac:dyDescent="0.25">
      <c r="B514" s="1"/>
      <c r="C514" s="1"/>
      <c r="D514" s="8"/>
      <c r="E514" s="8"/>
      <c r="F514" s="8"/>
      <c r="G514" s="8"/>
      <c r="H514" s="8"/>
      <c r="I514" s="5"/>
      <c r="J514" s="5"/>
      <c r="K514" s="5"/>
    </row>
    <row r="515" spans="2:11" x14ac:dyDescent="0.25">
      <c r="B515" s="1"/>
      <c r="C515" s="1"/>
      <c r="D515" s="8"/>
      <c r="E515" s="8"/>
      <c r="F515" s="8"/>
      <c r="G515" s="8"/>
      <c r="H515" s="8"/>
      <c r="I515" s="5"/>
      <c r="J515" s="5"/>
      <c r="K515" s="5"/>
    </row>
    <row r="516" spans="2:11" x14ac:dyDescent="0.25">
      <c r="B516" s="1"/>
      <c r="C516" s="1"/>
      <c r="D516" s="8"/>
      <c r="E516" s="8"/>
      <c r="F516" s="8"/>
      <c r="G516" s="8"/>
      <c r="H516" s="8"/>
      <c r="I516" s="5"/>
      <c r="J516" s="5"/>
      <c r="K516" s="5"/>
    </row>
    <row r="517" spans="2:11" x14ac:dyDescent="0.25">
      <c r="B517" s="1"/>
      <c r="C517" s="1"/>
      <c r="D517" s="8"/>
      <c r="E517" s="8"/>
      <c r="F517" s="8"/>
      <c r="G517" s="8"/>
      <c r="H517" s="8"/>
      <c r="I517" s="5"/>
      <c r="J517" s="5"/>
      <c r="K517" s="5"/>
    </row>
    <row r="518" spans="2:11" x14ac:dyDescent="0.25">
      <c r="B518" s="1"/>
      <c r="C518" s="1"/>
      <c r="D518" s="8"/>
      <c r="E518" s="8"/>
      <c r="F518" s="8"/>
      <c r="G518" s="8"/>
      <c r="H518" s="8"/>
      <c r="I518" s="5"/>
      <c r="J518" s="5"/>
      <c r="K518" s="5"/>
    </row>
    <row r="519" spans="2:11" x14ac:dyDescent="0.25">
      <c r="B519" s="1"/>
      <c r="C519" s="1"/>
      <c r="D519" s="8"/>
      <c r="E519" s="8"/>
      <c r="F519" s="8"/>
      <c r="G519" s="8"/>
      <c r="H519" s="8"/>
      <c r="I519" s="5"/>
      <c r="J519" s="5"/>
      <c r="K519" s="5"/>
    </row>
    <row r="520" spans="2:11" x14ac:dyDescent="0.25">
      <c r="B520" s="1"/>
      <c r="C520" s="1"/>
      <c r="D520" s="8"/>
      <c r="E520" s="8"/>
      <c r="F520" s="8"/>
      <c r="G520" s="8"/>
      <c r="H520" s="8"/>
      <c r="I520" s="5"/>
      <c r="J520" s="5"/>
      <c r="K520" s="5"/>
    </row>
    <row r="521" spans="2:11" x14ac:dyDescent="0.25">
      <c r="B521" s="1"/>
      <c r="C521" s="1"/>
      <c r="D521" s="8"/>
      <c r="E521" s="8"/>
      <c r="F521" s="8"/>
      <c r="G521" s="8"/>
      <c r="H521" s="8"/>
      <c r="I521" s="5"/>
      <c r="J521" s="5"/>
      <c r="K521" s="5"/>
    </row>
    <row r="522" spans="2:11" x14ac:dyDescent="0.25">
      <c r="B522" s="1"/>
      <c r="C522" s="1"/>
      <c r="D522" s="8"/>
      <c r="E522" s="8"/>
      <c r="F522" s="8"/>
      <c r="G522" s="8"/>
      <c r="H522" s="8"/>
      <c r="I522" s="5"/>
      <c r="J522" s="5"/>
      <c r="K522" s="5"/>
    </row>
    <row r="523" spans="2:11" x14ac:dyDescent="0.25">
      <c r="B523" s="1"/>
      <c r="C523" s="1"/>
      <c r="D523" s="8"/>
      <c r="E523" s="8"/>
      <c r="F523" s="8"/>
      <c r="G523" s="8"/>
      <c r="H523" s="8"/>
      <c r="I523" s="5"/>
      <c r="J523" s="5"/>
      <c r="K523" s="5"/>
    </row>
    <row r="524" spans="2:11" x14ac:dyDescent="0.25">
      <c r="B524" s="1"/>
      <c r="C524" s="1"/>
      <c r="D524" s="8"/>
      <c r="E524" s="8"/>
      <c r="F524" s="8"/>
      <c r="G524" s="8"/>
      <c r="H524" s="8"/>
      <c r="I524" s="5"/>
      <c r="J524" s="5"/>
      <c r="K524" s="5"/>
    </row>
    <row r="525" spans="2:11" x14ac:dyDescent="0.25">
      <c r="B525" s="1"/>
      <c r="C525" s="1"/>
      <c r="D525" s="8"/>
      <c r="E525" s="8"/>
      <c r="F525" s="8"/>
      <c r="G525" s="8"/>
      <c r="H525" s="8"/>
      <c r="I525" s="5"/>
      <c r="J525" s="5"/>
      <c r="K525" s="5"/>
    </row>
    <row r="526" spans="2:11" x14ac:dyDescent="0.25">
      <c r="B526" s="1"/>
      <c r="C526" s="1"/>
      <c r="D526" s="8"/>
      <c r="E526" s="8"/>
      <c r="F526" s="8"/>
      <c r="G526" s="8"/>
      <c r="H526" s="8"/>
      <c r="I526" s="5"/>
      <c r="J526" s="5"/>
      <c r="K526" s="5"/>
    </row>
    <row r="527" spans="2:11" x14ac:dyDescent="0.25">
      <c r="B527" s="1"/>
      <c r="C527" s="1"/>
      <c r="D527" s="8"/>
      <c r="E527" s="8"/>
      <c r="F527" s="8"/>
      <c r="G527" s="8"/>
      <c r="H527" s="8"/>
      <c r="I527" s="5"/>
      <c r="J527" s="5"/>
      <c r="K527" s="5"/>
    </row>
    <row r="528" spans="2:11" x14ac:dyDescent="0.25">
      <c r="B528" s="1"/>
      <c r="C528" s="1"/>
      <c r="D528" s="8"/>
      <c r="E528" s="8"/>
      <c r="F528" s="8"/>
      <c r="G528" s="8"/>
      <c r="H528" s="8"/>
      <c r="I528" s="5"/>
      <c r="J528" s="5"/>
      <c r="K528" s="5"/>
    </row>
    <row r="529" spans="2:11" x14ac:dyDescent="0.25">
      <c r="B529" s="1"/>
      <c r="C529" s="1"/>
      <c r="D529" s="8"/>
      <c r="E529" s="8"/>
      <c r="F529" s="8"/>
      <c r="G529" s="8"/>
      <c r="H529" s="8"/>
      <c r="I529" s="5"/>
      <c r="J529" s="5"/>
      <c r="K529" s="5"/>
    </row>
    <row r="530" spans="2:11" x14ac:dyDescent="0.25">
      <c r="B530" s="1"/>
      <c r="C530" s="1"/>
      <c r="D530" s="8"/>
      <c r="E530" s="8"/>
      <c r="F530" s="8"/>
      <c r="G530" s="8"/>
      <c r="H530" s="8"/>
      <c r="I530" s="5"/>
      <c r="J530" s="5"/>
      <c r="K530" s="5"/>
    </row>
    <row r="531" spans="2:11" x14ac:dyDescent="0.25">
      <c r="B531" s="1"/>
      <c r="C531" s="1"/>
      <c r="D531" s="8"/>
      <c r="E531" s="8"/>
      <c r="F531" s="8"/>
      <c r="G531" s="8"/>
      <c r="H531" s="8"/>
      <c r="I531" s="5"/>
      <c r="J531" s="5"/>
      <c r="K531" s="5"/>
    </row>
    <row r="532" spans="2:11" x14ac:dyDescent="0.25">
      <c r="B532" s="1"/>
      <c r="C532" s="1"/>
      <c r="D532" s="8"/>
      <c r="E532" s="8"/>
      <c r="F532" s="8"/>
      <c r="G532" s="8"/>
      <c r="H532" s="8"/>
      <c r="I532" s="5"/>
      <c r="J532" s="5"/>
      <c r="K532" s="5"/>
    </row>
    <row r="533" spans="2:11" x14ac:dyDescent="0.25">
      <c r="B533" s="1"/>
      <c r="C533" s="1"/>
      <c r="D533" s="8"/>
      <c r="E533" s="8"/>
      <c r="F533" s="8"/>
      <c r="G533" s="8"/>
      <c r="H533" s="8"/>
      <c r="I533" s="5"/>
      <c r="J533" s="5"/>
      <c r="K533" s="5"/>
    </row>
    <row r="534" spans="2:11" x14ac:dyDescent="0.25">
      <c r="B534" s="1"/>
      <c r="C534" s="1"/>
      <c r="D534" s="8"/>
      <c r="E534" s="8"/>
      <c r="F534" s="8"/>
      <c r="G534" s="8"/>
      <c r="H534" s="8"/>
      <c r="I534" s="5"/>
      <c r="J534" s="5"/>
      <c r="K534" s="5"/>
    </row>
    <row r="535" spans="2:11" x14ac:dyDescent="0.25">
      <c r="B535" s="1"/>
      <c r="C535" s="1"/>
      <c r="D535" s="8"/>
      <c r="E535" s="8"/>
      <c r="F535" s="8"/>
      <c r="G535" s="8"/>
      <c r="H535" s="8"/>
      <c r="I535" s="5"/>
      <c r="J535" s="5"/>
      <c r="K535" s="5"/>
    </row>
    <row r="536" spans="2:11" x14ac:dyDescent="0.25">
      <c r="B536" s="1"/>
      <c r="C536" s="1"/>
      <c r="D536" s="8"/>
      <c r="E536" s="8"/>
      <c r="F536" s="8"/>
      <c r="G536" s="8"/>
      <c r="H536" s="8"/>
      <c r="I536" s="5"/>
      <c r="J536" s="5"/>
      <c r="K536" s="5"/>
    </row>
    <row r="537" spans="2:11" x14ac:dyDescent="0.25">
      <c r="B537" s="1"/>
      <c r="C537" s="1"/>
      <c r="D537" s="8"/>
      <c r="E537" s="8"/>
      <c r="F537" s="8"/>
      <c r="G537" s="8"/>
      <c r="H537" s="8"/>
      <c r="I537" s="5"/>
      <c r="J537" s="5"/>
      <c r="K537" s="5"/>
    </row>
    <row r="538" spans="2:11" x14ac:dyDescent="0.25">
      <c r="B538" s="1"/>
      <c r="C538" s="1"/>
      <c r="D538" s="8"/>
      <c r="E538" s="8"/>
      <c r="F538" s="8"/>
      <c r="G538" s="8"/>
      <c r="H538" s="8"/>
      <c r="I538" s="5"/>
      <c r="J538" s="5"/>
      <c r="K538" s="5"/>
    </row>
    <row r="539" spans="2:11" x14ac:dyDescent="0.25">
      <c r="B539" s="1"/>
      <c r="C539" s="1"/>
      <c r="D539" s="8"/>
      <c r="E539" s="8"/>
      <c r="F539" s="8"/>
      <c r="G539" s="8"/>
      <c r="H539" s="8"/>
      <c r="I539" s="5"/>
      <c r="J539" s="5"/>
      <c r="K539" s="5"/>
    </row>
    <row r="540" spans="2:11" x14ac:dyDescent="0.25">
      <c r="B540" s="1"/>
      <c r="C540" s="1"/>
      <c r="D540" s="8"/>
      <c r="E540" s="8"/>
      <c r="F540" s="8"/>
      <c r="G540" s="8"/>
      <c r="H540" s="8"/>
      <c r="I540" s="5"/>
      <c r="J540" s="5"/>
      <c r="K540" s="5"/>
    </row>
    <row r="541" spans="2:11" x14ac:dyDescent="0.25">
      <c r="B541" s="1"/>
      <c r="C541" s="1"/>
      <c r="D541" s="8"/>
      <c r="E541" s="8"/>
      <c r="F541" s="8"/>
      <c r="G541" s="8"/>
      <c r="H541" s="8"/>
      <c r="I541" s="5"/>
      <c r="J541" s="5"/>
      <c r="K541" s="5"/>
    </row>
    <row r="542" spans="2:11" x14ac:dyDescent="0.25">
      <c r="B542" s="1"/>
      <c r="C542" s="1"/>
      <c r="D542" s="8"/>
      <c r="E542" s="8"/>
      <c r="F542" s="8"/>
      <c r="G542" s="8"/>
      <c r="H542" s="8"/>
      <c r="I542" s="5"/>
      <c r="J542" s="5"/>
      <c r="K542" s="5"/>
    </row>
    <row r="543" spans="2:11" x14ac:dyDescent="0.25">
      <c r="B543" s="1"/>
      <c r="C543" s="1"/>
      <c r="D543" s="8"/>
      <c r="E543" s="8"/>
      <c r="F543" s="8"/>
      <c r="G543" s="8"/>
      <c r="H543" s="8"/>
      <c r="I543" s="5"/>
      <c r="J543" s="5"/>
      <c r="K543" s="5"/>
    </row>
    <row r="544" spans="2:11" x14ac:dyDescent="0.25">
      <c r="B544" s="1"/>
      <c r="C544" s="1"/>
      <c r="D544" s="8"/>
      <c r="E544" s="8"/>
      <c r="F544" s="8"/>
      <c r="G544" s="8"/>
      <c r="H544" s="8"/>
      <c r="I544" s="5"/>
      <c r="J544" s="5"/>
      <c r="K544" s="5"/>
    </row>
    <row r="545" spans="2:11" x14ac:dyDescent="0.25">
      <c r="B545" s="1"/>
      <c r="C545" s="1"/>
      <c r="D545" s="8"/>
      <c r="E545" s="8"/>
      <c r="F545" s="8"/>
      <c r="G545" s="8"/>
      <c r="H545" s="8"/>
      <c r="I545" s="5"/>
      <c r="J545" s="5"/>
      <c r="K545" s="5"/>
    </row>
    <row r="546" spans="2:11" x14ac:dyDescent="0.25">
      <c r="B546" s="1"/>
      <c r="C546" s="1"/>
      <c r="D546" s="8"/>
      <c r="E546" s="8"/>
      <c r="F546" s="8"/>
      <c r="G546" s="8"/>
      <c r="H546" s="8"/>
      <c r="I546" s="5"/>
      <c r="J546" s="5"/>
      <c r="K546" s="5"/>
    </row>
    <row r="547" spans="2:11" x14ac:dyDescent="0.25">
      <c r="B547" s="1"/>
      <c r="C547" s="1"/>
      <c r="D547" s="8"/>
      <c r="E547" s="8"/>
      <c r="F547" s="8"/>
      <c r="G547" s="8"/>
      <c r="H547" s="8"/>
      <c r="I547" s="5"/>
      <c r="J547" s="5"/>
      <c r="K547" s="5"/>
    </row>
    <row r="548" spans="2:11" x14ac:dyDescent="0.25">
      <c r="B548" s="1"/>
      <c r="C548" s="1"/>
      <c r="D548" s="8"/>
      <c r="E548" s="8"/>
      <c r="F548" s="8"/>
      <c r="G548" s="8"/>
      <c r="H548" s="8"/>
      <c r="I548" s="5"/>
      <c r="J548" s="5"/>
      <c r="K548" s="5"/>
    </row>
    <row r="549" spans="2:11" x14ac:dyDescent="0.25">
      <c r="B549" s="1"/>
      <c r="C549" s="1"/>
      <c r="D549" s="8"/>
      <c r="E549" s="8"/>
      <c r="F549" s="8"/>
      <c r="G549" s="8"/>
      <c r="H549" s="8"/>
      <c r="I549" s="5"/>
      <c r="J549" s="5"/>
      <c r="K549" s="5"/>
    </row>
    <row r="550" spans="2:11" x14ac:dyDescent="0.25">
      <c r="B550" s="1"/>
      <c r="C550" s="1"/>
      <c r="D550" s="8"/>
      <c r="E550" s="8"/>
      <c r="F550" s="8"/>
      <c r="G550" s="8"/>
      <c r="H550" s="8"/>
      <c r="I550" s="5"/>
      <c r="J550" s="5"/>
      <c r="K550" s="5"/>
    </row>
    <row r="551" spans="2:11" x14ac:dyDescent="0.25">
      <c r="B551" s="1"/>
      <c r="C551" s="1"/>
      <c r="D551" s="8"/>
      <c r="E551" s="8"/>
      <c r="F551" s="8"/>
      <c r="G551" s="8"/>
      <c r="H551" s="8"/>
      <c r="I551" s="5"/>
      <c r="J551" s="5"/>
      <c r="K551" s="5"/>
    </row>
    <row r="552" spans="2:11" x14ac:dyDescent="0.25">
      <c r="B552" s="1"/>
      <c r="C552" s="1"/>
      <c r="D552" s="8"/>
      <c r="E552" s="8"/>
      <c r="F552" s="8"/>
      <c r="G552" s="8"/>
      <c r="H552" s="8"/>
      <c r="I552" s="5"/>
      <c r="J552" s="5"/>
      <c r="K552" s="5"/>
    </row>
    <row r="553" spans="2:11" x14ac:dyDescent="0.25">
      <c r="B553" s="1"/>
      <c r="C553" s="1"/>
      <c r="D553" s="8"/>
      <c r="E553" s="8"/>
      <c r="F553" s="8"/>
      <c r="G553" s="8"/>
      <c r="H553" s="8"/>
      <c r="I553" s="5"/>
      <c r="J553" s="5"/>
      <c r="K553" s="5"/>
    </row>
    <row r="554" spans="2:11" x14ac:dyDescent="0.25">
      <c r="B554" s="1"/>
      <c r="C554" s="1"/>
      <c r="D554" s="8"/>
      <c r="E554" s="8"/>
      <c r="F554" s="8"/>
      <c r="G554" s="8"/>
      <c r="H554" s="8"/>
      <c r="I554" s="5"/>
      <c r="J554" s="5"/>
      <c r="K554" s="5"/>
    </row>
    <row r="555" spans="2:11" x14ac:dyDescent="0.25">
      <c r="B555" s="1"/>
      <c r="C555" s="1"/>
      <c r="D555" s="8"/>
      <c r="E555" s="8"/>
      <c r="F555" s="8"/>
      <c r="G555" s="8"/>
      <c r="H555" s="8"/>
      <c r="I555" s="5"/>
      <c r="J555" s="5"/>
      <c r="K555" s="5"/>
    </row>
    <row r="556" spans="2:11" x14ac:dyDescent="0.25">
      <c r="B556" s="1"/>
      <c r="C556" s="1"/>
      <c r="D556" s="8"/>
      <c r="E556" s="8"/>
      <c r="F556" s="8"/>
      <c r="G556" s="8"/>
      <c r="H556" s="8"/>
      <c r="I556" s="5"/>
      <c r="J556" s="5"/>
      <c r="K556" s="5"/>
    </row>
    <row r="557" spans="2:11" x14ac:dyDescent="0.25">
      <c r="B557" s="1"/>
      <c r="C557" s="1"/>
      <c r="D557" s="8"/>
      <c r="E557" s="8"/>
      <c r="F557" s="8"/>
      <c r="G557" s="8"/>
      <c r="H557" s="8"/>
      <c r="I557" s="5"/>
      <c r="J557" s="5"/>
      <c r="K557" s="5"/>
    </row>
    <row r="558" spans="2:11" x14ac:dyDescent="0.25">
      <c r="B558" s="1"/>
      <c r="C558" s="1"/>
      <c r="D558" s="8"/>
      <c r="E558" s="8"/>
      <c r="F558" s="8"/>
      <c r="G558" s="8"/>
      <c r="H558" s="8"/>
      <c r="I558" s="5"/>
      <c r="J558" s="5"/>
      <c r="K558" s="5"/>
    </row>
    <row r="559" spans="2:11" x14ac:dyDescent="0.25">
      <c r="B559" s="1"/>
      <c r="C559" s="1"/>
      <c r="D559" s="8"/>
      <c r="E559" s="8"/>
      <c r="F559" s="8"/>
      <c r="G559" s="8"/>
      <c r="H559" s="8"/>
      <c r="I559" s="5"/>
      <c r="J559" s="5"/>
      <c r="K559" s="5"/>
    </row>
    <row r="560" spans="2:11" x14ac:dyDescent="0.25">
      <c r="B560" s="1"/>
      <c r="C560" s="1"/>
      <c r="D560" s="8"/>
      <c r="E560" s="8"/>
      <c r="F560" s="8"/>
      <c r="G560" s="8"/>
      <c r="H560" s="8"/>
      <c r="I560" s="5"/>
      <c r="J560" s="5"/>
      <c r="K560" s="5"/>
    </row>
    <row r="561" spans="2:11" x14ac:dyDescent="0.25">
      <c r="B561" s="1"/>
      <c r="C561" s="1"/>
      <c r="D561" s="8"/>
      <c r="E561" s="8"/>
      <c r="F561" s="8"/>
      <c r="G561" s="8"/>
      <c r="H561" s="8"/>
      <c r="I561" s="5"/>
      <c r="J561" s="5"/>
      <c r="K561" s="5"/>
    </row>
    <row r="562" spans="2:11" x14ac:dyDescent="0.25">
      <c r="B562" s="1"/>
      <c r="C562" s="1"/>
      <c r="D562" s="8"/>
      <c r="E562" s="8"/>
      <c r="F562" s="8"/>
      <c r="G562" s="8"/>
      <c r="H562" s="8"/>
      <c r="I562" s="5"/>
      <c r="J562" s="5"/>
      <c r="K562" s="5"/>
    </row>
    <row r="563" spans="2:11" x14ac:dyDescent="0.25">
      <c r="B563" s="1"/>
      <c r="C563" s="1"/>
      <c r="D563" s="8"/>
      <c r="E563" s="8"/>
      <c r="F563" s="8"/>
      <c r="G563" s="8"/>
      <c r="H563" s="8"/>
      <c r="I563" s="5"/>
      <c r="J563" s="5"/>
      <c r="K563" s="5"/>
    </row>
    <row r="564" spans="2:11" x14ac:dyDescent="0.25">
      <c r="B564" s="1"/>
      <c r="C564" s="1"/>
      <c r="D564" s="8"/>
      <c r="E564" s="8"/>
      <c r="F564" s="8"/>
      <c r="G564" s="8"/>
      <c r="H564" s="8"/>
      <c r="I564" s="5"/>
      <c r="J564" s="5"/>
      <c r="K564" s="5"/>
    </row>
    <row r="565" spans="2:11" x14ac:dyDescent="0.25">
      <c r="B565" s="1"/>
      <c r="C565" s="1"/>
      <c r="D565" s="8"/>
      <c r="E565" s="8"/>
      <c r="F565" s="8"/>
      <c r="G565" s="8"/>
      <c r="H565" s="8"/>
      <c r="I565" s="5"/>
      <c r="J565" s="5"/>
      <c r="K565" s="5"/>
    </row>
    <row r="566" spans="2:11" x14ac:dyDescent="0.25">
      <c r="B566" s="1"/>
      <c r="C566" s="1"/>
      <c r="D566" s="8"/>
      <c r="E566" s="8"/>
      <c r="F566" s="8"/>
      <c r="G566" s="8"/>
      <c r="H566" s="8"/>
      <c r="I566" s="5"/>
      <c r="J566" s="5"/>
      <c r="K566" s="5"/>
    </row>
    <row r="567" spans="2:11" x14ac:dyDescent="0.25">
      <c r="B567" s="1"/>
      <c r="C567" s="1"/>
      <c r="D567" s="8"/>
      <c r="E567" s="8"/>
      <c r="F567" s="8"/>
      <c r="G567" s="8"/>
      <c r="H567" s="8"/>
      <c r="I567" s="5"/>
      <c r="J567" s="5"/>
      <c r="K567" s="5"/>
    </row>
    <row r="568" spans="2:11" x14ac:dyDescent="0.25">
      <c r="B568" s="1"/>
      <c r="C568" s="1"/>
      <c r="D568" s="8"/>
      <c r="E568" s="8"/>
      <c r="F568" s="8"/>
      <c r="G568" s="8"/>
      <c r="H568" s="8"/>
      <c r="I568" s="5"/>
      <c r="J568" s="5"/>
      <c r="K568" s="5"/>
    </row>
    <row r="569" spans="2:11" x14ac:dyDescent="0.25">
      <c r="B569" s="1"/>
      <c r="C569" s="1"/>
      <c r="D569" s="8"/>
      <c r="E569" s="8"/>
      <c r="F569" s="8"/>
      <c r="G569" s="8"/>
      <c r="H569" s="8"/>
      <c r="I569" s="5"/>
      <c r="J569" s="5"/>
      <c r="K569" s="5"/>
    </row>
    <row r="570" spans="2:11" x14ac:dyDescent="0.25">
      <c r="B570" s="1"/>
      <c r="C570" s="1"/>
      <c r="D570" s="8"/>
      <c r="E570" s="8"/>
      <c r="F570" s="8"/>
      <c r="G570" s="8"/>
      <c r="H570" s="8"/>
      <c r="I570" s="5"/>
      <c r="J570" s="5"/>
      <c r="K570" s="5"/>
    </row>
    <row r="571" spans="2:11" x14ac:dyDescent="0.25">
      <c r="B571" s="1"/>
      <c r="C571" s="1"/>
      <c r="D571" s="8"/>
      <c r="E571" s="8"/>
      <c r="F571" s="8"/>
      <c r="G571" s="8"/>
      <c r="H571" s="8"/>
      <c r="I571" s="5"/>
      <c r="J571" s="5"/>
      <c r="K571" s="5"/>
    </row>
    <row r="572" spans="2:11" x14ac:dyDescent="0.25">
      <c r="B572" s="1"/>
      <c r="C572" s="1"/>
      <c r="D572" s="8"/>
      <c r="E572" s="8"/>
      <c r="F572" s="8"/>
      <c r="G572" s="8"/>
      <c r="H572" s="8"/>
      <c r="I572" s="5"/>
      <c r="J572" s="5"/>
      <c r="K572" s="5"/>
    </row>
    <row r="573" spans="2:11" x14ac:dyDescent="0.25">
      <c r="B573" s="1"/>
      <c r="C573" s="1"/>
      <c r="D573" s="8"/>
      <c r="E573" s="8"/>
      <c r="F573" s="8"/>
      <c r="G573" s="8"/>
      <c r="H573" s="8"/>
      <c r="I573" s="5"/>
      <c r="J573" s="5"/>
      <c r="K573" s="5"/>
    </row>
    <row r="574" spans="2:11" x14ac:dyDescent="0.25">
      <c r="B574" s="1"/>
      <c r="C574" s="1"/>
      <c r="D574" s="8"/>
      <c r="E574" s="8"/>
      <c r="F574" s="8"/>
      <c r="G574" s="8"/>
      <c r="H574" s="8"/>
      <c r="I574" s="5"/>
      <c r="J574" s="5"/>
      <c r="K574" s="5"/>
    </row>
    <row r="575" spans="2:11" x14ac:dyDescent="0.25">
      <c r="B575" s="1"/>
      <c r="C575" s="1"/>
      <c r="D575" s="8"/>
      <c r="E575" s="8"/>
      <c r="F575" s="8"/>
      <c r="G575" s="8"/>
      <c r="H575" s="8"/>
      <c r="I575" s="5"/>
      <c r="J575" s="5"/>
      <c r="K575" s="5"/>
    </row>
    <row r="576" spans="2:11" x14ac:dyDescent="0.25">
      <c r="B576" s="1"/>
      <c r="C576" s="1"/>
      <c r="D576" s="8"/>
      <c r="E576" s="8"/>
      <c r="F576" s="8"/>
      <c r="G576" s="8"/>
      <c r="H576" s="8"/>
      <c r="I576" s="5"/>
      <c r="J576" s="5"/>
      <c r="K576" s="5"/>
    </row>
    <row r="577" spans="2:11" x14ac:dyDescent="0.25">
      <c r="B577" s="1"/>
      <c r="C577" s="1"/>
      <c r="D577" s="8"/>
      <c r="E577" s="8"/>
      <c r="F577" s="8"/>
      <c r="G577" s="8"/>
      <c r="H577" s="8"/>
      <c r="I577" s="5"/>
      <c r="J577" s="5"/>
      <c r="K577" s="5"/>
    </row>
    <row r="578" spans="2:11" x14ac:dyDescent="0.25">
      <c r="B578" s="1"/>
      <c r="C578" s="1"/>
      <c r="D578" s="8"/>
      <c r="E578" s="8"/>
      <c r="F578" s="8"/>
      <c r="G578" s="8"/>
      <c r="H578" s="8"/>
      <c r="I578" s="5"/>
      <c r="J578" s="5"/>
      <c r="K578" s="5"/>
    </row>
    <row r="579" spans="2:11" x14ac:dyDescent="0.25">
      <c r="B579" s="1"/>
      <c r="C579" s="1"/>
      <c r="D579" s="8"/>
      <c r="E579" s="8"/>
      <c r="F579" s="8"/>
      <c r="G579" s="8"/>
      <c r="H579" s="8"/>
      <c r="I579" s="5"/>
      <c r="J579" s="5"/>
      <c r="K579" s="5"/>
    </row>
    <row r="580" spans="2:11" x14ac:dyDescent="0.25">
      <c r="B580" s="1"/>
      <c r="C580" s="1"/>
      <c r="D580" s="8"/>
      <c r="E580" s="8"/>
      <c r="F580" s="8"/>
      <c r="G580" s="8"/>
      <c r="H580" s="8"/>
      <c r="I580" s="5"/>
      <c r="J580" s="5"/>
      <c r="K580" s="5"/>
    </row>
    <row r="581" spans="2:11" x14ac:dyDescent="0.25">
      <c r="B581" s="1"/>
      <c r="C581" s="1"/>
      <c r="D581" s="8"/>
      <c r="E581" s="8"/>
      <c r="F581" s="8"/>
      <c r="G581" s="8"/>
      <c r="H581" s="8"/>
      <c r="I581" s="5"/>
      <c r="J581" s="5"/>
      <c r="K581" s="5"/>
    </row>
    <row r="582" spans="2:11" x14ac:dyDescent="0.25">
      <c r="B582" s="1"/>
      <c r="C582" s="1"/>
      <c r="D582" s="8"/>
      <c r="E582" s="8"/>
      <c r="F582" s="8"/>
      <c r="G582" s="8"/>
      <c r="H582" s="8"/>
      <c r="I582" s="5"/>
      <c r="J582" s="5"/>
      <c r="K582" s="5"/>
    </row>
    <row r="583" spans="2:11" x14ac:dyDescent="0.25">
      <c r="B583" s="1"/>
      <c r="C583" s="1"/>
      <c r="D583" s="8"/>
      <c r="E583" s="8"/>
      <c r="F583" s="8"/>
      <c r="G583" s="8"/>
      <c r="H583" s="8"/>
      <c r="I583" s="5"/>
      <c r="J583" s="5"/>
      <c r="K583" s="5"/>
    </row>
    <row r="584" spans="2:11" x14ac:dyDescent="0.25">
      <c r="B584" s="1"/>
      <c r="C584" s="1"/>
      <c r="D584" s="8"/>
      <c r="E584" s="8"/>
      <c r="F584" s="8"/>
      <c r="G584" s="8"/>
      <c r="H584" s="8"/>
      <c r="I584" s="5"/>
      <c r="J584" s="5"/>
      <c r="K584" s="5"/>
    </row>
    <row r="585" spans="2:11" x14ac:dyDescent="0.25">
      <c r="B585" s="1"/>
      <c r="C585" s="1"/>
      <c r="D585" s="8"/>
      <c r="E585" s="8"/>
      <c r="F585" s="8"/>
      <c r="G585" s="8"/>
      <c r="H585" s="8"/>
      <c r="I585" s="5"/>
      <c r="J585" s="5"/>
      <c r="K585" s="5"/>
    </row>
    <row r="586" spans="2:11" x14ac:dyDescent="0.25">
      <c r="B586" s="1"/>
      <c r="C586" s="1"/>
      <c r="D586" s="8"/>
      <c r="E586" s="8"/>
      <c r="F586" s="8"/>
      <c r="G586" s="8"/>
      <c r="H586" s="8"/>
      <c r="I586" s="5"/>
      <c r="J586" s="5"/>
      <c r="K586" s="5"/>
    </row>
    <row r="587" spans="2:11" x14ac:dyDescent="0.25">
      <c r="B587" s="1"/>
      <c r="C587" s="1"/>
      <c r="D587" s="8"/>
      <c r="E587" s="8"/>
      <c r="F587" s="8"/>
      <c r="G587" s="8"/>
      <c r="H587" s="8"/>
      <c r="I587" s="5"/>
      <c r="J587" s="5"/>
      <c r="K587" s="5"/>
    </row>
    <row r="588" spans="2:11" x14ac:dyDescent="0.25">
      <c r="B588" s="1"/>
      <c r="C588" s="1"/>
      <c r="D588" s="8"/>
      <c r="E588" s="8"/>
      <c r="F588" s="8"/>
      <c r="G588" s="8"/>
      <c r="H588" s="8"/>
      <c r="I588" s="5"/>
      <c r="J588" s="5"/>
      <c r="K588" s="5"/>
    </row>
    <row r="589" spans="2:11" x14ac:dyDescent="0.25">
      <c r="B589" s="1"/>
      <c r="C589" s="1"/>
      <c r="D589" s="8"/>
      <c r="E589" s="8"/>
      <c r="F589" s="8"/>
      <c r="G589" s="8"/>
      <c r="H589" s="8"/>
      <c r="I589" s="5"/>
      <c r="J589" s="5"/>
      <c r="K589" s="5"/>
    </row>
    <row r="590" spans="2:11" x14ac:dyDescent="0.25">
      <c r="B590" s="1"/>
      <c r="C590" s="1"/>
      <c r="D590" s="8"/>
      <c r="E590" s="8"/>
      <c r="F590" s="8"/>
      <c r="G590" s="8"/>
      <c r="H590" s="8"/>
      <c r="I590" s="5"/>
      <c r="J590" s="5"/>
      <c r="K590" s="5"/>
    </row>
    <row r="591" spans="2:11" x14ac:dyDescent="0.25">
      <c r="B591" s="1"/>
      <c r="C591" s="1"/>
      <c r="D591" s="8"/>
      <c r="E591" s="8"/>
      <c r="F591" s="8"/>
      <c r="G591" s="8"/>
      <c r="H591" s="8"/>
      <c r="I591" s="5"/>
      <c r="J591" s="5"/>
      <c r="K591" s="5"/>
    </row>
    <row r="592" spans="2:11" x14ac:dyDescent="0.25">
      <c r="B592" s="1"/>
      <c r="C592" s="1"/>
      <c r="D592" s="8"/>
      <c r="E592" s="8"/>
      <c r="F592" s="8"/>
      <c r="G592" s="8"/>
      <c r="H592" s="8"/>
      <c r="I592" s="5"/>
      <c r="J592" s="5"/>
      <c r="K592" s="5"/>
    </row>
    <row r="593" spans="2:11" x14ac:dyDescent="0.25">
      <c r="B593" s="1"/>
      <c r="C593" s="1"/>
      <c r="D593" s="8"/>
      <c r="E593" s="8"/>
      <c r="F593" s="8"/>
      <c r="G593" s="8"/>
      <c r="H593" s="8"/>
      <c r="I593" s="5"/>
      <c r="J593" s="5"/>
      <c r="K593" s="5"/>
    </row>
    <row r="594" spans="2:11" x14ac:dyDescent="0.25">
      <c r="B594" s="1"/>
      <c r="C594" s="1"/>
      <c r="D594" s="8"/>
      <c r="E594" s="8"/>
      <c r="F594" s="8"/>
      <c r="G594" s="8"/>
      <c r="H594" s="8"/>
      <c r="I594" s="5"/>
      <c r="J594" s="5"/>
      <c r="K594" s="5"/>
    </row>
    <row r="595" spans="2:11" x14ac:dyDescent="0.25">
      <c r="B595" s="1"/>
      <c r="C595" s="1"/>
      <c r="D595" s="8"/>
      <c r="E595" s="8"/>
      <c r="F595" s="8"/>
      <c r="G595" s="8"/>
      <c r="H595" s="8"/>
      <c r="I595" s="5"/>
      <c r="J595" s="5"/>
      <c r="K595" s="5"/>
    </row>
    <row r="596" spans="2:11" x14ac:dyDescent="0.25">
      <c r="B596" s="1"/>
      <c r="C596" s="1"/>
      <c r="D596" s="8"/>
      <c r="E596" s="8"/>
      <c r="F596" s="8"/>
      <c r="G596" s="8"/>
      <c r="H596" s="8"/>
      <c r="I596" s="5"/>
      <c r="J596" s="5"/>
      <c r="K596" s="5"/>
    </row>
    <row r="597" spans="2:11" x14ac:dyDescent="0.25">
      <c r="B597" s="1"/>
      <c r="C597" s="1"/>
      <c r="D597" s="8"/>
      <c r="E597" s="8"/>
      <c r="F597" s="8"/>
      <c r="G597" s="8"/>
      <c r="H597" s="8"/>
      <c r="I597" s="5"/>
      <c r="J597" s="5"/>
      <c r="K597" s="5"/>
    </row>
    <row r="598" spans="2:11" x14ac:dyDescent="0.25">
      <c r="B598" s="1"/>
      <c r="C598" s="1"/>
      <c r="D598" s="8"/>
      <c r="E598" s="8"/>
      <c r="F598" s="8"/>
      <c r="G598" s="8"/>
      <c r="H598" s="8"/>
      <c r="I598" s="5"/>
      <c r="J598" s="5"/>
      <c r="K598" s="5"/>
    </row>
    <row r="599" spans="2:11" x14ac:dyDescent="0.25">
      <c r="B599" s="1"/>
      <c r="C599" s="1"/>
      <c r="D599" s="8"/>
      <c r="E599" s="8"/>
      <c r="F599" s="8"/>
      <c r="G599" s="8"/>
      <c r="H599" s="8"/>
      <c r="I599" s="5"/>
      <c r="J599" s="5"/>
      <c r="K599" s="5"/>
    </row>
    <row r="600" spans="2:11" x14ac:dyDescent="0.25">
      <c r="B600" s="1"/>
      <c r="C600" s="1"/>
      <c r="D600" s="8"/>
      <c r="E600" s="8"/>
      <c r="F600" s="8"/>
      <c r="G600" s="8"/>
      <c r="H600" s="8"/>
      <c r="I600" s="5"/>
      <c r="J600" s="5"/>
      <c r="K600" s="5"/>
    </row>
    <row r="601" spans="2:11" x14ac:dyDescent="0.25">
      <c r="B601" s="1"/>
      <c r="C601" s="1"/>
      <c r="D601" s="8"/>
      <c r="E601" s="8"/>
      <c r="F601" s="8"/>
      <c r="G601" s="8"/>
      <c r="H601" s="8"/>
      <c r="I601" s="5"/>
      <c r="J601" s="5"/>
      <c r="K601" s="5"/>
    </row>
    <row r="602" spans="2:11" x14ac:dyDescent="0.25">
      <c r="B602" s="1"/>
      <c r="C602" s="1"/>
      <c r="D602" s="8"/>
      <c r="E602" s="8"/>
      <c r="F602" s="8"/>
      <c r="G602" s="8"/>
      <c r="H602" s="8"/>
      <c r="I602" s="5"/>
      <c r="J602" s="5"/>
      <c r="K602" s="5"/>
    </row>
    <row r="603" spans="2:11" x14ac:dyDescent="0.25">
      <c r="B603" s="1"/>
      <c r="C603" s="1"/>
      <c r="D603" s="8"/>
      <c r="E603" s="8"/>
      <c r="F603" s="8"/>
      <c r="G603" s="8"/>
      <c r="H603" s="8"/>
      <c r="I603" s="5"/>
      <c r="J603" s="5"/>
      <c r="K603" s="5"/>
    </row>
    <row r="604" spans="2:11" x14ac:dyDescent="0.25">
      <c r="B604" s="1"/>
      <c r="C604" s="1"/>
      <c r="D604" s="8"/>
      <c r="E604" s="8"/>
      <c r="F604" s="8"/>
      <c r="G604" s="8"/>
      <c r="H604" s="8"/>
      <c r="I604" s="5"/>
      <c r="J604" s="5"/>
      <c r="K604" s="5"/>
    </row>
    <row r="605" spans="2:11" x14ac:dyDescent="0.25">
      <c r="B605" s="1"/>
      <c r="C605" s="1"/>
      <c r="D605" s="8"/>
      <c r="E605" s="8"/>
      <c r="F605" s="8"/>
      <c r="G605" s="8"/>
      <c r="H605" s="8"/>
      <c r="I605" s="5"/>
      <c r="J605" s="5"/>
      <c r="K605" s="5"/>
    </row>
    <row r="606" spans="2:11" x14ac:dyDescent="0.25">
      <c r="B606" s="1"/>
      <c r="C606" s="1"/>
      <c r="D606" s="8"/>
      <c r="E606" s="8"/>
      <c r="F606" s="8"/>
      <c r="G606" s="8"/>
      <c r="H606" s="8"/>
      <c r="I606" s="5"/>
      <c r="J606" s="5"/>
      <c r="K606" s="5"/>
    </row>
    <row r="607" spans="2:11" x14ac:dyDescent="0.25">
      <c r="B607" s="1"/>
      <c r="C607" s="1"/>
      <c r="D607" s="8"/>
      <c r="E607" s="8"/>
      <c r="F607" s="8"/>
      <c r="G607" s="8"/>
      <c r="H607" s="8"/>
      <c r="I607" s="5"/>
      <c r="J607" s="5"/>
      <c r="K607" s="5"/>
    </row>
    <row r="608" spans="2:11" x14ac:dyDescent="0.25">
      <c r="B608" s="1"/>
      <c r="C608" s="1"/>
      <c r="D608" s="8"/>
      <c r="E608" s="8"/>
      <c r="F608" s="8"/>
      <c r="G608" s="8"/>
      <c r="H608" s="8"/>
      <c r="I608" s="5"/>
      <c r="J608" s="5"/>
      <c r="K608" s="5"/>
    </row>
    <row r="609" spans="2:11" x14ac:dyDescent="0.25">
      <c r="B609" s="1"/>
      <c r="C609" s="1"/>
      <c r="D609" s="8"/>
      <c r="E609" s="8"/>
      <c r="F609" s="8"/>
      <c r="G609" s="8"/>
      <c r="H609" s="8"/>
      <c r="I609" s="5"/>
      <c r="J609" s="5"/>
      <c r="K609" s="5"/>
    </row>
    <row r="610" spans="2:11" x14ac:dyDescent="0.25">
      <c r="B610" s="1"/>
      <c r="C610" s="1"/>
      <c r="D610" s="8"/>
      <c r="E610" s="8"/>
      <c r="F610" s="8"/>
      <c r="G610" s="8"/>
      <c r="H610" s="8"/>
      <c r="I610" s="5"/>
      <c r="J610" s="5"/>
      <c r="K610" s="5"/>
    </row>
    <row r="611" spans="2:11" x14ac:dyDescent="0.25">
      <c r="B611" s="1"/>
      <c r="C611" s="1"/>
      <c r="D611" s="8"/>
      <c r="E611" s="8"/>
      <c r="F611" s="8"/>
      <c r="G611" s="8"/>
      <c r="H611" s="8"/>
      <c r="I611" s="5"/>
      <c r="J611" s="5"/>
      <c r="K611" s="5"/>
    </row>
    <row r="612" spans="2:11" x14ac:dyDescent="0.25">
      <c r="B612" s="1"/>
      <c r="C612" s="1"/>
      <c r="D612" s="8"/>
      <c r="E612" s="8"/>
      <c r="F612" s="8"/>
      <c r="G612" s="8"/>
      <c r="H612" s="8"/>
      <c r="I612" s="5"/>
      <c r="J612" s="5"/>
      <c r="K612" s="5"/>
    </row>
    <row r="613" spans="2:11" x14ac:dyDescent="0.25">
      <c r="B613" s="1"/>
      <c r="C613" s="1"/>
      <c r="D613" s="8"/>
      <c r="E613" s="8"/>
      <c r="F613" s="8"/>
      <c r="G613" s="8"/>
      <c r="H613" s="8"/>
      <c r="I613" s="5"/>
      <c r="J613" s="5"/>
      <c r="K613" s="5"/>
    </row>
    <row r="614" spans="2:11" x14ac:dyDescent="0.25">
      <c r="B614" s="1"/>
      <c r="C614" s="1"/>
      <c r="D614" s="8"/>
      <c r="E614" s="8"/>
      <c r="F614" s="8"/>
      <c r="G614" s="8"/>
      <c r="H614" s="8"/>
      <c r="I614" s="5"/>
      <c r="J614" s="5"/>
      <c r="K614" s="5"/>
    </row>
    <row r="615" spans="2:11" x14ac:dyDescent="0.25">
      <c r="B615" s="1"/>
      <c r="C615" s="1"/>
      <c r="D615" s="8"/>
      <c r="E615" s="8"/>
      <c r="F615" s="8"/>
      <c r="G615" s="8"/>
      <c r="H615" s="8"/>
      <c r="I615" s="5"/>
      <c r="J615" s="5"/>
      <c r="K615" s="5"/>
    </row>
    <row r="616" spans="2:11" x14ac:dyDescent="0.25">
      <c r="B616" s="1"/>
      <c r="C616" s="1"/>
      <c r="D616" s="8"/>
      <c r="E616" s="8"/>
      <c r="F616" s="8"/>
      <c r="G616" s="8"/>
      <c r="H616" s="8"/>
      <c r="I616" s="5"/>
      <c r="J616" s="5"/>
      <c r="K616" s="5"/>
    </row>
    <row r="617" spans="2:11" x14ac:dyDescent="0.25">
      <c r="B617" s="1"/>
      <c r="C617" s="1"/>
      <c r="D617" s="8"/>
      <c r="E617" s="8"/>
      <c r="F617" s="8"/>
      <c r="G617" s="8"/>
      <c r="H617" s="8"/>
      <c r="I617" s="5"/>
      <c r="J617" s="5"/>
      <c r="K617" s="5"/>
    </row>
    <row r="618" spans="2:11" x14ac:dyDescent="0.25">
      <c r="B618" s="1"/>
      <c r="C618" s="1"/>
      <c r="D618" s="8"/>
      <c r="E618" s="8"/>
      <c r="F618" s="8"/>
      <c r="G618" s="8"/>
      <c r="H618" s="8"/>
      <c r="I618" s="5"/>
      <c r="J618" s="5"/>
      <c r="K618" s="5"/>
    </row>
    <row r="619" spans="2:11" x14ac:dyDescent="0.25">
      <c r="B619" s="1"/>
      <c r="C619" s="1"/>
      <c r="D619" s="8"/>
      <c r="E619" s="8"/>
      <c r="F619" s="8"/>
      <c r="G619" s="8"/>
      <c r="H619" s="8"/>
      <c r="I619" s="5"/>
      <c r="J619" s="5"/>
      <c r="K619" s="5"/>
    </row>
    <row r="620" spans="2:11" x14ac:dyDescent="0.25">
      <c r="B620" s="1"/>
      <c r="C620" s="1"/>
      <c r="D620" s="8"/>
      <c r="E620" s="8"/>
      <c r="F620" s="8"/>
      <c r="G620" s="8"/>
      <c r="H620" s="8"/>
      <c r="I620" s="5"/>
      <c r="J620" s="5"/>
      <c r="K620" s="5"/>
    </row>
    <row r="621" spans="2:11" x14ac:dyDescent="0.25">
      <c r="B621" s="1"/>
      <c r="C621" s="1"/>
      <c r="D621" s="8"/>
      <c r="E621" s="8"/>
      <c r="F621" s="8"/>
      <c r="G621" s="8"/>
      <c r="H621" s="8"/>
      <c r="I621" s="5"/>
      <c r="J621" s="5"/>
      <c r="K621" s="5"/>
    </row>
    <row r="622" spans="2:11" x14ac:dyDescent="0.25">
      <c r="B622" s="1"/>
      <c r="C622" s="1"/>
      <c r="D622" s="8"/>
      <c r="E622" s="8"/>
      <c r="F622" s="8"/>
      <c r="G622" s="8"/>
      <c r="H622" s="8"/>
      <c r="I622" s="5"/>
      <c r="J622" s="5"/>
      <c r="K622" s="5"/>
    </row>
    <row r="623" spans="2:11" x14ac:dyDescent="0.25">
      <c r="B623" s="1"/>
      <c r="C623" s="1"/>
      <c r="D623" s="8"/>
      <c r="E623" s="8"/>
      <c r="F623" s="8"/>
      <c r="G623" s="8"/>
      <c r="H623" s="8"/>
      <c r="I623" s="5"/>
      <c r="J623" s="5"/>
      <c r="K623" s="5"/>
    </row>
    <row r="624" spans="2:11" x14ac:dyDescent="0.25">
      <c r="B624" s="1"/>
      <c r="C624" s="1"/>
      <c r="D624" s="8"/>
      <c r="E624" s="8"/>
      <c r="F624" s="8"/>
      <c r="G624" s="8"/>
      <c r="H624" s="8"/>
      <c r="I624" s="5"/>
      <c r="J624" s="5"/>
      <c r="K624" s="5"/>
    </row>
    <row r="625" spans="2:11" x14ac:dyDescent="0.25">
      <c r="B625" s="1"/>
      <c r="C625" s="1"/>
      <c r="D625" s="8"/>
      <c r="E625" s="8"/>
      <c r="F625" s="8"/>
      <c r="G625" s="8"/>
      <c r="H625" s="8"/>
      <c r="I625" s="5"/>
      <c r="J625" s="5"/>
      <c r="K625" s="5"/>
    </row>
    <row r="626" spans="2:11" x14ac:dyDescent="0.25">
      <c r="B626" s="1"/>
      <c r="C626" s="1"/>
      <c r="D626" s="8"/>
      <c r="E626" s="8"/>
      <c r="F626" s="8"/>
      <c r="G626" s="8"/>
      <c r="H626" s="8"/>
      <c r="I626" s="5"/>
      <c r="J626" s="5"/>
      <c r="K626" s="5"/>
    </row>
    <row r="627" spans="2:11" x14ac:dyDescent="0.25">
      <c r="B627" s="1"/>
      <c r="C627" s="1"/>
      <c r="D627" s="8"/>
      <c r="E627" s="8"/>
      <c r="F627" s="8"/>
      <c r="G627" s="8"/>
      <c r="H627" s="8"/>
      <c r="I627" s="5"/>
      <c r="J627" s="5"/>
      <c r="K627" s="5"/>
    </row>
    <row r="628" spans="2:11" x14ac:dyDescent="0.25">
      <c r="B628" s="1"/>
      <c r="C628" s="1"/>
      <c r="D628" s="8"/>
      <c r="E628" s="8"/>
      <c r="F628" s="8"/>
      <c r="G628" s="8"/>
      <c r="H628" s="8"/>
      <c r="I628" s="5"/>
      <c r="J628" s="5"/>
      <c r="K628" s="5"/>
    </row>
    <row r="629" spans="2:11" x14ac:dyDescent="0.25">
      <c r="B629" s="1"/>
      <c r="C629" s="1"/>
      <c r="D629" s="8"/>
      <c r="E629" s="8"/>
      <c r="F629" s="8"/>
      <c r="G629" s="8"/>
      <c r="H629" s="8"/>
      <c r="I629" s="5"/>
      <c r="J629" s="5"/>
      <c r="K629" s="5"/>
    </row>
    <row r="630" spans="2:11" x14ac:dyDescent="0.25">
      <c r="B630" s="1"/>
      <c r="C630" s="1"/>
      <c r="D630" s="8"/>
      <c r="E630" s="8"/>
      <c r="F630" s="8"/>
      <c r="G630" s="8"/>
      <c r="H630" s="8"/>
      <c r="I630" s="5"/>
      <c r="J630" s="5"/>
      <c r="K630" s="5"/>
    </row>
    <row r="631" spans="2:11" x14ac:dyDescent="0.25">
      <c r="B631" s="1"/>
      <c r="C631" s="1"/>
      <c r="D631" s="8"/>
      <c r="E631" s="8"/>
      <c r="F631" s="8"/>
      <c r="G631" s="8"/>
      <c r="H631" s="8"/>
      <c r="I631" s="5"/>
      <c r="J631" s="5"/>
      <c r="K631" s="5"/>
    </row>
    <row r="632" spans="2:11" x14ac:dyDescent="0.25">
      <c r="B632" s="1"/>
      <c r="C632" s="1"/>
      <c r="D632" s="8"/>
      <c r="E632" s="8"/>
      <c r="F632" s="8"/>
      <c r="G632" s="8"/>
      <c r="H632" s="8"/>
      <c r="I632" s="5"/>
      <c r="J632" s="5"/>
      <c r="K632" s="5"/>
    </row>
    <row r="633" spans="2:11" x14ac:dyDescent="0.25">
      <c r="B633" s="1"/>
      <c r="C633" s="1"/>
      <c r="D633" s="8"/>
      <c r="E633" s="8"/>
      <c r="F633" s="8"/>
      <c r="G633" s="8"/>
      <c r="H633" s="8"/>
      <c r="I633" s="5"/>
      <c r="J633" s="5"/>
      <c r="K633" s="5"/>
    </row>
    <row r="634" spans="2:11" x14ac:dyDescent="0.25">
      <c r="B634" s="1"/>
      <c r="C634" s="1"/>
      <c r="D634" s="8"/>
      <c r="E634" s="8"/>
      <c r="F634" s="8"/>
      <c r="G634" s="8"/>
      <c r="H634" s="8"/>
      <c r="I634" s="5"/>
      <c r="J634" s="5"/>
      <c r="K634" s="5"/>
    </row>
    <row r="635" spans="2:11" x14ac:dyDescent="0.25">
      <c r="B635" s="1"/>
      <c r="C635" s="1"/>
      <c r="D635" s="8"/>
      <c r="E635" s="8"/>
      <c r="F635" s="8"/>
      <c r="G635" s="8"/>
      <c r="H635" s="8"/>
      <c r="I635" s="5"/>
      <c r="J635" s="5"/>
      <c r="K635" s="5"/>
    </row>
    <row r="636" spans="2:11" x14ac:dyDescent="0.25">
      <c r="B636" s="1"/>
      <c r="C636" s="1"/>
      <c r="D636" s="8"/>
      <c r="E636" s="8"/>
      <c r="F636" s="8"/>
      <c r="G636" s="8"/>
      <c r="H636" s="8"/>
      <c r="I636" s="5"/>
      <c r="J636" s="5"/>
      <c r="K636" s="5"/>
    </row>
    <row r="637" spans="2:11" x14ac:dyDescent="0.25">
      <c r="B637" s="1"/>
      <c r="C637" s="1"/>
      <c r="D637" s="8"/>
      <c r="E637" s="8"/>
      <c r="F637" s="8"/>
      <c r="G637" s="8"/>
      <c r="H637" s="8"/>
      <c r="I637" s="5"/>
      <c r="J637" s="5"/>
      <c r="K637" s="5"/>
    </row>
    <row r="638" spans="2:11" x14ac:dyDescent="0.25">
      <c r="B638" s="1"/>
      <c r="C638" s="1"/>
      <c r="D638" s="8"/>
      <c r="E638" s="8"/>
      <c r="F638" s="8"/>
      <c r="G638" s="8"/>
      <c r="H638" s="8"/>
      <c r="I638" s="5"/>
      <c r="J638" s="5"/>
      <c r="K638" s="5"/>
    </row>
    <row r="639" spans="2:11" x14ac:dyDescent="0.25">
      <c r="B639" s="1"/>
      <c r="C639" s="1"/>
      <c r="D639" s="8"/>
      <c r="E639" s="8"/>
      <c r="F639" s="8"/>
      <c r="G639" s="8"/>
      <c r="H639" s="8"/>
      <c r="I639" s="5"/>
      <c r="J639" s="5"/>
      <c r="K639" s="5"/>
    </row>
    <row r="640" spans="2:11" x14ac:dyDescent="0.25">
      <c r="B640" s="1"/>
      <c r="C640" s="1"/>
      <c r="D640" s="8"/>
      <c r="E640" s="8"/>
      <c r="F640" s="8"/>
      <c r="G640" s="8"/>
      <c r="H640" s="8"/>
      <c r="I640" s="5"/>
      <c r="J640" s="5"/>
      <c r="K640" s="5"/>
    </row>
    <row r="641" spans="2:11" x14ac:dyDescent="0.25">
      <c r="B641" s="1"/>
      <c r="C641" s="1"/>
      <c r="D641" s="8"/>
      <c r="E641" s="8"/>
      <c r="F641" s="8"/>
      <c r="G641" s="8"/>
      <c r="H641" s="8"/>
      <c r="I641" s="5"/>
      <c r="J641" s="5"/>
      <c r="K641" s="5"/>
    </row>
    <row r="642" spans="2:11" x14ac:dyDescent="0.25">
      <c r="B642" s="1"/>
      <c r="C642" s="1"/>
      <c r="D642" s="8"/>
      <c r="E642" s="8"/>
      <c r="F642" s="8"/>
      <c r="G642" s="8"/>
      <c r="H642" s="8"/>
      <c r="I642" s="5"/>
      <c r="J642" s="5"/>
      <c r="K642" s="5"/>
    </row>
    <row r="643" spans="2:11" x14ac:dyDescent="0.25">
      <c r="B643" s="1"/>
      <c r="C643" s="1"/>
      <c r="D643" s="8"/>
      <c r="E643" s="8"/>
      <c r="F643" s="8"/>
      <c r="G643" s="8"/>
      <c r="H643" s="8"/>
      <c r="I643" s="5"/>
      <c r="J643" s="5"/>
      <c r="K643" s="5"/>
    </row>
    <row r="644" spans="2:11" x14ac:dyDescent="0.25">
      <c r="B644" s="1"/>
      <c r="C644" s="1"/>
      <c r="D644" s="8"/>
      <c r="E644" s="8"/>
      <c r="F644" s="8"/>
      <c r="G644" s="8"/>
      <c r="H644" s="8"/>
      <c r="I644" s="5"/>
      <c r="J644" s="5"/>
      <c r="K644" s="5"/>
    </row>
    <row r="645" spans="2:11" x14ac:dyDescent="0.25">
      <c r="B645" s="1"/>
      <c r="C645" s="1"/>
      <c r="D645" s="8"/>
      <c r="E645" s="8"/>
      <c r="F645" s="8"/>
      <c r="G645" s="8"/>
      <c r="H645" s="8"/>
      <c r="I645" s="5"/>
      <c r="J645" s="5"/>
      <c r="K645" s="5"/>
    </row>
    <row r="646" spans="2:11" x14ac:dyDescent="0.25">
      <c r="B646" s="1"/>
      <c r="C646" s="1"/>
      <c r="D646" s="8"/>
      <c r="E646" s="8"/>
      <c r="F646" s="8"/>
      <c r="G646" s="8"/>
      <c r="H646" s="8"/>
      <c r="I646" s="5"/>
      <c r="J646" s="5"/>
      <c r="K646" s="5"/>
    </row>
    <row r="647" spans="2:11" x14ac:dyDescent="0.25">
      <c r="B647" s="1"/>
      <c r="C647" s="1"/>
      <c r="D647" s="8"/>
      <c r="E647" s="8"/>
      <c r="F647" s="8"/>
      <c r="G647" s="8"/>
      <c r="H647" s="8"/>
      <c r="I647" s="5"/>
      <c r="J647" s="5"/>
      <c r="K647" s="5"/>
    </row>
    <row r="648" spans="2:11" x14ac:dyDescent="0.25">
      <c r="B648" s="1"/>
      <c r="C648" s="1"/>
      <c r="D648" s="8"/>
      <c r="E648" s="8"/>
      <c r="F648" s="8"/>
      <c r="G648" s="8"/>
      <c r="H648" s="8"/>
      <c r="I648" s="5"/>
      <c r="J648" s="5"/>
      <c r="K648" s="5"/>
    </row>
    <row r="649" spans="2:11" x14ac:dyDescent="0.25">
      <c r="B649" s="1"/>
      <c r="C649" s="1"/>
      <c r="D649" s="8"/>
      <c r="E649" s="8"/>
      <c r="F649" s="8"/>
      <c r="G649" s="8"/>
      <c r="H649" s="8"/>
      <c r="I649" s="5"/>
      <c r="J649" s="5"/>
      <c r="K649" s="5"/>
    </row>
    <row r="650" spans="2:11" x14ac:dyDescent="0.25">
      <c r="B650" s="1"/>
      <c r="C650" s="1"/>
      <c r="D650" s="8"/>
      <c r="E650" s="8"/>
      <c r="F650" s="8"/>
      <c r="G650" s="8"/>
      <c r="H650" s="8"/>
      <c r="I650" s="5"/>
      <c r="J650" s="5"/>
      <c r="K650" s="5"/>
    </row>
    <row r="651" spans="2:11" x14ac:dyDescent="0.25">
      <c r="B651" s="1"/>
      <c r="C651" s="1"/>
      <c r="D651" s="8"/>
      <c r="E651" s="8"/>
      <c r="F651" s="8"/>
      <c r="G651" s="8"/>
      <c r="H651" s="8"/>
      <c r="I651" s="5"/>
      <c r="J651" s="5"/>
      <c r="K651" s="5"/>
    </row>
    <row r="652" spans="2:11" x14ac:dyDescent="0.25">
      <c r="B652" s="1"/>
      <c r="C652" s="1"/>
      <c r="D652" s="8"/>
      <c r="E652" s="8"/>
      <c r="F652" s="8"/>
      <c r="G652" s="8"/>
      <c r="H652" s="8"/>
      <c r="I652" s="5"/>
      <c r="J652" s="5"/>
      <c r="K652" s="5"/>
    </row>
    <row r="653" spans="2:11" x14ac:dyDescent="0.25">
      <c r="B653" s="1"/>
      <c r="C653" s="1"/>
      <c r="D653" s="8"/>
      <c r="E653" s="8"/>
      <c r="F653" s="8"/>
      <c r="G653" s="8"/>
      <c r="H653" s="8"/>
      <c r="I653" s="5"/>
      <c r="J653" s="5"/>
      <c r="K653" s="5"/>
    </row>
    <row r="654" spans="2:11" x14ac:dyDescent="0.25">
      <c r="B654" s="1"/>
      <c r="C654" s="1"/>
      <c r="D654" s="8"/>
      <c r="E654" s="8"/>
      <c r="F654" s="8"/>
      <c r="G654" s="8"/>
      <c r="H654" s="8"/>
      <c r="I654" s="5"/>
      <c r="J654" s="5"/>
      <c r="K654" s="5"/>
    </row>
    <row r="655" spans="2:11" x14ac:dyDescent="0.25">
      <c r="B655" s="1"/>
      <c r="C655" s="1"/>
      <c r="D655" s="8"/>
      <c r="E655" s="8"/>
      <c r="F655" s="8"/>
      <c r="G655" s="8"/>
      <c r="H655" s="8"/>
      <c r="I655" s="5"/>
      <c r="J655" s="5"/>
      <c r="K655" s="5"/>
    </row>
    <row r="656" spans="2:11" x14ac:dyDescent="0.25">
      <c r="B656" s="1"/>
      <c r="C656" s="1"/>
      <c r="D656" s="8"/>
      <c r="E656" s="8"/>
      <c r="F656" s="8"/>
      <c r="G656" s="8"/>
      <c r="H656" s="8"/>
      <c r="I656" s="5"/>
      <c r="J656" s="5"/>
      <c r="K656" s="5"/>
    </row>
    <row r="657" spans="2:11" x14ac:dyDescent="0.25">
      <c r="B657" s="1"/>
      <c r="C657" s="1"/>
      <c r="D657" s="8"/>
      <c r="E657" s="8"/>
      <c r="F657" s="8"/>
      <c r="G657" s="8"/>
      <c r="H657" s="8"/>
      <c r="I657" s="5"/>
      <c r="J657" s="5"/>
      <c r="K657" s="5"/>
    </row>
    <row r="658" spans="2:11" x14ac:dyDescent="0.25">
      <c r="B658" s="1"/>
      <c r="C658" s="1"/>
      <c r="D658" s="8"/>
      <c r="E658" s="8"/>
      <c r="F658" s="8"/>
      <c r="G658" s="8"/>
      <c r="H658" s="8"/>
      <c r="I658" s="5"/>
      <c r="J658" s="5"/>
      <c r="K658" s="5"/>
    </row>
    <row r="659" spans="2:11" x14ac:dyDescent="0.25">
      <c r="B659" s="1"/>
      <c r="C659" s="1"/>
      <c r="D659" s="8"/>
      <c r="E659" s="8"/>
      <c r="F659" s="8"/>
      <c r="G659" s="8"/>
      <c r="H659" s="8"/>
      <c r="I659" s="5"/>
      <c r="J659" s="5"/>
      <c r="K659" s="5"/>
    </row>
    <row r="660" spans="2:11" x14ac:dyDescent="0.25">
      <c r="B660" s="1"/>
      <c r="C660" s="1"/>
      <c r="D660" s="8"/>
      <c r="E660" s="8"/>
      <c r="F660" s="8"/>
      <c r="G660" s="8"/>
      <c r="H660" s="8"/>
      <c r="I660" s="5"/>
      <c r="J660" s="5"/>
      <c r="K660" s="5"/>
    </row>
    <row r="661" spans="2:11" x14ac:dyDescent="0.25">
      <c r="B661" s="1"/>
      <c r="C661" s="1"/>
      <c r="D661" s="8"/>
      <c r="E661" s="8"/>
      <c r="F661" s="8"/>
      <c r="G661" s="8"/>
      <c r="H661" s="8"/>
      <c r="I661" s="5"/>
      <c r="J661" s="5"/>
      <c r="K661" s="5"/>
    </row>
    <row r="662" spans="2:11" x14ac:dyDescent="0.25">
      <c r="B662" s="1"/>
      <c r="C662" s="1"/>
      <c r="D662" s="8"/>
      <c r="E662" s="8"/>
      <c r="F662" s="8"/>
      <c r="G662" s="8"/>
      <c r="H662" s="8"/>
      <c r="I662" s="5"/>
      <c r="J662" s="5"/>
      <c r="K662" s="5"/>
    </row>
    <row r="663" spans="2:11" x14ac:dyDescent="0.25">
      <c r="B663" s="1"/>
      <c r="C663" s="1"/>
      <c r="D663" s="8"/>
      <c r="E663" s="8"/>
      <c r="F663" s="8"/>
      <c r="G663" s="8"/>
      <c r="H663" s="8"/>
      <c r="I663" s="5"/>
      <c r="J663" s="5"/>
      <c r="K663" s="5"/>
    </row>
    <row r="664" spans="2:11" x14ac:dyDescent="0.25">
      <c r="B664" s="1"/>
      <c r="C664" s="1"/>
      <c r="D664" s="8"/>
      <c r="E664" s="8"/>
      <c r="F664" s="8"/>
      <c r="G664" s="8"/>
      <c r="H664" s="8"/>
      <c r="I664" s="5"/>
      <c r="J664" s="5"/>
      <c r="K664" s="5"/>
    </row>
    <row r="665" spans="2:11" x14ac:dyDescent="0.25">
      <c r="B665" s="1"/>
      <c r="C665" s="1"/>
      <c r="D665" s="8"/>
      <c r="E665" s="8"/>
      <c r="F665" s="8"/>
      <c r="G665" s="8"/>
      <c r="H665" s="8"/>
      <c r="I665" s="5"/>
      <c r="J665" s="5"/>
      <c r="K665" s="5"/>
    </row>
    <row r="666" spans="2:11" x14ac:dyDescent="0.25">
      <c r="B666" s="1"/>
      <c r="C666" s="1"/>
      <c r="D666" s="8"/>
      <c r="E666" s="8"/>
      <c r="F666" s="8"/>
      <c r="G666" s="8"/>
      <c r="H666" s="8"/>
      <c r="I666" s="5"/>
      <c r="J666" s="5"/>
      <c r="K666" s="5"/>
    </row>
    <row r="667" spans="2:11" x14ac:dyDescent="0.25">
      <c r="B667" s="1"/>
      <c r="C667" s="1"/>
      <c r="D667" s="8"/>
      <c r="E667" s="8"/>
      <c r="F667" s="8"/>
      <c r="G667" s="8"/>
      <c r="H667" s="8"/>
      <c r="I667" s="5"/>
      <c r="J667" s="5"/>
      <c r="K667" s="5"/>
    </row>
    <row r="668" spans="2:11" x14ac:dyDescent="0.25">
      <c r="B668" s="1"/>
      <c r="C668" s="1"/>
      <c r="D668" s="8"/>
      <c r="E668" s="8"/>
      <c r="F668" s="8"/>
      <c r="G668" s="8"/>
      <c r="H668" s="8"/>
      <c r="I668" s="5"/>
      <c r="J668" s="5"/>
      <c r="K668" s="5"/>
    </row>
    <row r="669" spans="2:11" x14ac:dyDescent="0.25">
      <c r="B669" s="1"/>
      <c r="C669" s="1"/>
      <c r="D669" s="8"/>
      <c r="E669" s="8"/>
      <c r="F669" s="8"/>
      <c r="G669" s="8"/>
      <c r="H669" s="8"/>
      <c r="I669" s="5"/>
      <c r="J669" s="5"/>
      <c r="K669" s="5"/>
    </row>
    <row r="670" spans="2:11" x14ac:dyDescent="0.25">
      <c r="B670" s="1"/>
      <c r="C670" s="1"/>
      <c r="D670" s="8"/>
      <c r="E670" s="8"/>
      <c r="F670" s="8"/>
      <c r="G670" s="8"/>
      <c r="H670" s="8"/>
      <c r="I670" s="5"/>
      <c r="J670" s="5"/>
      <c r="K670" s="5"/>
    </row>
    <row r="671" spans="2:11" x14ac:dyDescent="0.25">
      <c r="B671" s="1"/>
      <c r="C671" s="1"/>
      <c r="D671" s="8"/>
      <c r="E671" s="8"/>
      <c r="F671" s="8"/>
      <c r="G671" s="8"/>
      <c r="H671" s="8"/>
      <c r="I671" s="5"/>
      <c r="J671" s="5"/>
      <c r="K671" s="5"/>
    </row>
    <row r="672" spans="2:11" x14ac:dyDescent="0.25">
      <c r="B672" s="1"/>
      <c r="C672" s="1"/>
      <c r="D672" s="8"/>
      <c r="E672" s="8"/>
      <c r="F672" s="8"/>
      <c r="G672" s="8"/>
      <c r="H672" s="8"/>
      <c r="I672" s="5"/>
      <c r="J672" s="5"/>
      <c r="K672" s="5"/>
    </row>
    <row r="673" spans="2:11" x14ac:dyDescent="0.25">
      <c r="B673" s="1"/>
      <c r="C673" s="1"/>
      <c r="D673" s="8"/>
      <c r="E673" s="8"/>
      <c r="F673" s="8"/>
      <c r="G673" s="8"/>
      <c r="H673" s="8"/>
      <c r="I673" s="5"/>
      <c r="J673" s="5"/>
      <c r="K673" s="5"/>
    </row>
    <row r="674" spans="2:11" x14ac:dyDescent="0.25">
      <c r="B674" s="1"/>
      <c r="C674" s="1"/>
      <c r="D674" s="8"/>
      <c r="E674" s="8"/>
      <c r="F674" s="8"/>
      <c r="G674" s="8"/>
      <c r="H674" s="8"/>
      <c r="I674" s="5"/>
      <c r="J674" s="5"/>
      <c r="K674" s="5"/>
    </row>
    <row r="675" spans="2:11" x14ac:dyDescent="0.25">
      <c r="B675" s="1"/>
      <c r="C675" s="1"/>
      <c r="D675" s="8"/>
      <c r="E675" s="8"/>
      <c r="F675" s="8"/>
      <c r="G675" s="8"/>
      <c r="H675" s="8"/>
      <c r="I675" s="5"/>
      <c r="J675" s="5"/>
      <c r="K675" s="5"/>
    </row>
    <row r="676" spans="2:11" x14ac:dyDescent="0.25">
      <c r="B676" s="1"/>
      <c r="C676" s="1"/>
      <c r="D676" s="8"/>
      <c r="E676" s="8"/>
      <c r="F676" s="8"/>
      <c r="G676" s="8"/>
      <c r="H676" s="8"/>
      <c r="I676" s="5"/>
      <c r="J676" s="5"/>
      <c r="K676" s="5"/>
    </row>
    <row r="677" spans="2:11" x14ac:dyDescent="0.25">
      <c r="B677" s="1"/>
      <c r="C677" s="1"/>
      <c r="D677" s="8"/>
      <c r="E677" s="8"/>
      <c r="F677" s="8"/>
      <c r="G677" s="8"/>
      <c r="H677" s="8"/>
      <c r="I677" s="5"/>
      <c r="J677" s="5"/>
      <c r="K677" s="5"/>
    </row>
    <row r="678" spans="2:11" x14ac:dyDescent="0.25">
      <c r="B678" s="1"/>
      <c r="C678" s="1"/>
      <c r="D678" s="8"/>
      <c r="E678" s="8"/>
      <c r="F678" s="8"/>
      <c r="G678" s="8"/>
      <c r="H678" s="8"/>
      <c r="I678" s="5"/>
      <c r="J678" s="5"/>
      <c r="K678" s="5"/>
    </row>
    <row r="679" spans="2:11" x14ac:dyDescent="0.25">
      <c r="B679" s="1"/>
      <c r="C679" s="1"/>
      <c r="D679" s="8"/>
      <c r="E679" s="8"/>
      <c r="F679" s="8"/>
      <c r="G679" s="8"/>
      <c r="H679" s="8"/>
      <c r="I679" s="5"/>
      <c r="J679" s="5"/>
      <c r="K679" s="5"/>
    </row>
    <row r="680" spans="2:11" x14ac:dyDescent="0.25">
      <c r="B680" s="1"/>
      <c r="C680" s="1"/>
      <c r="D680" s="8"/>
      <c r="E680" s="8"/>
      <c r="F680" s="8"/>
      <c r="G680" s="8"/>
      <c r="H680" s="8"/>
      <c r="I680" s="5"/>
      <c r="J680" s="5"/>
      <c r="K680" s="5"/>
    </row>
    <row r="681" spans="2:11" x14ac:dyDescent="0.25">
      <c r="B681" s="1"/>
      <c r="C681" s="1"/>
      <c r="D681" s="8"/>
      <c r="E681" s="8"/>
      <c r="F681" s="8"/>
      <c r="G681" s="8"/>
      <c r="H681" s="8"/>
      <c r="I681" s="5"/>
      <c r="J681" s="5"/>
      <c r="K681" s="5"/>
    </row>
    <row r="682" spans="2:11" x14ac:dyDescent="0.25">
      <c r="B682" s="1"/>
      <c r="C682" s="1"/>
      <c r="D682" s="8"/>
      <c r="E682" s="8"/>
      <c r="F682" s="8"/>
      <c r="G682" s="8"/>
      <c r="H682" s="8"/>
      <c r="I682" s="5"/>
      <c r="J682" s="5"/>
      <c r="K682" s="5"/>
    </row>
    <row r="683" spans="2:11" x14ac:dyDescent="0.25">
      <c r="B683" s="1"/>
      <c r="C683" s="1"/>
      <c r="D683" s="8"/>
      <c r="E683" s="8"/>
      <c r="F683" s="8"/>
      <c r="G683" s="8"/>
      <c r="H683" s="8"/>
      <c r="I683" s="5"/>
      <c r="J683" s="5"/>
      <c r="K683" s="5"/>
    </row>
    <row r="684" spans="2:11" x14ac:dyDescent="0.25">
      <c r="B684" s="1"/>
      <c r="C684" s="1"/>
      <c r="D684" s="8"/>
      <c r="E684" s="8"/>
      <c r="F684" s="8"/>
      <c r="G684" s="8"/>
      <c r="H684" s="8"/>
      <c r="I684" s="5"/>
      <c r="J684" s="5"/>
      <c r="K684" s="5"/>
    </row>
    <row r="685" spans="2:11" x14ac:dyDescent="0.25">
      <c r="B685" s="1"/>
      <c r="C685" s="1"/>
      <c r="D685" s="8"/>
      <c r="E685" s="8"/>
      <c r="F685" s="8"/>
      <c r="G685" s="8"/>
      <c r="H685" s="8"/>
      <c r="I685" s="5"/>
      <c r="J685" s="5"/>
      <c r="K685" s="5"/>
    </row>
    <row r="686" spans="2:11" x14ac:dyDescent="0.25">
      <c r="B686" s="1"/>
      <c r="C686" s="1"/>
      <c r="D686" s="8"/>
      <c r="E686" s="8"/>
      <c r="F686" s="8"/>
      <c r="G686" s="8"/>
      <c r="H686" s="8"/>
      <c r="I686" s="5"/>
      <c r="J686" s="5"/>
      <c r="K686" s="5"/>
    </row>
    <row r="687" spans="2:11" x14ac:dyDescent="0.25">
      <c r="B687" s="1"/>
      <c r="C687" s="1"/>
      <c r="D687" s="8"/>
      <c r="E687" s="8"/>
      <c r="F687" s="8"/>
      <c r="G687" s="8"/>
      <c r="H687" s="8"/>
      <c r="I687" s="5"/>
      <c r="J687" s="5"/>
      <c r="K687" s="5"/>
    </row>
    <row r="688" spans="2:11" x14ac:dyDescent="0.25">
      <c r="B688" s="1"/>
      <c r="C688" s="1"/>
      <c r="D688" s="8"/>
      <c r="E688" s="8"/>
      <c r="F688" s="8"/>
      <c r="G688" s="8"/>
      <c r="H688" s="8"/>
      <c r="I688" s="5"/>
      <c r="J688" s="5"/>
      <c r="K688" s="5"/>
    </row>
    <row r="689" spans="2:11" x14ac:dyDescent="0.25">
      <c r="B689" s="1"/>
      <c r="C689" s="1"/>
      <c r="D689" s="8"/>
      <c r="E689" s="8"/>
      <c r="F689" s="8"/>
      <c r="G689" s="8"/>
      <c r="H689" s="8"/>
      <c r="I689" s="5"/>
      <c r="J689" s="5"/>
      <c r="K689" s="5"/>
    </row>
    <row r="690" spans="2:11" x14ac:dyDescent="0.25">
      <c r="B690" s="1"/>
      <c r="C690" s="1"/>
      <c r="D690" s="8"/>
      <c r="E690" s="8"/>
      <c r="F690" s="8"/>
      <c r="G690" s="8"/>
      <c r="H690" s="8"/>
      <c r="I690" s="5"/>
      <c r="J690" s="5"/>
      <c r="K690" s="5"/>
    </row>
    <row r="691" spans="2:11" x14ac:dyDescent="0.25">
      <c r="B691" s="1"/>
      <c r="C691" s="1"/>
      <c r="D691" s="8"/>
      <c r="E691" s="8"/>
      <c r="F691" s="8"/>
      <c r="G691" s="8"/>
      <c r="H691" s="8"/>
      <c r="I691" s="5"/>
      <c r="J691" s="5"/>
      <c r="K691" s="5"/>
    </row>
    <row r="692" spans="2:11" x14ac:dyDescent="0.25">
      <c r="B692" s="1"/>
      <c r="C692" s="1"/>
      <c r="D692" s="8"/>
      <c r="E692" s="8"/>
      <c r="F692" s="8"/>
      <c r="G692" s="8"/>
      <c r="H692" s="8"/>
      <c r="I692" s="5"/>
      <c r="J692" s="5"/>
      <c r="K692" s="5"/>
    </row>
    <row r="693" spans="2:11" x14ac:dyDescent="0.25">
      <c r="B693" s="1"/>
      <c r="C693" s="1"/>
      <c r="D693" s="8"/>
      <c r="E693" s="8"/>
      <c r="F693" s="8"/>
      <c r="G693" s="8"/>
      <c r="H693" s="8"/>
      <c r="I693" s="5"/>
      <c r="J693" s="5"/>
      <c r="K693" s="5"/>
    </row>
    <row r="694" spans="2:11" x14ac:dyDescent="0.25">
      <c r="B694" s="1"/>
      <c r="C694" s="1"/>
      <c r="D694" s="8"/>
      <c r="E694" s="8"/>
      <c r="F694" s="8"/>
      <c r="G694" s="8"/>
      <c r="H694" s="8"/>
      <c r="I694" s="5"/>
      <c r="J694" s="5"/>
      <c r="K694" s="5"/>
    </row>
    <row r="695" spans="2:11" x14ac:dyDescent="0.25">
      <c r="B695" s="1"/>
      <c r="C695" s="1"/>
      <c r="D695" s="8"/>
      <c r="E695" s="8"/>
      <c r="F695" s="8"/>
      <c r="G695" s="8"/>
      <c r="H695" s="8"/>
      <c r="I695" s="5"/>
      <c r="J695" s="5"/>
      <c r="K695" s="5"/>
    </row>
    <row r="696" spans="2:11" x14ac:dyDescent="0.25">
      <c r="B696" s="1"/>
      <c r="C696" s="1"/>
      <c r="D696" s="8"/>
      <c r="E696" s="8"/>
      <c r="F696" s="8"/>
      <c r="G696" s="8"/>
      <c r="H696" s="8"/>
      <c r="I696" s="5"/>
      <c r="J696" s="5"/>
      <c r="K696" s="5"/>
    </row>
    <row r="697" spans="2:11" x14ac:dyDescent="0.25">
      <c r="B697" s="1"/>
      <c r="C697" s="1"/>
      <c r="D697" s="8"/>
      <c r="E697" s="8"/>
      <c r="F697" s="8"/>
      <c r="G697" s="8"/>
      <c r="H697" s="8"/>
      <c r="I697" s="5"/>
      <c r="J697" s="5"/>
      <c r="K697" s="5"/>
    </row>
    <row r="698" spans="2:11" x14ac:dyDescent="0.25">
      <c r="B698" s="1"/>
      <c r="C698" s="1"/>
      <c r="D698" s="8"/>
      <c r="E698" s="8"/>
      <c r="F698" s="8"/>
      <c r="G698" s="8"/>
      <c r="H698" s="8"/>
      <c r="I698" s="5"/>
      <c r="J698" s="5"/>
      <c r="K698" s="5"/>
    </row>
    <row r="699" spans="2:11" x14ac:dyDescent="0.25">
      <c r="B699" s="1"/>
      <c r="C699" s="1"/>
      <c r="D699" s="8"/>
      <c r="E699" s="8"/>
      <c r="F699" s="8"/>
      <c r="G699" s="8"/>
      <c r="H699" s="8"/>
      <c r="I699" s="5"/>
      <c r="J699" s="5"/>
      <c r="K699" s="5"/>
    </row>
    <row r="700" spans="2:11" x14ac:dyDescent="0.25">
      <c r="B700" s="1"/>
      <c r="C700" s="1"/>
      <c r="D700" s="8"/>
      <c r="E700" s="8"/>
      <c r="F700" s="8"/>
      <c r="G700" s="8"/>
      <c r="H700" s="8"/>
      <c r="I700" s="5"/>
      <c r="J700" s="5"/>
      <c r="K700" s="5"/>
    </row>
    <row r="701" spans="2:11" x14ac:dyDescent="0.25">
      <c r="B701" s="1"/>
      <c r="C701" s="1"/>
      <c r="D701" s="8"/>
      <c r="E701" s="8"/>
      <c r="F701" s="8"/>
      <c r="G701" s="8"/>
      <c r="H701" s="8"/>
      <c r="I701" s="5"/>
      <c r="J701" s="5"/>
      <c r="K701" s="5"/>
    </row>
    <row r="702" spans="2:11" x14ac:dyDescent="0.25">
      <c r="B702" s="1"/>
      <c r="C702" s="1"/>
      <c r="D702" s="8"/>
      <c r="E702" s="8"/>
      <c r="F702" s="8"/>
      <c r="G702" s="8"/>
      <c r="H702" s="8"/>
      <c r="I702" s="5"/>
      <c r="J702" s="5"/>
      <c r="K702" s="5"/>
    </row>
    <row r="703" spans="2:11" x14ac:dyDescent="0.25">
      <c r="B703" s="1"/>
      <c r="C703" s="1"/>
      <c r="D703" s="8"/>
      <c r="E703" s="8"/>
      <c r="F703" s="8"/>
      <c r="G703" s="8"/>
      <c r="H703" s="8"/>
      <c r="I703" s="5"/>
      <c r="J703" s="5"/>
      <c r="K703" s="5"/>
    </row>
    <row r="704" spans="2:11" x14ac:dyDescent="0.25">
      <c r="B704" s="1"/>
      <c r="C704" s="1"/>
      <c r="D704" s="8"/>
      <c r="E704" s="8"/>
      <c r="F704" s="8"/>
      <c r="G704" s="8"/>
      <c r="H704" s="8"/>
      <c r="I704" s="5"/>
      <c r="J704" s="5"/>
      <c r="K704" s="5"/>
    </row>
    <row r="705" spans="2:11" x14ac:dyDescent="0.25">
      <c r="B705" s="1"/>
      <c r="C705" s="1"/>
      <c r="D705" s="8"/>
      <c r="E705" s="8"/>
      <c r="F705" s="8"/>
      <c r="G705" s="8"/>
      <c r="H705" s="8"/>
      <c r="I705" s="5"/>
      <c r="J705" s="5"/>
      <c r="K705" s="5"/>
    </row>
    <row r="706" spans="2:11" x14ac:dyDescent="0.25">
      <c r="B706" s="1"/>
      <c r="C706" s="1"/>
      <c r="D706" s="8"/>
      <c r="E706" s="8"/>
      <c r="F706" s="8"/>
      <c r="G706" s="8"/>
      <c r="H706" s="8"/>
      <c r="I706" s="5"/>
      <c r="J706" s="5"/>
      <c r="K706" s="5"/>
    </row>
    <row r="707" spans="2:11" x14ac:dyDescent="0.25">
      <c r="B707" s="1"/>
      <c r="C707" s="1"/>
      <c r="D707" s="8"/>
      <c r="E707" s="8"/>
      <c r="F707" s="8"/>
      <c r="G707" s="8"/>
      <c r="H707" s="8"/>
      <c r="I707" s="5"/>
      <c r="J707" s="5"/>
      <c r="K707" s="5"/>
    </row>
    <row r="708" spans="2:11" x14ac:dyDescent="0.25">
      <c r="B708" s="1"/>
      <c r="C708" s="1"/>
      <c r="D708" s="8"/>
      <c r="E708" s="8"/>
      <c r="F708" s="8"/>
      <c r="G708" s="8"/>
      <c r="H708" s="8"/>
      <c r="I708" s="5"/>
      <c r="J708" s="5"/>
      <c r="K708" s="5"/>
    </row>
    <row r="709" spans="2:11" x14ac:dyDescent="0.25">
      <c r="B709" s="1"/>
      <c r="C709" s="1"/>
      <c r="D709" s="8"/>
      <c r="E709" s="8"/>
      <c r="F709" s="8"/>
      <c r="G709" s="8"/>
      <c r="H709" s="8"/>
      <c r="I709" s="5"/>
      <c r="J709" s="5"/>
      <c r="K709" s="5"/>
    </row>
    <row r="710" spans="2:11" x14ac:dyDescent="0.25">
      <c r="B710" s="1"/>
      <c r="C710" s="1"/>
      <c r="D710" s="8"/>
      <c r="E710" s="8"/>
      <c r="F710" s="8"/>
      <c r="G710" s="8"/>
      <c r="H710" s="8"/>
      <c r="I710" s="5"/>
      <c r="J710" s="5"/>
      <c r="K710" s="5"/>
    </row>
    <row r="711" spans="2:11" x14ac:dyDescent="0.25">
      <c r="B711" s="1"/>
      <c r="C711" s="1"/>
      <c r="D711" s="8"/>
      <c r="E711" s="8"/>
      <c r="F711" s="8"/>
      <c r="G711" s="8"/>
      <c r="H711" s="8"/>
      <c r="I711" s="5"/>
      <c r="J711" s="5"/>
      <c r="K711" s="5"/>
    </row>
    <row r="712" spans="2:11" x14ac:dyDescent="0.25">
      <c r="B712" s="1"/>
      <c r="C712" s="1"/>
      <c r="D712" s="8"/>
      <c r="E712" s="8"/>
      <c r="F712" s="8"/>
      <c r="G712" s="8"/>
      <c r="H712" s="8"/>
      <c r="I712" s="5"/>
      <c r="J712" s="5"/>
      <c r="K712" s="5"/>
    </row>
    <row r="713" spans="2:11" x14ac:dyDescent="0.25">
      <c r="B713" s="1"/>
      <c r="C713" s="1"/>
      <c r="D713" s="8"/>
      <c r="E713" s="8"/>
      <c r="F713" s="8"/>
      <c r="G713" s="8"/>
      <c r="H713" s="8"/>
      <c r="I713" s="5"/>
      <c r="J713" s="5"/>
      <c r="K713" s="5"/>
    </row>
    <row r="714" spans="2:11" x14ac:dyDescent="0.25">
      <c r="B714" s="1"/>
      <c r="C714" s="1"/>
      <c r="D714" s="8"/>
      <c r="E714" s="8"/>
      <c r="F714" s="8"/>
      <c r="G714" s="8"/>
      <c r="H714" s="8"/>
      <c r="I714" s="5"/>
      <c r="J714" s="5"/>
      <c r="K714" s="5"/>
    </row>
    <row r="715" spans="2:11" x14ac:dyDescent="0.25">
      <c r="B715" s="1"/>
      <c r="C715" s="1"/>
      <c r="D715" s="8"/>
      <c r="E715" s="8"/>
      <c r="F715" s="8"/>
      <c r="G715" s="8"/>
      <c r="H715" s="8"/>
      <c r="I715" s="5"/>
      <c r="J715" s="5"/>
      <c r="K715" s="5"/>
    </row>
    <row r="716" spans="2:11" x14ac:dyDescent="0.25">
      <c r="B716" s="1"/>
      <c r="C716" s="1"/>
      <c r="D716" s="8"/>
      <c r="E716" s="8"/>
      <c r="F716" s="8"/>
      <c r="G716" s="8"/>
      <c r="H716" s="8"/>
      <c r="I716" s="5"/>
      <c r="J716" s="5"/>
      <c r="K716" s="5"/>
    </row>
    <row r="717" spans="2:11" x14ac:dyDescent="0.25">
      <c r="B717" s="1"/>
      <c r="C717" s="1"/>
      <c r="D717" s="8"/>
      <c r="E717" s="8"/>
      <c r="F717" s="8"/>
      <c r="G717" s="8"/>
      <c r="H717" s="8"/>
      <c r="I717" s="5"/>
      <c r="J717" s="5"/>
      <c r="K717" s="5"/>
    </row>
    <row r="718" spans="2:11" x14ac:dyDescent="0.25">
      <c r="B718" s="1"/>
      <c r="C718" s="1"/>
      <c r="D718" s="8"/>
      <c r="E718" s="8"/>
      <c r="F718" s="8"/>
      <c r="G718" s="8"/>
      <c r="H718" s="8"/>
      <c r="I718" s="5"/>
      <c r="J718" s="5"/>
      <c r="K718" s="5"/>
    </row>
    <row r="719" spans="2:11" x14ac:dyDescent="0.25">
      <c r="B719" s="1"/>
      <c r="C719" s="1"/>
      <c r="D719" s="8"/>
      <c r="E719" s="8"/>
      <c r="F719" s="8"/>
      <c r="G719" s="8"/>
      <c r="H719" s="8"/>
      <c r="I719" s="5"/>
      <c r="J719" s="5"/>
      <c r="K719" s="5"/>
    </row>
    <row r="720" spans="2:11" x14ac:dyDescent="0.25">
      <c r="B720" s="1"/>
      <c r="C720" s="1"/>
      <c r="D720" s="8"/>
      <c r="E720" s="8"/>
      <c r="F720" s="8"/>
      <c r="G720" s="8"/>
      <c r="H720" s="8"/>
      <c r="I720" s="5"/>
      <c r="J720" s="5"/>
      <c r="K720" s="5"/>
    </row>
    <row r="721" spans="2:11" x14ac:dyDescent="0.25">
      <c r="B721" s="1"/>
      <c r="C721" s="1"/>
      <c r="D721" s="8"/>
      <c r="E721" s="8"/>
      <c r="F721" s="8"/>
      <c r="G721" s="8"/>
      <c r="H721" s="8"/>
      <c r="I721" s="5"/>
      <c r="J721" s="5"/>
      <c r="K721" s="5"/>
    </row>
    <row r="722" spans="2:11" x14ac:dyDescent="0.25">
      <c r="B722" s="1"/>
      <c r="C722" s="1"/>
      <c r="D722" s="8"/>
      <c r="E722" s="8"/>
      <c r="F722" s="8"/>
      <c r="G722" s="8"/>
      <c r="H722" s="8"/>
      <c r="I722" s="5"/>
      <c r="J722" s="5"/>
      <c r="K722" s="5"/>
    </row>
    <row r="723" spans="2:11" x14ac:dyDescent="0.25">
      <c r="B723" s="1"/>
      <c r="C723" s="1"/>
      <c r="D723" s="8"/>
      <c r="E723" s="8"/>
      <c r="F723" s="8"/>
      <c r="G723" s="8"/>
      <c r="H723" s="8"/>
      <c r="I723" s="5"/>
      <c r="J723" s="5"/>
      <c r="K723" s="5"/>
    </row>
    <row r="724" spans="2:11" x14ac:dyDescent="0.25">
      <c r="B724" s="1"/>
      <c r="C724" s="1"/>
      <c r="D724" s="8"/>
      <c r="E724" s="8"/>
      <c r="F724" s="8"/>
      <c r="G724" s="8"/>
      <c r="H724" s="8"/>
      <c r="I724" s="5"/>
      <c r="J724" s="5"/>
      <c r="K724" s="5"/>
    </row>
    <row r="725" spans="2:11" x14ac:dyDescent="0.25">
      <c r="B725" s="1"/>
      <c r="C725" s="1"/>
      <c r="D725" s="8"/>
      <c r="E725" s="8"/>
      <c r="F725" s="8"/>
      <c r="G725" s="8"/>
      <c r="H725" s="8"/>
      <c r="I725" s="5"/>
      <c r="J725" s="5"/>
      <c r="K725" s="5"/>
    </row>
    <row r="726" spans="2:11" x14ac:dyDescent="0.25">
      <c r="B726" s="1"/>
      <c r="C726" s="1"/>
      <c r="D726" s="8"/>
      <c r="E726" s="8"/>
      <c r="F726" s="8"/>
      <c r="G726" s="8"/>
      <c r="H726" s="8"/>
      <c r="I726" s="5"/>
      <c r="J726" s="5"/>
      <c r="K726" s="5"/>
    </row>
    <row r="727" spans="2:11" x14ac:dyDescent="0.25">
      <c r="B727" s="1"/>
      <c r="C727" s="1"/>
      <c r="D727" s="8"/>
      <c r="E727" s="8"/>
      <c r="F727" s="8"/>
      <c r="G727" s="8"/>
      <c r="H727" s="8"/>
      <c r="I727" s="5"/>
      <c r="J727" s="5"/>
      <c r="K727" s="5"/>
    </row>
    <row r="728" spans="2:11" x14ac:dyDescent="0.25">
      <c r="B728" s="1"/>
      <c r="C728" s="1"/>
      <c r="D728" s="8"/>
      <c r="E728" s="8"/>
      <c r="F728" s="8"/>
      <c r="G728" s="8"/>
      <c r="H728" s="8"/>
      <c r="I728" s="5"/>
      <c r="J728" s="5"/>
      <c r="K728" s="5"/>
    </row>
    <row r="729" spans="2:11" x14ac:dyDescent="0.25">
      <c r="B729" s="1"/>
      <c r="C729" s="1"/>
      <c r="D729" s="8"/>
      <c r="E729" s="8"/>
      <c r="F729" s="8"/>
      <c r="G729" s="8"/>
      <c r="H729" s="8"/>
      <c r="I729" s="5"/>
      <c r="J729" s="5"/>
      <c r="K729" s="5"/>
    </row>
    <row r="730" spans="2:11" x14ac:dyDescent="0.25">
      <c r="B730" s="1"/>
      <c r="C730" s="1"/>
      <c r="D730" s="8"/>
      <c r="E730" s="8"/>
      <c r="F730" s="8"/>
      <c r="G730" s="8"/>
      <c r="H730" s="8"/>
      <c r="I730" s="5"/>
      <c r="J730" s="5"/>
      <c r="K730" s="5"/>
    </row>
    <row r="731" spans="2:11" x14ac:dyDescent="0.25">
      <c r="B731" s="1"/>
      <c r="C731" s="1"/>
      <c r="D731" s="8"/>
      <c r="E731" s="8"/>
      <c r="F731" s="8"/>
      <c r="G731" s="8"/>
      <c r="H731" s="8"/>
      <c r="I731" s="5"/>
      <c r="J731" s="5"/>
      <c r="K731" s="5"/>
    </row>
    <row r="732" spans="2:11" x14ac:dyDescent="0.25">
      <c r="B732" s="1"/>
      <c r="C732" s="1"/>
      <c r="D732" s="8"/>
      <c r="E732" s="8"/>
      <c r="F732" s="8"/>
      <c r="G732" s="8"/>
      <c r="H732" s="8"/>
      <c r="I732" s="5"/>
      <c r="J732" s="5"/>
      <c r="K732" s="5"/>
    </row>
    <row r="733" spans="2:11" x14ac:dyDescent="0.25">
      <c r="B733" s="1"/>
      <c r="C733" s="1"/>
      <c r="D733" s="8"/>
      <c r="E733" s="8"/>
      <c r="F733" s="8"/>
      <c r="G733" s="8"/>
      <c r="H733" s="8"/>
      <c r="I733" s="5"/>
      <c r="J733" s="5"/>
      <c r="K733" s="5"/>
    </row>
    <row r="734" spans="2:11" x14ac:dyDescent="0.25">
      <c r="B734" s="1"/>
      <c r="C734" s="1"/>
      <c r="D734" s="8"/>
      <c r="E734" s="8"/>
      <c r="F734" s="8"/>
      <c r="G734" s="8"/>
      <c r="H734" s="8"/>
      <c r="I734" s="5"/>
      <c r="J734" s="5"/>
      <c r="K734" s="5"/>
    </row>
    <row r="735" spans="2:11" x14ac:dyDescent="0.25">
      <c r="B735" s="1"/>
      <c r="C735" s="1"/>
      <c r="D735" s="8"/>
      <c r="E735" s="8"/>
      <c r="F735" s="8"/>
      <c r="G735" s="8"/>
      <c r="H735" s="8"/>
      <c r="I735" s="5"/>
      <c r="J735" s="5"/>
      <c r="K735" s="5"/>
    </row>
    <row r="736" spans="2:11" x14ac:dyDescent="0.25">
      <c r="B736" s="1"/>
      <c r="C736" s="1"/>
      <c r="D736" s="8"/>
      <c r="E736" s="8"/>
      <c r="F736" s="8"/>
      <c r="G736" s="8"/>
      <c r="H736" s="8"/>
      <c r="I736" s="5"/>
      <c r="J736" s="5"/>
      <c r="K736" s="5"/>
    </row>
    <row r="737" spans="2:11" x14ac:dyDescent="0.25">
      <c r="B737" s="1"/>
      <c r="C737" s="1"/>
      <c r="D737" s="8"/>
      <c r="E737" s="8"/>
      <c r="F737" s="8"/>
      <c r="G737" s="8"/>
      <c r="H737" s="8"/>
      <c r="I737" s="5"/>
      <c r="J737" s="5"/>
      <c r="K737" s="5"/>
    </row>
    <row r="738" spans="2:11" x14ac:dyDescent="0.25">
      <c r="B738" s="1"/>
      <c r="C738" s="1"/>
      <c r="D738" s="8"/>
      <c r="E738" s="8"/>
      <c r="F738" s="8"/>
      <c r="G738" s="8"/>
      <c r="H738" s="8"/>
      <c r="I738" s="5"/>
      <c r="J738" s="5"/>
      <c r="K738" s="5"/>
    </row>
    <row r="739" spans="2:11" x14ac:dyDescent="0.25">
      <c r="B739" s="1"/>
      <c r="C739" s="1"/>
      <c r="D739" s="8"/>
      <c r="E739" s="8"/>
      <c r="F739" s="8"/>
      <c r="G739" s="8"/>
      <c r="H739" s="8"/>
      <c r="I739" s="5"/>
      <c r="J739" s="5"/>
      <c r="K739" s="5"/>
    </row>
    <row r="740" spans="2:11" x14ac:dyDescent="0.25">
      <c r="B740" s="1"/>
      <c r="C740" s="1"/>
      <c r="D740" s="8"/>
      <c r="E740" s="8"/>
      <c r="F740" s="8"/>
      <c r="G740" s="8"/>
      <c r="H740" s="8"/>
      <c r="I740" s="5"/>
      <c r="J740" s="5"/>
      <c r="K740" s="5"/>
    </row>
    <row r="741" spans="2:11" x14ac:dyDescent="0.25">
      <c r="B741" s="1"/>
      <c r="C741" s="1"/>
      <c r="D741" s="8"/>
      <c r="E741" s="8"/>
      <c r="F741" s="8"/>
      <c r="G741" s="8"/>
      <c r="H741" s="8"/>
      <c r="I741" s="5"/>
      <c r="J741" s="5"/>
      <c r="K741" s="5"/>
    </row>
    <row r="742" spans="2:11" x14ac:dyDescent="0.25">
      <c r="B742" s="1"/>
      <c r="C742" s="1"/>
      <c r="D742" s="8"/>
      <c r="E742" s="8"/>
      <c r="F742" s="8"/>
      <c r="G742" s="8"/>
      <c r="H742" s="8"/>
      <c r="I742" s="5"/>
      <c r="J742" s="5"/>
      <c r="K742" s="5"/>
    </row>
    <row r="743" spans="2:11" x14ac:dyDescent="0.25">
      <c r="B743" s="1"/>
      <c r="C743" s="1"/>
      <c r="D743" s="8"/>
      <c r="E743" s="8"/>
      <c r="F743" s="8"/>
      <c r="G743" s="8"/>
      <c r="H743" s="8"/>
      <c r="I743" s="5"/>
      <c r="J743" s="5"/>
      <c r="K743" s="5"/>
    </row>
    <row r="744" spans="2:11" x14ac:dyDescent="0.25">
      <c r="B744" s="1"/>
      <c r="C744" s="1"/>
      <c r="D744" s="8"/>
      <c r="E744" s="8"/>
      <c r="F744" s="8"/>
      <c r="G744" s="8"/>
      <c r="H744" s="8"/>
      <c r="I744" s="5"/>
      <c r="J744" s="5"/>
      <c r="K744" s="5"/>
    </row>
    <row r="745" spans="2:11" x14ac:dyDescent="0.25">
      <c r="B745" s="1"/>
      <c r="C745" s="1"/>
      <c r="D745" s="8"/>
      <c r="E745" s="8"/>
      <c r="F745" s="8"/>
      <c r="G745" s="8"/>
      <c r="H745" s="8"/>
      <c r="I745" s="5"/>
      <c r="J745" s="5"/>
      <c r="K745" s="5"/>
    </row>
    <row r="746" spans="2:11" x14ac:dyDescent="0.25">
      <c r="B746" s="1"/>
      <c r="C746" s="1"/>
      <c r="D746" s="8"/>
      <c r="E746" s="8"/>
      <c r="F746" s="8"/>
      <c r="G746" s="8"/>
      <c r="H746" s="8"/>
      <c r="I746" s="5"/>
      <c r="J746" s="5"/>
      <c r="K746" s="5"/>
    </row>
    <row r="747" spans="2:11" x14ac:dyDescent="0.25">
      <c r="B747" s="1"/>
      <c r="C747" s="1"/>
      <c r="D747" s="8"/>
      <c r="E747" s="8"/>
      <c r="F747" s="8"/>
      <c r="G747" s="8"/>
      <c r="H747" s="8"/>
      <c r="I747" s="5"/>
      <c r="J747" s="5"/>
      <c r="K747" s="5"/>
    </row>
    <row r="748" spans="2:11" x14ac:dyDescent="0.25">
      <c r="B748" s="1"/>
      <c r="C748" s="1"/>
      <c r="D748" s="8"/>
      <c r="E748" s="8"/>
      <c r="F748" s="8"/>
      <c r="G748" s="8"/>
      <c r="H748" s="8"/>
      <c r="I748" s="5"/>
      <c r="J748" s="5"/>
      <c r="K748" s="5"/>
    </row>
    <row r="749" spans="2:11" x14ac:dyDescent="0.25">
      <c r="B749" s="1"/>
      <c r="C749" s="1"/>
      <c r="D749" s="8"/>
      <c r="E749" s="8"/>
      <c r="F749" s="8"/>
      <c r="G749" s="8"/>
      <c r="H749" s="8"/>
      <c r="I749" s="5"/>
      <c r="J749" s="5"/>
      <c r="K749" s="5"/>
    </row>
    <row r="750" spans="2:11" x14ac:dyDescent="0.25">
      <c r="B750" s="1"/>
      <c r="C750" s="1"/>
      <c r="D750" s="8"/>
      <c r="E750" s="8"/>
      <c r="F750" s="8"/>
      <c r="G750" s="8"/>
      <c r="H750" s="8"/>
      <c r="I750" s="5"/>
      <c r="J750" s="5"/>
      <c r="K750" s="5"/>
    </row>
    <row r="751" spans="2:11" x14ac:dyDescent="0.25">
      <c r="B751" s="1"/>
      <c r="C751" s="1"/>
      <c r="D751" s="8"/>
      <c r="E751" s="8"/>
      <c r="F751" s="8"/>
      <c r="G751" s="8"/>
      <c r="H751" s="8"/>
      <c r="I751" s="5"/>
      <c r="J751" s="5"/>
      <c r="K751" s="5"/>
    </row>
    <row r="752" spans="2:11" x14ac:dyDescent="0.25">
      <c r="B752" s="1"/>
      <c r="C752" s="1"/>
      <c r="D752" s="8"/>
      <c r="E752" s="8"/>
      <c r="F752" s="8"/>
      <c r="G752" s="8"/>
      <c r="H752" s="8"/>
      <c r="I752" s="5"/>
      <c r="J752" s="5"/>
      <c r="K752" s="5"/>
    </row>
    <row r="753" spans="2:11" x14ac:dyDescent="0.25">
      <c r="B753" s="1"/>
      <c r="C753" s="1"/>
      <c r="D753" s="8"/>
      <c r="E753" s="8"/>
      <c r="F753" s="8"/>
      <c r="G753" s="8"/>
      <c r="H753" s="8"/>
      <c r="I753" s="5"/>
      <c r="J753" s="5"/>
      <c r="K753" s="5"/>
    </row>
    <row r="754" spans="2:11" x14ac:dyDescent="0.25">
      <c r="B754" s="1"/>
      <c r="C754" s="1"/>
      <c r="D754" s="8"/>
      <c r="E754" s="8"/>
      <c r="F754" s="8"/>
      <c r="G754" s="8"/>
      <c r="H754" s="8"/>
      <c r="I754" s="5"/>
      <c r="J754" s="5"/>
      <c r="K754" s="5"/>
    </row>
    <row r="755" spans="2:11" x14ac:dyDescent="0.25">
      <c r="B755" s="1"/>
      <c r="C755" s="1"/>
      <c r="D755" s="8"/>
      <c r="E755" s="8"/>
      <c r="F755" s="8"/>
      <c r="G755" s="8"/>
      <c r="H755" s="8"/>
      <c r="I755" s="5"/>
      <c r="J755" s="5"/>
      <c r="K755" s="5"/>
    </row>
    <row r="756" spans="2:11" x14ac:dyDescent="0.25">
      <c r="B756" s="1"/>
      <c r="C756" s="1"/>
      <c r="D756" s="8"/>
      <c r="E756" s="8"/>
      <c r="F756" s="8"/>
      <c r="G756" s="8"/>
      <c r="H756" s="8"/>
      <c r="I756" s="5"/>
      <c r="J756" s="5"/>
      <c r="K756" s="5"/>
    </row>
    <row r="757" spans="2:11" x14ac:dyDescent="0.25">
      <c r="B757" s="1"/>
      <c r="C757" s="1"/>
      <c r="D757" s="8"/>
      <c r="E757" s="8"/>
      <c r="F757" s="8"/>
      <c r="G757" s="8"/>
      <c r="H757" s="8"/>
      <c r="I757" s="5"/>
      <c r="J757" s="5"/>
      <c r="K757" s="5"/>
    </row>
    <row r="758" spans="2:11" x14ac:dyDescent="0.25">
      <c r="B758" s="1"/>
      <c r="C758" s="1"/>
      <c r="D758" s="8"/>
      <c r="E758" s="8"/>
      <c r="F758" s="8"/>
      <c r="G758" s="8"/>
      <c r="H758" s="8"/>
      <c r="I758" s="5"/>
      <c r="J758" s="5"/>
      <c r="K758" s="5"/>
    </row>
    <row r="759" spans="2:11" x14ac:dyDescent="0.25">
      <c r="B759" s="1"/>
      <c r="C759" s="1"/>
      <c r="D759" s="8"/>
      <c r="E759" s="8"/>
      <c r="F759" s="8"/>
      <c r="G759" s="8"/>
      <c r="H759" s="8"/>
      <c r="I759" s="5"/>
      <c r="J759" s="5"/>
      <c r="K759" s="5"/>
    </row>
    <row r="760" spans="2:11" x14ac:dyDescent="0.25">
      <c r="B760" s="1"/>
      <c r="C760" s="1"/>
      <c r="D760" s="8"/>
      <c r="E760" s="8"/>
      <c r="F760" s="8"/>
      <c r="G760" s="8"/>
      <c r="H760" s="8"/>
      <c r="I760" s="5"/>
      <c r="J760" s="5"/>
      <c r="K760" s="5"/>
    </row>
    <row r="761" spans="2:11" x14ac:dyDescent="0.25">
      <c r="B761" s="1"/>
      <c r="C761" s="1"/>
      <c r="D761" s="8"/>
      <c r="E761" s="8"/>
      <c r="F761" s="8"/>
      <c r="G761" s="8"/>
      <c r="H761" s="8"/>
      <c r="I761" s="5"/>
      <c r="J761" s="5"/>
      <c r="K761" s="5"/>
    </row>
    <row r="762" spans="2:11" x14ac:dyDescent="0.25">
      <c r="B762" s="1"/>
      <c r="C762" s="1"/>
      <c r="D762" s="8"/>
      <c r="E762" s="8"/>
      <c r="F762" s="8"/>
      <c r="G762" s="8"/>
      <c r="H762" s="8"/>
      <c r="I762" s="5"/>
      <c r="J762" s="5"/>
      <c r="K762" s="5"/>
    </row>
    <row r="763" spans="2:11" x14ac:dyDescent="0.25">
      <c r="B763" s="1"/>
      <c r="C763" s="1"/>
      <c r="D763" s="8"/>
      <c r="E763" s="8"/>
      <c r="F763" s="8"/>
      <c r="G763" s="8"/>
      <c r="H763" s="8"/>
      <c r="I763" s="5"/>
      <c r="J763" s="5"/>
      <c r="K763" s="5"/>
    </row>
    <row r="764" spans="2:11" x14ac:dyDescent="0.25">
      <c r="B764" s="1"/>
      <c r="C764" s="1"/>
      <c r="D764" s="8"/>
      <c r="E764" s="8"/>
      <c r="F764" s="8"/>
      <c r="G764" s="8"/>
      <c r="H764" s="8"/>
      <c r="I764" s="5"/>
      <c r="J764" s="5"/>
      <c r="K764" s="5"/>
    </row>
    <row r="765" spans="2:11" x14ac:dyDescent="0.25">
      <c r="B765" s="1"/>
      <c r="C765" s="1"/>
      <c r="D765" s="8"/>
      <c r="E765" s="8"/>
      <c r="F765" s="8"/>
      <c r="G765" s="8"/>
      <c r="H765" s="8"/>
      <c r="I765" s="5"/>
      <c r="J765" s="5"/>
      <c r="K765" s="5"/>
    </row>
    <row r="766" spans="2:11" x14ac:dyDescent="0.25">
      <c r="B766" s="1"/>
      <c r="C766" s="1"/>
      <c r="D766" s="8"/>
      <c r="E766" s="8"/>
      <c r="F766" s="8"/>
      <c r="G766" s="8"/>
      <c r="H766" s="8"/>
      <c r="I766" s="5"/>
      <c r="J766" s="5"/>
      <c r="K766" s="5"/>
    </row>
    <row r="767" spans="2:11" x14ac:dyDescent="0.25">
      <c r="B767" s="1"/>
      <c r="C767" s="1"/>
      <c r="D767" s="8"/>
      <c r="E767" s="8"/>
      <c r="F767" s="8"/>
      <c r="G767" s="8"/>
      <c r="H767" s="8"/>
      <c r="I767" s="5"/>
      <c r="J767" s="5"/>
      <c r="K767" s="5"/>
    </row>
    <row r="768" spans="2:11" x14ac:dyDescent="0.25">
      <c r="B768" s="1"/>
      <c r="C768" s="1"/>
      <c r="D768" s="8"/>
      <c r="E768" s="8"/>
      <c r="F768" s="8"/>
      <c r="G768" s="8"/>
      <c r="H768" s="8"/>
      <c r="I768" s="5"/>
      <c r="J768" s="5"/>
      <c r="K768" s="5"/>
    </row>
    <row r="769" spans="2:11" x14ac:dyDescent="0.25">
      <c r="B769" s="1"/>
      <c r="C769" s="1"/>
      <c r="D769" s="8"/>
      <c r="E769" s="8"/>
      <c r="F769" s="8"/>
      <c r="G769" s="8"/>
      <c r="H769" s="8"/>
      <c r="I769" s="5"/>
      <c r="J769" s="5"/>
      <c r="K769" s="5"/>
    </row>
    <row r="770" spans="2:11" x14ac:dyDescent="0.25">
      <c r="B770" s="1"/>
      <c r="C770" s="1"/>
      <c r="D770" s="8"/>
      <c r="E770" s="8"/>
      <c r="F770" s="8"/>
      <c r="G770" s="8"/>
      <c r="H770" s="8"/>
      <c r="I770" s="5"/>
      <c r="J770" s="5"/>
      <c r="K770" s="5"/>
    </row>
    <row r="771" spans="2:11" x14ac:dyDescent="0.25">
      <c r="B771" s="1"/>
      <c r="C771" s="1"/>
      <c r="D771" s="8"/>
      <c r="E771" s="8"/>
      <c r="F771" s="8"/>
      <c r="G771" s="8"/>
      <c r="H771" s="8"/>
      <c r="I771" s="5"/>
      <c r="J771" s="5"/>
      <c r="K771" s="5"/>
    </row>
    <row r="772" spans="2:11" x14ac:dyDescent="0.25">
      <c r="B772" s="1"/>
      <c r="C772" s="1"/>
      <c r="D772" s="8"/>
      <c r="E772" s="8"/>
      <c r="F772" s="8"/>
      <c r="G772" s="8"/>
      <c r="H772" s="8"/>
      <c r="I772" s="5"/>
      <c r="J772" s="5"/>
      <c r="K772" s="5"/>
    </row>
    <row r="773" spans="2:11" x14ac:dyDescent="0.25">
      <c r="B773" s="1"/>
      <c r="C773" s="1"/>
      <c r="D773" s="8"/>
      <c r="E773" s="8"/>
      <c r="F773" s="8"/>
      <c r="G773" s="8"/>
      <c r="H773" s="8"/>
      <c r="I773" s="5"/>
      <c r="J773" s="5"/>
      <c r="K773" s="5"/>
    </row>
    <row r="774" spans="2:11" x14ac:dyDescent="0.25">
      <c r="B774" s="1"/>
      <c r="C774" s="1"/>
      <c r="D774" s="8"/>
      <c r="E774" s="8"/>
      <c r="F774" s="8"/>
      <c r="G774" s="8"/>
      <c r="H774" s="8"/>
      <c r="I774" s="5"/>
      <c r="J774" s="5"/>
      <c r="K774" s="5"/>
    </row>
    <row r="775" spans="2:11" x14ac:dyDescent="0.25">
      <c r="B775" s="1"/>
      <c r="C775" s="1"/>
      <c r="D775" s="8"/>
      <c r="E775" s="8"/>
      <c r="F775" s="8"/>
      <c r="G775" s="8"/>
      <c r="H775" s="8"/>
      <c r="I775" s="5"/>
      <c r="J775" s="5"/>
      <c r="K775" s="5"/>
    </row>
    <row r="776" spans="2:11" x14ac:dyDescent="0.25">
      <c r="B776" s="1"/>
      <c r="C776" s="1"/>
      <c r="D776" s="8"/>
      <c r="E776" s="8"/>
      <c r="F776" s="8"/>
      <c r="G776" s="8"/>
      <c r="H776" s="8"/>
      <c r="I776" s="5"/>
      <c r="J776" s="5"/>
      <c r="K776" s="5"/>
    </row>
    <row r="777" spans="2:11" x14ac:dyDescent="0.25">
      <c r="B777" s="1"/>
      <c r="C777" s="1"/>
      <c r="D777" s="8"/>
      <c r="E777" s="8"/>
      <c r="F777" s="8"/>
      <c r="G777" s="8"/>
      <c r="H777" s="8"/>
      <c r="I777" s="5"/>
      <c r="J777" s="5"/>
      <c r="K777" s="5"/>
    </row>
    <row r="778" spans="2:11" x14ac:dyDescent="0.25">
      <c r="B778" s="1"/>
      <c r="C778" s="1"/>
      <c r="D778" s="8"/>
      <c r="E778" s="8"/>
      <c r="F778" s="8"/>
      <c r="G778" s="8"/>
      <c r="H778" s="8"/>
      <c r="I778" s="5"/>
      <c r="J778" s="5"/>
      <c r="K778" s="5"/>
    </row>
    <row r="779" spans="2:11" x14ac:dyDescent="0.25">
      <c r="B779" s="1"/>
      <c r="C779" s="1"/>
      <c r="D779" s="8"/>
      <c r="E779" s="8"/>
      <c r="F779" s="8"/>
      <c r="G779" s="8"/>
      <c r="H779" s="8"/>
      <c r="I779" s="5"/>
      <c r="J779" s="5"/>
      <c r="K779" s="5"/>
    </row>
    <row r="780" spans="2:11" x14ac:dyDescent="0.25">
      <c r="B780" s="1"/>
      <c r="C780" s="1"/>
      <c r="D780" s="8"/>
      <c r="E780" s="8"/>
      <c r="F780" s="8"/>
      <c r="G780" s="8"/>
      <c r="H780" s="8"/>
      <c r="I780" s="5"/>
      <c r="J780" s="5"/>
      <c r="K780" s="5"/>
    </row>
    <row r="781" spans="2:11" x14ac:dyDescent="0.25">
      <c r="B781" s="1"/>
      <c r="C781" s="1"/>
      <c r="D781" s="8"/>
      <c r="E781" s="8"/>
      <c r="F781" s="8"/>
      <c r="G781" s="8"/>
      <c r="H781" s="8"/>
      <c r="I781" s="5"/>
      <c r="J781" s="5"/>
      <c r="K781" s="5"/>
    </row>
    <row r="782" spans="2:11" x14ac:dyDescent="0.25">
      <c r="B782" s="1"/>
      <c r="C782" s="1"/>
      <c r="D782" s="8"/>
      <c r="E782" s="8"/>
      <c r="F782" s="8"/>
      <c r="G782" s="8"/>
      <c r="H782" s="8"/>
      <c r="I782" s="5"/>
      <c r="J782" s="5"/>
      <c r="K782" s="5"/>
    </row>
    <row r="783" spans="2:11" x14ac:dyDescent="0.25">
      <c r="B783" s="1"/>
      <c r="C783" s="1"/>
      <c r="D783" s="8"/>
      <c r="E783" s="8"/>
      <c r="F783" s="8"/>
      <c r="G783" s="8"/>
      <c r="H783" s="8"/>
      <c r="I783" s="5"/>
      <c r="J783" s="5"/>
      <c r="K783" s="5"/>
    </row>
    <row r="784" spans="2:11" x14ac:dyDescent="0.25">
      <c r="B784" s="1"/>
      <c r="C784" s="1"/>
      <c r="D784" s="8"/>
      <c r="E784" s="8"/>
      <c r="F784" s="8"/>
      <c r="G784" s="8"/>
      <c r="H784" s="8"/>
      <c r="I784" s="5"/>
      <c r="J784" s="5"/>
      <c r="K784" s="5"/>
    </row>
    <row r="785" spans="2:11" x14ac:dyDescent="0.25">
      <c r="B785" s="1"/>
      <c r="C785" s="1"/>
      <c r="D785" s="8"/>
      <c r="E785" s="8"/>
      <c r="F785" s="8"/>
      <c r="G785" s="8"/>
      <c r="H785" s="8"/>
      <c r="I785" s="5"/>
      <c r="J785" s="5"/>
      <c r="K785" s="5"/>
    </row>
    <row r="786" spans="2:11" x14ac:dyDescent="0.25">
      <c r="B786" s="1"/>
      <c r="C786" s="1"/>
      <c r="D786" s="8"/>
      <c r="E786" s="8"/>
      <c r="F786" s="8"/>
      <c r="G786" s="8"/>
      <c r="H786" s="8"/>
      <c r="I786" s="5"/>
      <c r="J786" s="5"/>
      <c r="K786" s="5"/>
    </row>
    <row r="787" spans="2:11" x14ac:dyDescent="0.25">
      <c r="B787" s="1"/>
      <c r="C787" s="1"/>
      <c r="D787" s="8"/>
      <c r="E787" s="8"/>
      <c r="F787" s="8"/>
      <c r="G787" s="8"/>
      <c r="H787" s="8"/>
      <c r="I787" s="5"/>
      <c r="J787" s="5"/>
      <c r="K787" s="5"/>
    </row>
    <row r="788" spans="2:11" x14ac:dyDescent="0.25">
      <c r="B788" s="1"/>
      <c r="C788" s="1"/>
      <c r="D788" s="8"/>
      <c r="E788" s="8"/>
      <c r="F788" s="8"/>
      <c r="G788" s="8"/>
      <c r="H788" s="8"/>
      <c r="I788" s="5"/>
      <c r="J788" s="5"/>
      <c r="K788" s="5"/>
    </row>
    <row r="789" spans="2:11" x14ac:dyDescent="0.25">
      <c r="B789" s="1"/>
      <c r="C789" s="1"/>
      <c r="D789" s="8"/>
      <c r="E789" s="8"/>
      <c r="F789" s="8"/>
      <c r="G789" s="8"/>
      <c r="H789" s="8"/>
      <c r="I789" s="5"/>
      <c r="J789" s="5"/>
      <c r="K789" s="5"/>
    </row>
    <row r="790" spans="2:11" x14ac:dyDescent="0.25">
      <c r="B790" s="1"/>
      <c r="C790" s="1"/>
      <c r="D790" s="8"/>
      <c r="E790" s="8"/>
      <c r="F790" s="8"/>
      <c r="G790" s="8"/>
      <c r="H790" s="8"/>
      <c r="I790" s="5"/>
      <c r="J790" s="5"/>
      <c r="K790" s="5"/>
    </row>
    <row r="791" spans="2:11" x14ac:dyDescent="0.25">
      <c r="B791" s="1"/>
      <c r="C791" s="1"/>
      <c r="D791" s="8"/>
      <c r="E791" s="8"/>
      <c r="F791" s="8"/>
      <c r="G791" s="8"/>
      <c r="H791" s="8"/>
      <c r="I791" s="5"/>
      <c r="J791" s="5"/>
      <c r="K791" s="5"/>
    </row>
    <row r="792" spans="2:11" x14ac:dyDescent="0.25">
      <c r="B792" s="1"/>
      <c r="C792" s="1"/>
      <c r="D792" s="8"/>
      <c r="E792" s="8"/>
      <c r="F792" s="8"/>
      <c r="G792" s="8"/>
      <c r="H792" s="8"/>
      <c r="I792" s="5"/>
      <c r="J792" s="5"/>
      <c r="K792" s="5"/>
    </row>
    <row r="793" spans="2:11" x14ac:dyDescent="0.25">
      <c r="B793" s="1"/>
      <c r="C793" s="1"/>
      <c r="D793" s="8"/>
      <c r="E793" s="8"/>
      <c r="F793" s="8"/>
      <c r="G793" s="8"/>
      <c r="H793" s="8"/>
      <c r="I793" s="5"/>
      <c r="J793" s="5"/>
      <c r="K793" s="5"/>
    </row>
    <row r="794" spans="2:11" x14ac:dyDescent="0.25">
      <c r="B794" s="1"/>
      <c r="C794" s="1"/>
      <c r="D794" s="8"/>
      <c r="E794" s="8"/>
      <c r="F794" s="8"/>
      <c r="G794" s="8"/>
      <c r="H794" s="8"/>
      <c r="I794" s="5"/>
      <c r="J794" s="5"/>
      <c r="K794" s="5"/>
    </row>
    <row r="795" spans="2:11" x14ac:dyDescent="0.25">
      <c r="B795" s="1"/>
      <c r="C795" s="1"/>
      <c r="D795" s="8"/>
      <c r="E795" s="8"/>
      <c r="F795" s="8"/>
      <c r="G795" s="8"/>
      <c r="H795" s="8"/>
      <c r="I795" s="5"/>
      <c r="J795" s="5"/>
      <c r="K795" s="5"/>
    </row>
    <row r="796" spans="2:11" x14ac:dyDescent="0.25">
      <c r="B796" s="1"/>
      <c r="C796" s="1"/>
      <c r="D796" s="8"/>
      <c r="E796" s="8"/>
      <c r="F796" s="8"/>
      <c r="G796" s="8"/>
      <c r="H796" s="8"/>
      <c r="I796" s="5"/>
      <c r="J796" s="5"/>
      <c r="K796" s="5"/>
    </row>
    <row r="797" spans="2:11" x14ac:dyDescent="0.25">
      <c r="B797" s="1"/>
      <c r="C797" s="1"/>
      <c r="D797" s="8"/>
      <c r="E797" s="8"/>
      <c r="F797" s="8"/>
      <c r="G797" s="8"/>
      <c r="H797" s="8"/>
      <c r="I797" s="5"/>
      <c r="J797" s="5"/>
      <c r="K797" s="5"/>
    </row>
    <row r="798" spans="2:11" x14ac:dyDescent="0.25">
      <c r="B798" s="1"/>
      <c r="C798" s="1"/>
      <c r="D798" s="8"/>
      <c r="E798" s="8"/>
      <c r="F798" s="8"/>
      <c r="G798" s="8"/>
      <c r="H798" s="8"/>
      <c r="I798" s="5"/>
      <c r="J798" s="5"/>
      <c r="K798" s="5"/>
    </row>
    <row r="799" spans="2:11" x14ac:dyDescent="0.25">
      <c r="B799" s="1"/>
      <c r="C799" s="1"/>
      <c r="D799" s="8"/>
      <c r="E799" s="8"/>
      <c r="F799" s="8"/>
      <c r="G799" s="8"/>
      <c r="H799" s="8"/>
      <c r="I799" s="5"/>
      <c r="J799" s="5"/>
      <c r="K799" s="5"/>
    </row>
    <row r="800" spans="2:11" x14ac:dyDescent="0.25">
      <c r="B800" s="1"/>
      <c r="C800" s="1"/>
      <c r="D800" s="8"/>
      <c r="E800" s="8"/>
      <c r="F800" s="8"/>
      <c r="G800" s="8"/>
      <c r="H800" s="8"/>
      <c r="I800" s="5"/>
      <c r="J800" s="5"/>
      <c r="K800" s="5"/>
    </row>
    <row r="801" spans="2:11" x14ac:dyDescent="0.25">
      <c r="B801" s="1"/>
      <c r="C801" s="1"/>
      <c r="D801" s="8"/>
      <c r="E801" s="8"/>
      <c r="F801" s="8"/>
      <c r="G801" s="8"/>
      <c r="H801" s="8"/>
      <c r="I801" s="5"/>
      <c r="J801" s="5"/>
      <c r="K801" s="5"/>
    </row>
    <row r="802" spans="2:11" x14ac:dyDescent="0.25">
      <c r="B802" s="1"/>
      <c r="C802" s="1"/>
      <c r="D802" s="8"/>
      <c r="E802" s="8"/>
      <c r="F802" s="8"/>
      <c r="G802" s="8"/>
      <c r="H802" s="8"/>
      <c r="I802" s="5"/>
      <c r="J802" s="5"/>
      <c r="K802" s="5"/>
    </row>
    <row r="803" spans="2:11" x14ac:dyDescent="0.25">
      <c r="B803" s="1"/>
      <c r="C803" s="1"/>
      <c r="D803" s="8"/>
      <c r="E803" s="8"/>
      <c r="F803" s="8"/>
      <c r="G803" s="8"/>
      <c r="H803" s="8"/>
      <c r="I803" s="5"/>
      <c r="J803" s="5"/>
      <c r="K803" s="5"/>
    </row>
    <row r="804" spans="2:11" x14ac:dyDescent="0.25">
      <c r="B804" s="1"/>
      <c r="C804" s="1"/>
      <c r="D804" s="8"/>
      <c r="E804" s="8"/>
      <c r="F804" s="8"/>
      <c r="G804" s="8"/>
      <c r="H804" s="8"/>
      <c r="I804" s="5"/>
      <c r="J804" s="5"/>
      <c r="K804" s="5"/>
    </row>
    <row r="805" spans="2:11" x14ac:dyDescent="0.25">
      <c r="B805" s="1"/>
      <c r="C805" s="1"/>
      <c r="D805" s="8"/>
      <c r="E805" s="8"/>
      <c r="F805" s="8"/>
      <c r="G805" s="8"/>
      <c r="H805" s="8"/>
      <c r="I805" s="5"/>
      <c r="J805" s="5"/>
      <c r="K805" s="5"/>
    </row>
    <row r="806" spans="2:11" x14ac:dyDescent="0.25">
      <c r="B806" s="1"/>
      <c r="C806" s="1"/>
      <c r="D806" s="8"/>
      <c r="E806" s="8"/>
      <c r="F806" s="8"/>
      <c r="G806" s="8"/>
      <c r="H806" s="8"/>
      <c r="I806" s="5"/>
      <c r="J806" s="5"/>
      <c r="K806" s="5"/>
    </row>
    <row r="807" spans="2:11" x14ac:dyDescent="0.25">
      <c r="B807" s="1"/>
      <c r="C807" s="1"/>
      <c r="D807" s="8"/>
      <c r="E807" s="8"/>
      <c r="F807" s="8"/>
      <c r="G807" s="8"/>
      <c r="H807" s="8"/>
      <c r="I807" s="5"/>
      <c r="J807" s="5"/>
      <c r="K807" s="5"/>
    </row>
    <row r="808" spans="2:11" x14ac:dyDescent="0.25">
      <c r="B808" s="1"/>
      <c r="C808" s="1"/>
      <c r="D808" s="8"/>
      <c r="E808" s="8"/>
      <c r="F808" s="8"/>
      <c r="G808" s="8"/>
      <c r="H808" s="8"/>
      <c r="I808" s="5"/>
      <c r="J808" s="5"/>
      <c r="K808" s="5"/>
    </row>
    <row r="809" spans="2:11" x14ac:dyDescent="0.25">
      <c r="B809" s="1"/>
      <c r="C809" s="1"/>
      <c r="D809" s="8"/>
      <c r="E809" s="8"/>
      <c r="F809" s="8"/>
      <c r="G809" s="8"/>
      <c r="H809" s="8"/>
      <c r="I809" s="5"/>
      <c r="J809" s="5"/>
      <c r="K809" s="5"/>
    </row>
    <row r="810" spans="2:11" x14ac:dyDescent="0.25">
      <c r="B810" s="1"/>
      <c r="C810" s="1"/>
      <c r="D810" s="8"/>
      <c r="E810" s="8"/>
      <c r="F810" s="8"/>
      <c r="G810" s="8"/>
      <c r="H810" s="8"/>
      <c r="I810" s="5"/>
      <c r="J810" s="5"/>
      <c r="K810" s="5"/>
    </row>
    <row r="811" spans="2:11" x14ac:dyDescent="0.25">
      <c r="B811" s="1"/>
      <c r="C811" s="1"/>
      <c r="D811" s="8"/>
      <c r="E811" s="8"/>
      <c r="F811" s="8"/>
      <c r="G811" s="8"/>
      <c r="H811" s="8"/>
      <c r="I811" s="5"/>
      <c r="J811" s="5"/>
      <c r="K811" s="5"/>
    </row>
    <row r="812" spans="2:11" x14ac:dyDescent="0.25">
      <c r="B812" s="1"/>
      <c r="C812" s="1"/>
      <c r="D812" s="8"/>
      <c r="E812" s="8"/>
      <c r="F812" s="8"/>
      <c r="G812" s="8"/>
      <c r="H812" s="8"/>
      <c r="I812" s="5"/>
      <c r="J812" s="5"/>
      <c r="K812" s="5"/>
    </row>
    <row r="813" spans="2:11" x14ac:dyDescent="0.25">
      <c r="B813" s="1"/>
      <c r="C813" s="1"/>
      <c r="D813" s="8"/>
      <c r="E813" s="8"/>
      <c r="F813" s="8"/>
      <c r="G813" s="8"/>
      <c r="H813" s="8"/>
      <c r="I813" s="5"/>
      <c r="J813" s="5"/>
      <c r="K813" s="5"/>
    </row>
    <row r="814" spans="2:11" x14ac:dyDescent="0.25">
      <c r="B814" s="1"/>
      <c r="C814" s="1"/>
      <c r="D814" s="8"/>
      <c r="E814" s="8"/>
      <c r="F814" s="8"/>
      <c r="G814" s="8"/>
      <c r="H814" s="8"/>
      <c r="I814" s="5"/>
      <c r="J814" s="5"/>
      <c r="K814" s="5"/>
    </row>
    <row r="815" spans="2:11" x14ac:dyDescent="0.25">
      <c r="B815" s="1"/>
      <c r="C815" s="1"/>
      <c r="D815" s="8"/>
      <c r="E815" s="8"/>
      <c r="F815" s="8"/>
      <c r="G815" s="8"/>
      <c r="H815" s="8"/>
      <c r="I815" s="5"/>
      <c r="J815" s="5"/>
      <c r="K815" s="5"/>
    </row>
    <row r="816" spans="2:11" x14ac:dyDescent="0.25">
      <c r="B816" s="1"/>
      <c r="C816" s="1"/>
      <c r="D816" s="8"/>
      <c r="E816" s="8"/>
      <c r="F816" s="8"/>
      <c r="G816" s="8"/>
      <c r="H816" s="8"/>
      <c r="I816" s="5"/>
      <c r="J816" s="5"/>
      <c r="K816" s="5"/>
    </row>
    <row r="817" spans="2:11" x14ac:dyDescent="0.25">
      <c r="B817" s="1"/>
      <c r="C817" s="1"/>
      <c r="D817" s="8"/>
      <c r="E817" s="8"/>
      <c r="F817" s="8"/>
      <c r="G817" s="8"/>
      <c r="H817" s="8"/>
      <c r="I817" s="5"/>
      <c r="J817" s="5"/>
      <c r="K817" s="5"/>
    </row>
    <row r="818" spans="2:11" x14ac:dyDescent="0.25">
      <c r="B818" s="1"/>
      <c r="C818" s="1"/>
      <c r="D818" s="8"/>
      <c r="E818" s="8"/>
      <c r="F818" s="8"/>
      <c r="G818" s="8"/>
      <c r="H818" s="8"/>
      <c r="I818" s="5"/>
      <c r="J818" s="5"/>
      <c r="K818" s="5"/>
    </row>
    <row r="819" spans="2:11" x14ac:dyDescent="0.25">
      <c r="B819" s="1"/>
      <c r="C819" s="1"/>
      <c r="D819" s="8"/>
      <c r="E819" s="8"/>
      <c r="F819" s="8"/>
      <c r="G819" s="8"/>
      <c r="H819" s="8"/>
      <c r="I819" s="5"/>
      <c r="J819" s="5"/>
      <c r="K819" s="5"/>
    </row>
    <row r="820" spans="2:11" x14ac:dyDescent="0.25">
      <c r="B820" s="1"/>
      <c r="C820" s="1"/>
      <c r="D820" s="8"/>
      <c r="E820" s="8"/>
      <c r="F820" s="8"/>
      <c r="G820" s="8"/>
      <c r="H820" s="8"/>
      <c r="I820" s="5"/>
      <c r="J820" s="5"/>
      <c r="K820" s="5"/>
    </row>
    <row r="821" spans="2:11" x14ac:dyDescent="0.25">
      <c r="B821" s="1"/>
      <c r="C821" s="1"/>
      <c r="D821" s="8"/>
      <c r="E821" s="8"/>
      <c r="F821" s="8"/>
      <c r="G821" s="8"/>
      <c r="H821" s="8"/>
      <c r="I821" s="5"/>
      <c r="J821" s="5"/>
      <c r="K821" s="5"/>
    </row>
    <row r="822" spans="2:11" x14ac:dyDescent="0.25">
      <c r="B822" s="1"/>
      <c r="C822" s="1"/>
      <c r="D822" s="8"/>
      <c r="E822" s="8"/>
      <c r="F822" s="8"/>
      <c r="G822" s="8"/>
      <c r="H822" s="8"/>
      <c r="I822" s="5"/>
      <c r="J822" s="5"/>
      <c r="K822" s="5"/>
    </row>
    <row r="823" spans="2:11" x14ac:dyDescent="0.25">
      <c r="B823" s="1"/>
      <c r="C823" s="1"/>
      <c r="D823" s="8"/>
      <c r="E823" s="8"/>
      <c r="F823" s="8"/>
      <c r="G823" s="8"/>
      <c r="H823" s="8"/>
      <c r="I823" s="5"/>
      <c r="J823" s="5"/>
      <c r="K823" s="5"/>
    </row>
    <row r="824" spans="2:11" x14ac:dyDescent="0.25">
      <c r="B824" s="1"/>
      <c r="C824" s="1"/>
      <c r="D824" s="8"/>
      <c r="E824" s="8"/>
      <c r="F824" s="8"/>
      <c r="G824" s="8"/>
      <c r="H824" s="8"/>
      <c r="I824" s="5"/>
      <c r="J824" s="5"/>
      <c r="K824" s="5"/>
    </row>
    <row r="825" spans="2:11" x14ac:dyDescent="0.25">
      <c r="B825" s="1"/>
      <c r="C825" s="1"/>
      <c r="D825" s="8"/>
      <c r="E825" s="8"/>
      <c r="F825" s="8"/>
      <c r="G825" s="8"/>
      <c r="H825" s="8"/>
      <c r="I825" s="5"/>
      <c r="J825" s="5"/>
      <c r="K825" s="5"/>
    </row>
    <row r="826" spans="2:11" x14ac:dyDescent="0.25">
      <c r="B826" s="1"/>
      <c r="C826" s="1"/>
      <c r="D826" s="8"/>
      <c r="E826" s="8"/>
      <c r="F826" s="8"/>
      <c r="G826" s="8"/>
      <c r="H826" s="8"/>
      <c r="I826" s="5"/>
      <c r="J826" s="5"/>
      <c r="K826" s="5"/>
    </row>
    <row r="827" spans="2:11" x14ac:dyDescent="0.25">
      <c r="B827" s="1"/>
      <c r="C827" s="1"/>
      <c r="D827" s="8"/>
      <c r="E827" s="8"/>
      <c r="F827" s="8"/>
      <c r="G827" s="8"/>
      <c r="H827" s="8"/>
      <c r="I827" s="5"/>
      <c r="J827" s="5"/>
      <c r="K827" s="5"/>
    </row>
    <row r="828" spans="2:11" x14ac:dyDescent="0.25">
      <c r="B828" s="1"/>
      <c r="C828" s="1"/>
      <c r="D828" s="8"/>
      <c r="E828" s="8"/>
      <c r="F828" s="8"/>
      <c r="G828" s="8"/>
      <c r="H828" s="8"/>
      <c r="I828" s="5"/>
      <c r="J828" s="5"/>
      <c r="K828" s="5"/>
    </row>
    <row r="829" spans="2:11" x14ac:dyDescent="0.25">
      <c r="B829" s="1"/>
      <c r="C829" s="1"/>
      <c r="D829" s="8"/>
      <c r="E829" s="8"/>
      <c r="F829" s="8"/>
      <c r="G829" s="8"/>
      <c r="H829" s="8"/>
      <c r="I829" s="5"/>
      <c r="J829" s="5"/>
      <c r="K829" s="5"/>
    </row>
    <row r="830" spans="2:11" x14ac:dyDescent="0.25">
      <c r="B830" s="1"/>
      <c r="C830" s="1"/>
      <c r="D830" s="8"/>
      <c r="E830" s="8"/>
      <c r="F830" s="8"/>
      <c r="G830" s="8"/>
      <c r="H830" s="8"/>
      <c r="I830" s="5"/>
      <c r="J830" s="5"/>
      <c r="K830" s="5"/>
    </row>
    <row r="831" spans="2:11" x14ac:dyDescent="0.25">
      <c r="B831" s="1"/>
      <c r="C831" s="1"/>
      <c r="D831" s="8"/>
      <c r="E831" s="8"/>
      <c r="F831" s="8"/>
      <c r="G831" s="8"/>
      <c r="H831" s="8"/>
      <c r="I831" s="5"/>
      <c r="J831" s="5"/>
      <c r="K831" s="5"/>
    </row>
    <row r="832" spans="2:11" x14ac:dyDescent="0.25">
      <c r="B832" s="1"/>
      <c r="C832" s="1"/>
      <c r="D832" s="8"/>
      <c r="E832" s="8"/>
      <c r="F832" s="8"/>
      <c r="G832" s="8"/>
      <c r="H832" s="8"/>
      <c r="I832" s="5"/>
      <c r="J832" s="5"/>
      <c r="K832" s="5"/>
    </row>
    <row r="833" spans="2:11" x14ac:dyDescent="0.25">
      <c r="B833" s="1"/>
      <c r="C833" s="1"/>
      <c r="D833" s="8"/>
      <c r="E833" s="8"/>
      <c r="F833" s="8"/>
      <c r="G833" s="8"/>
      <c r="H833" s="8"/>
      <c r="I833" s="5"/>
      <c r="J833" s="5"/>
      <c r="K833" s="5"/>
    </row>
    <row r="834" spans="2:11" x14ac:dyDescent="0.25">
      <c r="B834" s="1"/>
      <c r="C834" s="1"/>
      <c r="D834" s="8"/>
      <c r="E834" s="8"/>
      <c r="F834" s="8"/>
      <c r="G834" s="8"/>
      <c r="H834" s="8"/>
      <c r="I834" s="5"/>
      <c r="J834" s="5"/>
      <c r="K834" s="5"/>
    </row>
    <row r="835" spans="2:11" x14ac:dyDescent="0.25">
      <c r="B835" s="1"/>
      <c r="C835" s="1"/>
      <c r="D835" s="8"/>
      <c r="E835" s="8"/>
      <c r="F835" s="8"/>
      <c r="G835" s="8"/>
      <c r="H835" s="8"/>
      <c r="I835" s="5"/>
      <c r="J835" s="5"/>
      <c r="K835" s="5"/>
    </row>
    <row r="836" spans="2:11" x14ac:dyDescent="0.25">
      <c r="B836" s="1"/>
      <c r="C836" s="1"/>
      <c r="D836" s="8"/>
      <c r="E836" s="8"/>
      <c r="F836" s="8"/>
      <c r="G836" s="8"/>
      <c r="H836" s="8"/>
      <c r="I836" s="5"/>
      <c r="J836" s="5"/>
      <c r="K836" s="5"/>
    </row>
    <row r="837" spans="2:11" x14ac:dyDescent="0.25">
      <c r="B837" s="1"/>
      <c r="C837" s="1"/>
      <c r="D837" s="8"/>
      <c r="E837" s="8"/>
      <c r="F837" s="8"/>
      <c r="G837" s="8"/>
      <c r="H837" s="8"/>
      <c r="I837" s="5"/>
      <c r="J837" s="5"/>
      <c r="K837" s="5"/>
    </row>
    <row r="838" spans="2:11" x14ac:dyDescent="0.25">
      <c r="B838" s="1"/>
      <c r="C838" s="1"/>
      <c r="D838" s="8"/>
      <c r="E838" s="8"/>
      <c r="F838" s="8"/>
      <c r="G838" s="8"/>
      <c r="H838" s="8"/>
      <c r="I838" s="5"/>
      <c r="J838" s="5"/>
      <c r="K838" s="5"/>
    </row>
    <row r="839" spans="2:11" x14ac:dyDescent="0.25">
      <c r="B839" s="1"/>
      <c r="C839" s="1"/>
      <c r="D839" s="8"/>
      <c r="E839" s="8"/>
      <c r="F839" s="8"/>
      <c r="G839" s="8"/>
      <c r="H839" s="8"/>
      <c r="I839" s="5"/>
      <c r="J839" s="5"/>
      <c r="K839" s="5"/>
    </row>
    <row r="840" spans="2:11" x14ac:dyDescent="0.25">
      <c r="B840" s="1"/>
      <c r="C840" s="1"/>
      <c r="D840" s="8"/>
      <c r="E840" s="8"/>
      <c r="F840" s="8"/>
      <c r="G840" s="8"/>
      <c r="H840" s="8"/>
      <c r="I840" s="5"/>
      <c r="J840" s="5"/>
      <c r="K840" s="5"/>
    </row>
    <row r="841" spans="2:11" x14ac:dyDescent="0.25">
      <c r="B841" s="1"/>
      <c r="C841" s="1"/>
      <c r="D841" s="8"/>
      <c r="E841" s="8"/>
      <c r="F841" s="8"/>
      <c r="G841" s="8"/>
      <c r="H841" s="8"/>
      <c r="I841" s="5"/>
      <c r="J841" s="5"/>
      <c r="K841" s="5"/>
    </row>
    <row r="842" spans="2:11" x14ac:dyDescent="0.25">
      <c r="B842" s="1"/>
      <c r="C842" s="1"/>
      <c r="D842" s="8"/>
      <c r="E842" s="8"/>
      <c r="F842" s="8"/>
      <c r="G842" s="8"/>
      <c r="H842" s="8"/>
      <c r="I842" s="5"/>
      <c r="J842" s="5"/>
      <c r="K842" s="5"/>
    </row>
    <row r="843" spans="2:11" x14ac:dyDescent="0.25">
      <c r="B843" s="1"/>
      <c r="C843" s="1"/>
      <c r="D843" s="8"/>
      <c r="E843" s="8"/>
      <c r="F843" s="8"/>
      <c r="G843" s="8"/>
      <c r="H843" s="8"/>
      <c r="I843" s="5"/>
      <c r="J843" s="5"/>
      <c r="K843" s="5"/>
    </row>
    <row r="844" spans="2:11" x14ac:dyDescent="0.25">
      <c r="B844" s="1"/>
      <c r="C844" s="1"/>
      <c r="D844" s="8"/>
      <c r="E844" s="8"/>
      <c r="F844" s="8"/>
      <c r="G844" s="8"/>
      <c r="H844" s="8"/>
      <c r="I844" s="5"/>
      <c r="J844" s="5"/>
      <c r="K844" s="5"/>
    </row>
    <row r="845" spans="2:11" x14ac:dyDescent="0.25">
      <c r="B845" s="1"/>
      <c r="C845" s="1"/>
      <c r="D845" s="8"/>
      <c r="E845" s="8"/>
      <c r="F845" s="8"/>
      <c r="G845" s="8"/>
      <c r="H845" s="8"/>
      <c r="I845" s="5"/>
      <c r="J845" s="5"/>
      <c r="K845" s="5"/>
    </row>
    <row r="846" spans="2:11" x14ac:dyDescent="0.25">
      <c r="B846" s="1"/>
      <c r="C846" s="1"/>
      <c r="D846" s="8"/>
      <c r="E846" s="8"/>
      <c r="F846" s="8"/>
      <c r="G846" s="8"/>
      <c r="H846" s="8"/>
      <c r="I846" s="5"/>
      <c r="J846" s="5"/>
      <c r="K846" s="5"/>
    </row>
    <row r="847" spans="2:11" x14ac:dyDescent="0.25">
      <c r="B847" s="1"/>
      <c r="C847" s="1"/>
      <c r="D847" s="8"/>
      <c r="E847" s="8"/>
      <c r="F847" s="8"/>
      <c r="G847" s="8"/>
      <c r="H847" s="8"/>
      <c r="I847" s="5"/>
      <c r="J847" s="5"/>
      <c r="K847" s="5"/>
    </row>
    <row r="848" spans="2:11" x14ac:dyDescent="0.25">
      <c r="B848" s="1"/>
      <c r="C848" s="1"/>
      <c r="D848" s="8"/>
      <c r="E848" s="8"/>
      <c r="F848" s="8"/>
      <c r="G848" s="8"/>
      <c r="H848" s="8"/>
      <c r="I848" s="5"/>
      <c r="J848" s="5"/>
      <c r="K848" s="5"/>
    </row>
    <row r="849" spans="2:11" x14ac:dyDescent="0.25">
      <c r="B849" s="1"/>
      <c r="C849" s="1"/>
      <c r="D849" s="8"/>
      <c r="E849" s="8"/>
      <c r="F849" s="8"/>
      <c r="G849" s="8"/>
      <c r="H849" s="8"/>
      <c r="I849" s="5"/>
      <c r="J849" s="5"/>
      <c r="K849" s="5"/>
    </row>
    <row r="850" spans="2:11" x14ac:dyDescent="0.25">
      <c r="B850" s="1"/>
      <c r="C850" s="1"/>
      <c r="D850" s="8"/>
      <c r="E850" s="8"/>
      <c r="F850" s="8"/>
      <c r="G850" s="8"/>
      <c r="H850" s="8"/>
      <c r="I850" s="5"/>
      <c r="J850" s="5"/>
      <c r="K850" s="5"/>
    </row>
    <row r="851" spans="2:11" x14ac:dyDescent="0.25">
      <c r="B851" s="1"/>
      <c r="C851" s="1"/>
      <c r="D851" s="8"/>
      <c r="E851" s="8"/>
      <c r="F851" s="8"/>
      <c r="G851" s="8"/>
      <c r="H851" s="8"/>
      <c r="I851" s="5"/>
      <c r="J851" s="5"/>
      <c r="K851" s="5"/>
    </row>
    <row r="852" spans="2:11" x14ac:dyDescent="0.25">
      <c r="B852" s="1"/>
      <c r="C852" s="1"/>
      <c r="D852" s="8"/>
      <c r="E852" s="8"/>
      <c r="F852" s="8"/>
      <c r="G852" s="8"/>
      <c r="H852" s="8"/>
      <c r="I852" s="5"/>
      <c r="J852" s="5"/>
      <c r="K852" s="5"/>
    </row>
    <row r="853" spans="2:11" x14ac:dyDescent="0.25">
      <c r="B853" s="1"/>
      <c r="C853" s="1"/>
      <c r="D853" s="8"/>
      <c r="E853" s="8"/>
      <c r="F853" s="8"/>
      <c r="G853" s="8"/>
      <c r="H853" s="8"/>
      <c r="I853" s="5"/>
      <c r="J853" s="5"/>
      <c r="K853" s="5"/>
    </row>
    <row r="854" spans="2:11" x14ac:dyDescent="0.25">
      <c r="B854" s="1"/>
      <c r="C854" s="1"/>
      <c r="D854" s="8"/>
      <c r="E854" s="8"/>
      <c r="F854" s="8"/>
      <c r="G854" s="8"/>
      <c r="H854" s="8"/>
      <c r="I854" s="5"/>
      <c r="J854" s="5"/>
      <c r="K854" s="5"/>
    </row>
    <row r="855" spans="2:11" x14ac:dyDescent="0.25">
      <c r="B855" s="1"/>
      <c r="C855" s="1"/>
      <c r="D855" s="8"/>
      <c r="E855" s="8"/>
      <c r="F855" s="8"/>
      <c r="G855" s="8"/>
      <c r="H855" s="8"/>
      <c r="I855" s="5"/>
      <c r="J855" s="5"/>
      <c r="K855" s="5"/>
    </row>
    <row r="856" spans="2:11" x14ac:dyDescent="0.25">
      <c r="B856" s="1"/>
      <c r="C856" s="1"/>
      <c r="D856" s="8"/>
      <c r="E856" s="8"/>
      <c r="F856" s="8"/>
      <c r="G856" s="8"/>
      <c r="H856" s="8"/>
      <c r="I856" s="5"/>
      <c r="J856" s="5"/>
      <c r="K856" s="5"/>
    </row>
    <row r="857" spans="2:11" x14ac:dyDescent="0.25">
      <c r="B857" s="1"/>
      <c r="C857" s="1"/>
      <c r="D857" s="8"/>
      <c r="E857" s="8"/>
      <c r="F857" s="8"/>
      <c r="G857" s="8"/>
      <c r="H857" s="8"/>
      <c r="I857" s="5"/>
      <c r="J857" s="5"/>
      <c r="K857" s="5"/>
    </row>
    <row r="858" spans="2:11" x14ac:dyDescent="0.25">
      <c r="B858" s="1"/>
      <c r="C858" s="1"/>
      <c r="D858" s="8"/>
      <c r="E858" s="8"/>
      <c r="F858" s="8"/>
      <c r="G858" s="8"/>
      <c r="H858" s="8"/>
      <c r="I858" s="5"/>
      <c r="J858" s="5"/>
      <c r="K858" s="5"/>
    </row>
    <row r="859" spans="2:11" x14ac:dyDescent="0.25">
      <c r="B859" s="1"/>
      <c r="C859" s="1"/>
      <c r="D859" s="8"/>
      <c r="E859" s="8"/>
      <c r="F859" s="8"/>
      <c r="G859" s="8"/>
      <c r="H859" s="8"/>
      <c r="I859" s="5"/>
      <c r="J859" s="5"/>
      <c r="K859" s="5"/>
    </row>
    <row r="860" spans="2:11" x14ac:dyDescent="0.25">
      <c r="B860" s="1"/>
      <c r="C860" s="1"/>
      <c r="D860" s="8"/>
      <c r="E860" s="8"/>
      <c r="F860" s="8"/>
      <c r="G860" s="8"/>
      <c r="H860" s="8"/>
      <c r="I860" s="5"/>
      <c r="J860" s="5"/>
      <c r="K860" s="5"/>
    </row>
    <row r="861" spans="2:11" x14ac:dyDescent="0.25">
      <c r="B861" s="1"/>
      <c r="C861" s="1"/>
      <c r="D861" s="8"/>
      <c r="E861" s="8"/>
      <c r="F861" s="8"/>
      <c r="G861" s="8"/>
      <c r="H861" s="8"/>
      <c r="I861" s="5"/>
      <c r="J861" s="5"/>
      <c r="K861" s="5"/>
    </row>
    <row r="862" spans="2:11" x14ac:dyDescent="0.25">
      <c r="B862" s="1"/>
      <c r="C862" s="1"/>
      <c r="D862" s="8"/>
      <c r="E862" s="8"/>
      <c r="F862" s="8"/>
      <c r="G862" s="8"/>
      <c r="H862" s="8"/>
      <c r="I862" s="5"/>
      <c r="J862" s="5"/>
      <c r="K862" s="5"/>
    </row>
    <row r="863" spans="2:11" x14ac:dyDescent="0.25">
      <c r="B863" s="1"/>
      <c r="C863" s="1"/>
      <c r="D863" s="8"/>
      <c r="E863" s="8"/>
      <c r="F863" s="8"/>
      <c r="G863" s="8"/>
      <c r="H863" s="8"/>
      <c r="I863" s="5"/>
      <c r="J863" s="5"/>
      <c r="K863" s="5"/>
    </row>
    <row r="864" spans="2:11" x14ac:dyDescent="0.25">
      <c r="B864" s="1"/>
      <c r="C864" s="1"/>
      <c r="D864" s="8"/>
      <c r="E864" s="8"/>
      <c r="F864" s="8"/>
      <c r="G864" s="8"/>
      <c r="H864" s="8"/>
      <c r="I864" s="5"/>
      <c r="J864" s="5"/>
      <c r="K864" s="5"/>
    </row>
    <row r="865" spans="2:11" x14ac:dyDescent="0.25">
      <c r="B865" s="1"/>
      <c r="C865" s="1"/>
      <c r="D865" s="8"/>
      <c r="E865" s="8"/>
      <c r="F865" s="8"/>
      <c r="G865" s="8"/>
      <c r="H865" s="8"/>
      <c r="I865" s="5"/>
      <c r="J865" s="5"/>
      <c r="K865" s="5"/>
    </row>
    <row r="866" spans="2:11" x14ac:dyDescent="0.25">
      <c r="B866" s="1"/>
      <c r="C866" s="1"/>
      <c r="D866" s="8"/>
      <c r="E866" s="8"/>
      <c r="F866" s="8"/>
      <c r="G866" s="8"/>
      <c r="H866" s="8"/>
      <c r="I866" s="5"/>
      <c r="J866" s="5"/>
      <c r="K866" s="5"/>
    </row>
    <row r="867" spans="2:11" x14ac:dyDescent="0.25">
      <c r="B867" s="1"/>
      <c r="C867" s="1"/>
      <c r="D867" s="8"/>
      <c r="E867" s="8"/>
      <c r="F867" s="8"/>
      <c r="G867" s="8"/>
      <c r="H867" s="8"/>
      <c r="I867" s="5"/>
      <c r="J867" s="5"/>
      <c r="K867" s="5"/>
    </row>
    <row r="868" spans="2:11" x14ac:dyDescent="0.25">
      <c r="B868" s="1"/>
      <c r="C868" s="1"/>
      <c r="D868" s="8"/>
      <c r="E868" s="8"/>
      <c r="F868" s="8"/>
      <c r="G868" s="8"/>
      <c r="H868" s="8"/>
      <c r="I868" s="5"/>
      <c r="J868" s="5"/>
      <c r="K868" s="5"/>
    </row>
    <row r="869" spans="2:11" x14ac:dyDescent="0.25">
      <c r="B869" s="1"/>
      <c r="C869" s="1"/>
      <c r="D869" s="8"/>
      <c r="E869" s="8"/>
      <c r="F869" s="8"/>
      <c r="G869" s="8"/>
      <c r="H869" s="8"/>
      <c r="I869" s="5"/>
      <c r="J869" s="5"/>
      <c r="K869" s="5"/>
    </row>
    <row r="870" spans="2:11" x14ac:dyDescent="0.25">
      <c r="B870" s="1"/>
      <c r="C870" s="1"/>
      <c r="D870" s="8"/>
      <c r="E870" s="8"/>
      <c r="F870" s="8"/>
      <c r="G870" s="8"/>
      <c r="H870" s="8"/>
      <c r="I870" s="5"/>
      <c r="J870" s="5"/>
      <c r="K870" s="5"/>
    </row>
    <row r="871" spans="2:11" x14ac:dyDescent="0.25">
      <c r="B871" s="1"/>
      <c r="C871" s="1"/>
      <c r="D871" s="8"/>
      <c r="E871" s="8"/>
      <c r="F871" s="8"/>
      <c r="G871" s="8"/>
      <c r="H871" s="8"/>
      <c r="I871" s="5"/>
      <c r="J871" s="5"/>
      <c r="K871" s="5"/>
    </row>
    <row r="872" spans="2:11" x14ac:dyDescent="0.25">
      <c r="B872" s="1"/>
      <c r="C872" s="1"/>
      <c r="D872" s="8"/>
      <c r="E872" s="8"/>
      <c r="F872" s="8"/>
      <c r="G872" s="8"/>
      <c r="H872" s="8"/>
      <c r="I872" s="5"/>
      <c r="J872" s="5"/>
      <c r="K872" s="5"/>
    </row>
    <row r="873" spans="2:11" x14ac:dyDescent="0.25">
      <c r="B873" s="1"/>
      <c r="C873" s="1"/>
      <c r="D873" s="8"/>
      <c r="E873" s="8"/>
      <c r="F873" s="8"/>
      <c r="G873" s="8"/>
      <c r="H873" s="8"/>
      <c r="I873" s="5"/>
      <c r="J873" s="5"/>
      <c r="K873" s="5"/>
    </row>
    <row r="874" spans="2:11" x14ac:dyDescent="0.25">
      <c r="B874" s="1"/>
      <c r="C874" s="1"/>
      <c r="D874" s="8"/>
      <c r="E874" s="8"/>
      <c r="F874" s="8"/>
      <c r="G874" s="8"/>
      <c r="H874" s="8"/>
      <c r="I874" s="5"/>
      <c r="J874" s="5"/>
      <c r="K874" s="5"/>
    </row>
    <row r="875" spans="2:11" x14ac:dyDescent="0.25">
      <c r="B875" s="1"/>
      <c r="C875" s="1"/>
      <c r="D875" s="8"/>
      <c r="E875" s="8"/>
      <c r="F875" s="8"/>
      <c r="G875" s="8"/>
      <c r="H875" s="8"/>
      <c r="I875" s="5"/>
      <c r="J875" s="5"/>
      <c r="K875" s="5"/>
    </row>
    <row r="876" spans="2:11" x14ac:dyDescent="0.25">
      <c r="B876" s="1"/>
      <c r="C876" s="1"/>
      <c r="D876" s="8"/>
      <c r="E876" s="8"/>
      <c r="F876" s="8"/>
      <c r="G876" s="8"/>
      <c r="H876" s="8"/>
      <c r="I876" s="5"/>
      <c r="J876" s="5"/>
      <c r="K876" s="5"/>
    </row>
    <row r="877" spans="2:11" x14ac:dyDescent="0.25">
      <c r="B877" s="1"/>
      <c r="C877" s="1"/>
      <c r="D877" s="8"/>
      <c r="E877" s="8"/>
      <c r="F877" s="8"/>
      <c r="G877" s="8"/>
      <c r="H877" s="8"/>
      <c r="I877" s="5"/>
      <c r="J877" s="5"/>
      <c r="K877" s="5"/>
    </row>
    <row r="878" spans="2:11" x14ac:dyDescent="0.25">
      <c r="B878" s="1"/>
      <c r="C878" s="1"/>
      <c r="D878" s="8"/>
      <c r="E878" s="8"/>
      <c r="F878" s="8"/>
      <c r="G878" s="8"/>
      <c r="H878" s="8"/>
      <c r="I878" s="5"/>
      <c r="J878" s="5"/>
      <c r="K878" s="5"/>
    </row>
    <row r="879" spans="2:11" x14ac:dyDescent="0.25">
      <c r="B879" s="1"/>
      <c r="C879" s="1"/>
      <c r="D879" s="8"/>
      <c r="E879" s="8"/>
      <c r="F879" s="8"/>
      <c r="G879" s="8"/>
      <c r="H879" s="8"/>
      <c r="I879" s="5"/>
      <c r="J879" s="5"/>
      <c r="K879" s="5"/>
    </row>
    <row r="880" spans="2:11" x14ac:dyDescent="0.25">
      <c r="B880" s="1"/>
      <c r="C880" s="1"/>
      <c r="D880" s="8"/>
      <c r="E880" s="8"/>
      <c r="F880" s="8"/>
      <c r="G880" s="8"/>
      <c r="H880" s="8"/>
      <c r="I880" s="5"/>
      <c r="J880" s="5"/>
      <c r="K880" s="5"/>
    </row>
    <row r="881" spans="2:11" x14ac:dyDescent="0.25">
      <c r="B881" s="1"/>
      <c r="C881" s="1"/>
      <c r="D881" s="8"/>
      <c r="E881" s="8"/>
      <c r="F881" s="8"/>
      <c r="G881" s="8"/>
      <c r="H881" s="8"/>
      <c r="I881" s="5"/>
      <c r="J881" s="5"/>
      <c r="K881" s="5"/>
    </row>
    <row r="882" spans="2:11" x14ac:dyDescent="0.25">
      <c r="B882" s="1"/>
      <c r="C882" s="1"/>
      <c r="D882" s="8"/>
      <c r="E882" s="8"/>
      <c r="F882" s="8"/>
      <c r="G882" s="8"/>
      <c r="H882" s="8"/>
      <c r="I882" s="5"/>
      <c r="J882" s="5"/>
      <c r="K882" s="5"/>
    </row>
    <row r="883" spans="2:11" x14ac:dyDescent="0.25">
      <c r="B883" s="1"/>
      <c r="C883" s="1"/>
      <c r="D883" s="8"/>
      <c r="E883" s="8"/>
      <c r="F883" s="8"/>
      <c r="G883" s="8"/>
      <c r="H883" s="8"/>
      <c r="I883" s="5"/>
      <c r="J883" s="5"/>
      <c r="K883" s="5"/>
    </row>
    <row r="884" spans="2:11" x14ac:dyDescent="0.25">
      <c r="B884" s="1"/>
      <c r="C884" s="1"/>
      <c r="D884" s="8"/>
      <c r="E884" s="8"/>
      <c r="F884" s="8"/>
      <c r="G884" s="8"/>
      <c r="H884" s="8"/>
      <c r="I884" s="5"/>
      <c r="J884" s="5"/>
      <c r="K884" s="5"/>
    </row>
    <row r="885" spans="2:11" x14ac:dyDescent="0.25">
      <c r="B885" s="1"/>
      <c r="C885" s="1"/>
      <c r="D885" s="8"/>
      <c r="E885" s="8"/>
      <c r="F885" s="8"/>
      <c r="G885" s="8"/>
      <c r="H885" s="8"/>
      <c r="I885" s="5"/>
      <c r="J885" s="5"/>
      <c r="K885" s="5"/>
    </row>
    <row r="886" spans="2:11" x14ac:dyDescent="0.25">
      <c r="B886" s="1"/>
      <c r="C886" s="1"/>
      <c r="D886" s="8"/>
      <c r="E886" s="8"/>
      <c r="F886" s="8"/>
      <c r="G886" s="8"/>
      <c r="H886" s="8"/>
      <c r="I886" s="5"/>
      <c r="J886" s="5"/>
      <c r="K886" s="5"/>
    </row>
    <row r="887" spans="2:11" x14ac:dyDescent="0.25">
      <c r="B887" s="1"/>
      <c r="C887" s="1"/>
      <c r="D887" s="8"/>
      <c r="E887" s="8"/>
      <c r="F887" s="8"/>
      <c r="G887" s="8"/>
      <c r="H887" s="8"/>
      <c r="I887" s="5"/>
      <c r="J887" s="5"/>
      <c r="K887" s="5"/>
    </row>
    <row r="888" spans="2:11" x14ac:dyDescent="0.25">
      <c r="B888" s="1"/>
      <c r="C888" s="1"/>
      <c r="D888" s="8"/>
      <c r="E888" s="8"/>
      <c r="F888" s="8"/>
      <c r="G888" s="8"/>
      <c r="H888" s="8"/>
      <c r="I888" s="5"/>
      <c r="J888" s="5"/>
      <c r="K888" s="5"/>
    </row>
    <row r="889" spans="2:11" x14ac:dyDescent="0.25">
      <c r="B889" s="1"/>
      <c r="C889" s="1"/>
      <c r="D889" s="8"/>
      <c r="E889" s="8"/>
      <c r="F889" s="8"/>
      <c r="G889" s="8"/>
      <c r="H889" s="8"/>
      <c r="I889" s="5"/>
      <c r="J889" s="5"/>
      <c r="K889" s="5"/>
    </row>
    <row r="890" spans="2:11" x14ac:dyDescent="0.25">
      <c r="B890" s="1"/>
      <c r="C890" s="1"/>
      <c r="D890" s="8"/>
      <c r="E890" s="8"/>
      <c r="F890" s="8"/>
      <c r="G890" s="8"/>
      <c r="H890" s="8"/>
      <c r="I890" s="5"/>
      <c r="J890" s="5"/>
      <c r="K890" s="5"/>
    </row>
    <row r="891" spans="2:11" x14ac:dyDescent="0.25">
      <c r="B891" s="1"/>
      <c r="C891" s="1"/>
      <c r="D891" s="8"/>
      <c r="E891" s="8"/>
      <c r="F891" s="8"/>
      <c r="G891" s="8"/>
      <c r="H891" s="8"/>
      <c r="I891" s="5"/>
      <c r="J891" s="5"/>
      <c r="K891" s="5"/>
    </row>
    <row r="892" spans="2:11" x14ac:dyDescent="0.25">
      <c r="B892" s="1"/>
      <c r="C892" s="1"/>
      <c r="D892" s="8"/>
      <c r="E892" s="8"/>
      <c r="F892" s="8"/>
      <c r="G892" s="8"/>
      <c r="H892" s="8"/>
      <c r="I892" s="5"/>
      <c r="J892" s="5"/>
      <c r="K892" s="5"/>
    </row>
    <row r="893" spans="2:11" x14ac:dyDescent="0.25">
      <c r="B893" s="1"/>
      <c r="C893" s="1"/>
      <c r="D893" s="8"/>
      <c r="E893" s="8"/>
      <c r="F893" s="8"/>
      <c r="G893" s="8"/>
      <c r="H893" s="8"/>
      <c r="I893" s="5"/>
      <c r="J893" s="5"/>
      <c r="K893" s="5"/>
    </row>
    <row r="894" spans="2:11" x14ac:dyDescent="0.25">
      <c r="B894" s="1"/>
      <c r="C894" s="1"/>
      <c r="D894" s="8"/>
      <c r="E894" s="8"/>
      <c r="F894" s="8"/>
      <c r="G894" s="8"/>
      <c r="H894" s="8"/>
      <c r="I894" s="5"/>
      <c r="J894" s="5"/>
      <c r="K894" s="5"/>
    </row>
    <row r="895" spans="2:11" x14ac:dyDescent="0.25">
      <c r="B895" s="1"/>
      <c r="C895" s="1"/>
      <c r="D895" s="8"/>
      <c r="E895" s="8"/>
      <c r="F895" s="8"/>
      <c r="G895" s="8"/>
      <c r="H895" s="8"/>
      <c r="I895" s="5"/>
      <c r="J895" s="5"/>
      <c r="K895" s="5"/>
    </row>
    <row r="896" spans="2:11" x14ac:dyDescent="0.25">
      <c r="B896" s="1"/>
      <c r="C896" s="1"/>
      <c r="D896" s="8"/>
      <c r="E896" s="8"/>
      <c r="F896" s="8"/>
      <c r="G896" s="8"/>
      <c r="H896" s="8"/>
      <c r="I896" s="5"/>
      <c r="J896" s="5"/>
      <c r="K896" s="5"/>
    </row>
    <row r="897" spans="2:11" x14ac:dyDescent="0.25">
      <c r="B897" s="1"/>
      <c r="C897" s="1"/>
      <c r="D897" s="8"/>
      <c r="E897" s="8"/>
      <c r="F897" s="8"/>
      <c r="G897" s="8"/>
      <c r="H897" s="8"/>
      <c r="I897" s="5"/>
      <c r="J897" s="5"/>
      <c r="K897" s="5"/>
    </row>
    <row r="898" spans="2:11" x14ac:dyDescent="0.25">
      <c r="B898" s="1"/>
      <c r="C898" s="1"/>
      <c r="D898" s="8"/>
      <c r="E898" s="8"/>
      <c r="F898" s="8"/>
      <c r="G898" s="8"/>
      <c r="H898" s="8"/>
      <c r="I898" s="5"/>
      <c r="J898" s="5"/>
      <c r="K898" s="5"/>
    </row>
    <row r="899" spans="2:11" x14ac:dyDescent="0.25">
      <c r="B899" s="1"/>
      <c r="C899" s="1"/>
      <c r="D899" s="8"/>
      <c r="E899" s="8"/>
      <c r="F899" s="8"/>
      <c r="G899" s="8"/>
      <c r="H899" s="8"/>
      <c r="I899" s="5"/>
      <c r="J899" s="5"/>
      <c r="K899" s="5"/>
    </row>
    <row r="900" spans="2:11" x14ac:dyDescent="0.25">
      <c r="B900" s="1"/>
      <c r="C900" s="1"/>
      <c r="D900" s="8"/>
      <c r="E900" s="8"/>
      <c r="F900" s="8"/>
      <c r="G900" s="8"/>
      <c r="H900" s="8"/>
      <c r="I900" s="5"/>
      <c r="J900" s="5"/>
      <c r="K900" s="5"/>
    </row>
    <row r="901" spans="2:11" x14ac:dyDescent="0.25">
      <c r="B901" s="1"/>
      <c r="C901" s="1"/>
      <c r="D901" s="8"/>
      <c r="E901" s="8"/>
      <c r="F901" s="8"/>
      <c r="G901" s="8"/>
      <c r="H901" s="8"/>
      <c r="I901" s="5"/>
      <c r="J901" s="5"/>
      <c r="K901" s="5"/>
    </row>
    <row r="902" spans="2:11" x14ac:dyDescent="0.25">
      <c r="B902" s="1"/>
      <c r="C902" s="1"/>
      <c r="D902" s="8"/>
      <c r="E902" s="8"/>
      <c r="F902" s="8"/>
      <c r="G902" s="8"/>
      <c r="H902" s="8"/>
      <c r="I902" s="5"/>
      <c r="J902" s="5"/>
      <c r="K902" s="5"/>
    </row>
    <row r="903" spans="2:11" x14ac:dyDescent="0.25">
      <c r="B903" s="1"/>
      <c r="C903" s="1"/>
      <c r="D903" s="8"/>
      <c r="E903" s="8"/>
      <c r="F903" s="8"/>
      <c r="G903" s="8"/>
      <c r="H903" s="8"/>
      <c r="I903" s="5"/>
      <c r="J903" s="5"/>
      <c r="K903" s="5"/>
    </row>
    <row r="904" spans="2:11" x14ac:dyDescent="0.25">
      <c r="B904" s="1"/>
      <c r="C904" s="1"/>
      <c r="D904" s="8"/>
      <c r="E904" s="8"/>
      <c r="F904" s="8"/>
      <c r="G904" s="8"/>
      <c r="H904" s="8"/>
      <c r="I904" s="5"/>
      <c r="J904" s="5"/>
      <c r="K904" s="5"/>
    </row>
    <row r="905" spans="2:11" x14ac:dyDescent="0.25">
      <c r="B905" s="1"/>
      <c r="C905" s="1"/>
      <c r="D905" s="8"/>
      <c r="E905" s="8"/>
      <c r="F905" s="8"/>
      <c r="G905" s="8"/>
      <c r="H905" s="8"/>
      <c r="I905" s="5"/>
      <c r="J905" s="5"/>
      <c r="K905" s="5"/>
    </row>
    <row r="906" spans="2:11" x14ac:dyDescent="0.25">
      <c r="B906" s="1"/>
      <c r="C906" s="1"/>
      <c r="D906" s="8"/>
      <c r="E906" s="8"/>
      <c r="F906" s="8"/>
      <c r="G906" s="8"/>
      <c r="H906" s="8"/>
      <c r="I906" s="5"/>
      <c r="J906" s="5"/>
      <c r="K906" s="5"/>
    </row>
    <row r="907" spans="2:11" x14ac:dyDescent="0.25">
      <c r="B907" s="1"/>
      <c r="C907" s="1"/>
      <c r="D907" s="8"/>
      <c r="E907" s="8"/>
      <c r="F907" s="8"/>
      <c r="G907" s="8"/>
      <c r="H907" s="8"/>
      <c r="I907" s="5"/>
      <c r="J907" s="5"/>
      <c r="K907" s="5"/>
    </row>
    <row r="908" spans="2:11" x14ac:dyDescent="0.25">
      <c r="B908" s="1"/>
      <c r="C908" s="1"/>
      <c r="D908" s="8"/>
      <c r="E908" s="8"/>
      <c r="F908" s="8"/>
      <c r="G908" s="8"/>
      <c r="H908" s="8"/>
      <c r="I908" s="5"/>
      <c r="J908" s="5"/>
      <c r="K908" s="5"/>
    </row>
    <row r="909" spans="2:11" x14ac:dyDescent="0.25">
      <c r="B909" s="1"/>
      <c r="C909" s="1"/>
      <c r="D909" s="8"/>
      <c r="E909" s="8"/>
      <c r="F909" s="8"/>
      <c r="G909" s="8"/>
      <c r="H909" s="8"/>
      <c r="I909" s="5"/>
      <c r="J909" s="5"/>
      <c r="K909" s="5"/>
    </row>
    <row r="910" spans="2:11" x14ac:dyDescent="0.25">
      <c r="B910" s="1"/>
      <c r="C910" s="1"/>
      <c r="D910" s="8"/>
      <c r="E910" s="8"/>
      <c r="F910" s="8"/>
      <c r="G910" s="8"/>
      <c r="H910" s="8"/>
      <c r="I910" s="5"/>
      <c r="J910" s="5"/>
      <c r="K910" s="5"/>
    </row>
    <row r="911" spans="2:11" x14ac:dyDescent="0.25">
      <c r="B911" s="1"/>
      <c r="C911" s="1"/>
      <c r="D911" s="8"/>
      <c r="E911" s="8"/>
      <c r="F911" s="8"/>
      <c r="G911" s="8"/>
      <c r="H911" s="8"/>
      <c r="I911" s="5"/>
      <c r="J911" s="5"/>
      <c r="K911" s="5"/>
    </row>
    <row r="912" spans="2:11" x14ac:dyDescent="0.25">
      <c r="B912" s="1"/>
      <c r="C912" s="1"/>
      <c r="D912" s="8"/>
      <c r="E912" s="8"/>
      <c r="F912" s="8"/>
      <c r="G912" s="8"/>
      <c r="H912" s="8"/>
      <c r="I912" s="5"/>
      <c r="J912" s="5"/>
      <c r="K912" s="5"/>
    </row>
    <row r="913" spans="2:11" x14ac:dyDescent="0.25">
      <c r="B913" s="1"/>
      <c r="C913" s="1"/>
      <c r="D913" s="8"/>
      <c r="E913" s="8"/>
      <c r="F913" s="8"/>
      <c r="G913" s="8"/>
      <c r="H913" s="8"/>
      <c r="I913" s="5"/>
      <c r="J913" s="5"/>
      <c r="K913" s="5"/>
    </row>
    <row r="914" spans="2:11" x14ac:dyDescent="0.25">
      <c r="B914" s="1"/>
      <c r="C914" s="1"/>
      <c r="D914" s="8"/>
      <c r="E914" s="8"/>
      <c r="F914" s="8"/>
      <c r="G914" s="8"/>
      <c r="H914" s="8"/>
      <c r="I914" s="5"/>
      <c r="J914" s="5"/>
      <c r="K914" s="5"/>
    </row>
    <row r="915" spans="2:11" x14ac:dyDescent="0.25">
      <c r="B915" s="1"/>
      <c r="C915" s="1"/>
      <c r="D915" s="8"/>
      <c r="E915" s="8"/>
      <c r="F915" s="8"/>
      <c r="G915" s="8"/>
      <c r="H915" s="8"/>
      <c r="I915" s="5"/>
      <c r="J915" s="5"/>
      <c r="K915" s="5"/>
    </row>
    <row r="916" spans="2:11" x14ac:dyDescent="0.25">
      <c r="B916" s="1"/>
      <c r="C916" s="1"/>
      <c r="D916" s="8"/>
      <c r="E916" s="8"/>
      <c r="F916" s="8"/>
      <c r="G916" s="8"/>
      <c r="H916" s="8"/>
      <c r="I916" s="5"/>
      <c r="J916" s="5"/>
      <c r="K916" s="5"/>
    </row>
    <row r="917" spans="2:11" x14ac:dyDescent="0.25">
      <c r="B917" s="1"/>
      <c r="C917" s="1"/>
      <c r="D917" s="8"/>
      <c r="E917" s="8"/>
      <c r="F917" s="8"/>
      <c r="G917" s="8"/>
      <c r="H917" s="8"/>
      <c r="I917" s="5"/>
      <c r="J917" s="5"/>
      <c r="K917" s="5"/>
    </row>
    <row r="918" spans="2:11" x14ac:dyDescent="0.25">
      <c r="B918" s="1"/>
      <c r="C918" s="1"/>
      <c r="D918" s="8"/>
      <c r="E918" s="8"/>
      <c r="F918" s="8"/>
      <c r="G918" s="8"/>
      <c r="H918" s="8"/>
      <c r="I918" s="5"/>
      <c r="J918" s="5"/>
      <c r="K918" s="5"/>
    </row>
    <row r="919" spans="2:11" x14ac:dyDescent="0.25">
      <c r="B919" s="1"/>
      <c r="C919" s="1"/>
      <c r="D919" s="8"/>
      <c r="E919" s="8"/>
      <c r="F919" s="8"/>
      <c r="G919" s="8"/>
      <c r="H919" s="8"/>
      <c r="I919" s="5"/>
      <c r="J919" s="5"/>
      <c r="K919" s="5"/>
    </row>
    <row r="920" spans="2:11" x14ac:dyDescent="0.25">
      <c r="B920" s="1"/>
      <c r="C920" s="1"/>
      <c r="D920" s="8"/>
      <c r="E920" s="8"/>
      <c r="F920" s="8"/>
      <c r="G920" s="8"/>
      <c r="H920" s="8"/>
      <c r="I920" s="5"/>
      <c r="J920" s="5"/>
      <c r="K920" s="5"/>
    </row>
    <row r="921" spans="2:11" x14ac:dyDescent="0.25">
      <c r="B921" s="1"/>
      <c r="C921" s="1"/>
      <c r="D921" s="8"/>
      <c r="E921" s="8"/>
      <c r="F921" s="8"/>
      <c r="G921" s="8"/>
      <c r="H921" s="8"/>
      <c r="I921" s="5"/>
      <c r="J921" s="5"/>
      <c r="K921" s="5"/>
    </row>
    <row r="922" spans="2:11" x14ac:dyDescent="0.25">
      <c r="B922" s="1"/>
      <c r="C922" s="1"/>
      <c r="D922" s="8"/>
      <c r="E922" s="8"/>
      <c r="F922" s="8"/>
      <c r="G922" s="8"/>
      <c r="H922" s="8"/>
      <c r="I922" s="5"/>
      <c r="J922" s="5"/>
      <c r="K922" s="5"/>
    </row>
    <row r="923" spans="2:11" x14ac:dyDescent="0.25">
      <c r="B923" s="1"/>
      <c r="C923" s="1"/>
      <c r="D923" s="8"/>
      <c r="E923" s="8"/>
      <c r="F923" s="8"/>
      <c r="G923" s="8"/>
      <c r="H923" s="8"/>
      <c r="I923" s="5"/>
      <c r="J923" s="5"/>
      <c r="K923" s="5"/>
    </row>
    <row r="924" spans="2:11" x14ac:dyDescent="0.25">
      <c r="B924" s="1"/>
      <c r="C924" s="1"/>
      <c r="D924" s="8"/>
      <c r="E924" s="8"/>
      <c r="F924" s="8"/>
      <c r="G924" s="8"/>
      <c r="H924" s="8"/>
      <c r="I924" s="5"/>
      <c r="J924" s="5"/>
      <c r="K924" s="5"/>
    </row>
    <row r="925" spans="2:11" x14ac:dyDescent="0.25">
      <c r="B925" s="1"/>
      <c r="C925" s="1"/>
      <c r="D925" s="8"/>
      <c r="E925" s="8"/>
      <c r="F925" s="8"/>
      <c r="G925" s="8"/>
      <c r="H925" s="8"/>
      <c r="I925" s="5"/>
      <c r="J925" s="5"/>
      <c r="K925" s="5"/>
    </row>
    <row r="926" spans="2:11" x14ac:dyDescent="0.25">
      <c r="B926" s="1"/>
      <c r="C926" s="1"/>
      <c r="D926" s="8"/>
      <c r="E926" s="8"/>
      <c r="F926" s="8"/>
      <c r="G926" s="8"/>
      <c r="H926" s="8"/>
      <c r="I926" s="5"/>
      <c r="J926" s="5"/>
      <c r="K926" s="5"/>
    </row>
    <row r="927" spans="2:11" x14ac:dyDescent="0.25">
      <c r="B927" s="1"/>
      <c r="C927" s="1"/>
      <c r="D927" s="8"/>
      <c r="E927" s="8"/>
      <c r="F927" s="8"/>
      <c r="G927" s="8"/>
      <c r="H927" s="8"/>
      <c r="I927" s="5"/>
      <c r="J927" s="5"/>
      <c r="K927" s="5"/>
    </row>
    <row r="928" spans="2:11" x14ac:dyDescent="0.25">
      <c r="B928" s="1"/>
      <c r="C928" s="1"/>
      <c r="D928" s="8"/>
      <c r="E928" s="8"/>
      <c r="F928" s="8"/>
      <c r="G928" s="8"/>
      <c r="H928" s="8"/>
      <c r="I928" s="5"/>
      <c r="J928" s="5"/>
      <c r="K928" s="5"/>
    </row>
    <row r="929" spans="2:11" x14ac:dyDescent="0.25">
      <c r="B929" s="1"/>
      <c r="C929" s="1"/>
      <c r="D929" s="8"/>
      <c r="E929" s="8"/>
      <c r="F929" s="8"/>
      <c r="G929" s="8"/>
      <c r="H929" s="8"/>
      <c r="I929" s="5"/>
      <c r="J929" s="5"/>
      <c r="K929" s="5"/>
    </row>
    <row r="930" spans="2:11" x14ac:dyDescent="0.25">
      <c r="B930" s="1"/>
      <c r="C930" s="1"/>
      <c r="D930" s="8"/>
      <c r="E930" s="8"/>
      <c r="F930" s="8"/>
      <c r="G930" s="8"/>
      <c r="H930" s="8"/>
      <c r="I930" s="5"/>
      <c r="J930" s="5"/>
      <c r="K930" s="5"/>
    </row>
    <row r="931" spans="2:11" x14ac:dyDescent="0.25">
      <c r="B931" s="1"/>
      <c r="C931" s="1"/>
      <c r="D931" s="8"/>
      <c r="E931" s="8"/>
      <c r="F931" s="8"/>
      <c r="G931" s="8"/>
      <c r="H931" s="8"/>
      <c r="I931" s="5"/>
      <c r="J931" s="5"/>
      <c r="K931" s="5"/>
    </row>
    <row r="932" spans="2:11" x14ac:dyDescent="0.25">
      <c r="B932" s="1"/>
      <c r="C932" s="1"/>
      <c r="D932" s="8"/>
      <c r="E932" s="8"/>
      <c r="F932" s="8"/>
      <c r="G932" s="8"/>
      <c r="H932" s="8"/>
      <c r="I932" s="5"/>
      <c r="J932" s="5"/>
      <c r="K932" s="5"/>
    </row>
    <row r="933" spans="2:11" x14ac:dyDescent="0.25">
      <c r="B933" s="1"/>
      <c r="C933" s="1"/>
      <c r="D933" s="8"/>
      <c r="E933" s="8"/>
      <c r="F933" s="8"/>
      <c r="G933" s="8"/>
      <c r="H933" s="8"/>
      <c r="I933" s="5"/>
      <c r="J933" s="5"/>
      <c r="K933" s="5"/>
    </row>
    <row r="934" spans="2:11" x14ac:dyDescent="0.25">
      <c r="B934" s="1"/>
      <c r="C934" s="1"/>
      <c r="D934" s="8"/>
      <c r="E934" s="8"/>
      <c r="F934" s="8"/>
      <c r="G934" s="8"/>
      <c r="H934" s="8"/>
      <c r="I934" s="5"/>
      <c r="J934" s="5"/>
      <c r="K934" s="5"/>
    </row>
    <row r="935" spans="2:11" x14ac:dyDescent="0.25">
      <c r="B935" s="1"/>
      <c r="C935" s="1"/>
      <c r="D935" s="8"/>
      <c r="E935" s="8"/>
      <c r="F935" s="8"/>
      <c r="G935" s="8"/>
      <c r="H935" s="8"/>
      <c r="I935" s="5"/>
      <c r="J935" s="5"/>
      <c r="K935" s="5"/>
    </row>
    <row r="936" spans="2:11" x14ac:dyDescent="0.25">
      <c r="B936" s="1"/>
      <c r="C936" s="1"/>
      <c r="D936" s="8"/>
      <c r="E936" s="8"/>
      <c r="F936" s="8"/>
      <c r="G936" s="8"/>
      <c r="H936" s="8"/>
      <c r="I936" s="5"/>
      <c r="J936" s="5"/>
      <c r="K936" s="5"/>
    </row>
    <row r="937" spans="2:11" x14ac:dyDescent="0.25">
      <c r="B937" s="1"/>
      <c r="C937" s="1"/>
      <c r="D937" s="8"/>
      <c r="E937" s="8"/>
      <c r="F937" s="8"/>
      <c r="G937" s="8"/>
      <c r="H937" s="8"/>
      <c r="I937" s="5"/>
      <c r="J937" s="5"/>
      <c r="K937" s="5"/>
    </row>
    <row r="938" spans="2:11" x14ac:dyDescent="0.25">
      <c r="B938" s="1"/>
      <c r="C938" s="1"/>
      <c r="D938" s="8"/>
      <c r="E938" s="8"/>
      <c r="F938" s="8"/>
      <c r="G938" s="8"/>
      <c r="H938" s="8"/>
      <c r="I938" s="5"/>
      <c r="J938" s="5"/>
      <c r="K938" s="5"/>
    </row>
    <row r="939" spans="2:11" x14ac:dyDescent="0.25">
      <c r="B939" s="1"/>
      <c r="C939" s="1"/>
      <c r="D939" s="8"/>
      <c r="E939" s="8"/>
      <c r="F939" s="8"/>
      <c r="G939" s="8"/>
      <c r="H939" s="8"/>
      <c r="I939" s="5"/>
      <c r="J939" s="5"/>
      <c r="K939" s="5"/>
    </row>
    <row r="940" spans="2:11" x14ac:dyDescent="0.25">
      <c r="B940" s="1"/>
      <c r="C940" s="1"/>
      <c r="D940" s="8"/>
      <c r="E940" s="8"/>
      <c r="F940" s="8"/>
      <c r="G940" s="8"/>
      <c r="H940" s="8"/>
      <c r="I940" s="5"/>
      <c r="J940" s="5"/>
      <c r="K940" s="5"/>
    </row>
    <row r="941" spans="2:11" x14ac:dyDescent="0.25">
      <c r="B941" s="1"/>
      <c r="C941" s="1"/>
      <c r="D941" s="8"/>
      <c r="E941" s="8"/>
      <c r="F941" s="8"/>
      <c r="G941" s="8"/>
      <c r="H941" s="8"/>
      <c r="I941" s="5"/>
      <c r="J941" s="5"/>
      <c r="K941" s="5"/>
    </row>
    <row r="942" spans="2:11" x14ac:dyDescent="0.25">
      <c r="B942" s="1"/>
      <c r="C942" s="1"/>
      <c r="D942" s="8"/>
      <c r="E942" s="8"/>
      <c r="F942" s="8"/>
      <c r="G942" s="8"/>
      <c r="H942" s="8"/>
      <c r="I942" s="5"/>
      <c r="J942" s="5"/>
      <c r="K942" s="5"/>
    </row>
    <row r="943" spans="2:11" x14ac:dyDescent="0.25">
      <c r="B943" s="1"/>
      <c r="C943" s="1"/>
      <c r="D943" s="8"/>
      <c r="E943" s="8"/>
      <c r="F943" s="8"/>
      <c r="G943" s="8"/>
      <c r="H943" s="8"/>
      <c r="I943" s="5"/>
      <c r="J943" s="5"/>
      <c r="K943" s="5"/>
    </row>
    <row r="944" spans="2:11" x14ac:dyDescent="0.25">
      <c r="B944" s="1"/>
      <c r="C944" s="1"/>
      <c r="D944" s="8"/>
      <c r="E944" s="8"/>
      <c r="F944" s="8"/>
      <c r="G944" s="8"/>
      <c r="H944" s="8"/>
      <c r="I944" s="5"/>
      <c r="J944" s="5"/>
      <c r="K944" s="5"/>
    </row>
    <row r="945" spans="2:11" x14ac:dyDescent="0.25">
      <c r="B945" s="1"/>
      <c r="C945" s="1"/>
      <c r="D945" s="8"/>
      <c r="E945" s="8"/>
      <c r="F945" s="8"/>
      <c r="G945" s="8"/>
      <c r="H945" s="8"/>
      <c r="I945" s="5"/>
      <c r="J945" s="5"/>
      <c r="K945" s="5"/>
    </row>
    <row r="946" spans="2:11" x14ac:dyDescent="0.25">
      <c r="B946" s="1"/>
      <c r="C946" s="1"/>
      <c r="D946" s="8"/>
      <c r="E946" s="8"/>
      <c r="F946" s="8"/>
      <c r="G946" s="8"/>
      <c r="H946" s="8"/>
      <c r="I946" s="5"/>
      <c r="J946" s="5"/>
      <c r="K946" s="5"/>
    </row>
    <row r="947" spans="2:11" x14ac:dyDescent="0.25">
      <c r="B947" s="1"/>
      <c r="C947" s="1"/>
      <c r="D947" s="8"/>
      <c r="E947" s="8"/>
      <c r="F947" s="8"/>
      <c r="G947" s="8"/>
      <c r="H947" s="8"/>
      <c r="I947" s="5"/>
      <c r="J947" s="5"/>
      <c r="K947" s="5"/>
    </row>
    <row r="948" spans="2:11" x14ac:dyDescent="0.25">
      <c r="B948" s="1"/>
      <c r="C948" s="1"/>
      <c r="D948" s="8"/>
      <c r="E948" s="8"/>
      <c r="F948" s="8"/>
      <c r="G948" s="8"/>
      <c r="H948" s="8"/>
      <c r="I948" s="5"/>
      <c r="J948" s="5"/>
      <c r="K948" s="5"/>
    </row>
    <row r="949" spans="2:11" x14ac:dyDescent="0.25">
      <c r="B949" s="1"/>
      <c r="C949" s="1"/>
      <c r="D949" s="8"/>
      <c r="E949" s="8"/>
      <c r="F949" s="8"/>
      <c r="G949" s="8"/>
      <c r="H949" s="8"/>
      <c r="I949" s="5"/>
      <c r="J949" s="5"/>
      <c r="K949" s="5"/>
    </row>
    <row r="950" spans="2:11" x14ac:dyDescent="0.25">
      <c r="B950" s="1"/>
      <c r="C950" s="1"/>
      <c r="D950" s="8"/>
      <c r="E950" s="8"/>
      <c r="F950" s="8"/>
      <c r="G950" s="8"/>
      <c r="H950" s="8"/>
      <c r="I950" s="5"/>
      <c r="J950" s="5"/>
      <c r="K950" s="5"/>
    </row>
    <row r="951" spans="2:11" x14ac:dyDescent="0.25">
      <c r="B951" s="1"/>
      <c r="C951" s="1"/>
      <c r="D951" s="8"/>
      <c r="E951" s="8"/>
      <c r="F951" s="8"/>
      <c r="G951" s="8"/>
      <c r="H951" s="8"/>
      <c r="I951" s="5"/>
      <c r="J951" s="5"/>
      <c r="K951" s="5"/>
    </row>
    <row r="952" spans="2:11" x14ac:dyDescent="0.25">
      <c r="B952" s="1"/>
      <c r="C952" s="1"/>
      <c r="D952" s="8"/>
      <c r="E952" s="8"/>
      <c r="F952" s="8"/>
      <c r="G952" s="8"/>
      <c r="H952" s="8"/>
      <c r="I952" s="5"/>
      <c r="J952" s="5"/>
      <c r="K952" s="5"/>
    </row>
    <row r="953" spans="2:11" x14ac:dyDescent="0.25">
      <c r="B953" s="1"/>
      <c r="C953" s="1"/>
      <c r="D953" s="8"/>
      <c r="E953" s="8"/>
      <c r="F953" s="8"/>
      <c r="G953" s="8"/>
      <c r="H953" s="8"/>
      <c r="I953" s="5"/>
      <c r="J953" s="5"/>
      <c r="K953" s="5"/>
    </row>
    <row r="954" spans="2:11" x14ac:dyDescent="0.25">
      <c r="B954" s="1"/>
      <c r="C954" s="1"/>
      <c r="D954" s="8"/>
      <c r="E954" s="8"/>
      <c r="F954" s="8"/>
      <c r="G954" s="8"/>
      <c r="H954" s="8"/>
      <c r="I954" s="5"/>
      <c r="J954" s="5"/>
      <c r="K954" s="5"/>
    </row>
    <row r="955" spans="2:11" x14ac:dyDescent="0.25">
      <c r="B955" s="1"/>
      <c r="C955" s="1"/>
      <c r="D955" s="8"/>
      <c r="E955" s="8"/>
      <c r="F955" s="8"/>
      <c r="G955" s="8"/>
      <c r="H955" s="8"/>
      <c r="I955" s="5"/>
      <c r="J955" s="5"/>
      <c r="K955" s="5"/>
    </row>
    <row r="956" spans="2:11" x14ac:dyDescent="0.25">
      <c r="B956" s="1"/>
      <c r="C956" s="1"/>
      <c r="D956" s="8"/>
      <c r="E956" s="8"/>
      <c r="F956" s="8"/>
      <c r="G956" s="8"/>
      <c r="H956" s="8"/>
      <c r="I956" s="5"/>
      <c r="J956" s="5"/>
      <c r="K956" s="5"/>
    </row>
    <row r="957" spans="2:11" x14ac:dyDescent="0.25">
      <c r="B957" s="1"/>
      <c r="C957" s="1"/>
      <c r="D957" s="8"/>
      <c r="E957" s="8"/>
      <c r="F957" s="8"/>
      <c r="G957" s="8"/>
      <c r="H957" s="8"/>
      <c r="I957" s="5"/>
      <c r="J957" s="5"/>
      <c r="K957" s="5"/>
    </row>
    <row r="958" spans="2:11" x14ac:dyDescent="0.25">
      <c r="B958" s="1"/>
      <c r="C958" s="1"/>
      <c r="D958" s="8"/>
      <c r="E958" s="8"/>
      <c r="F958" s="8"/>
      <c r="G958" s="8"/>
      <c r="H958" s="8"/>
      <c r="I958" s="5"/>
      <c r="J958" s="5"/>
      <c r="K958" s="5"/>
    </row>
    <row r="959" spans="2:11" x14ac:dyDescent="0.25">
      <c r="B959" s="1"/>
      <c r="C959" s="1"/>
      <c r="D959" s="8"/>
      <c r="E959" s="8"/>
      <c r="F959" s="8"/>
      <c r="G959" s="8"/>
      <c r="H959" s="8"/>
      <c r="I959" s="5"/>
      <c r="J959" s="5"/>
      <c r="K959" s="5"/>
    </row>
    <row r="960" spans="2:11" x14ac:dyDescent="0.25">
      <c r="B960" s="1"/>
      <c r="C960" s="1"/>
      <c r="D960" s="8"/>
      <c r="E960" s="8"/>
      <c r="F960" s="8"/>
      <c r="G960" s="8"/>
      <c r="H960" s="8"/>
      <c r="I960" s="5"/>
      <c r="J960" s="5"/>
      <c r="K960" s="5"/>
    </row>
    <row r="961" spans="2:11" x14ac:dyDescent="0.25">
      <c r="B961" s="1"/>
      <c r="C961" s="1"/>
      <c r="D961" s="8"/>
      <c r="E961" s="8"/>
      <c r="F961" s="8"/>
      <c r="G961" s="8"/>
      <c r="H961" s="8"/>
      <c r="I961" s="5"/>
      <c r="J961" s="5"/>
      <c r="K961" s="5"/>
    </row>
    <row r="962" spans="2:11" x14ac:dyDescent="0.25">
      <c r="B962" s="1"/>
      <c r="C962" s="1"/>
      <c r="D962" s="8"/>
      <c r="E962" s="8"/>
      <c r="F962" s="8"/>
      <c r="G962" s="8"/>
      <c r="H962" s="8"/>
      <c r="I962" s="5"/>
      <c r="J962" s="5"/>
      <c r="K962" s="5"/>
    </row>
    <row r="963" spans="2:11" x14ac:dyDescent="0.25">
      <c r="B963" s="1"/>
      <c r="C963" s="1"/>
      <c r="D963" s="8"/>
      <c r="E963" s="8"/>
      <c r="F963" s="8"/>
      <c r="G963" s="8"/>
      <c r="H963" s="8"/>
      <c r="I963" s="5"/>
      <c r="J963" s="5"/>
      <c r="K963" s="5"/>
    </row>
    <row r="964" spans="2:11" x14ac:dyDescent="0.25">
      <c r="B964" s="1"/>
      <c r="C964" s="1"/>
      <c r="D964" s="8"/>
      <c r="E964" s="8"/>
      <c r="F964" s="8"/>
      <c r="G964" s="8"/>
      <c r="H964" s="8"/>
      <c r="I964" s="5"/>
      <c r="J964" s="5"/>
      <c r="K964" s="5"/>
    </row>
    <row r="965" spans="2:11" x14ac:dyDescent="0.25">
      <c r="B965" s="1"/>
      <c r="C965" s="1"/>
      <c r="D965" s="8"/>
      <c r="E965" s="8"/>
      <c r="F965" s="8"/>
      <c r="G965" s="8"/>
      <c r="H965" s="8"/>
      <c r="I965" s="5"/>
      <c r="J965" s="5"/>
      <c r="K965" s="5"/>
    </row>
    <row r="966" spans="2:11" x14ac:dyDescent="0.25">
      <c r="B966" s="1"/>
      <c r="C966" s="1"/>
      <c r="D966" s="8"/>
      <c r="E966" s="8"/>
      <c r="F966" s="8"/>
      <c r="G966" s="8"/>
      <c r="H966" s="8"/>
      <c r="I966" s="5"/>
      <c r="J966" s="5"/>
      <c r="K966" s="5"/>
    </row>
    <row r="967" spans="2:11" x14ac:dyDescent="0.25">
      <c r="B967" s="1"/>
      <c r="C967" s="1"/>
      <c r="D967" s="8"/>
      <c r="E967" s="8"/>
      <c r="F967" s="8"/>
      <c r="G967" s="8"/>
      <c r="H967" s="8"/>
      <c r="I967" s="5"/>
      <c r="J967" s="5"/>
      <c r="K967" s="5"/>
    </row>
    <row r="968" spans="2:11" x14ac:dyDescent="0.25">
      <c r="B968" s="1"/>
      <c r="C968" s="1"/>
      <c r="D968" s="8"/>
      <c r="E968" s="8"/>
      <c r="F968" s="8"/>
      <c r="G968" s="8"/>
      <c r="H968" s="8"/>
      <c r="I968" s="5"/>
      <c r="J968" s="5"/>
      <c r="K968" s="5"/>
    </row>
    <row r="969" spans="2:11" x14ac:dyDescent="0.25">
      <c r="B969" s="1"/>
      <c r="C969" s="1"/>
      <c r="D969" s="8"/>
      <c r="E969" s="8"/>
      <c r="F969" s="8"/>
      <c r="G969" s="8"/>
      <c r="H969" s="8"/>
      <c r="I969" s="5"/>
      <c r="J969" s="5"/>
      <c r="K969" s="5"/>
    </row>
    <row r="970" spans="2:11" x14ac:dyDescent="0.25">
      <c r="B970" s="1"/>
      <c r="C970" s="1"/>
      <c r="D970" s="8"/>
      <c r="E970" s="8"/>
      <c r="F970" s="8"/>
      <c r="G970" s="8"/>
      <c r="H970" s="8"/>
      <c r="I970" s="5"/>
      <c r="J970" s="5"/>
      <c r="K970" s="5"/>
    </row>
    <row r="971" spans="2:11" x14ac:dyDescent="0.25">
      <c r="B971" s="1"/>
      <c r="C971" s="1"/>
      <c r="D971" s="8"/>
      <c r="E971" s="8"/>
      <c r="F971" s="8"/>
      <c r="G971" s="8"/>
      <c r="H971" s="8"/>
      <c r="I971" s="5"/>
      <c r="J971" s="5"/>
      <c r="K971" s="5"/>
    </row>
    <row r="972" spans="2:11" x14ac:dyDescent="0.25">
      <c r="B972" s="1"/>
      <c r="C972" s="1"/>
      <c r="D972" s="8"/>
      <c r="E972" s="8"/>
      <c r="F972" s="8"/>
      <c r="G972" s="8"/>
      <c r="H972" s="8"/>
      <c r="I972" s="5"/>
      <c r="J972" s="5"/>
      <c r="K972" s="5"/>
    </row>
    <row r="973" spans="2:11" x14ac:dyDescent="0.25">
      <c r="B973" s="1"/>
      <c r="C973" s="1"/>
      <c r="D973" s="8"/>
      <c r="E973" s="8"/>
      <c r="F973" s="8"/>
      <c r="G973" s="8"/>
      <c r="H973" s="8"/>
      <c r="I973" s="5"/>
      <c r="J973" s="5"/>
      <c r="K973" s="5"/>
    </row>
    <row r="974" spans="2:11" x14ac:dyDescent="0.25">
      <c r="B974" s="1"/>
      <c r="C974" s="1"/>
      <c r="D974" s="8"/>
      <c r="E974" s="8"/>
      <c r="F974" s="8"/>
      <c r="G974" s="8"/>
      <c r="H974" s="8"/>
      <c r="I974" s="5"/>
      <c r="J974" s="5"/>
      <c r="K974" s="5"/>
    </row>
    <row r="975" spans="2:11" x14ac:dyDescent="0.25">
      <c r="B975" s="1"/>
      <c r="C975" s="1"/>
      <c r="D975" s="8"/>
      <c r="E975" s="8"/>
      <c r="F975" s="8"/>
      <c r="G975" s="8"/>
      <c r="H975" s="8"/>
      <c r="I975" s="5"/>
      <c r="J975" s="5"/>
      <c r="K975" s="5"/>
    </row>
    <row r="976" spans="2:11" x14ac:dyDescent="0.25">
      <c r="B976" s="1"/>
      <c r="C976" s="1"/>
      <c r="D976" s="8"/>
      <c r="E976" s="8"/>
      <c r="F976" s="8"/>
      <c r="G976" s="8"/>
      <c r="H976" s="8"/>
      <c r="I976" s="5"/>
      <c r="J976" s="5"/>
      <c r="K976" s="5"/>
    </row>
    <row r="977" spans="2:11" x14ac:dyDescent="0.25">
      <c r="B977" s="1"/>
      <c r="C977" s="1"/>
      <c r="D977" s="8"/>
      <c r="E977" s="8"/>
      <c r="F977" s="8"/>
      <c r="G977" s="8"/>
      <c r="H977" s="8"/>
      <c r="I977" s="5"/>
      <c r="J977" s="5"/>
      <c r="K977" s="5"/>
    </row>
    <row r="978" spans="2:11" x14ac:dyDescent="0.25">
      <c r="B978" s="1"/>
      <c r="C978" s="1"/>
      <c r="D978" s="8"/>
      <c r="E978" s="8"/>
      <c r="F978" s="8"/>
      <c r="G978" s="8"/>
      <c r="H978" s="8"/>
      <c r="I978" s="5"/>
      <c r="J978" s="5"/>
      <c r="K978" s="5"/>
    </row>
    <row r="979" spans="2:11" x14ac:dyDescent="0.25">
      <c r="B979" s="1"/>
      <c r="C979" s="1"/>
      <c r="D979" s="8"/>
      <c r="E979" s="8"/>
      <c r="F979" s="8"/>
      <c r="G979" s="8"/>
      <c r="H979" s="8"/>
      <c r="I979" s="5"/>
      <c r="J979" s="5"/>
      <c r="K979" s="5"/>
    </row>
    <row r="980" spans="2:11" x14ac:dyDescent="0.25">
      <c r="B980" s="1"/>
      <c r="C980" s="1"/>
      <c r="D980" s="8"/>
      <c r="E980" s="8"/>
      <c r="F980" s="8"/>
      <c r="G980" s="8"/>
      <c r="H980" s="8"/>
      <c r="I980" s="5"/>
      <c r="J980" s="5"/>
      <c r="K980" s="5"/>
    </row>
    <row r="981" spans="2:11" x14ac:dyDescent="0.25">
      <c r="B981" s="1"/>
      <c r="C981" s="1"/>
      <c r="D981" s="8"/>
      <c r="E981" s="8"/>
      <c r="F981" s="8"/>
      <c r="G981" s="8"/>
      <c r="H981" s="8"/>
      <c r="I981" s="5"/>
      <c r="J981" s="5"/>
      <c r="K981" s="5"/>
    </row>
    <row r="982" spans="2:11" x14ac:dyDescent="0.25">
      <c r="B982" s="1"/>
      <c r="C982" s="1"/>
      <c r="D982" s="8"/>
      <c r="E982" s="8"/>
      <c r="F982" s="8"/>
      <c r="G982" s="8"/>
      <c r="H982" s="8"/>
      <c r="I982" s="5"/>
      <c r="J982" s="5"/>
      <c r="K982" s="5"/>
    </row>
    <row r="983" spans="2:11" x14ac:dyDescent="0.25">
      <c r="B983" s="1"/>
      <c r="C983" s="1"/>
      <c r="D983" s="8"/>
      <c r="E983" s="8"/>
      <c r="F983" s="8"/>
      <c r="G983" s="8"/>
      <c r="H983" s="8"/>
      <c r="I983" s="5"/>
      <c r="J983" s="5"/>
      <c r="K983" s="5"/>
    </row>
    <row r="984" spans="2:11" x14ac:dyDescent="0.25">
      <c r="B984" s="1"/>
      <c r="C984" s="1"/>
      <c r="D984" s="8"/>
      <c r="E984" s="8"/>
      <c r="F984" s="8"/>
      <c r="G984" s="8"/>
      <c r="H984" s="8"/>
      <c r="I984" s="5"/>
      <c r="J984" s="5"/>
      <c r="K984" s="5"/>
    </row>
    <row r="985" spans="2:11" x14ac:dyDescent="0.25">
      <c r="B985" s="1"/>
      <c r="C985" s="1"/>
      <c r="D985" s="8"/>
      <c r="E985" s="8"/>
      <c r="F985" s="8"/>
      <c r="G985" s="8"/>
      <c r="H985" s="8"/>
      <c r="I985" s="5"/>
      <c r="J985" s="5"/>
      <c r="K985" s="5"/>
    </row>
    <row r="986" spans="2:11" x14ac:dyDescent="0.25">
      <c r="B986" s="1"/>
      <c r="C986" s="1"/>
      <c r="D986" s="8"/>
      <c r="E986" s="8"/>
      <c r="F986" s="8"/>
      <c r="G986" s="8"/>
      <c r="H986" s="8"/>
      <c r="I986" s="5"/>
      <c r="J986" s="5"/>
      <c r="K986" s="5"/>
    </row>
    <row r="987" spans="2:11" x14ac:dyDescent="0.25">
      <c r="B987" s="1"/>
      <c r="C987" s="1"/>
      <c r="D987" s="8"/>
      <c r="E987" s="8"/>
      <c r="F987" s="8"/>
      <c r="G987" s="8"/>
      <c r="H987" s="8"/>
      <c r="I987" s="5"/>
      <c r="J987" s="5"/>
      <c r="K987" s="5"/>
    </row>
    <row r="988" spans="2:11" x14ac:dyDescent="0.25">
      <c r="B988" s="1"/>
      <c r="C988" s="1"/>
      <c r="D988" s="8"/>
      <c r="E988" s="8"/>
      <c r="F988" s="8"/>
      <c r="G988" s="8"/>
      <c r="H988" s="8"/>
      <c r="I988" s="5"/>
      <c r="J988" s="5"/>
      <c r="K988" s="5"/>
    </row>
    <row r="989" spans="2:11" x14ac:dyDescent="0.25">
      <c r="B989" s="1"/>
      <c r="C989" s="1"/>
      <c r="D989" s="8"/>
      <c r="E989" s="8"/>
      <c r="F989" s="8"/>
      <c r="G989" s="8"/>
      <c r="H989" s="8"/>
      <c r="I989" s="5"/>
      <c r="J989" s="5"/>
      <c r="K989" s="5"/>
    </row>
    <row r="990" spans="2:11" x14ac:dyDescent="0.25">
      <c r="B990" s="1"/>
      <c r="C990" s="1"/>
      <c r="D990" s="8"/>
      <c r="E990" s="8"/>
      <c r="F990" s="8"/>
      <c r="G990" s="8"/>
      <c r="H990" s="8"/>
      <c r="I990" s="5"/>
      <c r="J990" s="5"/>
      <c r="K990" s="5"/>
    </row>
    <row r="991" spans="2:11" x14ac:dyDescent="0.25">
      <c r="B991" s="1"/>
      <c r="C991" s="1"/>
      <c r="D991" s="8"/>
      <c r="E991" s="8"/>
      <c r="F991" s="8"/>
      <c r="G991" s="8"/>
      <c r="H991" s="8"/>
      <c r="I991" s="5"/>
      <c r="J991" s="5"/>
      <c r="K991" s="5"/>
    </row>
    <row r="992" spans="2:11" x14ac:dyDescent="0.25">
      <c r="B992" s="1"/>
      <c r="C992" s="1"/>
      <c r="D992" s="8"/>
      <c r="E992" s="8"/>
      <c r="F992" s="8"/>
      <c r="G992" s="8"/>
      <c r="H992" s="8"/>
      <c r="I992" s="5"/>
      <c r="J992" s="5"/>
      <c r="K992" s="5"/>
    </row>
    <row r="993" spans="2:11" x14ac:dyDescent="0.25">
      <c r="B993" s="1"/>
      <c r="C993" s="1"/>
      <c r="D993" s="8"/>
      <c r="E993" s="8"/>
      <c r="F993" s="8"/>
      <c r="G993" s="8"/>
      <c r="H993" s="8"/>
      <c r="I993" s="5"/>
      <c r="J993" s="5"/>
      <c r="K993" s="5"/>
    </row>
    <row r="994" spans="2:11" x14ac:dyDescent="0.25">
      <c r="B994" s="1"/>
      <c r="C994" s="1"/>
      <c r="D994" s="8"/>
      <c r="E994" s="8"/>
      <c r="F994" s="8"/>
      <c r="G994" s="8"/>
      <c r="H994" s="8"/>
      <c r="I994" s="5"/>
      <c r="J994" s="5"/>
      <c r="K994" s="5"/>
    </row>
    <row r="995" spans="2:11" x14ac:dyDescent="0.25">
      <c r="B995" s="1"/>
      <c r="C995" s="1"/>
      <c r="D995" s="8"/>
      <c r="E995" s="8"/>
      <c r="F995" s="8"/>
      <c r="G995" s="8"/>
      <c r="H995" s="8"/>
      <c r="I995" s="5"/>
      <c r="J995" s="5"/>
      <c r="K995" s="5"/>
    </row>
    <row r="996" spans="2:11" x14ac:dyDescent="0.25">
      <c r="B996" s="1"/>
      <c r="C996" s="1"/>
      <c r="D996" s="8"/>
      <c r="E996" s="8"/>
      <c r="F996" s="8"/>
      <c r="G996" s="8"/>
      <c r="H996" s="8"/>
      <c r="I996" s="5"/>
      <c r="J996" s="5"/>
      <c r="K996" s="5"/>
    </row>
    <row r="997" spans="2:11" x14ac:dyDescent="0.25">
      <c r="B997" s="1"/>
      <c r="C997" s="1"/>
      <c r="D997" s="8"/>
      <c r="E997" s="8"/>
      <c r="F997" s="8"/>
      <c r="G997" s="8"/>
      <c r="H997" s="8"/>
      <c r="I997" s="5"/>
      <c r="J997" s="5"/>
      <c r="K997" s="5"/>
    </row>
    <row r="998" spans="2:11" x14ac:dyDescent="0.25">
      <c r="B998" s="1"/>
      <c r="C998" s="1"/>
      <c r="D998" s="8"/>
      <c r="E998" s="8"/>
      <c r="F998" s="8"/>
      <c r="G998" s="8"/>
      <c r="H998" s="8"/>
      <c r="I998" s="5"/>
      <c r="J998" s="5"/>
      <c r="K998" s="5"/>
    </row>
    <row r="999" spans="2:11" x14ac:dyDescent="0.25">
      <c r="B999" s="1"/>
      <c r="C999" s="1"/>
      <c r="D999" s="8"/>
      <c r="E999" s="8"/>
      <c r="F999" s="8"/>
      <c r="G999" s="8"/>
      <c r="H999" s="8"/>
      <c r="I999" s="5"/>
      <c r="J999" s="5"/>
      <c r="K999" s="5"/>
    </row>
    <row r="1000" spans="2:11" x14ac:dyDescent="0.25">
      <c r="B1000" s="1"/>
      <c r="C1000" s="1"/>
      <c r="D1000" s="8"/>
      <c r="E1000" s="8"/>
      <c r="F1000" s="8"/>
      <c r="G1000" s="8"/>
      <c r="H1000" s="8"/>
      <c r="I1000" s="5"/>
      <c r="J1000" s="5"/>
      <c r="K1000" s="5"/>
    </row>
    <row r="1001" spans="2:11" x14ac:dyDescent="0.25">
      <c r="B1001" s="1"/>
      <c r="C1001" s="1"/>
      <c r="D1001" s="8"/>
      <c r="E1001" s="8"/>
      <c r="F1001" s="8"/>
      <c r="G1001" s="8"/>
      <c r="H1001" s="8"/>
      <c r="I1001" s="5"/>
      <c r="J1001" s="5"/>
      <c r="K1001" s="5"/>
    </row>
    <row r="1002" spans="2:11" x14ac:dyDescent="0.25">
      <c r="B1002" s="1"/>
      <c r="C1002" s="1"/>
      <c r="D1002" s="8"/>
      <c r="E1002" s="8"/>
      <c r="F1002" s="8"/>
      <c r="G1002" s="8"/>
      <c r="H1002" s="8"/>
      <c r="I1002" s="5"/>
      <c r="J1002" s="5"/>
      <c r="K1002" s="5"/>
    </row>
    <row r="1003" spans="2:11" x14ac:dyDescent="0.25">
      <c r="B1003" s="1"/>
      <c r="C1003" s="1"/>
      <c r="D1003" s="8"/>
      <c r="E1003" s="8"/>
      <c r="F1003" s="8"/>
      <c r="G1003" s="8"/>
      <c r="H1003" s="8"/>
      <c r="I1003" s="5"/>
      <c r="J1003" s="5"/>
      <c r="K1003" s="5"/>
    </row>
    <row r="1004" spans="2:11" x14ac:dyDescent="0.25">
      <c r="B1004" s="1"/>
      <c r="C1004" s="1"/>
      <c r="D1004" s="8"/>
      <c r="E1004" s="8"/>
      <c r="F1004" s="8"/>
      <c r="G1004" s="8"/>
      <c r="H1004" s="8"/>
      <c r="I1004" s="5"/>
      <c r="J1004" s="5"/>
      <c r="K1004" s="5"/>
    </row>
    <row r="1005" spans="2:11" x14ac:dyDescent="0.25">
      <c r="B1005" s="1"/>
      <c r="C1005" s="1"/>
      <c r="D1005" s="8"/>
      <c r="E1005" s="8"/>
      <c r="F1005" s="8"/>
      <c r="G1005" s="8"/>
      <c r="H1005" s="8"/>
      <c r="I1005" s="5"/>
      <c r="J1005" s="5"/>
      <c r="K1005" s="5"/>
    </row>
    <row r="1006" spans="2:11" x14ac:dyDescent="0.25">
      <c r="B1006" s="1"/>
      <c r="C1006" s="1"/>
      <c r="D1006" s="8"/>
      <c r="E1006" s="8"/>
      <c r="F1006" s="8"/>
      <c r="G1006" s="8"/>
      <c r="H1006" s="8"/>
      <c r="I1006" s="5"/>
      <c r="J1006" s="5"/>
      <c r="K1006" s="5"/>
    </row>
    <row r="1007" spans="2:11" x14ac:dyDescent="0.25">
      <c r="B1007" s="1"/>
      <c r="C1007" s="1"/>
      <c r="D1007" s="8"/>
      <c r="E1007" s="8"/>
      <c r="F1007" s="8"/>
      <c r="G1007" s="8"/>
      <c r="H1007" s="8"/>
      <c r="I1007" s="5"/>
      <c r="J1007" s="5"/>
      <c r="K1007" s="5"/>
    </row>
    <row r="1008" spans="2:11" x14ac:dyDescent="0.25">
      <c r="B1008" s="1"/>
      <c r="C1008" s="1"/>
      <c r="D1008" s="8"/>
      <c r="E1008" s="8"/>
      <c r="F1008" s="8"/>
      <c r="G1008" s="8"/>
      <c r="H1008" s="8"/>
      <c r="I1008" s="5"/>
      <c r="J1008" s="5"/>
      <c r="K1008" s="5"/>
    </row>
    <row r="1009" spans="2:11" x14ac:dyDescent="0.25">
      <c r="B1009" s="1"/>
      <c r="C1009" s="1"/>
      <c r="D1009" s="8"/>
      <c r="E1009" s="8"/>
      <c r="F1009" s="8"/>
      <c r="G1009" s="8"/>
      <c r="H1009" s="8"/>
      <c r="I1009" s="5"/>
      <c r="J1009" s="5"/>
      <c r="K1009" s="5"/>
    </row>
    <row r="1010" spans="2:11" x14ac:dyDescent="0.25">
      <c r="B1010" s="1"/>
      <c r="C1010" s="1"/>
      <c r="D1010" s="8"/>
      <c r="E1010" s="8"/>
      <c r="F1010" s="8"/>
      <c r="G1010" s="8"/>
      <c r="H1010" s="8"/>
      <c r="I1010" s="5"/>
      <c r="J1010" s="5"/>
      <c r="K1010" s="5"/>
    </row>
    <row r="1011" spans="2:11" x14ac:dyDescent="0.25">
      <c r="B1011" s="1"/>
      <c r="C1011" s="1"/>
      <c r="D1011" s="8"/>
      <c r="E1011" s="8"/>
      <c r="F1011" s="8"/>
      <c r="G1011" s="8"/>
      <c r="H1011" s="8"/>
      <c r="I1011" s="5"/>
      <c r="J1011" s="5"/>
      <c r="K1011" s="5"/>
    </row>
    <row r="1012" spans="2:11" x14ac:dyDescent="0.25">
      <c r="B1012" s="1"/>
      <c r="C1012" s="1"/>
      <c r="D1012" s="8"/>
      <c r="E1012" s="8"/>
      <c r="F1012" s="8"/>
      <c r="G1012" s="8"/>
      <c r="H1012" s="8"/>
      <c r="I1012" s="5"/>
      <c r="J1012" s="5"/>
      <c r="K1012" s="5"/>
    </row>
    <row r="1013" spans="2:11" x14ac:dyDescent="0.25">
      <c r="B1013" s="1"/>
      <c r="C1013" s="1"/>
      <c r="D1013" s="8"/>
      <c r="E1013" s="8"/>
      <c r="F1013" s="8"/>
      <c r="G1013" s="8"/>
      <c r="H1013" s="8"/>
      <c r="I1013" s="5"/>
      <c r="J1013" s="5"/>
      <c r="K1013" s="5"/>
    </row>
    <row r="1014" spans="2:11" x14ac:dyDescent="0.25">
      <c r="B1014" s="1"/>
      <c r="C1014" s="1"/>
      <c r="D1014" s="8"/>
      <c r="E1014" s="8"/>
      <c r="F1014" s="8"/>
      <c r="G1014" s="8"/>
      <c r="H1014" s="8"/>
      <c r="I1014" s="5"/>
      <c r="J1014" s="5"/>
      <c r="K1014" s="5"/>
    </row>
    <row r="1015" spans="2:11" x14ac:dyDescent="0.25">
      <c r="B1015" s="1"/>
      <c r="C1015" s="1"/>
      <c r="D1015" s="8"/>
      <c r="E1015" s="8"/>
      <c r="F1015" s="8"/>
      <c r="G1015" s="8"/>
      <c r="H1015" s="8"/>
      <c r="I1015" s="5"/>
      <c r="J1015" s="5"/>
      <c r="K1015" s="5"/>
    </row>
    <row r="1016" spans="2:11" x14ac:dyDescent="0.25">
      <c r="B1016" s="1"/>
      <c r="C1016" s="1"/>
      <c r="D1016" s="8"/>
      <c r="E1016" s="8"/>
      <c r="F1016" s="8"/>
      <c r="G1016" s="8"/>
      <c r="H1016" s="8"/>
      <c r="I1016" s="5"/>
      <c r="J1016" s="5"/>
      <c r="K1016" s="5"/>
    </row>
    <row r="1017" spans="2:11" x14ac:dyDescent="0.25">
      <c r="B1017" s="1"/>
      <c r="C1017" s="1"/>
      <c r="D1017" s="8"/>
      <c r="E1017" s="8"/>
      <c r="F1017" s="8"/>
      <c r="G1017" s="8"/>
      <c r="H1017" s="8"/>
      <c r="I1017" s="5"/>
      <c r="J1017" s="5"/>
      <c r="K1017" s="5"/>
    </row>
    <row r="1018" spans="2:11" x14ac:dyDescent="0.25">
      <c r="B1018" s="1"/>
      <c r="C1018" s="1"/>
      <c r="D1018" s="8"/>
      <c r="E1018" s="8"/>
      <c r="F1018" s="8"/>
      <c r="G1018" s="8"/>
      <c r="H1018" s="8"/>
      <c r="I1018" s="5"/>
      <c r="J1018" s="5"/>
      <c r="K1018" s="5"/>
    </row>
    <row r="1019" spans="2:11" x14ac:dyDescent="0.25">
      <c r="B1019" s="1"/>
      <c r="C1019" s="1"/>
      <c r="D1019" s="8"/>
      <c r="E1019" s="8"/>
      <c r="F1019" s="8"/>
      <c r="G1019" s="8"/>
      <c r="H1019" s="8"/>
      <c r="I1019" s="5"/>
      <c r="J1019" s="5"/>
      <c r="K1019" s="5"/>
    </row>
    <row r="1020" spans="2:11" x14ac:dyDescent="0.25">
      <c r="B1020" s="1"/>
      <c r="C1020" s="1"/>
      <c r="D1020" s="8"/>
      <c r="E1020" s="8"/>
      <c r="F1020" s="8"/>
      <c r="G1020" s="8"/>
      <c r="H1020" s="8"/>
      <c r="I1020" s="5"/>
      <c r="J1020" s="5"/>
      <c r="K1020" s="5"/>
    </row>
    <row r="1021" spans="2:11" x14ac:dyDescent="0.25">
      <c r="B1021" s="1"/>
      <c r="C1021" s="1"/>
      <c r="D1021" s="8"/>
      <c r="E1021" s="8"/>
      <c r="F1021" s="8"/>
      <c r="G1021" s="8"/>
      <c r="H1021" s="8"/>
      <c r="I1021" s="5"/>
      <c r="J1021" s="5"/>
      <c r="K1021" s="5"/>
    </row>
    <row r="1022" spans="2:11" x14ac:dyDescent="0.25">
      <c r="B1022" s="1"/>
      <c r="C1022" s="1"/>
      <c r="D1022" s="8"/>
      <c r="E1022" s="8"/>
      <c r="F1022" s="8"/>
      <c r="G1022" s="8"/>
      <c r="H1022" s="8"/>
      <c r="I1022" s="5"/>
      <c r="J1022" s="5"/>
      <c r="K1022" s="5"/>
    </row>
    <row r="1023" spans="2:11" x14ac:dyDescent="0.25">
      <c r="B1023" s="1"/>
      <c r="C1023" s="1"/>
      <c r="D1023" s="8"/>
      <c r="E1023" s="8"/>
      <c r="F1023" s="8"/>
      <c r="G1023" s="8"/>
      <c r="H1023" s="8"/>
      <c r="I1023" s="5"/>
      <c r="J1023" s="5"/>
      <c r="K1023" s="5"/>
    </row>
    <row r="1024" spans="2:11" x14ac:dyDescent="0.25">
      <c r="B1024" s="1"/>
      <c r="C1024" s="1"/>
      <c r="D1024" s="8"/>
      <c r="E1024" s="8"/>
      <c r="F1024" s="8"/>
      <c r="G1024" s="8"/>
      <c r="H1024" s="8"/>
      <c r="I1024" s="5"/>
      <c r="J1024" s="5"/>
      <c r="K1024" s="5"/>
    </row>
    <row r="1025" spans="2:11" x14ac:dyDescent="0.25">
      <c r="B1025" s="1"/>
      <c r="C1025" s="1"/>
      <c r="D1025" s="8"/>
      <c r="E1025" s="8"/>
      <c r="F1025" s="8"/>
      <c r="G1025" s="8"/>
      <c r="H1025" s="8"/>
      <c r="I1025" s="5"/>
      <c r="J1025" s="5"/>
      <c r="K1025" s="5"/>
    </row>
    <row r="1026" spans="2:11" x14ac:dyDescent="0.25">
      <c r="B1026" s="1"/>
      <c r="C1026" s="1"/>
      <c r="D1026" s="8"/>
      <c r="E1026" s="8"/>
      <c r="F1026" s="8"/>
      <c r="G1026" s="8"/>
      <c r="H1026" s="8"/>
      <c r="I1026" s="5"/>
      <c r="J1026" s="5"/>
      <c r="K1026" s="5"/>
    </row>
    <row r="1027" spans="2:11" x14ac:dyDescent="0.25">
      <c r="B1027" s="1"/>
      <c r="C1027" s="1"/>
      <c r="D1027" s="8"/>
      <c r="E1027" s="8"/>
      <c r="F1027" s="8"/>
      <c r="G1027" s="8"/>
      <c r="H1027" s="8"/>
      <c r="I1027" s="5"/>
      <c r="J1027" s="5"/>
      <c r="K1027" s="5"/>
    </row>
    <row r="1028" spans="2:11" x14ac:dyDescent="0.25">
      <c r="B1028" s="1"/>
      <c r="C1028" s="1"/>
      <c r="D1028" s="8"/>
      <c r="E1028" s="8"/>
      <c r="F1028" s="8"/>
      <c r="G1028" s="8"/>
      <c r="H1028" s="8"/>
      <c r="I1028" s="5"/>
      <c r="J1028" s="5"/>
      <c r="K1028" s="5"/>
    </row>
    <row r="1029" spans="2:11" x14ac:dyDescent="0.25">
      <c r="B1029" s="1"/>
      <c r="C1029" s="1"/>
      <c r="D1029" s="8"/>
      <c r="E1029" s="8"/>
      <c r="F1029" s="8"/>
      <c r="G1029" s="8"/>
      <c r="H1029" s="8"/>
      <c r="I1029" s="5"/>
      <c r="J1029" s="5"/>
      <c r="K1029" s="5"/>
    </row>
    <row r="1030" spans="2:11" x14ac:dyDescent="0.25">
      <c r="B1030" s="1"/>
      <c r="C1030" s="1"/>
      <c r="D1030" s="8"/>
      <c r="E1030" s="8"/>
      <c r="F1030" s="8"/>
      <c r="G1030" s="8"/>
      <c r="H1030" s="8"/>
      <c r="I1030" s="5"/>
      <c r="J1030" s="5"/>
      <c r="K1030" s="5"/>
    </row>
    <row r="1031" spans="2:11" x14ac:dyDescent="0.25">
      <c r="B1031" s="1"/>
      <c r="C1031" s="1"/>
      <c r="D1031" s="8"/>
      <c r="E1031" s="8"/>
      <c r="F1031" s="8"/>
      <c r="G1031" s="8"/>
      <c r="H1031" s="8"/>
      <c r="I1031" s="5"/>
      <c r="J1031" s="5"/>
      <c r="K1031" s="5"/>
    </row>
    <row r="1032" spans="2:11" x14ac:dyDescent="0.25">
      <c r="B1032" s="1"/>
      <c r="C1032" s="1"/>
      <c r="D1032" s="8"/>
      <c r="E1032" s="8"/>
      <c r="F1032" s="8"/>
      <c r="G1032" s="8"/>
      <c r="H1032" s="8"/>
      <c r="I1032" s="5"/>
      <c r="J1032" s="5"/>
      <c r="K1032" s="5"/>
    </row>
    <row r="1033" spans="2:11" x14ac:dyDescent="0.25">
      <c r="B1033" s="1"/>
      <c r="C1033" s="1"/>
      <c r="D1033" s="8"/>
      <c r="E1033" s="8"/>
      <c r="F1033" s="8"/>
      <c r="G1033" s="8"/>
      <c r="H1033" s="8"/>
      <c r="I1033" s="5"/>
      <c r="J1033" s="5"/>
      <c r="K1033" s="5"/>
    </row>
    <row r="1034" spans="2:11" x14ac:dyDescent="0.25">
      <c r="B1034" s="1"/>
      <c r="C1034" s="1"/>
      <c r="D1034" s="8"/>
      <c r="E1034" s="8"/>
      <c r="F1034" s="8"/>
      <c r="G1034" s="8"/>
      <c r="H1034" s="8"/>
      <c r="I1034" s="5"/>
      <c r="J1034" s="5"/>
      <c r="K1034" s="5"/>
    </row>
    <row r="1035" spans="2:11" x14ac:dyDescent="0.25">
      <c r="B1035" s="1"/>
      <c r="C1035" s="1"/>
      <c r="D1035" s="8"/>
      <c r="E1035" s="8"/>
      <c r="F1035" s="8"/>
      <c r="G1035" s="8"/>
      <c r="H1035" s="8"/>
      <c r="I1035" s="5"/>
      <c r="J1035" s="5"/>
      <c r="K1035" s="5"/>
    </row>
    <row r="1036" spans="2:11" x14ac:dyDescent="0.25">
      <c r="B1036" s="1"/>
      <c r="C1036" s="1"/>
      <c r="D1036" s="8"/>
      <c r="E1036" s="8"/>
      <c r="F1036" s="8"/>
      <c r="G1036" s="8"/>
      <c r="H1036" s="8"/>
      <c r="I1036" s="5"/>
      <c r="J1036" s="5"/>
      <c r="K1036" s="5"/>
    </row>
    <row r="1037" spans="2:11" x14ac:dyDescent="0.25">
      <c r="B1037" s="1"/>
      <c r="C1037" s="1"/>
      <c r="D1037" s="8"/>
      <c r="E1037" s="8"/>
      <c r="F1037" s="8"/>
      <c r="G1037" s="8"/>
      <c r="H1037" s="8"/>
      <c r="I1037" s="5"/>
      <c r="J1037" s="5"/>
      <c r="K1037" s="5"/>
    </row>
    <row r="1038" spans="2:11" x14ac:dyDescent="0.25">
      <c r="B1038" s="1"/>
      <c r="C1038" s="1"/>
      <c r="D1038" s="8"/>
      <c r="E1038" s="8"/>
      <c r="F1038" s="8"/>
      <c r="G1038" s="8"/>
      <c r="H1038" s="8"/>
      <c r="I1038" s="5"/>
      <c r="J1038" s="5"/>
      <c r="K1038" s="5"/>
    </row>
    <row r="1039" spans="2:11" x14ac:dyDescent="0.25">
      <c r="B1039" s="1"/>
      <c r="C1039" s="1"/>
      <c r="D1039" s="8"/>
      <c r="E1039" s="8"/>
      <c r="F1039" s="8"/>
      <c r="G1039" s="8"/>
      <c r="H1039" s="8"/>
      <c r="I1039" s="5"/>
      <c r="J1039" s="5"/>
      <c r="K1039" s="5"/>
    </row>
    <row r="1040" spans="2:11" x14ac:dyDescent="0.25">
      <c r="B1040" s="1"/>
      <c r="C1040" s="1"/>
      <c r="D1040" s="8"/>
      <c r="E1040" s="8"/>
      <c r="F1040" s="8"/>
      <c r="G1040" s="8"/>
      <c r="H1040" s="8"/>
      <c r="I1040" s="5"/>
      <c r="J1040" s="5"/>
      <c r="K1040" s="5"/>
    </row>
    <row r="1041" spans="2:11" x14ac:dyDescent="0.25">
      <c r="B1041" s="1"/>
      <c r="C1041" s="1"/>
      <c r="D1041" s="8"/>
      <c r="E1041" s="8"/>
      <c r="F1041" s="8"/>
      <c r="G1041" s="8"/>
      <c r="H1041" s="8"/>
      <c r="I1041" s="5"/>
      <c r="J1041" s="5"/>
      <c r="K1041" s="5"/>
    </row>
    <row r="1042" spans="2:11" x14ac:dyDescent="0.25">
      <c r="B1042" s="1"/>
      <c r="C1042" s="1"/>
      <c r="D1042" s="8"/>
      <c r="E1042" s="8"/>
      <c r="F1042" s="8"/>
      <c r="G1042" s="8"/>
      <c r="H1042" s="8"/>
      <c r="I1042" s="5"/>
      <c r="J1042" s="5"/>
      <c r="K1042" s="5"/>
    </row>
    <row r="1043" spans="2:11" x14ac:dyDescent="0.25">
      <c r="B1043" s="1"/>
      <c r="C1043" s="1"/>
      <c r="D1043" s="8"/>
      <c r="E1043" s="8"/>
      <c r="F1043" s="8"/>
      <c r="G1043" s="8"/>
      <c r="H1043" s="8"/>
      <c r="I1043" s="5"/>
      <c r="J1043" s="5"/>
      <c r="K1043" s="5"/>
    </row>
    <row r="1044" spans="2:11" x14ac:dyDescent="0.25">
      <c r="B1044" s="1"/>
      <c r="C1044" s="1"/>
      <c r="D1044" s="8"/>
      <c r="E1044" s="8"/>
      <c r="F1044" s="8"/>
      <c r="G1044" s="8"/>
      <c r="H1044" s="8"/>
      <c r="I1044" s="5"/>
      <c r="J1044" s="5"/>
      <c r="K1044" s="5"/>
    </row>
    <row r="1045" spans="2:11" x14ac:dyDescent="0.25">
      <c r="B1045" s="1"/>
      <c r="C1045" s="1"/>
      <c r="D1045" s="8"/>
      <c r="E1045" s="8"/>
      <c r="F1045" s="8"/>
      <c r="G1045" s="8"/>
      <c r="H1045" s="8"/>
      <c r="I1045" s="5"/>
      <c r="J1045" s="5"/>
      <c r="K1045" s="5"/>
    </row>
    <row r="1046" spans="2:11" x14ac:dyDescent="0.25">
      <c r="B1046" s="1"/>
      <c r="C1046" s="1"/>
      <c r="D1046" s="8"/>
      <c r="E1046" s="8"/>
      <c r="F1046" s="8"/>
      <c r="G1046" s="8"/>
      <c r="H1046" s="8"/>
      <c r="I1046" s="5"/>
      <c r="J1046" s="5"/>
      <c r="K1046" s="5"/>
    </row>
    <row r="1047" spans="2:11" x14ac:dyDescent="0.25">
      <c r="B1047" s="1"/>
      <c r="C1047" s="1"/>
      <c r="D1047" s="8"/>
      <c r="E1047" s="8"/>
      <c r="F1047" s="8"/>
      <c r="G1047" s="8"/>
      <c r="H1047" s="8"/>
      <c r="I1047" s="5"/>
      <c r="J1047" s="5"/>
      <c r="K1047" s="5"/>
    </row>
    <row r="1048" spans="2:11" x14ac:dyDescent="0.25">
      <c r="B1048" s="1"/>
      <c r="C1048" s="1"/>
      <c r="D1048" s="8"/>
      <c r="E1048" s="8"/>
      <c r="F1048" s="8"/>
      <c r="G1048" s="8"/>
      <c r="H1048" s="8"/>
      <c r="I1048" s="5"/>
      <c r="J1048" s="5"/>
      <c r="K1048" s="5"/>
    </row>
    <row r="1049" spans="2:11" x14ac:dyDescent="0.25">
      <c r="B1049" s="1"/>
      <c r="C1049" s="1"/>
      <c r="D1049" s="8"/>
      <c r="E1049" s="8"/>
      <c r="F1049" s="8"/>
      <c r="G1049" s="8"/>
      <c r="H1049" s="8"/>
      <c r="I1049" s="5"/>
      <c r="J1049" s="5"/>
      <c r="K1049" s="5"/>
    </row>
    <row r="1050" spans="2:11" x14ac:dyDescent="0.25">
      <c r="B1050" s="1"/>
      <c r="C1050" s="1"/>
      <c r="D1050" s="8"/>
      <c r="E1050" s="8"/>
      <c r="F1050" s="8"/>
      <c r="G1050" s="8"/>
      <c r="H1050" s="8"/>
      <c r="I1050" s="5"/>
      <c r="J1050" s="5"/>
      <c r="K1050" s="5"/>
    </row>
    <row r="1051" spans="2:11" x14ac:dyDescent="0.25">
      <c r="B1051" s="1"/>
      <c r="C1051" s="1"/>
      <c r="D1051" s="8"/>
      <c r="E1051" s="8"/>
      <c r="F1051" s="8"/>
      <c r="G1051" s="8"/>
      <c r="H1051" s="8"/>
      <c r="I1051" s="5"/>
      <c r="J1051" s="5"/>
      <c r="K1051" s="5"/>
    </row>
    <row r="1052" spans="2:11" x14ac:dyDescent="0.25">
      <c r="B1052" s="1"/>
      <c r="C1052" s="1"/>
      <c r="D1052" s="8"/>
      <c r="E1052" s="8"/>
      <c r="F1052" s="8"/>
      <c r="G1052" s="8"/>
      <c r="H1052" s="8"/>
      <c r="I1052" s="5"/>
      <c r="J1052" s="5"/>
      <c r="K1052" s="5"/>
    </row>
    <row r="1053" spans="2:11" x14ac:dyDescent="0.25">
      <c r="B1053" s="1"/>
      <c r="C1053" s="1"/>
      <c r="D1053" s="8"/>
      <c r="E1053" s="8"/>
      <c r="F1053" s="8"/>
      <c r="G1053" s="8"/>
      <c r="H1053" s="8"/>
      <c r="I1053" s="5"/>
      <c r="J1053" s="5"/>
      <c r="K1053" s="5"/>
    </row>
    <row r="1054" spans="2:11" x14ac:dyDescent="0.25">
      <c r="B1054" s="1"/>
      <c r="C1054" s="1"/>
      <c r="D1054" s="8"/>
      <c r="E1054" s="8"/>
      <c r="F1054" s="8"/>
      <c r="G1054" s="8"/>
      <c r="H1054" s="8"/>
      <c r="I1054" s="5"/>
      <c r="J1054" s="5"/>
      <c r="K1054" s="5"/>
    </row>
    <row r="1055" spans="2:11" x14ac:dyDescent="0.25">
      <c r="B1055" s="1"/>
      <c r="C1055" s="1"/>
      <c r="D1055" s="8"/>
      <c r="E1055" s="8"/>
      <c r="F1055" s="8"/>
      <c r="G1055" s="8"/>
      <c r="H1055" s="8"/>
      <c r="I1055" s="5"/>
      <c r="J1055" s="5"/>
      <c r="K1055" s="5"/>
    </row>
    <row r="1056" spans="2:11" x14ac:dyDescent="0.25">
      <c r="B1056" s="1"/>
      <c r="C1056" s="1"/>
      <c r="D1056" s="8"/>
      <c r="E1056" s="8"/>
      <c r="F1056" s="8"/>
      <c r="G1056" s="8"/>
      <c r="H1056" s="8"/>
      <c r="I1056" s="5"/>
      <c r="J1056" s="5"/>
      <c r="K1056" s="5"/>
    </row>
    <row r="1057" spans="2:11" x14ac:dyDescent="0.25">
      <c r="B1057" s="1"/>
      <c r="C1057" s="1"/>
      <c r="D1057" s="8"/>
      <c r="E1057" s="8"/>
      <c r="F1057" s="8"/>
      <c r="G1057" s="8"/>
      <c r="H1057" s="8"/>
      <c r="I1057" s="5"/>
      <c r="J1057" s="5"/>
      <c r="K1057" s="5"/>
    </row>
    <row r="1058" spans="2:11" x14ac:dyDescent="0.25">
      <c r="B1058" s="1"/>
      <c r="C1058" s="1"/>
      <c r="D1058" s="8"/>
      <c r="E1058" s="8"/>
      <c r="F1058" s="8"/>
      <c r="G1058" s="8"/>
      <c r="H1058" s="8"/>
      <c r="I1058" s="5"/>
      <c r="J1058" s="5"/>
      <c r="K1058" s="5"/>
    </row>
    <row r="1059" spans="2:11" x14ac:dyDescent="0.25">
      <c r="B1059" s="1"/>
      <c r="C1059" s="1"/>
      <c r="D1059" s="8"/>
      <c r="E1059" s="8"/>
      <c r="F1059" s="8"/>
      <c r="G1059" s="8"/>
      <c r="H1059" s="8"/>
      <c r="I1059" s="5"/>
      <c r="J1059" s="5"/>
      <c r="K1059" s="5"/>
    </row>
    <row r="1060" spans="2:11" x14ac:dyDescent="0.25">
      <c r="B1060" s="1"/>
      <c r="C1060" s="1"/>
      <c r="D1060" s="8"/>
      <c r="E1060" s="8"/>
      <c r="F1060" s="8"/>
      <c r="G1060" s="8"/>
      <c r="H1060" s="8"/>
      <c r="I1060" s="5"/>
      <c r="J1060" s="5"/>
      <c r="K1060" s="5"/>
    </row>
    <row r="1061" spans="2:11" x14ac:dyDescent="0.25">
      <c r="B1061" s="1"/>
      <c r="C1061" s="1"/>
      <c r="D1061" s="8"/>
      <c r="E1061" s="8"/>
      <c r="F1061" s="8"/>
      <c r="G1061" s="8"/>
      <c r="H1061" s="8"/>
      <c r="I1061" s="5"/>
      <c r="J1061" s="5"/>
      <c r="K1061" s="5"/>
    </row>
    <row r="1062" spans="2:11" x14ac:dyDescent="0.25">
      <c r="B1062" s="1"/>
      <c r="C1062" s="1"/>
      <c r="D1062" s="8"/>
      <c r="E1062" s="8"/>
      <c r="F1062" s="8"/>
      <c r="G1062" s="8"/>
      <c r="H1062" s="8"/>
      <c r="I1062" s="5"/>
      <c r="J1062" s="5"/>
      <c r="K1062" s="5"/>
    </row>
    <row r="1063" spans="2:11" x14ac:dyDescent="0.25">
      <c r="B1063" s="1"/>
      <c r="C1063" s="1"/>
      <c r="D1063" s="8"/>
      <c r="E1063" s="8"/>
      <c r="F1063" s="8"/>
      <c r="G1063" s="8"/>
      <c r="H1063" s="8"/>
      <c r="I1063" s="5"/>
      <c r="J1063" s="5"/>
      <c r="K1063" s="5"/>
    </row>
    <row r="1064" spans="2:11" x14ac:dyDescent="0.25">
      <c r="B1064" s="1"/>
      <c r="C1064" s="1"/>
      <c r="D1064" s="8"/>
      <c r="E1064" s="8"/>
      <c r="F1064" s="8"/>
      <c r="G1064" s="8"/>
      <c r="H1064" s="8"/>
      <c r="I1064" s="5"/>
      <c r="J1064" s="5"/>
      <c r="K1064" s="5"/>
    </row>
    <row r="1065" spans="2:11" x14ac:dyDescent="0.25">
      <c r="B1065" s="1"/>
      <c r="C1065" s="1"/>
      <c r="D1065" s="8"/>
      <c r="E1065" s="8"/>
      <c r="F1065" s="8"/>
      <c r="G1065" s="8"/>
      <c r="H1065" s="8"/>
      <c r="I1065" s="5"/>
      <c r="J1065" s="5"/>
      <c r="K1065" s="5"/>
    </row>
    <row r="1066" spans="2:11" x14ac:dyDescent="0.25">
      <c r="B1066" s="1"/>
      <c r="C1066" s="1"/>
      <c r="D1066" s="8"/>
      <c r="E1066" s="8"/>
      <c r="F1066" s="8"/>
      <c r="G1066" s="8"/>
      <c r="H1066" s="8"/>
      <c r="I1066" s="5"/>
      <c r="J1066" s="5"/>
      <c r="K1066" s="5"/>
    </row>
    <row r="1067" spans="2:11" x14ac:dyDescent="0.25">
      <c r="B1067" s="1"/>
      <c r="C1067" s="1"/>
      <c r="D1067" s="8"/>
      <c r="E1067" s="8"/>
      <c r="F1067" s="8"/>
      <c r="G1067" s="8"/>
      <c r="H1067" s="8"/>
      <c r="I1067" s="5"/>
      <c r="J1067" s="5"/>
      <c r="K1067" s="5"/>
    </row>
    <row r="1068" spans="2:11" x14ac:dyDescent="0.25">
      <c r="B1068" s="1"/>
      <c r="C1068" s="1"/>
      <c r="D1068" s="8"/>
      <c r="E1068" s="8"/>
      <c r="F1068" s="8"/>
      <c r="G1068" s="8"/>
      <c r="H1068" s="8"/>
      <c r="I1068" s="5"/>
      <c r="J1068" s="5"/>
      <c r="K1068" s="5"/>
    </row>
    <row r="1069" spans="2:11" x14ac:dyDescent="0.25">
      <c r="B1069" s="1"/>
      <c r="C1069" s="1"/>
      <c r="D1069" s="8"/>
      <c r="E1069" s="8"/>
      <c r="F1069" s="8"/>
      <c r="G1069" s="8"/>
      <c r="H1069" s="8"/>
      <c r="I1069" s="5"/>
      <c r="J1069" s="5"/>
      <c r="K1069" s="5"/>
    </row>
    <row r="1070" spans="2:11" x14ac:dyDescent="0.25">
      <c r="B1070" s="1"/>
      <c r="C1070" s="1"/>
      <c r="D1070" s="8"/>
      <c r="E1070" s="8"/>
      <c r="F1070" s="8"/>
      <c r="G1070" s="8"/>
      <c r="H1070" s="8"/>
      <c r="I1070" s="5"/>
      <c r="J1070" s="5"/>
      <c r="K1070" s="5"/>
    </row>
    <row r="1071" spans="2:11" x14ac:dyDescent="0.25">
      <c r="B1071" s="1"/>
      <c r="C1071" s="1"/>
      <c r="D1071" s="8"/>
      <c r="E1071" s="8"/>
      <c r="F1071" s="8"/>
      <c r="G1071" s="8"/>
      <c r="H1071" s="8"/>
      <c r="I1071" s="5"/>
      <c r="J1071" s="5"/>
      <c r="K1071" s="5"/>
    </row>
    <row r="1072" spans="2:11" x14ac:dyDescent="0.25">
      <c r="B1072" s="1"/>
      <c r="C1072" s="1"/>
      <c r="D1072" s="8"/>
      <c r="E1072" s="8"/>
      <c r="F1072" s="8"/>
      <c r="G1072" s="8"/>
      <c r="H1072" s="8"/>
      <c r="I1072" s="5"/>
      <c r="J1072" s="5"/>
      <c r="K1072" s="5"/>
    </row>
    <row r="1073" spans="2:11" x14ac:dyDescent="0.25">
      <c r="B1073" s="1"/>
      <c r="C1073" s="1"/>
      <c r="D1073" s="8"/>
      <c r="E1073" s="8"/>
      <c r="F1073" s="8"/>
      <c r="G1073" s="8"/>
      <c r="H1073" s="8"/>
      <c r="I1073" s="5"/>
      <c r="J1073" s="5"/>
      <c r="K1073" s="5"/>
    </row>
    <row r="1074" spans="2:11" x14ac:dyDescent="0.25">
      <c r="B1074" s="1"/>
      <c r="C1074" s="1"/>
      <c r="D1074" s="8"/>
      <c r="E1074" s="8"/>
      <c r="F1074" s="8"/>
      <c r="G1074" s="8"/>
      <c r="H1074" s="8"/>
      <c r="I1074" s="5"/>
      <c r="J1074" s="5"/>
      <c r="K1074" s="5"/>
    </row>
    <row r="1075" spans="2:11" x14ac:dyDescent="0.25">
      <c r="B1075" s="1"/>
      <c r="C1075" s="1"/>
      <c r="D1075" s="8"/>
      <c r="E1075" s="8"/>
      <c r="F1075" s="8"/>
      <c r="G1075" s="8"/>
      <c r="H1075" s="8"/>
      <c r="I1075" s="5"/>
      <c r="J1075" s="5"/>
      <c r="K1075" s="5"/>
    </row>
    <row r="1076" spans="2:11" x14ac:dyDescent="0.25">
      <c r="B1076" s="1"/>
      <c r="C1076" s="1"/>
      <c r="D1076" s="8"/>
      <c r="E1076" s="8"/>
      <c r="F1076" s="8"/>
      <c r="G1076" s="8"/>
      <c r="H1076" s="8"/>
      <c r="I1076" s="5"/>
      <c r="J1076" s="5"/>
      <c r="K1076" s="5"/>
    </row>
    <row r="1077" spans="2:11" x14ac:dyDescent="0.25">
      <c r="B1077" s="1"/>
      <c r="C1077" s="1"/>
      <c r="D1077" s="8"/>
      <c r="E1077" s="8"/>
      <c r="F1077" s="8"/>
      <c r="G1077" s="8"/>
      <c r="H1077" s="8"/>
      <c r="I1077" s="5"/>
      <c r="J1077" s="5"/>
      <c r="K1077" s="5"/>
    </row>
    <row r="1078" spans="2:11" x14ac:dyDescent="0.25">
      <c r="B1078" s="1"/>
      <c r="C1078" s="1"/>
      <c r="D1078" s="8"/>
      <c r="E1078" s="8"/>
      <c r="F1078" s="8"/>
      <c r="G1078" s="8"/>
      <c r="H1078" s="8"/>
      <c r="I1078" s="5"/>
      <c r="J1078" s="5"/>
      <c r="K1078" s="5"/>
    </row>
    <row r="1079" spans="2:11" x14ac:dyDescent="0.25">
      <c r="B1079" s="1"/>
      <c r="C1079" s="1"/>
      <c r="D1079" s="8"/>
      <c r="E1079" s="8"/>
      <c r="F1079" s="8"/>
      <c r="G1079" s="8"/>
      <c r="H1079" s="8"/>
      <c r="I1079" s="5"/>
      <c r="J1079" s="5"/>
      <c r="K1079" s="5"/>
    </row>
    <row r="1080" spans="2:11" x14ac:dyDescent="0.25">
      <c r="B1080" s="1"/>
      <c r="C1080" s="1"/>
      <c r="D1080" s="8"/>
      <c r="E1080" s="8"/>
      <c r="F1080" s="8"/>
      <c r="G1080" s="8"/>
      <c r="H1080" s="8"/>
      <c r="I1080" s="5"/>
      <c r="J1080" s="5"/>
      <c r="K1080" s="5"/>
    </row>
    <row r="1081" spans="2:11" x14ac:dyDescent="0.25">
      <c r="B1081" s="1"/>
      <c r="C1081" s="1"/>
      <c r="D1081" s="8"/>
      <c r="E1081" s="8"/>
      <c r="F1081" s="8"/>
      <c r="G1081" s="8"/>
      <c r="H1081" s="8"/>
      <c r="I1081" s="5"/>
      <c r="J1081" s="5"/>
      <c r="K1081" s="5"/>
    </row>
    <row r="1082" spans="2:11" x14ac:dyDescent="0.25">
      <c r="B1082" s="1"/>
      <c r="C1082" s="1"/>
      <c r="D1082" s="8"/>
      <c r="E1082" s="8"/>
      <c r="F1082" s="8"/>
      <c r="G1082" s="8"/>
      <c r="H1082" s="8"/>
      <c r="I1082" s="5"/>
      <c r="J1082" s="5"/>
      <c r="K1082" s="5"/>
    </row>
    <row r="1083" spans="2:11" x14ac:dyDescent="0.25">
      <c r="B1083" s="1"/>
      <c r="C1083" s="1"/>
      <c r="D1083" s="8"/>
      <c r="E1083" s="8"/>
      <c r="F1083" s="8"/>
      <c r="G1083" s="8"/>
      <c r="H1083" s="8"/>
      <c r="I1083" s="5"/>
      <c r="J1083" s="5"/>
      <c r="K1083" s="5"/>
    </row>
    <row r="1084" spans="2:11" x14ac:dyDescent="0.25">
      <c r="B1084" s="1"/>
      <c r="C1084" s="1"/>
      <c r="D1084" s="8"/>
      <c r="E1084" s="8"/>
      <c r="F1084" s="8"/>
      <c r="G1084" s="8"/>
      <c r="H1084" s="8"/>
      <c r="I1084" s="5"/>
      <c r="J1084" s="5"/>
      <c r="K1084" s="5"/>
    </row>
    <row r="1085" spans="2:11" x14ac:dyDescent="0.25">
      <c r="B1085" s="1"/>
      <c r="C1085" s="1"/>
      <c r="D1085" s="8"/>
      <c r="E1085" s="8"/>
      <c r="F1085" s="8"/>
      <c r="G1085" s="8"/>
      <c r="H1085" s="8"/>
      <c r="I1085" s="5"/>
      <c r="J1085" s="5"/>
      <c r="K1085" s="5"/>
    </row>
    <row r="1086" spans="2:11" x14ac:dyDescent="0.25">
      <c r="B1086" s="1"/>
      <c r="C1086" s="1"/>
      <c r="D1086" s="8"/>
      <c r="E1086" s="8"/>
      <c r="F1086" s="8"/>
      <c r="G1086" s="8"/>
      <c r="H1086" s="8"/>
      <c r="I1086" s="5"/>
      <c r="J1086" s="5"/>
      <c r="K1086" s="5"/>
    </row>
    <row r="1087" spans="2:11" x14ac:dyDescent="0.25">
      <c r="B1087" s="1"/>
      <c r="C1087" s="1"/>
      <c r="D1087" s="8"/>
      <c r="E1087" s="8"/>
      <c r="F1087" s="8"/>
      <c r="G1087" s="8"/>
      <c r="H1087" s="8"/>
      <c r="I1087" s="5"/>
      <c r="J1087" s="5"/>
      <c r="K1087" s="5"/>
    </row>
    <row r="1088" spans="2:11" x14ac:dyDescent="0.25">
      <c r="B1088" s="1"/>
      <c r="C1088" s="1"/>
      <c r="D1088" s="8"/>
      <c r="E1088" s="8"/>
      <c r="F1088" s="8"/>
      <c r="G1088" s="8"/>
      <c r="H1088" s="8"/>
      <c r="I1088" s="5"/>
      <c r="J1088" s="5"/>
      <c r="K1088" s="5"/>
    </row>
    <row r="1089" spans="2:11" x14ac:dyDescent="0.25">
      <c r="B1089" s="1"/>
      <c r="C1089" s="1"/>
      <c r="D1089" s="8"/>
      <c r="E1089" s="8"/>
      <c r="F1089" s="8"/>
      <c r="G1089" s="8"/>
      <c r="H1089" s="8"/>
      <c r="I1089" s="5"/>
      <c r="J1089" s="5"/>
      <c r="K1089" s="5"/>
    </row>
    <row r="1090" spans="2:11" x14ac:dyDescent="0.25">
      <c r="B1090" s="1"/>
      <c r="C1090" s="1"/>
      <c r="D1090" s="8"/>
      <c r="E1090" s="8"/>
      <c r="F1090" s="8"/>
      <c r="G1090" s="8"/>
      <c r="H1090" s="8"/>
      <c r="I1090" s="5"/>
      <c r="J1090" s="5"/>
      <c r="K1090" s="5"/>
    </row>
    <row r="1091" spans="2:11" x14ac:dyDescent="0.25">
      <c r="B1091" s="1"/>
      <c r="C1091" s="1"/>
      <c r="D1091" s="8"/>
      <c r="E1091" s="8"/>
      <c r="F1091" s="8"/>
      <c r="G1091" s="8"/>
      <c r="H1091" s="8"/>
      <c r="I1091" s="5"/>
      <c r="J1091" s="5"/>
      <c r="K1091" s="5"/>
    </row>
    <row r="1092" spans="2:11" x14ac:dyDescent="0.25">
      <c r="B1092" s="1"/>
      <c r="C1092" s="1"/>
      <c r="D1092" s="8"/>
      <c r="E1092" s="8"/>
      <c r="F1092" s="8"/>
      <c r="G1092" s="8"/>
      <c r="H1092" s="8"/>
      <c r="I1092" s="5"/>
      <c r="J1092" s="5"/>
      <c r="K1092" s="5"/>
    </row>
    <row r="1093" spans="2:11" x14ac:dyDescent="0.25">
      <c r="B1093" s="1"/>
      <c r="C1093" s="1"/>
      <c r="D1093" s="8"/>
      <c r="E1093" s="8"/>
      <c r="F1093" s="8"/>
      <c r="G1093" s="8"/>
      <c r="H1093" s="8"/>
      <c r="I1093" s="5"/>
      <c r="J1093" s="5"/>
      <c r="K1093" s="5"/>
    </row>
    <row r="1094" spans="2:11" x14ac:dyDescent="0.25">
      <c r="B1094" s="1"/>
      <c r="C1094" s="1"/>
      <c r="D1094" s="8"/>
      <c r="E1094" s="8"/>
      <c r="F1094" s="8"/>
      <c r="G1094" s="8"/>
      <c r="H1094" s="8"/>
      <c r="I1094" s="5"/>
      <c r="J1094" s="5"/>
      <c r="K1094" s="5"/>
    </row>
    <row r="1095" spans="2:11" x14ac:dyDescent="0.25">
      <c r="B1095" s="1"/>
      <c r="C1095" s="1"/>
      <c r="D1095" s="8"/>
      <c r="E1095" s="8"/>
      <c r="F1095" s="8"/>
      <c r="G1095" s="8"/>
      <c r="H1095" s="8"/>
      <c r="I1095" s="5"/>
      <c r="J1095" s="5"/>
      <c r="K1095" s="5"/>
    </row>
    <row r="1096" spans="2:11" x14ac:dyDescent="0.25">
      <c r="B1096" s="1"/>
      <c r="C1096" s="1"/>
      <c r="D1096" s="8"/>
      <c r="E1096" s="8"/>
      <c r="F1096" s="8"/>
      <c r="G1096" s="8"/>
      <c r="H1096" s="8"/>
      <c r="I1096" s="5"/>
      <c r="J1096" s="5"/>
      <c r="K1096" s="5"/>
    </row>
    <row r="1097" spans="2:11" x14ac:dyDescent="0.25">
      <c r="B1097" s="1"/>
      <c r="C1097" s="1"/>
      <c r="D1097" s="8"/>
      <c r="E1097" s="8"/>
      <c r="F1097" s="8"/>
      <c r="G1097" s="8"/>
      <c r="H1097" s="8"/>
      <c r="I1097" s="5"/>
      <c r="J1097" s="5"/>
      <c r="K1097" s="5"/>
    </row>
    <row r="1098" spans="2:11" x14ac:dyDescent="0.25">
      <c r="B1098" s="1"/>
      <c r="C1098" s="1"/>
      <c r="D1098" s="8"/>
      <c r="E1098" s="8"/>
      <c r="F1098" s="8"/>
      <c r="G1098" s="8"/>
      <c r="H1098" s="8"/>
      <c r="I1098" s="5"/>
      <c r="J1098" s="5"/>
      <c r="K1098" s="5"/>
    </row>
    <row r="1099" spans="2:11" x14ac:dyDescent="0.25">
      <c r="B1099" s="1"/>
      <c r="C1099" s="1"/>
      <c r="D1099" s="8"/>
      <c r="E1099" s="8"/>
      <c r="F1099" s="8"/>
      <c r="G1099" s="8"/>
      <c r="H1099" s="8"/>
      <c r="I1099" s="5"/>
      <c r="J1099" s="5"/>
      <c r="K1099" s="5"/>
    </row>
    <row r="1100" spans="2:11" x14ac:dyDescent="0.25">
      <c r="B1100" s="1"/>
      <c r="C1100" s="1"/>
      <c r="D1100" s="8"/>
      <c r="E1100" s="8"/>
      <c r="F1100" s="8"/>
      <c r="G1100" s="8"/>
      <c r="H1100" s="8"/>
      <c r="I1100" s="5"/>
      <c r="J1100" s="5"/>
      <c r="K1100" s="5"/>
    </row>
    <row r="1101" spans="2:11" x14ac:dyDescent="0.25">
      <c r="B1101" s="1"/>
      <c r="C1101" s="1"/>
      <c r="D1101" s="8"/>
      <c r="E1101" s="8"/>
      <c r="F1101" s="8"/>
      <c r="G1101" s="8"/>
      <c r="H1101" s="8"/>
      <c r="I1101" s="5"/>
      <c r="J1101" s="5"/>
      <c r="K1101" s="5"/>
    </row>
    <row r="1102" spans="2:11" x14ac:dyDescent="0.25">
      <c r="B1102" s="1"/>
      <c r="C1102" s="1"/>
      <c r="D1102" s="8"/>
      <c r="E1102" s="8"/>
      <c r="F1102" s="8"/>
      <c r="G1102" s="8"/>
      <c r="H1102" s="8"/>
      <c r="I1102" s="5"/>
      <c r="J1102" s="5"/>
      <c r="K1102" s="5"/>
    </row>
    <row r="1103" spans="2:11" x14ac:dyDescent="0.25">
      <c r="B1103" s="1"/>
      <c r="C1103" s="1"/>
      <c r="D1103" s="8"/>
      <c r="E1103" s="8"/>
      <c r="F1103" s="8"/>
      <c r="G1103" s="8"/>
      <c r="H1103" s="8"/>
      <c r="I1103" s="5"/>
      <c r="J1103" s="5"/>
      <c r="K1103" s="5"/>
    </row>
    <row r="1104" spans="2:11" x14ac:dyDescent="0.25">
      <c r="B1104" s="1"/>
      <c r="C1104" s="1"/>
      <c r="D1104" s="8"/>
      <c r="E1104" s="8"/>
      <c r="F1104" s="8"/>
      <c r="G1104" s="8"/>
      <c r="H1104" s="8"/>
      <c r="I1104" s="5"/>
      <c r="J1104" s="5"/>
      <c r="K1104" s="5"/>
    </row>
    <row r="1105" spans="2:11" x14ac:dyDescent="0.25">
      <c r="B1105" s="1"/>
      <c r="C1105" s="1"/>
      <c r="D1105" s="8"/>
      <c r="E1105" s="8"/>
      <c r="F1105" s="8"/>
      <c r="G1105" s="8"/>
      <c r="H1105" s="8"/>
      <c r="I1105" s="5"/>
      <c r="J1105" s="5"/>
      <c r="K1105" s="5"/>
    </row>
    <row r="1106" spans="2:11" x14ac:dyDescent="0.25">
      <c r="B1106" s="1"/>
      <c r="C1106" s="1"/>
      <c r="D1106" s="8"/>
      <c r="E1106" s="8"/>
      <c r="F1106" s="8"/>
      <c r="G1106" s="8"/>
      <c r="H1106" s="8"/>
      <c r="I1106" s="5"/>
      <c r="J1106" s="5"/>
      <c r="K1106" s="5"/>
    </row>
    <row r="1107" spans="2:11" x14ac:dyDescent="0.25">
      <c r="B1107" s="1"/>
      <c r="C1107" s="1"/>
      <c r="D1107" s="8"/>
      <c r="E1107" s="8"/>
      <c r="F1107" s="8"/>
      <c r="G1107" s="8"/>
      <c r="H1107" s="8"/>
      <c r="I1107" s="5"/>
      <c r="J1107" s="5"/>
      <c r="K1107" s="5"/>
    </row>
    <row r="1108" spans="2:11" x14ac:dyDescent="0.25">
      <c r="B1108" s="1"/>
      <c r="C1108" s="1"/>
      <c r="D1108" s="8"/>
      <c r="E1108" s="8"/>
      <c r="F1108" s="8"/>
      <c r="G1108" s="8"/>
      <c r="H1108" s="8"/>
      <c r="I1108" s="5"/>
      <c r="J1108" s="5"/>
      <c r="K1108" s="5"/>
    </row>
    <row r="1109" spans="2:11" x14ac:dyDescent="0.25">
      <c r="B1109" s="1"/>
      <c r="C1109" s="1"/>
      <c r="D1109" s="8"/>
      <c r="E1109" s="8"/>
      <c r="F1109" s="8"/>
      <c r="G1109" s="8"/>
      <c r="H1109" s="8"/>
      <c r="I1109" s="5"/>
      <c r="J1109" s="5"/>
      <c r="K1109" s="5"/>
    </row>
    <row r="1110" spans="2:11" x14ac:dyDescent="0.25">
      <c r="B1110" s="1"/>
      <c r="C1110" s="1"/>
      <c r="D1110" s="8"/>
      <c r="E1110" s="8"/>
      <c r="F1110" s="8"/>
      <c r="G1110" s="8"/>
      <c r="H1110" s="8"/>
      <c r="I1110" s="5"/>
      <c r="J1110" s="5"/>
      <c r="K1110" s="5"/>
    </row>
    <row r="1111" spans="2:11" x14ac:dyDescent="0.25">
      <c r="B1111" s="1"/>
      <c r="C1111" s="1"/>
      <c r="D1111" s="8"/>
      <c r="E1111" s="8"/>
      <c r="F1111" s="8"/>
      <c r="G1111" s="8"/>
      <c r="H1111" s="8"/>
      <c r="I1111" s="5"/>
      <c r="J1111" s="5"/>
      <c r="K1111" s="5"/>
    </row>
    <row r="1112" spans="2:11" x14ac:dyDescent="0.25">
      <c r="B1112" s="1"/>
      <c r="C1112" s="1"/>
      <c r="D1112" s="8"/>
      <c r="E1112" s="8"/>
      <c r="F1112" s="8"/>
      <c r="G1112" s="8"/>
      <c r="H1112" s="8"/>
      <c r="I1112" s="5"/>
      <c r="J1112" s="5"/>
      <c r="K1112" s="5"/>
    </row>
    <row r="1113" spans="2:11" x14ac:dyDescent="0.25">
      <c r="B1113" s="1"/>
      <c r="C1113" s="1"/>
      <c r="D1113" s="8"/>
      <c r="E1113" s="8"/>
      <c r="F1113" s="8"/>
      <c r="G1113" s="8"/>
      <c r="H1113" s="8"/>
      <c r="I1113" s="5"/>
      <c r="J1113" s="5"/>
      <c r="K1113" s="5"/>
    </row>
    <row r="1114" spans="2:11" x14ac:dyDescent="0.25">
      <c r="B1114" s="1"/>
      <c r="C1114" s="1"/>
      <c r="D1114" s="8"/>
      <c r="E1114" s="8"/>
      <c r="F1114" s="8"/>
      <c r="G1114" s="8"/>
      <c r="H1114" s="8"/>
      <c r="I1114" s="5"/>
      <c r="J1114" s="5"/>
      <c r="K1114" s="5"/>
    </row>
    <row r="1115" spans="2:11" x14ac:dyDescent="0.25">
      <c r="B1115" s="1"/>
      <c r="C1115" s="1"/>
      <c r="D1115" s="8"/>
      <c r="E1115" s="8"/>
      <c r="F1115" s="8"/>
      <c r="G1115" s="8"/>
      <c r="H1115" s="8"/>
      <c r="I1115" s="5"/>
      <c r="J1115" s="5"/>
      <c r="K1115" s="5"/>
    </row>
    <row r="1116" spans="2:11" x14ac:dyDescent="0.25">
      <c r="B1116" s="1"/>
      <c r="C1116" s="1"/>
      <c r="D1116" s="8"/>
      <c r="E1116" s="8"/>
      <c r="F1116" s="8"/>
      <c r="G1116" s="8"/>
      <c r="H1116" s="8"/>
      <c r="I1116" s="5"/>
      <c r="J1116" s="5"/>
      <c r="K1116" s="5"/>
    </row>
    <row r="1117" spans="2:11" x14ac:dyDescent="0.25">
      <c r="B1117" s="1"/>
      <c r="C1117" s="1"/>
      <c r="D1117" s="8"/>
      <c r="E1117" s="8"/>
      <c r="F1117" s="8"/>
      <c r="G1117" s="8"/>
      <c r="H1117" s="8"/>
      <c r="I1117" s="5"/>
      <c r="J1117" s="5"/>
      <c r="K1117" s="5"/>
    </row>
    <row r="1118" spans="2:11" x14ac:dyDescent="0.25">
      <c r="B1118" s="1"/>
      <c r="C1118" s="1"/>
      <c r="D1118" s="8"/>
      <c r="E1118" s="8"/>
      <c r="F1118" s="8"/>
      <c r="G1118" s="8"/>
      <c r="H1118" s="8"/>
      <c r="I1118" s="5"/>
      <c r="J1118" s="5"/>
      <c r="K1118" s="5"/>
    </row>
    <row r="1119" spans="2:11" x14ac:dyDescent="0.25">
      <c r="B1119" s="1"/>
      <c r="C1119" s="1"/>
      <c r="D1119" s="8"/>
      <c r="E1119" s="8"/>
      <c r="F1119" s="8"/>
      <c r="G1119" s="8"/>
      <c r="H1119" s="8"/>
      <c r="I1119" s="5"/>
      <c r="J1119" s="5"/>
      <c r="K1119" s="5"/>
    </row>
    <row r="1120" spans="2:11" x14ac:dyDescent="0.25">
      <c r="B1120" s="1"/>
      <c r="C1120" s="1"/>
      <c r="D1120" s="8"/>
      <c r="E1120" s="8"/>
      <c r="F1120" s="8"/>
      <c r="G1120" s="8"/>
      <c r="H1120" s="8"/>
      <c r="I1120" s="5"/>
      <c r="J1120" s="5"/>
      <c r="K1120" s="5"/>
    </row>
    <row r="1121" spans="2:11" x14ac:dyDescent="0.25">
      <c r="B1121" s="1"/>
      <c r="C1121" s="1"/>
      <c r="D1121" s="8"/>
      <c r="E1121" s="8"/>
      <c r="F1121" s="8"/>
      <c r="G1121" s="8"/>
      <c r="H1121" s="8"/>
      <c r="I1121" s="5"/>
      <c r="J1121" s="5"/>
      <c r="K1121" s="5"/>
    </row>
    <row r="1122" spans="2:11" x14ac:dyDescent="0.25">
      <c r="B1122" s="1"/>
      <c r="C1122" s="1"/>
      <c r="D1122" s="8"/>
      <c r="E1122" s="8"/>
      <c r="F1122" s="8"/>
      <c r="G1122" s="8"/>
      <c r="H1122" s="8"/>
      <c r="I1122" s="5"/>
      <c r="J1122" s="5"/>
      <c r="K1122" s="5"/>
    </row>
    <row r="1123" spans="2:11" x14ac:dyDescent="0.25">
      <c r="B1123" s="1"/>
      <c r="C1123" s="1"/>
      <c r="D1123" s="8"/>
      <c r="E1123" s="8"/>
      <c r="F1123" s="8"/>
      <c r="G1123" s="8"/>
      <c r="H1123" s="8"/>
      <c r="I1123" s="5"/>
      <c r="J1123" s="5"/>
      <c r="K1123" s="5"/>
    </row>
    <row r="1124" spans="2:11" x14ac:dyDescent="0.25">
      <c r="B1124" s="1"/>
      <c r="C1124" s="1"/>
      <c r="D1124" s="8"/>
      <c r="E1124" s="8"/>
      <c r="F1124" s="8"/>
      <c r="G1124" s="8"/>
      <c r="H1124" s="8"/>
      <c r="I1124" s="5"/>
      <c r="J1124" s="5"/>
      <c r="K1124" s="5"/>
    </row>
    <row r="1125" spans="2:11" x14ac:dyDescent="0.25">
      <c r="B1125" s="1"/>
      <c r="C1125" s="1"/>
      <c r="D1125" s="8"/>
      <c r="E1125" s="8"/>
      <c r="F1125" s="8"/>
      <c r="G1125" s="8"/>
      <c r="H1125" s="8"/>
      <c r="I1125" s="5"/>
      <c r="J1125" s="5"/>
      <c r="K1125" s="5"/>
    </row>
    <row r="1126" spans="2:11" x14ac:dyDescent="0.25">
      <c r="B1126" s="1"/>
      <c r="C1126" s="1"/>
      <c r="D1126" s="8"/>
      <c r="E1126" s="8"/>
      <c r="F1126" s="8"/>
      <c r="G1126" s="8"/>
      <c r="H1126" s="8"/>
      <c r="I1126" s="5"/>
      <c r="J1126" s="5"/>
      <c r="K1126" s="5"/>
    </row>
    <row r="1127" spans="2:11" x14ac:dyDescent="0.25">
      <c r="B1127" s="1"/>
      <c r="C1127" s="1"/>
      <c r="D1127" s="8"/>
      <c r="E1127" s="8"/>
      <c r="F1127" s="8"/>
      <c r="G1127" s="8"/>
      <c r="H1127" s="8"/>
      <c r="I1127" s="5"/>
      <c r="J1127" s="5"/>
      <c r="K1127" s="5"/>
    </row>
    <row r="1128" spans="2:11" x14ac:dyDescent="0.25">
      <c r="B1128" s="1"/>
      <c r="C1128" s="1"/>
      <c r="D1128" s="8"/>
      <c r="E1128" s="8"/>
      <c r="F1128" s="8"/>
      <c r="G1128" s="8"/>
      <c r="H1128" s="8"/>
      <c r="I1128" s="5"/>
      <c r="J1128" s="5"/>
      <c r="K1128" s="5"/>
    </row>
    <row r="1129" spans="2:11" x14ac:dyDescent="0.25">
      <c r="B1129" s="1"/>
      <c r="C1129" s="1"/>
      <c r="D1129" s="8"/>
      <c r="E1129" s="8"/>
      <c r="F1129" s="8"/>
      <c r="G1129" s="8"/>
      <c r="H1129" s="8"/>
      <c r="I1129" s="5"/>
      <c r="J1129" s="5"/>
      <c r="K1129" s="5"/>
    </row>
    <row r="1130" spans="2:11" x14ac:dyDescent="0.25">
      <c r="B1130" s="1"/>
      <c r="C1130" s="1"/>
      <c r="D1130" s="8"/>
      <c r="E1130" s="8"/>
      <c r="F1130" s="8"/>
      <c r="G1130" s="8"/>
      <c r="H1130" s="8"/>
      <c r="I1130" s="5"/>
      <c r="J1130" s="5"/>
      <c r="K1130" s="5"/>
    </row>
    <row r="1131" spans="2:11" x14ac:dyDescent="0.25">
      <c r="B1131" s="1"/>
      <c r="C1131" s="1"/>
      <c r="D1131" s="8"/>
      <c r="E1131" s="8"/>
      <c r="F1131" s="8"/>
      <c r="G1131" s="8"/>
      <c r="H1131" s="8"/>
      <c r="I1131" s="5"/>
      <c r="J1131" s="5"/>
      <c r="K1131" s="5"/>
    </row>
    <row r="1132" spans="2:11" x14ac:dyDescent="0.25">
      <c r="B1132" s="1"/>
      <c r="C1132" s="1"/>
      <c r="D1132" s="8"/>
      <c r="E1132" s="8"/>
      <c r="F1132" s="8"/>
      <c r="G1132" s="8"/>
      <c r="H1132" s="8"/>
      <c r="I1132" s="5"/>
      <c r="J1132" s="5"/>
      <c r="K1132" s="5"/>
    </row>
    <row r="1133" spans="2:11" x14ac:dyDescent="0.25">
      <c r="B1133" s="1"/>
      <c r="C1133" s="1"/>
      <c r="D1133" s="8"/>
      <c r="E1133" s="8"/>
      <c r="F1133" s="8"/>
      <c r="G1133" s="8"/>
      <c r="H1133" s="8"/>
      <c r="I1133" s="5"/>
      <c r="J1133" s="5"/>
      <c r="K1133" s="5"/>
    </row>
    <row r="1134" spans="2:11" x14ac:dyDescent="0.25">
      <c r="B1134" s="1"/>
      <c r="C1134" s="1"/>
      <c r="D1134" s="8"/>
      <c r="E1134" s="8"/>
      <c r="F1134" s="8"/>
      <c r="G1134" s="8"/>
      <c r="H1134" s="8"/>
      <c r="I1134" s="5"/>
      <c r="J1134" s="5"/>
      <c r="K1134" s="5"/>
    </row>
    <row r="1135" spans="2:11" x14ac:dyDescent="0.25">
      <c r="B1135" s="1"/>
      <c r="C1135" s="1"/>
      <c r="D1135" s="8"/>
      <c r="E1135" s="8"/>
      <c r="F1135" s="8"/>
      <c r="G1135" s="8"/>
      <c r="H1135" s="8"/>
      <c r="I1135" s="5"/>
      <c r="J1135" s="5"/>
      <c r="K1135" s="5"/>
    </row>
    <row r="1136" spans="2:11" x14ac:dyDescent="0.25">
      <c r="B1136" s="1"/>
      <c r="C1136" s="1"/>
      <c r="D1136" s="8"/>
      <c r="E1136" s="8"/>
      <c r="F1136" s="8"/>
      <c r="G1136" s="8"/>
      <c r="H1136" s="8"/>
      <c r="I1136" s="5"/>
      <c r="J1136" s="5"/>
      <c r="K1136" s="5"/>
    </row>
    <row r="1137" spans="2:11" x14ac:dyDescent="0.25">
      <c r="B1137" s="1"/>
      <c r="C1137" s="1"/>
      <c r="D1137" s="8"/>
      <c r="E1137" s="8"/>
      <c r="F1137" s="8"/>
      <c r="G1137" s="8"/>
      <c r="H1137" s="8"/>
      <c r="I1137" s="5"/>
      <c r="J1137" s="5"/>
      <c r="K1137" s="5"/>
    </row>
    <row r="1138" spans="2:11" x14ac:dyDescent="0.25">
      <c r="B1138" s="1"/>
      <c r="C1138" s="1"/>
      <c r="D1138" s="8"/>
      <c r="E1138" s="8"/>
      <c r="F1138" s="8"/>
      <c r="G1138" s="8"/>
      <c r="H1138" s="8"/>
      <c r="I1138" s="5"/>
      <c r="J1138" s="5"/>
      <c r="K1138" s="5"/>
    </row>
    <row r="1139" spans="2:11" x14ac:dyDescent="0.25">
      <c r="B1139" s="1"/>
      <c r="C1139" s="1"/>
      <c r="D1139" s="8"/>
      <c r="E1139" s="8"/>
      <c r="F1139" s="8"/>
      <c r="G1139" s="8"/>
      <c r="H1139" s="8"/>
      <c r="I1139" s="5"/>
      <c r="J1139" s="5"/>
      <c r="K1139" s="5"/>
    </row>
    <row r="1140" spans="2:11" x14ac:dyDescent="0.25">
      <c r="B1140" s="1"/>
      <c r="C1140" s="1"/>
      <c r="D1140" s="8"/>
      <c r="E1140" s="8"/>
      <c r="F1140" s="8"/>
      <c r="G1140" s="8"/>
      <c r="H1140" s="8"/>
      <c r="I1140" s="5"/>
      <c r="J1140" s="5"/>
      <c r="K1140" s="5"/>
    </row>
    <row r="1141" spans="2:11" x14ac:dyDescent="0.25">
      <c r="B1141" s="1"/>
      <c r="C1141" s="1"/>
      <c r="D1141" s="8"/>
      <c r="E1141" s="8"/>
      <c r="F1141" s="8"/>
      <c r="G1141" s="8"/>
      <c r="H1141" s="8"/>
      <c r="I1141" s="5"/>
      <c r="J1141" s="5"/>
      <c r="K1141" s="5"/>
    </row>
    <row r="1142" spans="2:11" x14ac:dyDescent="0.25">
      <c r="B1142" s="1"/>
      <c r="C1142" s="1"/>
      <c r="D1142" s="8"/>
      <c r="E1142" s="8"/>
      <c r="F1142" s="8"/>
      <c r="G1142" s="8"/>
      <c r="H1142" s="8"/>
      <c r="I1142" s="5"/>
      <c r="J1142" s="5"/>
      <c r="K1142" s="5"/>
    </row>
    <row r="1143" spans="2:11" x14ac:dyDescent="0.25">
      <c r="B1143" s="1"/>
      <c r="C1143" s="1"/>
      <c r="D1143" s="8"/>
      <c r="E1143" s="8"/>
      <c r="F1143" s="8"/>
      <c r="G1143" s="8"/>
      <c r="H1143" s="8"/>
      <c r="I1143" s="5"/>
      <c r="J1143" s="5"/>
      <c r="K1143" s="5"/>
    </row>
    <row r="1144" spans="2:11" x14ac:dyDescent="0.25">
      <c r="B1144" s="1"/>
      <c r="C1144" s="1"/>
      <c r="D1144" s="8"/>
      <c r="E1144" s="8"/>
      <c r="F1144" s="8"/>
      <c r="G1144" s="8"/>
      <c r="H1144" s="8"/>
      <c r="I1144" s="5"/>
      <c r="J1144" s="5"/>
      <c r="K1144" s="5"/>
    </row>
    <row r="1145" spans="2:11" x14ac:dyDescent="0.25">
      <c r="B1145" s="1"/>
      <c r="C1145" s="1"/>
      <c r="D1145" s="8"/>
      <c r="E1145" s="8"/>
      <c r="F1145" s="8"/>
      <c r="G1145" s="8"/>
      <c r="H1145" s="8"/>
      <c r="I1145" s="5"/>
      <c r="J1145" s="5"/>
      <c r="K1145" s="5"/>
    </row>
    <row r="1146" spans="2:11" x14ac:dyDescent="0.25">
      <c r="B1146" s="1"/>
      <c r="C1146" s="1"/>
      <c r="D1146" s="8"/>
      <c r="E1146" s="8"/>
      <c r="F1146" s="8"/>
      <c r="G1146" s="8"/>
      <c r="H1146" s="8"/>
      <c r="I1146" s="5"/>
      <c r="J1146" s="5"/>
      <c r="K1146" s="5"/>
    </row>
    <row r="1147" spans="2:11" x14ac:dyDescent="0.25">
      <c r="B1147" s="1"/>
      <c r="C1147" s="1"/>
      <c r="D1147" s="8"/>
      <c r="E1147" s="8"/>
      <c r="F1147" s="8"/>
      <c r="G1147" s="8"/>
      <c r="H1147" s="8"/>
      <c r="I1147" s="5"/>
      <c r="J1147" s="5"/>
      <c r="K1147" s="5"/>
    </row>
    <row r="1148" spans="2:11" x14ac:dyDescent="0.25">
      <c r="B1148" s="1"/>
      <c r="C1148" s="1"/>
      <c r="D1148" s="8"/>
      <c r="E1148" s="8"/>
      <c r="F1148" s="8"/>
      <c r="G1148" s="8"/>
      <c r="H1148" s="8"/>
      <c r="I1148" s="5"/>
      <c r="J1148" s="5"/>
      <c r="K1148" s="5"/>
    </row>
    <row r="1149" spans="2:11" x14ac:dyDescent="0.25">
      <c r="B1149" s="1"/>
      <c r="C1149" s="1"/>
      <c r="D1149" s="8"/>
      <c r="E1149" s="8"/>
      <c r="F1149" s="8"/>
      <c r="G1149" s="8"/>
      <c r="H1149" s="8"/>
      <c r="I1149" s="5"/>
      <c r="J1149" s="5"/>
      <c r="K1149" s="5"/>
    </row>
    <row r="1150" spans="2:11" x14ac:dyDescent="0.25">
      <c r="B1150" s="1"/>
      <c r="C1150" s="1"/>
      <c r="D1150" s="8"/>
      <c r="E1150" s="8"/>
      <c r="F1150" s="8"/>
      <c r="G1150" s="8"/>
      <c r="H1150" s="8"/>
      <c r="I1150" s="5"/>
      <c r="J1150" s="5"/>
      <c r="K1150" s="5"/>
    </row>
    <row r="1151" spans="2:11" x14ac:dyDescent="0.25">
      <c r="B1151" s="1"/>
      <c r="C1151" s="1"/>
      <c r="D1151" s="8"/>
      <c r="E1151" s="8"/>
      <c r="F1151" s="8"/>
      <c r="G1151" s="8"/>
      <c r="H1151" s="8"/>
      <c r="I1151" s="5"/>
      <c r="J1151" s="5"/>
      <c r="K1151" s="5"/>
    </row>
    <row r="1152" spans="2:11" x14ac:dyDescent="0.25">
      <c r="B1152" s="1"/>
      <c r="C1152" s="1"/>
      <c r="D1152" s="8"/>
      <c r="E1152" s="8"/>
      <c r="F1152" s="8"/>
      <c r="G1152" s="8"/>
      <c r="H1152" s="8"/>
      <c r="I1152" s="5"/>
      <c r="J1152" s="5"/>
      <c r="K1152" s="5"/>
    </row>
    <row r="1153" spans="2:11" x14ac:dyDescent="0.25">
      <c r="B1153" s="1"/>
      <c r="C1153" s="1"/>
      <c r="D1153" s="8"/>
      <c r="E1153" s="8"/>
      <c r="F1153" s="8"/>
      <c r="G1153" s="8"/>
      <c r="H1153" s="8"/>
      <c r="I1153" s="5"/>
      <c r="J1153" s="5"/>
      <c r="K1153" s="5"/>
    </row>
    <row r="1154" spans="2:11" x14ac:dyDescent="0.25">
      <c r="B1154" s="1"/>
      <c r="C1154" s="1"/>
      <c r="D1154" s="8"/>
      <c r="E1154" s="8"/>
      <c r="F1154" s="8"/>
      <c r="G1154" s="8"/>
      <c r="H1154" s="8"/>
      <c r="I1154" s="5"/>
      <c r="J1154" s="5"/>
      <c r="K1154" s="5"/>
    </row>
    <row r="1155" spans="2:11" x14ac:dyDescent="0.25">
      <c r="B1155" s="1"/>
      <c r="C1155" s="1"/>
      <c r="D1155" s="8"/>
      <c r="E1155" s="8"/>
      <c r="F1155" s="8"/>
      <c r="G1155" s="8"/>
      <c r="H1155" s="8"/>
      <c r="I1155" s="5"/>
      <c r="J1155" s="5"/>
      <c r="K1155" s="5"/>
    </row>
    <row r="1156" spans="2:11" x14ac:dyDescent="0.25">
      <c r="B1156" s="1"/>
      <c r="C1156" s="1"/>
      <c r="D1156" s="8"/>
      <c r="E1156" s="8"/>
      <c r="F1156" s="8"/>
      <c r="G1156" s="8"/>
      <c r="H1156" s="8"/>
      <c r="I1156" s="5"/>
      <c r="J1156" s="5"/>
      <c r="K1156" s="5"/>
    </row>
    <row r="1157" spans="2:11" x14ac:dyDescent="0.25">
      <c r="B1157" s="1"/>
      <c r="C1157" s="1"/>
      <c r="D1157" s="8"/>
      <c r="E1157" s="8"/>
      <c r="F1157" s="8"/>
      <c r="G1157" s="8"/>
      <c r="H1157" s="8"/>
      <c r="I1157" s="5"/>
      <c r="J1157" s="5"/>
      <c r="K1157" s="5"/>
    </row>
    <row r="1158" spans="2:11" x14ac:dyDescent="0.25">
      <c r="B1158" s="1"/>
      <c r="C1158" s="1"/>
      <c r="D1158" s="8"/>
      <c r="E1158" s="8"/>
      <c r="F1158" s="8"/>
      <c r="G1158" s="8"/>
      <c r="H1158" s="8"/>
      <c r="I1158" s="5"/>
      <c r="J1158" s="5"/>
      <c r="K1158" s="5"/>
    </row>
    <row r="1159" spans="2:11" x14ac:dyDescent="0.25">
      <c r="B1159" s="1"/>
      <c r="C1159" s="1"/>
      <c r="D1159" s="8"/>
      <c r="E1159" s="8"/>
      <c r="F1159" s="8"/>
      <c r="G1159" s="8"/>
      <c r="H1159" s="8"/>
      <c r="I1159" s="5"/>
      <c r="J1159" s="5"/>
      <c r="K1159" s="5"/>
    </row>
    <row r="1160" spans="2:11" x14ac:dyDescent="0.25">
      <c r="B1160" s="1"/>
      <c r="C1160" s="1"/>
      <c r="D1160" s="8"/>
      <c r="E1160" s="8"/>
      <c r="F1160" s="8"/>
      <c r="G1160" s="8"/>
      <c r="H1160" s="8"/>
      <c r="I1160" s="5"/>
      <c r="J1160" s="5"/>
      <c r="K1160" s="5"/>
    </row>
    <row r="1161" spans="2:11" x14ac:dyDescent="0.25">
      <c r="B1161" s="1"/>
      <c r="C1161" s="1"/>
      <c r="D1161" s="8"/>
      <c r="E1161" s="8"/>
      <c r="F1161" s="8"/>
      <c r="G1161" s="8"/>
      <c r="H1161" s="8"/>
      <c r="I1161" s="5"/>
      <c r="J1161" s="5"/>
      <c r="K1161" s="5"/>
    </row>
    <row r="1162" spans="2:11" x14ac:dyDescent="0.25">
      <c r="B1162" s="1"/>
      <c r="C1162" s="1"/>
      <c r="D1162" s="8"/>
      <c r="E1162" s="8"/>
      <c r="F1162" s="8"/>
      <c r="G1162" s="8"/>
      <c r="H1162" s="8"/>
      <c r="I1162" s="5"/>
      <c r="J1162" s="5"/>
      <c r="K1162" s="5"/>
    </row>
    <row r="1163" spans="2:11" x14ac:dyDescent="0.25">
      <c r="B1163" s="1"/>
      <c r="C1163" s="1"/>
      <c r="D1163" s="8"/>
      <c r="E1163" s="8"/>
      <c r="F1163" s="8"/>
      <c r="G1163" s="8"/>
      <c r="H1163" s="8"/>
      <c r="I1163" s="5"/>
      <c r="J1163" s="5"/>
      <c r="K1163" s="5"/>
    </row>
    <row r="1164" spans="2:11" x14ac:dyDescent="0.25">
      <c r="B1164" s="1"/>
      <c r="C1164" s="1"/>
      <c r="D1164" s="8"/>
      <c r="E1164" s="8"/>
      <c r="F1164" s="8"/>
      <c r="G1164" s="8"/>
      <c r="H1164" s="8"/>
      <c r="I1164" s="5"/>
      <c r="J1164" s="5"/>
      <c r="K1164" s="5"/>
    </row>
    <row r="1165" spans="2:11" x14ac:dyDescent="0.25">
      <c r="B1165" s="1"/>
      <c r="C1165" s="1"/>
      <c r="D1165" s="8"/>
      <c r="E1165" s="8"/>
      <c r="F1165" s="8"/>
      <c r="G1165" s="8"/>
      <c r="H1165" s="8"/>
      <c r="I1165" s="5"/>
      <c r="J1165" s="5"/>
      <c r="K1165" s="5"/>
    </row>
    <row r="1166" spans="2:11" x14ac:dyDescent="0.25">
      <c r="B1166" s="1"/>
      <c r="C1166" s="1"/>
      <c r="D1166" s="8"/>
      <c r="E1166" s="8"/>
      <c r="F1166" s="8"/>
      <c r="G1166" s="8"/>
      <c r="H1166" s="8"/>
      <c r="I1166" s="5"/>
      <c r="J1166" s="5"/>
      <c r="K1166" s="5"/>
    </row>
    <row r="1167" spans="2:11" x14ac:dyDescent="0.25">
      <c r="B1167" s="1"/>
      <c r="C1167" s="1"/>
      <c r="D1167" s="8"/>
      <c r="E1167" s="8"/>
      <c r="F1167" s="8"/>
      <c r="G1167" s="8"/>
      <c r="H1167" s="8"/>
      <c r="I1167" s="5"/>
      <c r="J1167" s="5"/>
      <c r="K1167" s="5"/>
    </row>
    <row r="1168" spans="2:11" x14ac:dyDescent="0.25">
      <c r="B1168" s="1"/>
      <c r="C1168" s="1"/>
      <c r="D1168" s="8"/>
      <c r="E1168" s="8"/>
      <c r="F1168" s="8"/>
      <c r="G1168" s="8"/>
      <c r="H1168" s="8"/>
      <c r="I1168" s="5"/>
      <c r="J1168" s="5"/>
      <c r="K1168" s="5"/>
    </row>
    <row r="1169" spans="2:11" x14ac:dyDescent="0.25">
      <c r="B1169" s="1"/>
      <c r="C1169" s="1"/>
      <c r="D1169" s="8"/>
      <c r="E1169" s="8"/>
      <c r="F1169" s="8"/>
      <c r="G1169" s="8"/>
      <c r="H1169" s="8"/>
      <c r="I1169" s="5"/>
      <c r="J1169" s="5"/>
      <c r="K1169" s="5"/>
    </row>
    <row r="1170" spans="2:11" x14ac:dyDescent="0.25">
      <c r="B1170" s="1"/>
      <c r="C1170" s="1"/>
      <c r="D1170" s="8"/>
      <c r="E1170" s="8"/>
      <c r="F1170" s="8"/>
      <c r="G1170" s="8"/>
      <c r="H1170" s="8"/>
      <c r="I1170" s="5"/>
      <c r="J1170" s="5"/>
      <c r="K1170" s="5"/>
    </row>
    <row r="1171" spans="2:11" x14ac:dyDescent="0.25">
      <c r="B1171" s="1"/>
      <c r="C1171" s="1"/>
      <c r="D1171" s="8"/>
      <c r="E1171" s="8"/>
      <c r="F1171" s="8"/>
      <c r="G1171" s="8"/>
      <c r="H1171" s="8"/>
      <c r="I1171" s="5"/>
      <c r="J1171" s="5"/>
      <c r="K1171" s="5"/>
    </row>
    <row r="1172" spans="2:11" x14ac:dyDescent="0.25">
      <c r="B1172" s="1"/>
      <c r="C1172" s="1"/>
      <c r="D1172" s="8"/>
      <c r="E1172" s="8"/>
      <c r="F1172" s="8"/>
      <c r="G1172" s="8"/>
      <c r="H1172" s="8"/>
      <c r="I1172" s="5"/>
      <c r="J1172" s="5"/>
      <c r="K1172" s="5"/>
    </row>
    <row r="1173" spans="2:11" x14ac:dyDescent="0.25">
      <c r="B1173" s="1"/>
      <c r="C1173" s="1"/>
      <c r="D1173" s="8"/>
      <c r="E1173" s="8"/>
      <c r="F1173" s="8"/>
      <c r="G1173" s="8"/>
      <c r="H1173" s="8"/>
      <c r="I1173" s="5"/>
      <c r="J1173" s="5"/>
      <c r="K1173" s="5"/>
    </row>
    <row r="1174" spans="2:11" x14ac:dyDescent="0.25">
      <c r="B1174" s="1"/>
      <c r="C1174" s="1"/>
      <c r="D1174" s="8"/>
      <c r="E1174" s="8"/>
      <c r="F1174" s="8"/>
      <c r="G1174" s="8"/>
      <c r="H1174" s="8"/>
      <c r="I1174" s="5"/>
      <c r="J1174" s="5"/>
      <c r="K1174" s="5"/>
    </row>
    <row r="1175" spans="2:11" x14ac:dyDescent="0.25">
      <c r="B1175" s="1"/>
      <c r="C1175" s="1"/>
      <c r="D1175" s="8"/>
      <c r="E1175" s="8"/>
      <c r="F1175" s="8"/>
      <c r="G1175" s="8"/>
      <c r="H1175" s="8"/>
      <c r="I1175" s="5"/>
      <c r="J1175" s="5"/>
      <c r="K1175" s="5"/>
    </row>
    <row r="1176" spans="2:11" x14ac:dyDescent="0.25">
      <c r="B1176" s="1"/>
      <c r="C1176" s="1"/>
      <c r="D1176" s="8"/>
      <c r="E1176" s="8"/>
      <c r="F1176" s="8"/>
      <c r="G1176" s="8"/>
      <c r="H1176" s="8"/>
      <c r="I1176" s="5"/>
      <c r="J1176" s="5"/>
      <c r="K1176" s="5"/>
    </row>
    <row r="1177" spans="2:11" x14ac:dyDescent="0.25">
      <c r="B1177" s="1"/>
      <c r="C1177" s="1"/>
      <c r="D1177" s="8"/>
      <c r="E1177" s="8"/>
      <c r="F1177" s="8"/>
      <c r="G1177" s="8"/>
      <c r="H1177" s="8"/>
      <c r="I1177" s="5"/>
      <c r="J1177" s="5"/>
      <c r="K1177" s="5"/>
    </row>
    <row r="1178" spans="2:11" x14ac:dyDescent="0.25">
      <c r="B1178" s="1"/>
      <c r="C1178" s="1"/>
      <c r="D1178" s="8"/>
      <c r="E1178" s="8"/>
      <c r="F1178" s="8"/>
      <c r="G1178" s="8"/>
      <c r="H1178" s="8"/>
      <c r="I1178" s="5"/>
      <c r="J1178" s="5"/>
      <c r="K1178" s="5"/>
    </row>
    <row r="1179" spans="2:11" x14ac:dyDescent="0.25">
      <c r="B1179" s="1"/>
      <c r="C1179" s="1"/>
      <c r="D1179" s="8"/>
      <c r="E1179" s="8"/>
      <c r="F1179" s="8"/>
      <c r="G1179" s="8"/>
      <c r="H1179" s="8"/>
      <c r="I1179" s="5"/>
      <c r="J1179" s="5"/>
      <c r="K1179" s="5"/>
    </row>
    <row r="1180" spans="2:11" x14ac:dyDescent="0.25">
      <c r="B1180" s="1"/>
      <c r="C1180" s="1"/>
      <c r="D1180" s="8"/>
      <c r="E1180" s="8"/>
      <c r="F1180" s="8"/>
      <c r="G1180" s="8"/>
      <c r="H1180" s="8"/>
      <c r="I1180" s="5"/>
      <c r="J1180" s="5"/>
      <c r="K1180" s="5"/>
    </row>
    <row r="1181" spans="2:11" x14ac:dyDescent="0.25">
      <c r="B1181" s="1"/>
      <c r="C1181" s="1"/>
      <c r="D1181" s="8"/>
      <c r="E1181" s="8"/>
      <c r="F1181" s="8"/>
      <c r="G1181" s="8"/>
      <c r="H1181" s="8"/>
      <c r="I1181" s="5"/>
      <c r="J1181" s="5"/>
      <c r="K1181" s="5"/>
    </row>
    <row r="1182" spans="2:11" x14ac:dyDescent="0.25">
      <c r="B1182" s="1"/>
      <c r="C1182" s="1"/>
      <c r="D1182" s="8"/>
      <c r="E1182" s="8"/>
      <c r="F1182" s="8"/>
      <c r="G1182" s="8"/>
      <c r="H1182" s="8"/>
      <c r="I1182" s="5"/>
      <c r="J1182" s="5"/>
      <c r="K1182" s="5"/>
    </row>
    <row r="1183" spans="2:11" x14ac:dyDescent="0.25">
      <c r="B1183" s="1"/>
      <c r="C1183" s="1"/>
      <c r="D1183" s="8"/>
      <c r="E1183" s="8"/>
      <c r="F1183" s="8"/>
      <c r="G1183" s="8"/>
      <c r="H1183" s="8"/>
      <c r="I1183" s="5"/>
      <c r="J1183" s="5"/>
      <c r="K1183" s="5"/>
    </row>
    <row r="1184" spans="2:11" x14ac:dyDescent="0.25">
      <c r="B1184" s="1"/>
      <c r="C1184" s="1"/>
      <c r="D1184" s="8"/>
      <c r="E1184" s="8"/>
      <c r="F1184" s="8"/>
      <c r="G1184" s="8"/>
      <c r="H1184" s="8"/>
      <c r="I1184" s="5"/>
      <c r="J1184" s="5"/>
      <c r="K1184" s="5"/>
    </row>
    <row r="1185" spans="2:11" x14ac:dyDescent="0.25">
      <c r="B1185" s="1"/>
      <c r="C1185" s="1"/>
      <c r="D1185" s="8"/>
      <c r="E1185" s="8"/>
      <c r="F1185" s="8"/>
      <c r="G1185" s="8"/>
      <c r="H1185" s="8"/>
      <c r="I1185" s="5"/>
      <c r="J1185" s="5"/>
      <c r="K1185" s="5"/>
    </row>
    <row r="1186" spans="2:11" x14ac:dyDescent="0.25">
      <c r="B1186" s="1"/>
      <c r="C1186" s="1"/>
      <c r="D1186" s="8"/>
      <c r="E1186" s="8"/>
      <c r="F1186" s="8"/>
      <c r="G1186" s="8"/>
      <c r="H1186" s="8"/>
      <c r="I1186" s="5"/>
      <c r="J1186" s="5"/>
      <c r="K1186" s="5"/>
    </row>
    <row r="1187" spans="2:11" x14ac:dyDescent="0.25">
      <c r="B1187" s="1"/>
      <c r="C1187" s="1"/>
      <c r="D1187" s="8"/>
      <c r="E1187" s="8"/>
      <c r="F1187" s="8"/>
      <c r="G1187" s="8"/>
      <c r="H1187" s="8"/>
      <c r="I1187" s="5"/>
      <c r="J1187" s="5"/>
      <c r="K1187" s="5"/>
    </row>
    <row r="1188" spans="2:11" x14ac:dyDescent="0.25">
      <c r="B1188" s="1"/>
      <c r="C1188" s="1"/>
      <c r="D1188" s="8"/>
      <c r="E1188" s="8"/>
      <c r="F1188" s="8"/>
      <c r="G1188" s="8"/>
      <c r="H1188" s="8"/>
      <c r="I1188" s="5"/>
      <c r="J1188" s="5"/>
      <c r="K1188" s="5"/>
    </row>
    <row r="1189" spans="2:11" x14ac:dyDescent="0.25">
      <c r="B1189" s="1"/>
      <c r="C1189" s="1"/>
      <c r="D1189" s="8"/>
      <c r="E1189" s="8"/>
      <c r="F1189" s="8"/>
      <c r="G1189" s="8"/>
      <c r="H1189" s="8"/>
      <c r="I1189" s="5"/>
      <c r="J1189" s="5"/>
      <c r="K1189" s="5"/>
    </row>
    <row r="1190" spans="2:11" x14ac:dyDescent="0.25">
      <c r="B1190" s="1"/>
      <c r="C1190" s="1"/>
      <c r="D1190" s="8"/>
      <c r="E1190" s="8"/>
      <c r="F1190" s="8"/>
      <c r="G1190" s="8"/>
      <c r="H1190" s="8"/>
      <c r="I1190" s="5"/>
      <c r="J1190" s="5"/>
      <c r="K1190" s="5"/>
    </row>
    <row r="1191" spans="2:11" x14ac:dyDescent="0.25">
      <c r="B1191" s="1"/>
      <c r="C1191" s="1"/>
      <c r="D1191" s="8"/>
      <c r="E1191" s="8"/>
      <c r="F1191" s="8"/>
      <c r="G1191" s="8"/>
      <c r="H1191" s="8"/>
      <c r="I1191" s="5"/>
      <c r="J1191" s="5"/>
      <c r="K1191" s="5"/>
    </row>
    <row r="1192" spans="2:11" x14ac:dyDescent="0.25">
      <c r="B1192" s="1"/>
      <c r="C1192" s="1"/>
      <c r="D1192" s="8"/>
      <c r="E1192" s="8"/>
      <c r="F1192" s="8"/>
      <c r="G1192" s="8"/>
      <c r="H1192" s="8"/>
      <c r="I1192" s="5"/>
      <c r="J1192" s="5"/>
      <c r="K1192" s="5"/>
    </row>
    <row r="1193" spans="2:11" x14ac:dyDescent="0.25">
      <c r="B1193" s="1"/>
      <c r="C1193" s="1"/>
      <c r="D1193" s="8"/>
      <c r="E1193" s="8"/>
      <c r="F1193" s="8"/>
      <c r="G1193" s="8"/>
      <c r="H1193" s="8"/>
      <c r="I1193" s="5"/>
      <c r="J1193" s="5"/>
      <c r="K1193" s="5"/>
    </row>
    <row r="1194" spans="2:11" x14ac:dyDescent="0.25">
      <c r="B1194" s="1"/>
      <c r="C1194" s="1"/>
      <c r="D1194" s="8"/>
      <c r="E1194" s="8"/>
      <c r="F1194" s="8"/>
      <c r="G1194" s="8"/>
      <c r="H1194" s="8"/>
      <c r="I1194" s="5"/>
      <c r="J1194" s="5"/>
      <c r="K1194" s="5"/>
    </row>
    <row r="1195" spans="2:11" x14ac:dyDescent="0.25">
      <c r="B1195" s="1"/>
      <c r="C1195" s="1"/>
      <c r="D1195" s="8"/>
      <c r="E1195" s="8"/>
      <c r="F1195" s="8"/>
      <c r="G1195" s="8"/>
      <c r="H1195" s="8"/>
      <c r="I1195" s="5"/>
      <c r="J1195" s="5"/>
      <c r="K1195" s="5"/>
    </row>
    <row r="1196" spans="2:11" x14ac:dyDescent="0.25">
      <c r="B1196" s="1"/>
      <c r="C1196" s="1"/>
      <c r="D1196" s="8"/>
      <c r="E1196" s="8"/>
      <c r="F1196" s="8"/>
      <c r="G1196" s="8"/>
      <c r="H1196" s="8"/>
      <c r="I1196" s="5"/>
      <c r="J1196" s="5"/>
      <c r="K1196" s="5"/>
    </row>
    <row r="1197" spans="2:11" x14ac:dyDescent="0.25">
      <c r="B1197" s="1"/>
      <c r="C1197" s="1"/>
      <c r="D1197" s="8"/>
      <c r="E1197" s="8"/>
      <c r="F1197" s="8"/>
      <c r="G1197" s="8"/>
      <c r="H1197" s="8"/>
      <c r="I1197" s="5"/>
      <c r="J1197" s="5"/>
      <c r="K1197" s="5"/>
    </row>
    <row r="1198" spans="2:11" x14ac:dyDescent="0.25">
      <c r="B1198" s="1"/>
      <c r="C1198" s="1"/>
      <c r="D1198" s="8"/>
      <c r="E1198" s="8"/>
      <c r="F1198" s="8"/>
      <c r="G1198" s="8"/>
      <c r="H1198" s="8"/>
      <c r="I1198" s="5"/>
      <c r="J1198" s="5"/>
      <c r="K1198" s="5"/>
    </row>
    <row r="1199" spans="2:11" x14ac:dyDescent="0.25">
      <c r="B1199" s="1"/>
      <c r="C1199" s="1"/>
      <c r="D1199" s="8"/>
      <c r="E1199" s="8"/>
      <c r="F1199" s="8"/>
      <c r="G1199" s="8"/>
      <c r="H1199" s="8"/>
      <c r="I1199" s="5"/>
      <c r="J1199" s="5"/>
      <c r="K1199" s="5"/>
    </row>
    <row r="1200" spans="2:11" x14ac:dyDescent="0.25">
      <c r="B1200" s="1"/>
      <c r="C1200" s="1"/>
      <c r="D1200" s="8"/>
      <c r="E1200" s="8"/>
      <c r="F1200" s="8"/>
      <c r="G1200" s="8"/>
      <c r="H1200" s="8"/>
      <c r="I1200" s="5"/>
      <c r="J1200" s="5"/>
      <c r="K1200" s="5"/>
    </row>
    <row r="1201" spans="2:11" x14ac:dyDescent="0.25">
      <c r="B1201" s="1"/>
      <c r="C1201" s="1"/>
      <c r="D1201" s="8"/>
      <c r="E1201" s="8"/>
      <c r="F1201" s="8"/>
      <c r="G1201" s="8"/>
      <c r="H1201" s="8"/>
      <c r="I1201" s="5"/>
      <c r="J1201" s="5"/>
      <c r="K1201" s="5"/>
    </row>
    <row r="1202" spans="2:11" x14ac:dyDescent="0.25">
      <c r="B1202" s="1"/>
      <c r="C1202" s="1"/>
      <c r="D1202" s="8"/>
      <c r="E1202" s="8"/>
      <c r="F1202" s="8"/>
      <c r="G1202" s="8"/>
      <c r="H1202" s="8"/>
      <c r="I1202" s="5"/>
      <c r="J1202" s="5"/>
      <c r="K1202" s="5"/>
    </row>
    <row r="1203" spans="2:11" x14ac:dyDescent="0.25">
      <c r="B1203" s="1"/>
      <c r="C1203" s="1"/>
      <c r="D1203" s="8"/>
      <c r="E1203" s="8"/>
      <c r="F1203" s="8"/>
      <c r="G1203" s="8"/>
      <c r="H1203" s="8"/>
      <c r="I1203" s="5"/>
      <c r="J1203" s="5"/>
      <c r="K1203" s="5"/>
    </row>
    <row r="1204" spans="2:11" x14ac:dyDescent="0.25">
      <c r="B1204" s="1"/>
      <c r="C1204" s="1"/>
      <c r="D1204" s="8"/>
      <c r="E1204" s="8"/>
      <c r="F1204" s="8"/>
      <c r="G1204" s="8"/>
      <c r="H1204" s="8"/>
      <c r="I1204" s="5"/>
      <c r="J1204" s="5"/>
      <c r="K1204" s="5"/>
    </row>
    <row r="1205" spans="2:11" x14ac:dyDescent="0.25">
      <c r="B1205" s="1"/>
      <c r="C1205" s="1"/>
      <c r="D1205" s="8"/>
      <c r="E1205" s="8"/>
      <c r="F1205" s="8"/>
      <c r="G1205" s="8"/>
      <c r="H1205" s="8"/>
      <c r="I1205" s="5"/>
      <c r="J1205" s="5"/>
      <c r="K1205" s="5"/>
    </row>
    <row r="1206" spans="2:11" x14ac:dyDescent="0.25">
      <c r="B1206" s="1"/>
      <c r="C1206" s="1"/>
      <c r="D1206" s="8"/>
      <c r="E1206" s="8"/>
      <c r="F1206" s="8"/>
      <c r="G1206" s="8"/>
      <c r="H1206" s="8"/>
      <c r="I1206" s="5"/>
      <c r="J1206" s="5"/>
      <c r="K1206" s="5"/>
    </row>
    <row r="1207" spans="2:11" x14ac:dyDescent="0.25">
      <c r="B1207" s="1"/>
      <c r="C1207" s="1"/>
      <c r="D1207" s="8"/>
      <c r="E1207" s="8"/>
      <c r="F1207" s="8"/>
      <c r="G1207" s="8"/>
      <c r="H1207" s="8"/>
      <c r="I1207" s="5"/>
      <c r="J1207" s="5"/>
      <c r="K1207" s="5"/>
    </row>
    <row r="1208" spans="2:11" x14ac:dyDescent="0.25">
      <c r="B1208" s="1"/>
      <c r="C1208" s="1"/>
      <c r="D1208" s="8"/>
      <c r="E1208" s="8"/>
      <c r="F1208" s="8"/>
      <c r="G1208" s="8"/>
      <c r="H1208" s="8"/>
      <c r="I1208" s="5"/>
      <c r="J1208" s="5"/>
      <c r="K1208" s="5"/>
    </row>
    <row r="1209" spans="2:11" x14ac:dyDescent="0.25">
      <c r="B1209" s="1"/>
      <c r="C1209" s="1"/>
      <c r="D1209" s="8"/>
      <c r="E1209" s="8"/>
      <c r="F1209" s="8"/>
      <c r="G1209" s="8"/>
      <c r="H1209" s="8"/>
      <c r="I1209" s="5"/>
      <c r="J1209" s="5"/>
      <c r="K1209" s="5"/>
    </row>
    <row r="1210" spans="2:11" x14ac:dyDescent="0.25">
      <c r="B1210" s="1"/>
      <c r="C1210" s="1"/>
      <c r="D1210" s="8"/>
      <c r="E1210" s="8"/>
      <c r="F1210" s="8"/>
      <c r="G1210" s="8"/>
      <c r="H1210" s="8"/>
      <c r="I1210" s="5"/>
      <c r="J1210" s="5"/>
      <c r="K1210" s="5"/>
    </row>
    <row r="1211" spans="2:11" x14ac:dyDescent="0.25">
      <c r="B1211" s="1"/>
      <c r="C1211" s="1"/>
      <c r="D1211" s="8"/>
      <c r="E1211" s="8"/>
      <c r="F1211" s="8"/>
      <c r="G1211" s="8"/>
      <c r="H1211" s="8"/>
      <c r="I1211" s="5"/>
      <c r="J1211" s="5"/>
      <c r="K1211" s="5"/>
    </row>
    <row r="1212" spans="2:11" x14ac:dyDescent="0.25">
      <c r="B1212" s="1"/>
      <c r="C1212" s="1"/>
      <c r="D1212" s="8"/>
      <c r="E1212" s="8"/>
      <c r="F1212" s="8"/>
      <c r="G1212" s="8"/>
      <c r="H1212" s="8"/>
      <c r="I1212" s="5"/>
      <c r="J1212" s="5"/>
      <c r="K1212" s="5"/>
    </row>
    <row r="1213" spans="2:11" x14ac:dyDescent="0.25">
      <c r="B1213" s="1"/>
      <c r="C1213" s="1"/>
      <c r="D1213" s="8"/>
      <c r="E1213" s="8"/>
      <c r="F1213" s="8"/>
      <c r="G1213" s="8"/>
      <c r="H1213" s="8"/>
      <c r="I1213" s="5"/>
      <c r="J1213" s="5"/>
      <c r="K1213" s="5"/>
    </row>
    <row r="1214" spans="2:11" x14ac:dyDescent="0.25">
      <c r="B1214" s="1"/>
      <c r="C1214" s="1"/>
      <c r="D1214" s="8"/>
      <c r="E1214" s="8"/>
      <c r="F1214" s="8"/>
      <c r="G1214" s="8"/>
      <c r="H1214" s="8"/>
      <c r="I1214" s="5"/>
      <c r="J1214" s="5"/>
      <c r="K1214" s="5"/>
    </row>
    <row r="1215" spans="2:11" x14ac:dyDescent="0.25">
      <c r="B1215" s="1"/>
      <c r="C1215" s="1"/>
      <c r="D1215" s="8"/>
      <c r="E1215" s="8"/>
      <c r="F1215" s="8"/>
      <c r="G1215" s="8"/>
      <c r="H1215" s="8"/>
      <c r="I1215" s="5"/>
      <c r="J1215" s="5"/>
      <c r="K1215" s="5"/>
    </row>
    <row r="1216" spans="2:11" x14ac:dyDescent="0.25">
      <c r="B1216" s="1"/>
      <c r="C1216" s="1"/>
      <c r="D1216" s="8"/>
      <c r="E1216" s="8"/>
      <c r="F1216" s="8"/>
      <c r="G1216" s="8"/>
      <c r="H1216" s="8"/>
      <c r="I1216" s="5"/>
      <c r="J1216" s="5"/>
      <c r="K1216" s="5"/>
    </row>
    <row r="1217" spans="2:11" x14ac:dyDescent="0.25">
      <c r="B1217" s="1"/>
      <c r="C1217" s="1"/>
      <c r="D1217" s="8"/>
      <c r="E1217" s="8"/>
      <c r="F1217" s="8"/>
      <c r="G1217" s="8"/>
      <c r="H1217" s="8"/>
      <c r="I1217" s="5"/>
      <c r="J1217" s="5"/>
      <c r="K1217" s="5"/>
    </row>
    <row r="1218" spans="2:11" x14ac:dyDescent="0.25">
      <c r="B1218" s="1"/>
      <c r="C1218" s="1"/>
      <c r="D1218" s="8"/>
      <c r="E1218" s="8"/>
      <c r="F1218" s="8"/>
      <c r="G1218" s="8"/>
      <c r="H1218" s="8"/>
      <c r="I1218" s="5"/>
      <c r="J1218" s="5"/>
      <c r="K1218" s="5"/>
    </row>
    <row r="1219" spans="2:11" x14ac:dyDescent="0.25">
      <c r="B1219" s="1"/>
      <c r="C1219" s="1"/>
      <c r="D1219" s="8"/>
      <c r="E1219" s="8"/>
      <c r="F1219" s="8"/>
      <c r="G1219" s="8"/>
      <c r="H1219" s="8"/>
      <c r="I1219" s="5"/>
      <c r="J1219" s="5"/>
      <c r="K1219" s="5"/>
    </row>
    <row r="1220" spans="2:11" x14ac:dyDescent="0.25">
      <c r="B1220" s="1"/>
      <c r="C1220" s="1"/>
      <c r="D1220" s="8"/>
      <c r="E1220" s="8"/>
      <c r="F1220" s="8"/>
      <c r="G1220" s="8"/>
      <c r="H1220" s="8"/>
      <c r="I1220" s="5"/>
      <c r="J1220" s="5"/>
      <c r="K1220" s="5"/>
    </row>
    <row r="1221" spans="2:11" x14ac:dyDescent="0.25">
      <c r="B1221" s="1"/>
      <c r="C1221" s="1"/>
      <c r="D1221" s="8"/>
      <c r="E1221" s="8"/>
      <c r="F1221" s="8"/>
      <c r="G1221" s="8"/>
      <c r="H1221" s="8"/>
      <c r="I1221" s="5"/>
      <c r="J1221" s="5"/>
      <c r="K1221" s="5"/>
    </row>
    <row r="1222" spans="2:11" x14ac:dyDescent="0.25">
      <c r="B1222" s="1"/>
      <c r="C1222" s="1"/>
      <c r="D1222" s="8"/>
      <c r="E1222" s="8"/>
      <c r="F1222" s="8"/>
      <c r="G1222" s="8"/>
      <c r="H1222" s="8"/>
      <c r="I1222" s="5"/>
      <c r="J1222" s="5"/>
      <c r="K1222" s="5"/>
    </row>
    <row r="1223" spans="2:11" x14ac:dyDescent="0.25">
      <c r="B1223" s="1"/>
      <c r="C1223" s="1"/>
      <c r="D1223" s="8"/>
      <c r="E1223" s="8"/>
      <c r="F1223" s="8"/>
      <c r="G1223" s="8"/>
      <c r="H1223" s="8"/>
      <c r="I1223" s="5"/>
      <c r="J1223" s="5"/>
      <c r="K1223" s="5"/>
    </row>
    <row r="1224" spans="2:11" x14ac:dyDescent="0.25">
      <c r="B1224" s="1"/>
      <c r="C1224" s="1"/>
      <c r="D1224" s="8"/>
      <c r="E1224" s="8"/>
      <c r="F1224" s="8"/>
      <c r="G1224" s="8"/>
      <c r="H1224" s="8"/>
      <c r="I1224" s="5"/>
      <c r="J1224" s="5"/>
      <c r="K1224" s="5"/>
    </row>
    <row r="1225" spans="2:11" x14ac:dyDescent="0.25">
      <c r="B1225" s="1"/>
      <c r="C1225" s="1"/>
      <c r="D1225" s="8"/>
      <c r="E1225" s="8"/>
      <c r="F1225" s="8"/>
      <c r="G1225" s="8"/>
      <c r="H1225" s="8"/>
      <c r="I1225" s="5"/>
      <c r="J1225" s="5"/>
      <c r="K1225" s="5"/>
    </row>
    <row r="1226" spans="2:11" x14ac:dyDescent="0.25">
      <c r="B1226" s="1"/>
      <c r="C1226" s="1"/>
      <c r="D1226" s="8"/>
      <c r="E1226" s="8"/>
      <c r="F1226" s="8"/>
      <c r="G1226" s="8"/>
      <c r="H1226" s="8"/>
      <c r="I1226" s="5"/>
      <c r="J1226" s="5"/>
      <c r="K1226" s="5"/>
    </row>
    <row r="1227" spans="2:11" x14ac:dyDescent="0.25">
      <c r="B1227" s="1"/>
      <c r="C1227" s="1"/>
      <c r="D1227" s="8"/>
      <c r="E1227" s="8"/>
      <c r="F1227" s="8"/>
      <c r="G1227" s="8"/>
      <c r="H1227" s="8"/>
      <c r="I1227" s="5"/>
      <c r="J1227" s="5"/>
      <c r="K1227" s="5"/>
    </row>
    <row r="1228" spans="2:11" x14ac:dyDescent="0.25">
      <c r="B1228" s="1"/>
      <c r="C1228" s="1"/>
      <c r="D1228" s="8"/>
      <c r="E1228" s="8"/>
      <c r="F1228" s="8"/>
      <c r="G1228" s="8"/>
      <c r="H1228" s="8"/>
      <c r="I1228" s="5"/>
      <c r="J1228" s="5"/>
      <c r="K1228" s="5"/>
    </row>
    <row r="1229" spans="2:11" x14ac:dyDescent="0.25">
      <c r="B1229" s="1"/>
      <c r="C1229" s="1"/>
      <c r="D1229" s="8"/>
      <c r="E1229" s="8"/>
      <c r="F1229" s="8"/>
      <c r="G1229" s="8"/>
      <c r="H1229" s="8"/>
      <c r="I1229" s="5"/>
      <c r="J1229" s="5"/>
      <c r="K1229" s="5"/>
    </row>
    <row r="1230" spans="2:11" x14ac:dyDescent="0.25">
      <c r="B1230" s="1"/>
      <c r="C1230" s="1"/>
      <c r="D1230" s="8"/>
      <c r="E1230" s="8"/>
      <c r="F1230" s="8"/>
      <c r="G1230" s="8"/>
      <c r="H1230" s="8"/>
      <c r="I1230" s="5"/>
      <c r="J1230" s="5"/>
      <c r="K1230" s="5"/>
    </row>
    <row r="1231" spans="2:11" x14ac:dyDescent="0.25">
      <c r="B1231" s="1"/>
      <c r="C1231" s="1"/>
      <c r="D1231" s="8"/>
      <c r="E1231" s="8"/>
      <c r="F1231" s="8"/>
      <c r="G1231" s="8"/>
      <c r="H1231" s="8"/>
      <c r="I1231" s="5"/>
      <c r="J1231" s="5"/>
      <c r="K1231" s="5"/>
    </row>
    <row r="1232" spans="2:11" x14ac:dyDescent="0.25">
      <c r="B1232" s="1"/>
      <c r="C1232" s="1"/>
      <c r="D1232" s="8"/>
      <c r="E1232" s="8"/>
      <c r="F1232" s="8"/>
      <c r="G1232" s="8"/>
      <c r="H1232" s="8"/>
      <c r="I1232" s="5"/>
      <c r="J1232" s="5"/>
      <c r="K1232" s="5"/>
    </row>
    <row r="1233" spans="2:11" x14ac:dyDescent="0.25">
      <c r="B1233" s="1"/>
      <c r="C1233" s="1"/>
      <c r="D1233" s="8"/>
      <c r="E1233" s="8"/>
      <c r="F1233" s="8"/>
      <c r="G1233" s="8"/>
      <c r="H1233" s="8"/>
      <c r="I1233" s="5"/>
      <c r="J1233" s="5"/>
      <c r="K1233" s="5"/>
    </row>
    <row r="1234" spans="2:11" x14ac:dyDescent="0.25">
      <c r="B1234" s="1"/>
      <c r="C1234" s="1"/>
      <c r="D1234" s="8"/>
      <c r="E1234" s="8"/>
      <c r="F1234" s="8"/>
      <c r="G1234" s="8"/>
      <c r="H1234" s="8"/>
      <c r="I1234" s="5"/>
      <c r="J1234" s="5"/>
      <c r="K1234" s="5"/>
    </row>
    <row r="1235" spans="2:11" x14ac:dyDescent="0.25">
      <c r="B1235" s="1"/>
      <c r="C1235" s="1"/>
      <c r="D1235" s="8"/>
      <c r="E1235" s="8"/>
      <c r="F1235" s="8"/>
      <c r="G1235" s="8"/>
      <c r="H1235" s="8"/>
      <c r="I1235" s="5"/>
      <c r="J1235" s="5"/>
      <c r="K1235" s="5"/>
    </row>
    <row r="1236" spans="2:11" x14ac:dyDescent="0.25">
      <c r="B1236" s="1"/>
      <c r="C1236" s="1"/>
      <c r="D1236" s="8"/>
      <c r="E1236" s="8"/>
      <c r="F1236" s="8"/>
      <c r="G1236" s="8"/>
      <c r="H1236" s="8"/>
      <c r="I1236" s="5"/>
      <c r="J1236" s="5"/>
      <c r="K1236" s="5"/>
    </row>
    <row r="1237" spans="2:11" x14ac:dyDescent="0.25">
      <c r="B1237" s="1"/>
      <c r="C1237" s="1"/>
      <c r="D1237" s="8"/>
      <c r="E1237" s="8"/>
      <c r="F1237" s="8"/>
      <c r="G1237" s="8"/>
      <c r="H1237" s="8"/>
      <c r="I1237" s="5"/>
      <c r="J1237" s="5"/>
      <c r="K1237" s="5"/>
    </row>
    <row r="1238" spans="2:11" x14ac:dyDescent="0.25">
      <c r="B1238" s="1"/>
      <c r="C1238" s="1"/>
      <c r="D1238" s="8"/>
      <c r="E1238" s="8"/>
      <c r="F1238" s="8"/>
      <c r="G1238" s="8"/>
      <c r="H1238" s="8"/>
      <c r="I1238" s="5"/>
      <c r="J1238" s="5"/>
      <c r="K1238" s="5"/>
    </row>
    <row r="1239" spans="2:11" x14ac:dyDescent="0.25">
      <c r="B1239" s="1"/>
      <c r="C1239" s="1"/>
      <c r="D1239" s="8"/>
      <c r="E1239" s="8"/>
      <c r="F1239" s="8"/>
      <c r="G1239" s="8"/>
      <c r="H1239" s="8"/>
      <c r="I1239" s="5"/>
      <c r="J1239" s="5"/>
      <c r="K1239" s="5"/>
    </row>
    <row r="1240" spans="2:11" x14ac:dyDescent="0.25">
      <c r="B1240" s="1"/>
      <c r="C1240" s="1"/>
      <c r="D1240" s="8"/>
      <c r="E1240" s="8"/>
      <c r="F1240" s="8"/>
      <c r="G1240" s="8"/>
      <c r="H1240" s="8"/>
      <c r="I1240" s="5"/>
      <c r="J1240" s="5"/>
      <c r="K1240" s="5"/>
    </row>
    <row r="1241" spans="2:11" x14ac:dyDescent="0.25">
      <c r="B1241" s="1"/>
      <c r="C1241" s="1"/>
      <c r="D1241" s="8"/>
      <c r="E1241" s="8"/>
      <c r="F1241" s="8"/>
      <c r="G1241" s="8"/>
      <c r="H1241" s="8"/>
      <c r="I1241" s="5"/>
      <c r="J1241" s="5"/>
      <c r="K1241" s="5"/>
    </row>
    <row r="1242" spans="2:11" x14ac:dyDescent="0.25">
      <c r="B1242" s="1"/>
      <c r="C1242" s="1"/>
      <c r="D1242" s="8"/>
      <c r="E1242" s="8"/>
      <c r="F1242" s="8"/>
      <c r="G1242" s="8"/>
      <c r="H1242" s="8"/>
      <c r="I1242" s="5"/>
      <c r="J1242" s="5"/>
      <c r="K1242" s="5"/>
    </row>
    <row r="1243" spans="2:11" x14ac:dyDescent="0.25">
      <c r="B1243" s="1"/>
      <c r="C1243" s="1"/>
      <c r="D1243" s="8"/>
      <c r="E1243" s="8"/>
      <c r="F1243" s="8"/>
      <c r="G1243" s="8"/>
      <c r="H1243" s="8"/>
      <c r="I1243" s="5"/>
      <c r="J1243" s="5"/>
      <c r="K1243" s="5"/>
    </row>
    <row r="1244" spans="2:11" x14ac:dyDescent="0.25">
      <c r="B1244" s="1"/>
      <c r="C1244" s="1"/>
      <c r="D1244" s="8"/>
      <c r="E1244" s="8"/>
      <c r="F1244" s="8"/>
      <c r="G1244" s="8"/>
      <c r="H1244" s="8"/>
      <c r="I1244" s="5"/>
      <c r="J1244" s="5"/>
      <c r="K1244" s="5"/>
    </row>
    <row r="1245" spans="2:11" x14ac:dyDescent="0.25">
      <c r="B1245" s="1"/>
      <c r="C1245" s="1"/>
      <c r="D1245" s="8"/>
      <c r="E1245" s="8"/>
      <c r="F1245" s="8"/>
      <c r="G1245" s="8"/>
      <c r="H1245" s="8"/>
      <c r="I1245" s="5"/>
      <c r="J1245" s="5"/>
      <c r="K1245" s="5"/>
    </row>
    <row r="1246" spans="2:11" x14ac:dyDescent="0.25">
      <c r="B1246" s="1"/>
      <c r="C1246" s="1"/>
      <c r="D1246" s="8"/>
      <c r="E1246" s="8"/>
      <c r="F1246" s="8"/>
      <c r="G1246" s="8"/>
      <c r="H1246" s="8"/>
      <c r="I1246" s="5"/>
      <c r="J1246" s="5"/>
      <c r="K1246" s="5"/>
    </row>
    <row r="1247" spans="2:11" x14ac:dyDescent="0.25">
      <c r="B1247" s="1"/>
      <c r="C1247" s="1"/>
      <c r="D1247" s="8"/>
      <c r="E1247" s="8"/>
      <c r="F1247" s="8"/>
      <c r="G1247" s="8"/>
      <c r="H1247" s="8"/>
      <c r="I1247" s="5"/>
      <c r="J1247" s="5"/>
      <c r="K1247" s="5"/>
    </row>
    <row r="1248" spans="2:11" x14ac:dyDescent="0.25">
      <c r="B1248" s="1"/>
      <c r="C1248" s="1"/>
      <c r="D1248" s="8"/>
      <c r="E1248" s="8"/>
      <c r="F1248" s="8"/>
      <c r="G1248" s="8"/>
      <c r="H1248" s="8"/>
      <c r="I1248" s="5"/>
      <c r="J1248" s="5"/>
      <c r="K1248" s="5"/>
    </row>
    <row r="1249" spans="2:11" x14ac:dyDescent="0.25">
      <c r="B1249" s="1"/>
      <c r="C1249" s="1"/>
      <c r="D1249" s="8"/>
      <c r="E1249" s="8"/>
      <c r="F1249" s="8"/>
      <c r="G1249" s="8"/>
      <c r="H1249" s="8"/>
      <c r="I1249" s="5"/>
      <c r="J1249" s="5"/>
      <c r="K1249" s="5"/>
    </row>
    <row r="1250" spans="2:11" x14ac:dyDescent="0.25">
      <c r="B1250" s="1"/>
      <c r="C1250" s="1"/>
      <c r="D1250" s="8"/>
      <c r="E1250" s="8"/>
      <c r="F1250" s="8"/>
      <c r="G1250" s="8"/>
      <c r="H1250" s="8"/>
      <c r="I1250" s="5"/>
      <c r="J1250" s="5"/>
      <c r="K1250" s="5"/>
    </row>
    <row r="1251" spans="2:11" x14ac:dyDescent="0.25">
      <c r="B1251" s="1"/>
      <c r="C1251" s="1"/>
      <c r="D1251" s="8"/>
      <c r="E1251" s="8"/>
      <c r="F1251" s="8"/>
      <c r="G1251" s="8"/>
      <c r="H1251" s="8"/>
      <c r="I1251" s="5"/>
      <c r="J1251" s="5"/>
      <c r="K1251" s="5"/>
    </row>
    <row r="1252" spans="2:11" x14ac:dyDescent="0.25">
      <c r="B1252" s="1"/>
      <c r="C1252" s="1"/>
      <c r="D1252" s="8"/>
      <c r="E1252" s="8"/>
      <c r="F1252" s="8"/>
      <c r="G1252" s="8"/>
      <c r="H1252" s="8"/>
      <c r="I1252" s="5"/>
      <c r="J1252" s="5"/>
      <c r="K1252" s="5"/>
    </row>
    <row r="1253" spans="2:11" x14ac:dyDescent="0.25">
      <c r="B1253" s="1"/>
      <c r="C1253" s="1"/>
      <c r="D1253" s="8"/>
      <c r="E1253" s="8"/>
      <c r="F1253" s="8"/>
      <c r="G1253" s="8"/>
      <c r="H1253" s="8"/>
      <c r="I1253" s="5"/>
      <c r="J1253" s="5"/>
      <c r="K1253" s="5"/>
    </row>
    <row r="1254" spans="2:11" x14ac:dyDescent="0.25">
      <c r="B1254" s="1"/>
      <c r="C1254" s="1"/>
      <c r="D1254" s="8"/>
      <c r="E1254" s="8"/>
      <c r="F1254" s="8"/>
      <c r="G1254" s="8"/>
      <c r="H1254" s="8"/>
      <c r="I1254" s="5"/>
      <c r="J1254" s="5"/>
      <c r="K1254" s="5"/>
    </row>
    <row r="1255" spans="2:11" x14ac:dyDescent="0.25">
      <c r="B1255" s="1"/>
      <c r="C1255" s="1"/>
      <c r="D1255" s="8"/>
      <c r="E1255" s="8"/>
      <c r="F1255" s="8"/>
      <c r="G1255" s="8"/>
      <c r="H1255" s="8"/>
      <c r="I1255" s="5"/>
      <c r="J1255" s="5"/>
      <c r="K1255" s="5"/>
    </row>
    <row r="1256" spans="2:11" x14ac:dyDescent="0.25">
      <c r="B1256" s="1"/>
      <c r="C1256" s="1"/>
      <c r="D1256" s="8"/>
      <c r="E1256" s="8"/>
      <c r="F1256" s="8"/>
      <c r="G1256" s="8"/>
      <c r="H1256" s="8"/>
      <c r="I1256" s="5"/>
      <c r="J1256" s="5"/>
      <c r="K1256" s="5"/>
    </row>
    <row r="1257" spans="2:11" x14ac:dyDescent="0.25">
      <c r="B1257" s="1"/>
      <c r="C1257" s="1"/>
      <c r="D1257" s="8"/>
      <c r="E1257" s="8"/>
      <c r="F1257" s="8"/>
      <c r="G1257" s="8"/>
      <c r="H1257" s="8"/>
      <c r="I1257" s="5"/>
      <c r="J1257" s="5"/>
      <c r="K1257" s="5"/>
    </row>
    <row r="1258" spans="2:11" x14ac:dyDescent="0.25">
      <c r="B1258" s="1"/>
      <c r="C1258" s="1"/>
      <c r="D1258" s="8"/>
      <c r="E1258" s="8"/>
      <c r="F1258" s="8"/>
      <c r="G1258" s="8"/>
      <c r="H1258" s="8"/>
      <c r="I1258" s="5"/>
      <c r="J1258" s="5"/>
      <c r="K1258" s="5"/>
    </row>
    <row r="1259" spans="2:11" x14ac:dyDescent="0.25">
      <c r="B1259" s="1"/>
      <c r="C1259" s="1"/>
      <c r="D1259" s="8"/>
      <c r="E1259" s="8"/>
      <c r="F1259" s="8"/>
      <c r="G1259" s="8"/>
      <c r="H1259" s="8"/>
      <c r="I1259" s="5"/>
      <c r="J1259" s="5"/>
      <c r="K1259" s="5"/>
    </row>
    <row r="1260" spans="2:11" x14ac:dyDescent="0.25">
      <c r="B1260" s="1"/>
      <c r="C1260" s="1"/>
      <c r="D1260" s="8"/>
      <c r="E1260" s="8"/>
      <c r="F1260" s="8"/>
      <c r="G1260" s="8"/>
      <c r="H1260" s="8"/>
      <c r="I1260" s="5"/>
      <c r="J1260" s="5"/>
      <c r="K1260" s="5"/>
    </row>
    <row r="1261" spans="2:11" x14ac:dyDescent="0.25">
      <c r="B1261" s="1"/>
      <c r="C1261" s="1"/>
      <c r="D1261" s="8"/>
      <c r="E1261" s="8"/>
      <c r="F1261" s="8"/>
      <c r="G1261" s="8"/>
      <c r="H1261" s="8"/>
      <c r="I1261" s="5"/>
      <c r="J1261" s="5"/>
      <c r="K1261" s="5"/>
    </row>
    <row r="1262" spans="2:11" x14ac:dyDescent="0.25">
      <c r="B1262" s="1"/>
      <c r="C1262" s="1"/>
      <c r="D1262" s="8"/>
      <c r="E1262" s="8"/>
      <c r="F1262" s="8"/>
      <c r="G1262" s="8"/>
      <c r="H1262" s="8"/>
      <c r="I1262" s="5"/>
      <c r="J1262" s="5"/>
      <c r="K1262" s="5"/>
    </row>
    <row r="1263" spans="2:11" x14ac:dyDescent="0.25">
      <c r="B1263" s="1"/>
      <c r="C1263" s="1"/>
      <c r="D1263" s="8"/>
      <c r="E1263" s="8"/>
      <c r="F1263" s="8"/>
      <c r="G1263" s="8"/>
      <c r="H1263" s="8"/>
      <c r="I1263" s="5"/>
      <c r="J1263" s="5"/>
      <c r="K1263" s="5"/>
    </row>
    <row r="1264" spans="2:11" x14ac:dyDescent="0.25">
      <c r="B1264" s="1"/>
      <c r="C1264" s="1"/>
      <c r="D1264" s="8"/>
      <c r="E1264" s="8"/>
      <c r="F1264" s="8"/>
      <c r="G1264" s="8"/>
      <c r="H1264" s="8"/>
      <c r="I1264" s="5"/>
      <c r="J1264" s="5"/>
      <c r="K1264" s="5"/>
    </row>
    <row r="1265" spans="2:11" x14ac:dyDescent="0.25">
      <c r="B1265" s="1"/>
      <c r="C1265" s="1"/>
      <c r="D1265" s="8"/>
      <c r="E1265" s="8"/>
      <c r="F1265" s="8"/>
      <c r="G1265" s="8"/>
      <c r="H1265" s="8"/>
      <c r="I1265" s="5"/>
      <c r="J1265" s="5"/>
      <c r="K1265" s="5"/>
    </row>
    <row r="1266" spans="2:11" x14ac:dyDescent="0.25">
      <c r="B1266" s="1"/>
      <c r="C1266" s="1"/>
      <c r="D1266" s="8"/>
      <c r="E1266" s="8"/>
      <c r="F1266" s="8"/>
      <c r="G1266" s="8"/>
      <c r="H1266" s="8"/>
      <c r="I1266" s="5"/>
      <c r="J1266" s="5"/>
      <c r="K1266" s="5"/>
    </row>
    <row r="1267" spans="2:11" x14ac:dyDescent="0.25">
      <c r="B1267" s="1"/>
      <c r="C1267" s="1"/>
      <c r="D1267" s="8"/>
      <c r="E1267" s="8"/>
      <c r="F1267" s="8"/>
      <c r="G1267" s="8"/>
      <c r="H1267" s="8"/>
      <c r="I1267" s="5"/>
      <c r="J1267" s="5"/>
      <c r="K1267" s="5"/>
    </row>
    <row r="1268" spans="2:11" x14ac:dyDescent="0.25">
      <c r="B1268" s="1"/>
      <c r="C1268" s="1"/>
      <c r="D1268" s="8"/>
      <c r="E1268" s="8"/>
      <c r="F1268" s="8"/>
      <c r="G1268" s="8"/>
      <c r="H1268" s="8"/>
      <c r="I1268" s="5"/>
      <c r="J1268" s="5"/>
      <c r="K1268" s="5"/>
    </row>
    <row r="1269" spans="2:11" x14ac:dyDescent="0.25">
      <c r="B1269" s="1"/>
      <c r="C1269" s="1"/>
      <c r="D1269" s="8"/>
      <c r="E1269" s="8"/>
      <c r="F1269" s="8"/>
      <c r="G1269" s="8"/>
      <c r="H1269" s="8"/>
      <c r="I1269" s="5"/>
      <c r="J1269" s="5"/>
      <c r="K1269" s="5"/>
    </row>
    <row r="1270" spans="2:11" x14ac:dyDescent="0.25">
      <c r="B1270" s="1"/>
      <c r="C1270" s="1"/>
      <c r="D1270" s="8"/>
      <c r="E1270" s="8"/>
      <c r="F1270" s="8"/>
      <c r="G1270" s="8"/>
      <c r="H1270" s="8"/>
      <c r="I1270" s="5"/>
      <c r="J1270" s="5"/>
      <c r="K1270" s="5"/>
    </row>
    <row r="1271" spans="2:11" x14ac:dyDescent="0.25">
      <c r="B1271" s="1"/>
      <c r="C1271" s="1"/>
      <c r="D1271" s="8"/>
      <c r="E1271" s="8"/>
      <c r="F1271" s="8"/>
      <c r="G1271" s="8"/>
      <c r="H1271" s="8"/>
      <c r="I1271" s="5"/>
      <c r="J1271" s="5"/>
      <c r="K1271" s="5"/>
    </row>
    <row r="1272" spans="2:11" x14ac:dyDescent="0.25">
      <c r="B1272" s="1"/>
      <c r="C1272" s="1"/>
      <c r="D1272" s="8"/>
      <c r="E1272" s="8"/>
      <c r="F1272" s="8"/>
      <c r="G1272" s="8"/>
      <c r="H1272" s="8"/>
      <c r="I1272" s="5"/>
      <c r="J1272" s="5"/>
      <c r="K1272" s="5"/>
    </row>
    <row r="1273" spans="2:11" x14ac:dyDescent="0.25">
      <c r="B1273" s="1"/>
      <c r="C1273" s="1"/>
      <c r="D1273" s="8"/>
      <c r="E1273" s="8"/>
      <c r="F1273" s="8"/>
      <c r="G1273" s="8"/>
      <c r="H1273" s="8"/>
      <c r="I1273" s="5"/>
      <c r="J1273" s="5"/>
      <c r="K1273" s="5"/>
    </row>
    <row r="1274" spans="2:11" x14ac:dyDescent="0.25">
      <c r="B1274" s="1"/>
      <c r="C1274" s="1"/>
      <c r="D1274" s="8"/>
      <c r="E1274" s="8"/>
      <c r="F1274" s="8"/>
      <c r="G1274" s="8"/>
      <c r="H1274" s="8"/>
      <c r="I1274" s="5"/>
      <c r="J1274" s="5"/>
      <c r="K1274" s="5"/>
    </row>
    <row r="1275" spans="2:11" x14ac:dyDescent="0.25">
      <c r="B1275" s="1"/>
      <c r="C1275" s="1"/>
      <c r="D1275" s="8"/>
      <c r="E1275" s="8"/>
      <c r="F1275" s="8"/>
      <c r="G1275" s="8"/>
      <c r="H1275" s="8"/>
      <c r="I1275" s="5"/>
      <c r="J1275" s="5"/>
      <c r="K1275" s="5"/>
    </row>
    <row r="1276" spans="2:11" x14ac:dyDescent="0.25">
      <c r="B1276" s="1"/>
      <c r="C1276" s="1"/>
      <c r="D1276" s="8"/>
      <c r="E1276" s="8"/>
      <c r="F1276" s="8"/>
      <c r="G1276" s="8"/>
      <c r="H1276" s="8"/>
      <c r="I1276" s="5"/>
      <c r="J1276" s="5"/>
      <c r="K1276" s="5"/>
    </row>
    <row r="1277" spans="2:11" x14ac:dyDescent="0.25">
      <c r="B1277" s="1"/>
      <c r="C1277" s="1"/>
      <c r="D1277" s="8"/>
      <c r="E1277" s="8"/>
      <c r="F1277" s="8"/>
      <c r="G1277" s="8"/>
      <c r="H1277" s="8"/>
      <c r="I1277" s="5"/>
      <c r="J1277" s="5"/>
      <c r="K1277" s="5"/>
    </row>
    <row r="1278" spans="2:11" x14ac:dyDescent="0.25">
      <c r="B1278" s="1"/>
      <c r="C1278" s="1"/>
      <c r="D1278" s="8"/>
      <c r="E1278" s="8"/>
      <c r="F1278" s="8"/>
      <c r="G1278" s="8"/>
      <c r="H1278" s="8"/>
      <c r="I1278" s="5"/>
      <c r="J1278" s="5"/>
      <c r="K1278" s="5"/>
    </row>
    <row r="1279" spans="2:11" x14ac:dyDescent="0.25">
      <c r="B1279" s="1"/>
      <c r="C1279" s="1"/>
      <c r="D1279" s="8"/>
      <c r="E1279" s="8"/>
      <c r="F1279" s="8"/>
      <c r="G1279" s="8"/>
      <c r="H1279" s="8"/>
      <c r="I1279" s="5"/>
      <c r="J1279" s="5"/>
      <c r="K1279" s="5"/>
    </row>
    <row r="1280" spans="2:11" x14ac:dyDescent="0.25">
      <c r="B1280" s="1"/>
      <c r="C1280" s="1"/>
      <c r="D1280" s="8"/>
      <c r="E1280" s="8"/>
      <c r="F1280" s="8"/>
      <c r="G1280" s="8"/>
      <c r="H1280" s="8"/>
      <c r="I1280" s="5"/>
      <c r="J1280" s="5"/>
      <c r="K1280" s="5"/>
    </row>
    <row r="1281" spans="2:11" x14ac:dyDescent="0.25">
      <c r="B1281" s="1"/>
      <c r="C1281" s="1"/>
      <c r="D1281" s="8"/>
      <c r="E1281" s="8"/>
      <c r="F1281" s="8"/>
      <c r="G1281" s="8"/>
      <c r="H1281" s="8"/>
      <c r="I1281" s="5"/>
      <c r="J1281" s="5"/>
      <c r="K1281" s="5"/>
    </row>
    <row r="1282" spans="2:11" x14ac:dyDescent="0.25">
      <c r="B1282" s="1"/>
      <c r="C1282" s="1"/>
      <c r="D1282" s="8"/>
      <c r="E1282" s="8"/>
      <c r="F1282" s="8"/>
      <c r="G1282" s="8"/>
      <c r="H1282" s="8"/>
      <c r="I1282" s="5"/>
      <c r="J1282" s="5"/>
      <c r="K1282" s="5"/>
    </row>
    <row r="1283" spans="2:11" x14ac:dyDescent="0.25">
      <c r="B1283" s="1"/>
      <c r="C1283" s="1"/>
      <c r="D1283" s="8"/>
      <c r="E1283" s="8"/>
      <c r="F1283" s="8"/>
      <c r="G1283" s="8"/>
      <c r="H1283" s="8"/>
      <c r="I1283" s="5"/>
      <c r="J1283" s="5"/>
      <c r="K1283" s="5"/>
    </row>
    <row r="1284" spans="2:11" x14ac:dyDescent="0.25">
      <c r="B1284" s="1"/>
      <c r="C1284" s="1"/>
      <c r="D1284" s="8"/>
      <c r="E1284" s="8"/>
      <c r="F1284" s="8"/>
      <c r="G1284" s="8"/>
      <c r="H1284" s="8"/>
      <c r="I1284" s="5"/>
      <c r="J1284" s="5"/>
      <c r="K1284" s="5"/>
    </row>
    <row r="1285" spans="2:11" x14ac:dyDescent="0.25">
      <c r="B1285" s="1"/>
      <c r="C1285" s="1"/>
      <c r="D1285" s="8"/>
      <c r="E1285" s="8"/>
      <c r="F1285" s="8"/>
      <c r="G1285" s="8"/>
      <c r="H1285" s="8"/>
      <c r="I1285" s="5"/>
      <c r="J1285" s="5"/>
      <c r="K1285" s="5"/>
    </row>
    <row r="1286" spans="2:11" x14ac:dyDescent="0.25">
      <c r="B1286" s="1"/>
      <c r="C1286" s="1"/>
      <c r="D1286" s="8"/>
      <c r="E1286" s="8"/>
      <c r="F1286" s="8"/>
      <c r="G1286" s="8"/>
      <c r="H1286" s="8"/>
      <c r="I1286" s="5"/>
      <c r="J1286" s="5"/>
      <c r="K1286" s="5"/>
    </row>
    <row r="1287" spans="2:11" x14ac:dyDescent="0.25">
      <c r="B1287" s="1"/>
      <c r="C1287" s="1"/>
      <c r="D1287" s="8"/>
      <c r="E1287" s="8"/>
      <c r="F1287" s="8"/>
      <c r="G1287" s="8"/>
      <c r="H1287" s="8"/>
      <c r="I1287" s="5"/>
      <c r="J1287" s="5"/>
      <c r="K1287" s="5"/>
    </row>
    <row r="1288" spans="2:11" x14ac:dyDescent="0.25">
      <c r="B1288" s="1"/>
      <c r="C1288" s="1"/>
      <c r="D1288" s="8"/>
      <c r="E1288" s="8"/>
      <c r="F1288" s="8"/>
      <c r="G1288" s="8"/>
      <c r="H1288" s="8"/>
      <c r="I1288" s="5"/>
      <c r="J1288" s="5"/>
      <c r="K1288" s="5"/>
    </row>
    <row r="1289" spans="2:11" x14ac:dyDescent="0.25">
      <c r="B1289" s="1"/>
      <c r="C1289" s="1"/>
      <c r="D1289" s="8"/>
      <c r="E1289" s="8"/>
      <c r="F1289" s="8"/>
      <c r="G1289" s="8"/>
      <c r="H1289" s="8"/>
      <c r="I1289" s="5"/>
      <c r="J1289" s="5"/>
      <c r="K1289" s="5"/>
    </row>
    <row r="1290" spans="2:11" x14ac:dyDescent="0.25">
      <c r="B1290" s="1"/>
      <c r="C1290" s="1"/>
      <c r="D1290" s="8"/>
      <c r="E1290" s="8"/>
      <c r="F1290" s="8"/>
      <c r="G1290" s="8"/>
      <c r="H1290" s="8"/>
      <c r="I1290" s="5"/>
      <c r="J1290" s="5"/>
      <c r="K1290" s="5"/>
    </row>
    <row r="1291" spans="2:11" x14ac:dyDescent="0.25">
      <c r="B1291" s="1"/>
      <c r="C1291" s="1"/>
      <c r="D1291" s="8"/>
      <c r="E1291" s="8"/>
      <c r="F1291" s="8"/>
      <c r="G1291" s="8"/>
      <c r="H1291" s="8"/>
      <c r="I1291" s="5"/>
      <c r="J1291" s="5"/>
      <c r="K1291" s="5"/>
    </row>
    <row r="1292" spans="2:11" x14ac:dyDescent="0.25">
      <c r="B1292" s="1"/>
      <c r="C1292" s="1"/>
      <c r="D1292" s="8"/>
      <c r="E1292" s="8"/>
      <c r="F1292" s="8"/>
      <c r="G1292" s="8"/>
      <c r="H1292" s="8"/>
      <c r="I1292" s="5"/>
      <c r="J1292" s="5"/>
      <c r="K1292" s="5"/>
    </row>
    <row r="1293" spans="2:11" x14ac:dyDescent="0.25">
      <c r="B1293" s="1"/>
      <c r="C1293" s="1"/>
      <c r="D1293" s="8"/>
      <c r="E1293" s="8"/>
      <c r="F1293" s="8"/>
      <c r="G1293" s="8"/>
      <c r="H1293" s="8"/>
      <c r="I1293" s="5"/>
      <c r="J1293" s="5"/>
      <c r="K1293" s="5"/>
    </row>
    <row r="1294" spans="2:11" x14ac:dyDescent="0.25">
      <c r="B1294" s="1"/>
      <c r="C1294" s="1"/>
      <c r="D1294" s="8"/>
      <c r="E1294" s="8"/>
      <c r="F1294" s="8"/>
      <c r="G1294" s="8"/>
      <c r="H1294" s="8"/>
      <c r="I1294" s="5"/>
      <c r="J1294" s="5"/>
      <c r="K1294" s="5"/>
    </row>
    <row r="1295" spans="2:11" x14ac:dyDescent="0.25">
      <c r="B1295" s="1"/>
      <c r="C1295" s="1"/>
      <c r="D1295" s="8"/>
      <c r="E1295" s="8"/>
      <c r="F1295" s="8"/>
      <c r="G1295" s="8"/>
      <c r="H1295" s="8"/>
      <c r="I1295" s="5"/>
      <c r="J1295" s="5"/>
      <c r="K1295" s="5"/>
    </row>
    <row r="1296" spans="2:11" x14ac:dyDescent="0.25">
      <c r="B1296" s="1"/>
      <c r="C1296" s="1"/>
      <c r="D1296" s="8"/>
      <c r="E1296" s="8"/>
      <c r="F1296" s="8"/>
      <c r="G1296" s="8"/>
      <c r="H1296" s="8"/>
      <c r="I1296" s="5"/>
      <c r="J1296" s="5"/>
      <c r="K1296" s="5"/>
    </row>
    <row r="1297" spans="2:11" x14ac:dyDescent="0.25">
      <c r="B1297" s="1"/>
      <c r="C1297" s="1"/>
      <c r="D1297" s="8"/>
      <c r="E1297" s="8"/>
      <c r="F1297" s="8"/>
      <c r="G1297" s="8"/>
      <c r="H1297" s="8"/>
      <c r="I1297" s="5"/>
      <c r="J1297" s="5"/>
      <c r="K1297" s="5"/>
    </row>
    <row r="1298" spans="2:11" x14ac:dyDescent="0.25">
      <c r="B1298" s="1"/>
      <c r="C1298" s="1"/>
      <c r="D1298" s="8"/>
      <c r="E1298" s="8"/>
      <c r="F1298" s="8"/>
      <c r="G1298" s="8"/>
      <c r="H1298" s="8"/>
      <c r="I1298" s="5"/>
      <c r="J1298" s="5"/>
      <c r="K1298" s="5"/>
    </row>
    <row r="1299" spans="2:11" x14ac:dyDescent="0.25">
      <c r="B1299" s="1"/>
      <c r="C1299" s="1"/>
      <c r="D1299" s="8"/>
      <c r="E1299" s="8"/>
      <c r="F1299" s="8"/>
      <c r="G1299" s="8"/>
      <c r="H1299" s="8"/>
      <c r="I1299" s="5"/>
      <c r="J1299" s="5"/>
      <c r="K1299" s="5"/>
    </row>
    <row r="1300" spans="2:11" x14ac:dyDescent="0.25">
      <c r="B1300" s="1"/>
      <c r="C1300" s="1"/>
      <c r="D1300" s="8"/>
      <c r="E1300" s="8"/>
      <c r="F1300" s="8"/>
      <c r="G1300" s="8"/>
      <c r="H1300" s="8"/>
      <c r="I1300" s="5"/>
      <c r="J1300" s="5"/>
      <c r="K1300" s="5"/>
    </row>
    <row r="1301" spans="2:11" x14ac:dyDescent="0.25">
      <c r="B1301" s="1"/>
      <c r="C1301" s="1"/>
      <c r="D1301" s="8"/>
      <c r="E1301" s="8"/>
      <c r="F1301" s="8"/>
      <c r="G1301" s="8"/>
      <c r="H1301" s="8"/>
      <c r="I1301" s="5"/>
      <c r="J1301" s="5"/>
      <c r="K1301" s="5"/>
    </row>
    <row r="1302" spans="2:11" x14ac:dyDescent="0.25">
      <c r="B1302" s="1"/>
      <c r="C1302" s="1"/>
      <c r="D1302" s="8"/>
      <c r="E1302" s="8"/>
      <c r="F1302" s="8"/>
      <c r="G1302" s="8"/>
      <c r="H1302" s="8"/>
      <c r="I1302" s="5"/>
      <c r="J1302" s="5"/>
      <c r="K1302" s="5"/>
    </row>
    <row r="1303" spans="2:11" x14ac:dyDescent="0.25">
      <c r="B1303" s="1"/>
      <c r="C1303" s="1"/>
      <c r="D1303" s="8"/>
      <c r="E1303" s="8"/>
      <c r="F1303" s="8"/>
      <c r="G1303" s="8"/>
      <c r="H1303" s="8"/>
      <c r="I1303" s="5"/>
      <c r="J1303" s="5"/>
      <c r="K1303" s="5"/>
    </row>
    <row r="1304" spans="2:11" x14ac:dyDescent="0.25">
      <c r="B1304" s="1"/>
      <c r="C1304" s="1"/>
      <c r="D1304" s="8"/>
      <c r="E1304" s="8"/>
      <c r="F1304" s="8"/>
      <c r="G1304" s="8"/>
      <c r="H1304" s="8"/>
      <c r="I1304" s="5"/>
      <c r="J1304" s="5"/>
      <c r="K1304" s="5"/>
    </row>
    <row r="1305" spans="2:11" x14ac:dyDescent="0.25">
      <c r="B1305" s="1"/>
      <c r="C1305" s="1"/>
      <c r="D1305" s="8"/>
      <c r="E1305" s="8"/>
      <c r="F1305" s="8"/>
      <c r="G1305" s="8"/>
      <c r="H1305" s="8"/>
      <c r="I1305" s="5"/>
      <c r="J1305" s="5"/>
      <c r="K1305" s="5"/>
    </row>
    <row r="1306" spans="2:11" x14ac:dyDescent="0.25">
      <c r="B1306" s="1"/>
      <c r="C1306" s="1"/>
      <c r="D1306" s="8"/>
      <c r="E1306" s="8"/>
      <c r="F1306" s="8"/>
      <c r="G1306" s="8"/>
      <c r="H1306" s="8"/>
      <c r="I1306" s="5"/>
      <c r="J1306" s="5"/>
      <c r="K1306" s="5"/>
    </row>
    <row r="1307" spans="2:11" x14ac:dyDescent="0.25">
      <c r="B1307" s="1"/>
      <c r="C1307" s="1"/>
      <c r="D1307" s="8"/>
      <c r="E1307" s="8"/>
      <c r="F1307" s="8"/>
      <c r="G1307" s="8"/>
      <c r="H1307" s="8"/>
      <c r="I1307" s="5"/>
      <c r="J1307" s="5"/>
      <c r="K1307" s="5"/>
    </row>
    <row r="1308" spans="2:11" x14ac:dyDescent="0.25">
      <c r="B1308" s="1"/>
      <c r="C1308" s="1"/>
      <c r="D1308" s="8"/>
      <c r="E1308" s="8"/>
      <c r="F1308" s="8"/>
      <c r="G1308" s="8"/>
      <c r="H1308" s="8"/>
      <c r="I1308" s="5"/>
      <c r="J1308" s="5"/>
      <c r="K1308" s="5"/>
    </row>
    <row r="1309" spans="2:11" x14ac:dyDescent="0.25">
      <c r="B1309" s="1"/>
      <c r="C1309" s="1"/>
      <c r="D1309" s="8"/>
      <c r="E1309" s="8"/>
      <c r="F1309" s="8"/>
      <c r="G1309" s="8"/>
      <c r="H1309" s="8"/>
      <c r="I1309" s="5"/>
      <c r="J1309" s="5"/>
      <c r="K1309" s="5"/>
    </row>
    <row r="1310" spans="2:11" x14ac:dyDescent="0.25">
      <c r="B1310" s="1"/>
      <c r="C1310" s="1"/>
      <c r="D1310" s="8"/>
      <c r="E1310" s="8"/>
      <c r="F1310" s="8"/>
      <c r="G1310" s="8"/>
      <c r="H1310" s="8"/>
      <c r="I1310" s="5"/>
      <c r="J1310" s="5"/>
      <c r="K1310" s="5"/>
    </row>
    <row r="1311" spans="2:11" x14ac:dyDescent="0.25">
      <c r="B1311" s="1"/>
      <c r="C1311" s="1"/>
      <c r="D1311" s="8"/>
      <c r="E1311" s="8"/>
      <c r="F1311" s="8"/>
      <c r="G1311" s="8"/>
      <c r="H1311" s="8"/>
      <c r="I1311" s="5"/>
      <c r="J1311" s="5"/>
      <c r="K1311" s="5"/>
    </row>
    <row r="1312" spans="2:11" x14ac:dyDescent="0.25">
      <c r="B1312" s="1"/>
      <c r="C1312" s="1"/>
      <c r="D1312" s="8"/>
      <c r="E1312" s="8"/>
      <c r="F1312" s="8"/>
      <c r="G1312" s="8"/>
      <c r="H1312" s="8"/>
      <c r="I1312" s="5"/>
      <c r="J1312" s="5"/>
      <c r="K1312" s="5"/>
    </row>
    <row r="1313" spans="2:11" x14ac:dyDescent="0.25">
      <c r="B1313" s="1"/>
      <c r="C1313" s="1"/>
      <c r="D1313" s="8"/>
      <c r="E1313" s="8"/>
      <c r="F1313" s="8"/>
      <c r="G1313" s="8"/>
      <c r="H1313" s="8"/>
      <c r="I1313" s="5"/>
      <c r="J1313" s="5"/>
      <c r="K1313" s="5"/>
    </row>
    <row r="1314" spans="2:11" x14ac:dyDescent="0.25">
      <c r="B1314" s="1"/>
      <c r="C1314" s="1"/>
      <c r="D1314" s="8"/>
      <c r="E1314" s="8"/>
      <c r="F1314" s="8"/>
      <c r="G1314" s="8"/>
      <c r="H1314" s="8"/>
      <c r="I1314" s="5"/>
      <c r="J1314" s="5"/>
      <c r="K1314" s="5"/>
    </row>
    <row r="1315" spans="2:11" x14ac:dyDescent="0.25">
      <c r="B1315" s="1"/>
      <c r="C1315" s="1"/>
      <c r="D1315" s="8"/>
      <c r="E1315" s="8"/>
      <c r="F1315" s="8"/>
      <c r="G1315" s="8"/>
      <c r="H1315" s="8"/>
      <c r="I1315" s="5"/>
      <c r="J1315" s="5"/>
      <c r="K1315" s="5"/>
    </row>
    <row r="1316" spans="2:11" x14ac:dyDescent="0.25">
      <c r="B1316" s="1"/>
      <c r="C1316" s="1"/>
      <c r="D1316" s="8"/>
      <c r="E1316" s="8"/>
      <c r="F1316" s="8"/>
      <c r="G1316" s="8"/>
      <c r="H1316" s="8"/>
      <c r="I1316" s="5"/>
      <c r="J1316" s="5"/>
      <c r="K1316" s="5"/>
    </row>
    <row r="1317" spans="2:11" x14ac:dyDescent="0.25">
      <c r="B1317" s="1"/>
      <c r="C1317" s="1"/>
      <c r="D1317" s="8"/>
      <c r="E1317" s="8"/>
      <c r="F1317" s="8"/>
      <c r="G1317" s="8"/>
      <c r="H1317" s="8"/>
      <c r="I1317" s="5"/>
      <c r="J1317" s="5"/>
      <c r="K1317" s="5"/>
    </row>
    <row r="1318" spans="2:11" x14ac:dyDescent="0.25">
      <c r="B1318" s="1"/>
      <c r="C1318" s="1"/>
      <c r="D1318" s="8"/>
      <c r="E1318" s="8"/>
      <c r="F1318" s="8"/>
      <c r="G1318" s="8"/>
      <c r="H1318" s="8"/>
      <c r="I1318" s="5"/>
      <c r="J1318" s="5"/>
      <c r="K1318" s="5"/>
    </row>
    <row r="1319" spans="2:11" x14ac:dyDescent="0.25">
      <c r="B1319" s="1"/>
      <c r="C1319" s="1"/>
      <c r="D1319" s="8"/>
      <c r="E1319" s="8"/>
      <c r="F1319" s="8"/>
      <c r="G1319" s="8"/>
      <c r="H1319" s="8"/>
      <c r="I1319" s="5"/>
      <c r="J1319" s="5"/>
      <c r="K1319" s="5"/>
    </row>
    <row r="1320" spans="2:11" x14ac:dyDescent="0.25">
      <c r="B1320" s="1"/>
      <c r="C1320" s="1"/>
      <c r="D1320" s="8"/>
      <c r="E1320" s="8"/>
      <c r="F1320" s="8"/>
      <c r="G1320" s="8"/>
      <c r="H1320" s="8"/>
      <c r="I1320" s="5"/>
      <c r="J1320" s="5"/>
      <c r="K1320" s="5"/>
    </row>
    <row r="1321" spans="2:11" x14ac:dyDescent="0.25">
      <c r="B1321" s="1"/>
      <c r="C1321" s="1"/>
      <c r="D1321" s="8"/>
      <c r="E1321" s="8"/>
      <c r="F1321" s="8"/>
      <c r="G1321" s="8"/>
      <c r="H1321" s="8"/>
      <c r="I1321" s="5"/>
      <c r="J1321" s="5"/>
      <c r="K1321" s="5"/>
    </row>
    <row r="1322" spans="2:11" x14ac:dyDescent="0.25">
      <c r="B1322" s="1"/>
      <c r="C1322" s="1"/>
      <c r="D1322" s="8"/>
      <c r="E1322" s="8"/>
      <c r="F1322" s="8"/>
      <c r="G1322" s="8"/>
      <c r="H1322" s="8"/>
      <c r="I1322" s="5"/>
      <c r="J1322" s="5"/>
      <c r="K1322" s="5"/>
    </row>
    <row r="1323" spans="2:11" x14ac:dyDescent="0.25">
      <c r="B1323" s="1"/>
      <c r="C1323" s="1"/>
      <c r="D1323" s="8"/>
      <c r="E1323" s="8"/>
      <c r="F1323" s="8"/>
      <c r="G1323" s="8"/>
      <c r="H1323" s="8"/>
      <c r="I1323" s="5"/>
      <c r="J1323" s="5"/>
      <c r="K1323" s="5"/>
    </row>
    <row r="1324" spans="2:11" x14ac:dyDescent="0.25">
      <c r="B1324" s="1"/>
      <c r="C1324" s="1"/>
      <c r="D1324" s="8"/>
      <c r="E1324" s="8"/>
      <c r="F1324" s="8"/>
      <c r="G1324" s="8"/>
      <c r="H1324" s="8"/>
      <c r="I1324" s="5"/>
      <c r="J1324" s="5"/>
      <c r="K1324" s="5"/>
    </row>
    <row r="1325" spans="2:11" x14ac:dyDescent="0.25">
      <c r="B1325" s="1"/>
      <c r="C1325" s="1"/>
      <c r="D1325" s="8"/>
      <c r="E1325" s="8"/>
      <c r="F1325" s="8"/>
      <c r="G1325" s="8"/>
      <c r="H1325" s="8"/>
      <c r="I1325" s="5"/>
      <c r="J1325" s="5"/>
      <c r="K1325" s="5"/>
    </row>
    <row r="1326" spans="2:11" x14ac:dyDescent="0.25">
      <c r="B1326" s="1"/>
      <c r="C1326" s="1"/>
      <c r="D1326" s="8"/>
      <c r="E1326" s="8"/>
      <c r="F1326" s="8"/>
      <c r="G1326" s="8"/>
      <c r="H1326" s="8"/>
      <c r="I1326" s="5"/>
      <c r="J1326" s="5"/>
      <c r="K1326" s="5"/>
    </row>
    <row r="1327" spans="2:11" x14ac:dyDescent="0.25">
      <c r="B1327" s="1"/>
      <c r="C1327" s="1"/>
      <c r="D1327" s="8"/>
      <c r="E1327" s="8"/>
      <c r="F1327" s="8"/>
      <c r="G1327" s="8"/>
      <c r="H1327" s="8"/>
      <c r="I1327" s="5"/>
      <c r="J1327" s="5"/>
      <c r="K1327" s="5"/>
    </row>
    <row r="1328" spans="2:11" x14ac:dyDescent="0.25">
      <c r="B1328" s="1"/>
      <c r="C1328" s="1"/>
      <c r="D1328" s="8"/>
      <c r="E1328" s="8"/>
      <c r="F1328" s="8"/>
      <c r="G1328" s="8"/>
      <c r="H1328" s="8"/>
      <c r="I1328" s="5"/>
      <c r="J1328" s="5"/>
      <c r="K1328" s="5"/>
    </row>
    <row r="1329" spans="2:11" x14ac:dyDescent="0.25">
      <c r="B1329" s="1"/>
      <c r="C1329" s="1"/>
      <c r="D1329" s="8"/>
      <c r="E1329" s="8"/>
      <c r="F1329" s="8"/>
      <c r="G1329" s="8"/>
      <c r="H1329" s="8"/>
      <c r="I1329" s="5"/>
      <c r="J1329" s="5"/>
      <c r="K1329" s="5"/>
    </row>
    <row r="1330" spans="2:11" x14ac:dyDescent="0.25">
      <c r="B1330" s="1"/>
      <c r="C1330" s="1"/>
      <c r="D1330" s="8"/>
      <c r="E1330" s="8"/>
      <c r="F1330" s="8"/>
      <c r="G1330" s="8"/>
      <c r="H1330" s="8"/>
      <c r="I1330" s="5"/>
      <c r="J1330" s="5"/>
      <c r="K1330" s="5"/>
    </row>
    <row r="1331" spans="2:11" x14ac:dyDescent="0.25">
      <c r="B1331" s="1"/>
      <c r="C1331" s="1"/>
      <c r="D1331" s="8"/>
      <c r="E1331" s="8"/>
      <c r="F1331" s="8"/>
      <c r="G1331" s="8"/>
      <c r="H1331" s="8"/>
      <c r="I1331" s="5"/>
      <c r="J1331" s="5"/>
      <c r="K1331" s="5"/>
    </row>
    <row r="1332" spans="2:11" x14ac:dyDescent="0.25">
      <c r="B1332" s="1"/>
      <c r="C1332" s="1"/>
      <c r="D1332" s="8"/>
      <c r="E1332" s="8"/>
      <c r="F1332" s="8"/>
      <c r="G1332" s="8"/>
      <c r="H1332" s="8"/>
      <c r="I1332" s="5"/>
      <c r="J1332" s="5"/>
      <c r="K1332" s="5"/>
    </row>
    <row r="1333" spans="2:11" x14ac:dyDescent="0.25">
      <c r="B1333" s="1"/>
      <c r="C1333" s="1"/>
      <c r="D1333" s="8"/>
      <c r="E1333" s="8"/>
      <c r="F1333" s="8"/>
      <c r="G1333" s="8"/>
      <c r="H1333" s="8"/>
      <c r="I1333" s="5"/>
      <c r="J1333" s="5"/>
      <c r="K1333" s="5"/>
    </row>
    <row r="1334" spans="2:11" x14ac:dyDescent="0.25">
      <c r="B1334" s="1"/>
      <c r="C1334" s="1"/>
      <c r="D1334" s="8"/>
      <c r="E1334" s="8"/>
      <c r="F1334" s="8"/>
      <c r="G1334" s="8"/>
      <c r="H1334" s="8"/>
      <c r="I1334" s="5"/>
      <c r="J1334" s="5"/>
      <c r="K1334" s="5"/>
    </row>
    <row r="1335" spans="2:11" x14ac:dyDescent="0.25">
      <c r="B1335" s="1"/>
      <c r="C1335" s="1"/>
      <c r="D1335" s="8"/>
      <c r="E1335" s="8"/>
      <c r="F1335" s="8"/>
      <c r="G1335" s="8"/>
      <c r="H1335" s="8"/>
      <c r="I1335" s="5"/>
      <c r="J1335" s="5"/>
      <c r="K1335" s="5"/>
    </row>
    <row r="1336" spans="2:11" x14ac:dyDescent="0.25">
      <c r="B1336" s="1"/>
      <c r="C1336" s="1"/>
      <c r="D1336" s="8"/>
      <c r="E1336" s="8"/>
      <c r="F1336" s="8"/>
      <c r="G1336" s="8"/>
      <c r="H1336" s="8"/>
      <c r="I1336" s="5"/>
      <c r="J1336" s="5"/>
      <c r="K1336" s="5"/>
    </row>
    <row r="1337" spans="2:11" x14ac:dyDescent="0.25">
      <c r="B1337" s="1"/>
      <c r="C1337" s="1"/>
      <c r="D1337" s="8"/>
      <c r="E1337" s="8"/>
      <c r="F1337" s="8"/>
      <c r="G1337" s="8"/>
      <c r="H1337" s="8"/>
      <c r="I1337" s="5"/>
      <c r="J1337" s="5"/>
      <c r="K1337" s="5"/>
    </row>
    <row r="1338" spans="2:11" x14ac:dyDescent="0.25">
      <c r="B1338" s="1"/>
      <c r="C1338" s="1"/>
      <c r="D1338" s="8"/>
      <c r="E1338" s="8"/>
      <c r="F1338" s="8"/>
      <c r="G1338" s="8"/>
      <c r="H1338" s="8"/>
      <c r="I1338" s="5"/>
      <c r="J1338" s="5"/>
      <c r="K1338" s="5"/>
    </row>
    <row r="1339" spans="2:11" x14ac:dyDescent="0.25">
      <c r="B1339" s="1"/>
      <c r="C1339" s="1"/>
      <c r="D1339" s="8"/>
      <c r="E1339" s="8"/>
      <c r="F1339" s="8"/>
      <c r="G1339" s="8"/>
      <c r="H1339" s="8"/>
      <c r="I1339" s="5"/>
      <c r="J1339" s="5"/>
      <c r="K1339" s="5"/>
    </row>
    <row r="1340" spans="2:11" x14ac:dyDescent="0.25">
      <c r="B1340" s="1"/>
      <c r="C1340" s="1"/>
      <c r="D1340" s="8"/>
      <c r="E1340" s="8"/>
      <c r="F1340" s="8"/>
      <c r="G1340" s="8"/>
      <c r="H1340" s="8"/>
      <c r="I1340" s="5"/>
      <c r="J1340" s="5"/>
      <c r="K1340" s="5"/>
    </row>
    <row r="1341" spans="2:11" x14ac:dyDescent="0.25">
      <c r="B1341" s="1"/>
      <c r="C1341" s="1"/>
      <c r="D1341" s="8"/>
      <c r="E1341" s="8"/>
      <c r="F1341" s="8"/>
      <c r="G1341" s="8"/>
      <c r="H1341" s="8"/>
      <c r="I1341" s="5"/>
      <c r="J1341" s="5"/>
      <c r="K1341" s="5"/>
    </row>
    <row r="1342" spans="2:11" x14ac:dyDescent="0.25">
      <c r="B1342" s="1"/>
      <c r="C1342" s="1"/>
      <c r="D1342" s="8"/>
      <c r="E1342" s="8"/>
      <c r="F1342" s="8"/>
      <c r="G1342" s="8"/>
      <c r="H1342" s="8"/>
      <c r="I1342" s="5"/>
      <c r="J1342" s="5"/>
      <c r="K1342" s="5"/>
    </row>
    <row r="1343" spans="2:11" x14ac:dyDescent="0.25">
      <c r="B1343" s="1"/>
      <c r="C1343" s="1"/>
      <c r="D1343" s="8"/>
      <c r="E1343" s="8"/>
      <c r="F1343" s="8"/>
      <c r="G1343" s="8"/>
      <c r="H1343" s="8"/>
      <c r="I1343" s="5"/>
      <c r="J1343" s="5"/>
      <c r="K1343" s="5"/>
    </row>
    <row r="1344" spans="2:11" x14ac:dyDescent="0.25">
      <c r="B1344" s="1"/>
      <c r="C1344" s="1"/>
      <c r="D1344" s="8"/>
      <c r="E1344" s="8"/>
      <c r="F1344" s="8"/>
      <c r="G1344" s="8"/>
      <c r="H1344" s="8"/>
      <c r="I1344" s="5"/>
      <c r="J1344" s="5"/>
      <c r="K1344" s="5"/>
    </row>
    <row r="1345" spans="2:11" x14ac:dyDescent="0.25">
      <c r="B1345" s="1"/>
      <c r="C1345" s="1"/>
      <c r="D1345" s="8"/>
      <c r="E1345" s="8"/>
      <c r="F1345" s="8"/>
      <c r="G1345" s="8"/>
      <c r="H1345" s="8"/>
      <c r="I1345" s="5"/>
      <c r="J1345" s="5"/>
      <c r="K1345" s="5"/>
    </row>
    <row r="1346" spans="2:11" x14ac:dyDescent="0.25">
      <c r="B1346" s="1"/>
      <c r="C1346" s="1"/>
      <c r="D1346" s="8"/>
      <c r="E1346" s="8"/>
      <c r="F1346" s="8"/>
      <c r="G1346" s="8"/>
      <c r="H1346" s="8"/>
      <c r="I1346" s="5"/>
      <c r="J1346" s="5"/>
      <c r="K1346" s="5"/>
    </row>
    <row r="1347" spans="2:11" x14ac:dyDescent="0.25">
      <c r="B1347" s="1"/>
      <c r="C1347" s="1"/>
      <c r="D1347" s="8"/>
      <c r="E1347" s="8"/>
      <c r="F1347" s="8"/>
      <c r="G1347" s="8"/>
      <c r="H1347" s="8"/>
      <c r="I1347" s="5"/>
      <c r="J1347" s="5"/>
      <c r="K1347" s="5"/>
    </row>
    <row r="1348" spans="2:11" x14ac:dyDescent="0.25">
      <c r="B1348" s="1"/>
      <c r="C1348" s="1"/>
      <c r="D1348" s="8"/>
      <c r="E1348" s="8"/>
      <c r="F1348" s="8"/>
      <c r="G1348" s="8"/>
      <c r="H1348" s="8"/>
      <c r="I1348" s="5"/>
      <c r="J1348" s="5"/>
      <c r="K1348" s="5"/>
    </row>
    <row r="1349" spans="2:11" x14ac:dyDescent="0.25">
      <c r="B1349" s="1"/>
      <c r="C1349" s="1"/>
      <c r="D1349" s="8"/>
      <c r="E1349" s="8"/>
      <c r="F1349" s="8"/>
      <c r="G1349" s="8"/>
      <c r="H1349" s="8"/>
      <c r="I1349" s="5"/>
      <c r="J1349" s="5"/>
      <c r="K1349" s="5"/>
    </row>
    <row r="1350" spans="2:11" x14ac:dyDescent="0.25">
      <c r="B1350" s="1"/>
      <c r="C1350" s="1"/>
      <c r="D1350" s="8"/>
      <c r="E1350" s="8"/>
      <c r="F1350" s="8"/>
      <c r="G1350" s="8"/>
      <c r="H1350" s="8"/>
      <c r="I1350" s="5"/>
      <c r="J1350" s="5"/>
      <c r="K1350" s="5"/>
    </row>
    <row r="1351" spans="2:11" x14ac:dyDescent="0.25">
      <c r="B1351" s="1"/>
      <c r="C1351" s="1"/>
      <c r="D1351" s="8"/>
      <c r="E1351" s="8"/>
      <c r="F1351" s="8"/>
      <c r="G1351" s="8"/>
      <c r="H1351" s="8"/>
      <c r="I1351" s="5"/>
      <c r="J1351" s="5"/>
      <c r="K1351" s="5"/>
    </row>
    <row r="1352" spans="2:11" x14ac:dyDescent="0.25">
      <c r="B1352" s="1"/>
      <c r="C1352" s="1"/>
      <c r="D1352" s="8"/>
      <c r="E1352" s="8"/>
      <c r="F1352" s="8"/>
      <c r="G1352" s="8"/>
      <c r="H1352" s="8"/>
      <c r="I1352" s="5"/>
      <c r="J1352" s="5"/>
      <c r="K1352" s="5"/>
    </row>
    <row r="1353" spans="2:11" x14ac:dyDescent="0.25">
      <c r="B1353" s="1"/>
      <c r="C1353" s="1"/>
      <c r="D1353" s="8"/>
      <c r="E1353" s="8"/>
      <c r="F1353" s="8"/>
      <c r="G1353" s="8"/>
      <c r="H1353" s="8"/>
      <c r="I1353" s="5"/>
      <c r="J1353" s="5"/>
      <c r="K1353" s="5"/>
    </row>
    <row r="1354" spans="2:11" x14ac:dyDescent="0.25">
      <c r="B1354" s="1"/>
      <c r="C1354" s="1"/>
      <c r="D1354" s="8"/>
      <c r="E1354" s="8"/>
      <c r="F1354" s="8"/>
      <c r="G1354" s="8"/>
      <c r="H1354" s="8"/>
      <c r="I1354" s="5"/>
      <c r="J1354" s="5"/>
      <c r="K1354" s="5"/>
    </row>
    <row r="1355" spans="2:11" x14ac:dyDescent="0.25">
      <c r="B1355" s="1"/>
      <c r="C1355" s="1"/>
      <c r="D1355" s="8"/>
      <c r="E1355" s="8"/>
      <c r="F1355" s="8"/>
      <c r="G1355" s="8"/>
      <c r="H1355" s="8"/>
      <c r="I1355" s="5"/>
      <c r="J1355" s="5"/>
      <c r="K1355" s="5"/>
    </row>
    <row r="1356" spans="2:11" x14ac:dyDescent="0.25">
      <c r="B1356" s="1"/>
      <c r="C1356" s="1"/>
      <c r="D1356" s="8"/>
      <c r="E1356" s="8"/>
      <c r="F1356" s="8"/>
      <c r="G1356" s="8"/>
      <c r="H1356" s="8"/>
      <c r="I1356" s="5"/>
      <c r="J1356" s="5"/>
      <c r="K1356" s="5"/>
    </row>
    <row r="1357" spans="2:11" x14ac:dyDescent="0.25">
      <c r="B1357" s="1"/>
      <c r="C1357" s="1"/>
      <c r="D1357" s="8"/>
      <c r="E1357" s="8"/>
      <c r="F1357" s="8"/>
      <c r="G1357" s="8"/>
      <c r="H1357" s="8"/>
      <c r="I1357" s="5"/>
      <c r="J1357" s="5"/>
      <c r="K1357" s="5"/>
    </row>
    <row r="1358" spans="2:11" x14ac:dyDescent="0.25">
      <c r="B1358" s="1"/>
      <c r="C1358" s="1"/>
      <c r="D1358" s="8"/>
      <c r="E1358" s="8"/>
      <c r="F1358" s="8"/>
      <c r="G1358" s="8"/>
      <c r="H1358" s="8"/>
      <c r="I1358" s="5"/>
      <c r="J1358" s="5"/>
      <c r="K1358" s="5"/>
    </row>
    <row r="1359" spans="2:11" x14ac:dyDescent="0.25">
      <c r="B1359" s="1"/>
      <c r="C1359" s="1"/>
      <c r="D1359" s="8"/>
      <c r="E1359" s="8"/>
      <c r="F1359" s="8"/>
      <c r="G1359" s="8"/>
      <c r="H1359" s="8"/>
      <c r="I1359" s="5"/>
      <c r="J1359" s="5"/>
      <c r="K1359" s="5"/>
    </row>
    <row r="1360" spans="2:11" x14ac:dyDescent="0.25">
      <c r="B1360" s="1"/>
      <c r="C1360" s="1"/>
      <c r="D1360" s="8"/>
      <c r="E1360" s="8"/>
      <c r="F1360" s="8"/>
      <c r="G1360" s="8"/>
      <c r="H1360" s="8"/>
      <c r="I1360" s="5"/>
      <c r="J1360" s="5"/>
      <c r="K1360" s="5"/>
    </row>
    <row r="1361" spans="2:11" x14ac:dyDescent="0.25">
      <c r="B1361" s="1"/>
      <c r="C1361" s="1"/>
      <c r="D1361" s="8"/>
      <c r="E1361" s="8"/>
      <c r="F1361" s="8"/>
      <c r="G1361" s="8"/>
      <c r="H1361" s="8"/>
      <c r="I1361" s="5"/>
      <c r="J1361" s="5"/>
      <c r="K1361" s="5"/>
    </row>
    <row r="1362" spans="2:11" x14ac:dyDescent="0.25">
      <c r="B1362" s="1"/>
      <c r="C1362" s="1"/>
      <c r="D1362" s="8"/>
      <c r="E1362" s="8"/>
      <c r="F1362" s="8"/>
      <c r="G1362" s="8"/>
      <c r="H1362" s="8"/>
      <c r="I1362" s="5"/>
      <c r="J1362" s="5"/>
      <c r="K1362" s="5"/>
    </row>
    <row r="1363" spans="2:11" x14ac:dyDescent="0.25">
      <c r="B1363" s="1"/>
      <c r="C1363" s="1"/>
      <c r="D1363" s="8"/>
      <c r="E1363" s="8"/>
      <c r="F1363" s="8"/>
      <c r="G1363" s="8"/>
      <c r="H1363" s="8"/>
      <c r="I1363" s="5"/>
      <c r="J1363" s="5"/>
      <c r="K1363" s="5"/>
    </row>
    <row r="1364" spans="2:11" x14ac:dyDescent="0.25">
      <c r="B1364" s="1"/>
      <c r="C1364" s="1"/>
      <c r="D1364" s="8"/>
      <c r="E1364" s="8"/>
      <c r="F1364" s="8"/>
      <c r="G1364" s="8"/>
      <c r="H1364" s="8"/>
      <c r="I1364" s="5"/>
      <c r="J1364" s="5"/>
      <c r="K1364" s="5"/>
    </row>
    <row r="1365" spans="2:11" x14ac:dyDescent="0.25">
      <c r="B1365" s="1"/>
      <c r="C1365" s="1"/>
      <c r="D1365" s="8"/>
      <c r="E1365" s="8"/>
      <c r="F1365" s="8"/>
      <c r="G1365" s="8"/>
      <c r="H1365" s="8"/>
      <c r="I1365" s="5"/>
      <c r="J1365" s="5"/>
      <c r="K1365" s="5"/>
    </row>
    <row r="1366" spans="2:11" x14ac:dyDescent="0.25">
      <c r="B1366" s="1"/>
      <c r="C1366" s="1"/>
      <c r="D1366" s="8"/>
      <c r="E1366" s="8"/>
      <c r="F1366" s="8"/>
      <c r="G1366" s="8"/>
      <c r="H1366" s="8"/>
      <c r="I1366" s="5"/>
      <c r="J1366" s="5"/>
      <c r="K1366" s="5"/>
    </row>
    <row r="1367" spans="2:11" x14ac:dyDescent="0.25">
      <c r="B1367" s="1"/>
      <c r="C1367" s="1"/>
      <c r="D1367" s="8"/>
      <c r="E1367" s="8"/>
      <c r="F1367" s="8"/>
      <c r="G1367" s="8"/>
      <c r="H1367" s="8"/>
      <c r="I1367" s="5"/>
      <c r="J1367" s="5"/>
      <c r="K1367" s="5"/>
    </row>
    <row r="1368" spans="2:11" x14ac:dyDescent="0.25">
      <c r="B1368" s="1"/>
      <c r="C1368" s="1"/>
      <c r="D1368" s="8"/>
      <c r="E1368" s="8"/>
      <c r="F1368" s="8"/>
      <c r="G1368" s="8"/>
      <c r="H1368" s="8"/>
      <c r="I1368" s="5"/>
      <c r="J1368" s="5"/>
      <c r="K1368" s="5"/>
    </row>
    <row r="1369" spans="2:11" x14ac:dyDescent="0.25">
      <c r="B1369" s="1"/>
      <c r="C1369" s="1"/>
      <c r="D1369" s="8"/>
      <c r="E1369" s="8"/>
      <c r="F1369" s="8"/>
      <c r="G1369" s="8"/>
      <c r="H1369" s="8"/>
      <c r="I1369" s="5"/>
      <c r="J1369" s="5"/>
      <c r="K1369" s="5"/>
    </row>
    <row r="1370" spans="2:11" x14ac:dyDescent="0.25">
      <c r="B1370" s="1"/>
      <c r="C1370" s="1"/>
      <c r="D1370" s="8"/>
      <c r="E1370" s="8"/>
      <c r="F1370" s="8"/>
      <c r="G1370" s="8"/>
      <c r="H1370" s="8"/>
      <c r="I1370" s="5"/>
      <c r="J1370" s="5"/>
      <c r="K1370" s="5"/>
    </row>
    <row r="1371" spans="2:11" x14ac:dyDescent="0.25">
      <c r="B1371" s="1"/>
      <c r="C1371" s="1"/>
      <c r="D1371" s="8"/>
      <c r="E1371" s="8"/>
      <c r="F1371" s="8"/>
      <c r="G1371" s="8"/>
      <c r="H1371" s="8"/>
      <c r="I1371" s="5"/>
      <c r="J1371" s="5"/>
      <c r="K1371" s="5"/>
    </row>
    <row r="1372" spans="2:11" x14ac:dyDescent="0.25">
      <c r="B1372" s="1"/>
      <c r="C1372" s="1"/>
      <c r="D1372" s="8"/>
      <c r="E1372" s="8"/>
      <c r="F1372" s="8"/>
      <c r="G1372" s="8"/>
      <c r="H1372" s="8"/>
      <c r="I1372" s="5"/>
      <c r="J1372" s="5"/>
      <c r="K1372" s="5"/>
    </row>
    <row r="1373" spans="2:11" x14ac:dyDescent="0.25">
      <c r="B1373" s="1"/>
      <c r="C1373" s="1"/>
      <c r="D1373" s="8"/>
      <c r="E1373" s="8"/>
      <c r="F1373" s="8"/>
      <c r="G1373" s="8"/>
      <c r="H1373" s="8"/>
      <c r="I1373" s="5"/>
      <c r="J1373" s="5"/>
      <c r="K1373" s="5"/>
    </row>
    <row r="1374" spans="2:11" x14ac:dyDescent="0.25">
      <c r="B1374" s="1"/>
      <c r="C1374" s="1"/>
      <c r="D1374" s="8"/>
      <c r="E1374" s="8"/>
      <c r="F1374" s="8"/>
      <c r="G1374" s="8"/>
      <c r="H1374" s="8"/>
      <c r="I1374" s="5"/>
      <c r="J1374" s="5"/>
      <c r="K1374" s="5"/>
    </row>
    <row r="1375" spans="2:11" x14ac:dyDescent="0.25">
      <c r="B1375" s="1"/>
      <c r="C1375" s="1"/>
      <c r="D1375" s="8"/>
      <c r="E1375" s="8"/>
      <c r="F1375" s="8"/>
      <c r="G1375" s="8"/>
      <c r="H1375" s="8"/>
      <c r="I1375" s="5"/>
      <c r="J1375" s="5"/>
      <c r="K1375" s="5"/>
    </row>
    <row r="1376" spans="2:11" x14ac:dyDescent="0.25">
      <c r="B1376" s="1"/>
      <c r="C1376" s="1"/>
      <c r="D1376" s="8"/>
      <c r="E1376" s="8"/>
      <c r="F1376" s="8"/>
      <c r="G1376" s="8"/>
      <c r="H1376" s="8"/>
      <c r="I1376" s="5"/>
      <c r="J1376" s="5"/>
      <c r="K1376" s="5"/>
    </row>
    <row r="1377" spans="2:11" x14ac:dyDescent="0.25">
      <c r="B1377" s="1"/>
      <c r="C1377" s="1"/>
      <c r="D1377" s="8"/>
      <c r="E1377" s="8"/>
      <c r="F1377" s="8"/>
      <c r="G1377" s="8"/>
      <c r="H1377" s="8"/>
      <c r="I1377" s="5"/>
      <c r="J1377" s="5"/>
      <c r="K1377" s="5"/>
    </row>
    <row r="1378" spans="2:11" x14ac:dyDescent="0.25">
      <c r="B1378" s="1"/>
      <c r="C1378" s="1"/>
      <c r="D1378" s="8"/>
      <c r="E1378" s="8"/>
      <c r="F1378" s="8"/>
      <c r="G1378" s="8"/>
      <c r="H1378" s="8"/>
      <c r="I1378" s="5"/>
      <c r="J1378" s="5"/>
      <c r="K1378" s="5"/>
    </row>
    <row r="1379" spans="2:11" x14ac:dyDescent="0.25">
      <c r="B1379" s="1"/>
      <c r="C1379" s="1"/>
      <c r="D1379" s="8"/>
      <c r="E1379" s="8"/>
      <c r="F1379" s="8"/>
      <c r="G1379" s="8"/>
      <c r="H1379" s="8"/>
      <c r="I1379" s="5"/>
      <c r="J1379" s="5"/>
      <c r="K1379" s="5"/>
    </row>
    <row r="1380" spans="2:11" x14ac:dyDescent="0.25">
      <c r="B1380" s="1"/>
      <c r="C1380" s="1"/>
      <c r="D1380" s="8"/>
      <c r="E1380" s="8"/>
      <c r="F1380" s="8"/>
      <c r="G1380" s="8"/>
      <c r="H1380" s="8"/>
      <c r="I1380" s="5"/>
      <c r="J1380" s="5"/>
      <c r="K1380" s="5"/>
    </row>
    <row r="1381" spans="2:11" x14ac:dyDescent="0.25">
      <c r="B1381" s="1"/>
      <c r="C1381" s="1"/>
      <c r="D1381" s="8"/>
      <c r="E1381" s="8"/>
      <c r="F1381" s="8"/>
      <c r="G1381" s="8"/>
      <c r="H1381" s="8"/>
      <c r="I1381" s="5"/>
      <c r="J1381" s="5"/>
      <c r="K1381" s="5"/>
    </row>
    <row r="1382" spans="2:11" x14ac:dyDescent="0.25">
      <c r="B1382" s="1"/>
      <c r="C1382" s="1"/>
      <c r="D1382" s="8"/>
      <c r="E1382" s="8"/>
      <c r="F1382" s="8"/>
      <c r="G1382" s="8"/>
      <c r="H1382" s="8"/>
      <c r="I1382" s="5"/>
      <c r="J1382" s="5"/>
      <c r="K1382" s="5"/>
    </row>
    <row r="1383" spans="2:11" x14ac:dyDescent="0.25">
      <c r="B1383" s="1"/>
      <c r="C1383" s="1"/>
      <c r="D1383" s="8"/>
      <c r="E1383" s="8"/>
      <c r="F1383" s="8"/>
      <c r="G1383" s="8"/>
      <c r="H1383" s="8"/>
      <c r="I1383" s="5"/>
      <c r="J1383" s="5"/>
      <c r="K1383" s="5"/>
    </row>
    <row r="1384" spans="2:11" x14ac:dyDescent="0.25">
      <c r="B1384" s="1"/>
      <c r="C1384" s="1"/>
      <c r="D1384" s="8"/>
      <c r="E1384" s="8"/>
      <c r="F1384" s="8"/>
      <c r="G1384" s="8"/>
      <c r="H1384" s="8"/>
      <c r="I1384" s="5"/>
      <c r="J1384" s="5"/>
      <c r="K1384" s="5"/>
    </row>
    <row r="1385" spans="2:11" x14ac:dyDescent="0.25">
      <c r="B1385" s="1"/>
      <c r="C1385" s="1"/>
      <c r="D1385" s="8"/>
      <c r="E1385" s="8"/>
      <c r="F1385" s="8"/>
      <c r="G1385" s="8"/>
      <c r="H1385" s="8"/>
      <c r="I1385" s="5"/>
      <c r="J1385" s="5"/>
      <c r="K1385" s="5"/>
    </row>
    <row r="1386" spans="2:11" x14ac:dyDescent="0.25">
      <c r="B1386" s="1"/>
      <c r="C1386" s="1"/>
      <c r="D1386" s="8"/>
      <c r="E1386" s="8"/>
      <c r="F1386" s="8"/>
      <c r="G1386" s="8"/>
      <c r="H1386" s="8"/>
      <c r="I1386" s="5"/>
      <c r="J1386" s="5"/>
      <c r="K1386" s="5"/>
    </row>
    <row r="1387" spans="2:11" x14ac:dyDescent="0.25">
      <c r="B1387" s="1"/>
      <c r="C1387" s="1"/>
      <c r="D1387" s="8"/>
      <c r="E1387" s="8"/>
      <c r="F1387" s="8"/>
      <c r="G1387" s="8"/>
      <c r="H1387" s="8"/>
      <c r="I1387" s="5"/>
      <c r="J1387" s="5"/>
      <c r="K1387" s="5"/>
    </row>
    <row r="1388" spans="2:11" x14ac:dyDescent="0.25">
      <c r="B1388" s="1"/>
      <c r="C1388" s="1"/>
      <c r="D1388" s="8"/>
      <c r="E1388" s="8"/>
      <c r="F1388" s="8"/>
      <c r="G1388" s="8"/>
      <c r="H1388" s="8"/>
      <c r="I1388" s="5"/>
      <c r="J1388" s="5"/>
      <c r="K1388" s="5"/>
    </row>
    <row r="1389" spans="2:11" x14ac:dyDescent="0.25">
      <c r="B1389" s="1"/>
      <c r="C1389" s="1"/>
      <c r="D1389" s="8"/>
      <c r="E1389" s="8"/>
      <c r="F1389" s="8"/>
      <c r="G1389" s="8"/>
      <c r="H1389" s="8"/>
      <c r="I1389" s="5"/>
      <c r="J1389" s="5"/>
      <c r="K1389" s="5"/>
    </row>
    <row r="1390" spans="2:11" x14ac:dyDescent="0.25">
      <c r="B1390" s="1"/>
      <c r="C1390" s="1"/>
      <c r="D1390" s="8"/>
      <c r="E1390" s="8"/>
      <c r="F1390" s="8"/>
      <c r="G1390" s="8"/>
      <c r="H1390" s="8"/>
      <c r="I1390" s="5"/>
      <c r="J1390" s="5"/>
      <c r="K1390" s="5"/>
    </row>
    <row r="1391" spans="2:11" x14ac:dyDescent="0.25">
      <c r="B1391" s="1"/>
      <c r="C1391" s="1"/>
      <c r="D1391" s="8"/>
      <c r="E1391" s="8"/>
      <c r="F1391" s="8"/>
      <c r="G1391" s="8"/>
      <c r="H1391" s="8"/>
      <c r="I1391" s="5"/>
      <c r="J1391" s="5"/>
      <c r="K1391" s="5"/>
    </row>
    <row r="1392" spans="2:11" x14ac:dyDescent="0.25">
      <c r="B1392" s="1"/>
      <c r="C1392" s="1"/>
      <c r="D1392" s="8"/>
      <c r="E1392" s="8"/>
      <c r="F1392" s="8"/>
      <c r="G1392" s="8"/>
      <c r="H1392" s="8"/>
      <c r="I1392" s="5"/>
      <c r="J1392" s="5"/>
      <c r="K1392" s="5"/>
    </row>
    <row r="1393" spans="2:11" x14ac:dyDescent="0.25">
      <c r="B1393" s="1"/>
      <c r="C1393" s="1"/>
      <c r="D1393" s="8"/>
      <c r="E1393" s="8"/>
      <c r="F1393" s="8"/>
      <c r="G1393" s="8"/>
      <c r="H1393" s="8"/>
      <c r="I1393" s="5"/>
      <c r="J1393" s="5"/>
      <c r="K1393" s="5"/>
    </row>
    <row r="1394" spans="2:11" x14ac:dyDescent="0.25">
      <c r="B1394" s="1"/>
      <c r="C1394" s="1"/>
      <c r="D1394" s="8"/>
      <c r="E1394" s="8"/>
      <c r="F1394" s="8"/>
      <c r="G1394" s="8"/>
      <c r="H1394" s="8"/>
      <c r="I1394" s="5"/>
      <c r="J1394" s="5"/>
      <c r="K1394" s="5"/>
    </row>
    <row r="1395" spans="2:11" x14ac:dyDescent="0.25">
      <c r="B1395" s="1"/>
      <c r="C1395" s="1"/>
      <c r="D1395" s="8"/>
      <c r="E1395" s="8"/>
      <c r="F1395" s="8"/>
      <c r="G1395" s="8"/>
      <c r="H1395" s="8"/>
      <c r="I1395" s="5"/>
      <c r="J1395" s="5"/>
      <c r="K1395" s="5"/>
    </row>
    <row r="1396" spans="2:11" x14ac:dyDescent="0.25">
      <c r="B1396" s="1"/>
      <c r="C1396" s="1"/>
      <c r="D1396" s="8"/>
      <c r="E1396" s="8"/>
      <c r="F1396" s="8"/>
      <c r="G1396" s="8"/>
      <c r="H1396" s="8"/>
      <c r="I1396" s="5"/>
      <c r="J1396" s="5"/>
      <c r="K1396" s="5"/>
    </row>
    <row r="1397" spans="2:11" x14ac:dyDescent="0.25">
      <c r="B1397" s="1"/>
      <c r="C1397" s="1"/>
      <c r="D1397" s="8"/>
      <c r="E1397" s="8"/>
      <c r="F1397" s="8"/>
      <c r="G1397" s="8"/>
      <c r="H1397" s="8"/>
      <c r="I1397" s="5"/>
      <c r="J1397" s="5"/>
      <c r="K1397" s="5"/>
    </row>
    <row r="1398" spans="2:11" x14ac:dyDescent="0.25">
      <c r="B1398" s="1"/>
      <c r="C1398" s="1"/>
      <c r="D1398" s="8"/>
      <c r="E1398" s="8"/>
      <c r="F1398" s="8"/>
      <c r="G1398" s="8"/>
      <c r="H1398" s="8"/>
      <c r="I1398" s="5"/>
      <c r="J1398" s="5"/>
      <c r="K1398" s="5"/>
    </row>
    <row r="1399" spans="2:11" x14ac:dyDescent="0.25">
      <c r="B1399" s="1"/>
      <c r="C1399" s="1"/>
      <c r="D1399" s="8"/>
      <c r="E1399" s="8"/>
      <c r="F1399" s="8"/>
      <c r="G1399" s="8"/>
      <c r="H1399" s="8"/>
      <c r="I1399" s="5"/>
      <c r="J1399" s="5"/>
      <c r="K1399" s="5"/>
    </row>
    <row r="1400" spans="2:11" x14ac:dyDescent="0.25">
      <c r="B1400" s="1"/>
      <c r="C1400" s="1"/>
      <c r="D1400" s="8"/>
      <c r="E1400" s="8"/>
      <c r="F1400" s="8"/>
      <c r="G1400" s="8"/>
      <c r="H1400" s="8"/>
      <c r="I1400" s="5"/>
      <c r="J1400" s="5"/>
      <c r="K1400" s="5"/>
    </row>
    <row r="1401" spans="2:11" x14ac:dyDescent="0.25">
      <c r="B1401" s="1"/>
      <c r="C1401" s="1"/>
      <c r="D1401" s="8"/>
      <c r="E1401" s="8"/>
      <c r="F1401" s="8"/>
      <c r="G1401" s="8"/>
      <c r="H1401" s="8"/>
      <c r="I1401" s="5"/>
      <c r="J1401" s="5"/>
      <c r="K1401" s="5"/>
    </row>
    <row r="1402" spans="2:11" x14ac:dyDescent="0.25">
      <c r="B1402" s="1"/>
      <c r="C1402" s="1"/>
      <c r="D1402" s="8"/>
      <c r="E1402" s="8"/>
      <c r="F1402" s="8"/>
      <c r="G1402" s="8"/>
      <c r="H1402" s="8"/>
      <c r="I1402" s="5"/>
      <c r="J1402" s="5"/>
      <c r="K1402" s="5"/>
    </row>
    <row r="1403" spans="2:11" x14ac:dyDescent="0.25">
      <c r="B1403" s="1"/>
      <c r="C1403" s="1"/>
      <c r="D1403" s="8"/>
      <c r="E1403" s="8"/>
      <c r="F1403" s="8"/>
      <c r="G1403" s="8"/>
      <c r="H1403" s="8"/>
      <c r="I1403" s="5"/>
      <c r="J1403" s="5"/>
      <c r="K1403" s="5"/>
    </row>
    <row r="1404" spans="2:11" x14ac:dyDescent="0.25">
      <c r="B1404" s="1"/>
      <c r="C1404" s="1"/>
      <c r="D1404" s="8"/>
      <c r="E1404" s="8"/>
      <c r="F1404" s="8"/>
      <c r="G1404" s="8"/>
      <c r="H1404" s="8"/>
      <c r="I1404" s="5"/>
      <c r="J1404" s="5"/>
      <c r="K1404" s="5"/>
    </row>
    <row r="1405" spans="2:11" x14ac:dyDescent="0.25">
      <c r="B1405" s="1"/>
      <c r="C1405" s="1"/>
      <c r="D1405" s="8"/>
      <c r="E1405" s="8"/>
      <c r="F1405" s="8"/>
      <c r="G1405" s="8"/>
      <c r="H1405" s="8"/>
      <c r="I1405" s="5"/>
      <c r="J1405" s="5"/>
      <c r="K1405" s="5"/>
    </row>
    <row r="1406" spans="2:11" x14ac:dyDescent="0.25">
      <c r="B1406" s="1"/>
      <c r="C1406" s="1"/>
      <c r="D1406" s="8"/>
      <c r="E1406" s="8"/>
      <c r="F1406" s="8"/>
      <c r="G1406" s="8"/>
      <c r="H1406" s="8"/>
      <c r="I1406" s="5"/>
      <c r="J1406" s="5"/>
      <c r="K1406" s="5"/>
    </row>
    <row r="1407" spans="2:11" x14ac:dyDescent="0.25">
      <c r="B1407" s="1"/>
      <c r="C1407" s="1"/>
      <c r="D1407" s="8"/>
      <c r="E1407" s="8"/>
      <c r="F1407" s="8"/>
      <c r="G1407" s="8"/>
      <c r="H1407" s="8"/>
      <c r="I1407" s="5"/>
      <c r="J1407" s="5"/>
      <c r="K1407" s="5"/>
    </row>
    <row r="1408" spans="2:11" x14ac:dyDescent="0.25">
      <c r="B1408" s="1"/>
      <c r="C1408" s="1"/>
      <c r="D1408" s="8"/>
      <c r="E1408" s="8"/>
      <c r="F1408" s="8"/>
      <c r="G1408" s="8"/>
      <c r="H1408" s="8"/>
      <c r="I1408" s="5"/>
      <c r="J1408" s="5"/>
      <c r="K1408" s="5"/>
    </row>
    <row r="1409" spans="2:11" x14ac:dyDescent="0.25">
      <c r="B1409" s="1"/>
      <c r="C1409" s="1"/>
      <c r="D1409" s="8"/>
      <c r="E1409" s="8"/>
      <c r="F1409" s="8"/>
      <c r="G1409" s="8"/>
      <c r="H1409" s="8"/>
      <c r="I1409" s="5"/>
      <c r="J1409" s="5"/>
      <c r="K1409" s="5"/>
    </row>
    <row r="1410" spans="2:11" x14ac:dyDescent="0.25">
      <c r="B1410" s="1"/>
      <c r="C1410" s="1"/>
      <c r="D1410" s="8"/>
      <c r="E1410" s="8"/>
      <c r="F1410" s="8"/>
      <c r="G1410" s="8"/>
      <c r="H1410" s="8"/>
      <c r="I1410" s="5"/>
      <c r="J1410" s="5"/>
      <c r="K1410" s="5"/>
    </row>
    <row r="1411" spans="2:11" x14ac:dyDescent="0.25">
      <c r="B1411" s="1"/>
      <c r="C1411" s="1"/>
      <c r="D1411" s="8"/>
      <c r="E1411" s="8"/>
      <c r="F1411" s="8"/>
      <c r="G1411" s="8"/>
      <c r="H1411" s="8"/>
      <c r="I1411" s="5"/>
      <c r="J1411" s="5"/>
      <c r="K1411" s="5"/>
    </row>
    <row r="1412" spans="2:11" x14ac:dyDescent="0.25">
      <c r="B1412" s="1"/>
      <c r="C1412" s="1"/>
      <c r="D1412" s="8"/>
      <c r="E1412" s="8"/>
      <c r="F1412" s="8"/>
      <c r="G1412" s="8"/>
      <c r="H1412" s="8"/>
      <c r="I1412" s="5"/>
      <c r="J1412" s="5"/>
      <c r="K1412" s="5"/>
    </row>
    <row r="1413" spans="2:11" x14ac:dyDescent="0.25">
      <c r="B1413" s="1"/>
      <c r="C1413" s="1"/>
      <c r="D1413" s="8"/>
      <c r="E1413" s="8"/>
      <c r="F1413" s="8"/>
      <c r="G1413" s="8"/>
      <c r="H1413" s="8"/>
      <c r="I1413" s="5"/>
      <c r="J1413" s="5"/>
      <c r="K1413" s="5"/>
    </row>
    <row r="1414" spans="2:11" x14ac:dyDescent="0.25">
      <c r="B1414" s="1"/>
      <c r="C1414" s="1"/>
      <c r="D1414" s="8"/>
      <c r="E1414" s="8"/>
      <c r="F1414" s="8"/>
      <c r="G1414" s="8"/>
      <c r="H1414" s="8"/>
      <c r="I1414" s="5"/>
      <c r="J1414" s="5"/>
      <c r="K1414" s="5"/>
    </row>
    <row r="1415" spans="2:11" x14ac:dyDescent="0.25">
      <c r="B1415" s="1"/>
      <c r="C1415" s="1"/>
      <c r="D1415" s="8"/>
      <c r="E1415" s="8"/>
      <c r="F1415" s="8"/>
      <c r="G1415" s="8"/>
      <c r="H1415" s="8"/>
      <c r="I1415" s="5"/>
      <c r="J1415" s="5"/>
      <c r="K1415" s="5"/>
    </row>
    <row r="1416" spans="2:11" x14ac:dyDescent="0.25">
      <c r="B1416" s="1"/>
      <c r="C1416" s="1"/>
      <c r="D1416" s="8"/>
      <c r="E1416" s="8"/>
      <c r="F1416" s="8"/>
      <c r="G1416" s="8"/>
      <c r="H1416" s="8"/>
      <c r="I1416" s="5"/>
      <c r="J1416" s="5"/>
      <c r="K1416" s="5"/>
    </row>
    <row r="1417" spans="2:11" x14ac:dyDescent="0.25">
      <c r="B1417" s="1"/>
      <c r="C1417" s="1"/>
      <c r="D1417" s="8"/>
      <c r="E1417" s="8"/>
      <c r="F1417" s="8"/>
      <c r="G1417" s="8"/>
      <c r="H1417" s="8"/>
      <c r="I1417" s="5"/>
      <c r="J1417" s="5"/>
      <c r="K1417" s="5"/>
    </row>
    <row r="1418" spans="2:11" x14ac:dyDescent="0.25">
      <c r="B1418" s="1"/>
      <c r="C1418" s="1"/>
      <c r="D1418" s="8"/>
      <c r="E1418" s="8"/>
      <c r="F1418" s="8"/>
      <c r="G1418" s="8"/>
      <c r="H1418" s="8"/>
      <c r="I1418" s="5"/>
      <c r="J1418" s="5"/>
      <c r="K1418" s="5"/>
    </row>
    <row r="1419" spans="2:11" x14ac:dyDescent="0.25">
      <c r="B1419" s="1"/>
      <c r="C1419" s="1"/>
      <c r="D1419" s="8"/>
      <c r="E1419" s="8"/>
      <c r="F1419" s="8"/>
      <c r="G1419" s="8"/>
      <c r="H1419" s="8"/>
      <c r="I1419" s="5"/>
      <c r="J1419" s="5"/>
      <c r="K1419" s="5"/>
    </row>
    <row r="1420" spans="2:11" x14ac:dyDescent="0.25">
      <c r="B1420" s="1"/>
      <c r="C1420" s="1"/>
      <c r="D1420" s="8"/>
      <c r="E1420" s="8"/>
      <c r="F1420" s="8"/>
      <c r="G1420" s="8"/>
      <c r="H1420" s="8"/>
      <c r="I1420" s="5"/>
      <c r="J1420" s="5"/>
      <c r="K1420" s="5"/>
    </row>
    <row r="1421" spans="2:11" x14ac:dyDescent="0.25">
      <c r="B1421" s="1"/>
      <c r="C1421" s="1"/>
      <c r="D1421" s="8"/>
      <c r="E1421" s="8"/>
      <c r="F1421" s="8"/>
      <c r="G1421" s="8"/>
      <c r="H1421" s="8"/>
      <c r="I1421" s="5"/>
      <c r="J1421" s="5"/>
      <c r="K1421" s="5"/>
    </row>
    <row r="1422" spans="2:11" x14ac:dyDescent="0.25">
      <c r="B1422" s="1"/>
      <c r="C1422" s="1"/>
      <c r="D1422" s="8"/>
      <c r="E1422" s="8"/>
      <c r="F1422" s="8"/>
      <c r="G1422" s="8"/>
      <c r="H1422" s="8"/>
      <c r="I1422" s="5"/>
      <c r="J1422" s="5"/>
      <c r="K1422" s="5"/>
    </row>
    <row r="1423" spans="2:11" x14ac:dyDescent="0.25">
      <c r="B1423" s="1"/>
      <c r="C1423" s="1"/>
      <c r="D1423" s="8"/>
      <c r="E1423" s="8"/>
      <c r="F1423" s="8"/>
      <c r="G1423" s="8"/>
      <c r="H1423" s="8"/>
      <c r="I1423" s="5"/>
      <c r="J1423" s="5"/>
      <c r="K1423" s="5"/>
    </row>
    <row r="1424" spans="2:11" x14ac:dyDescent="0.25">
      <c r="B1424" s="1"/>
      <c r="C1424" s="1"/>
      <c r="D1424" s="8"/>
      <c r="E1424" s="8"/>
      <c r="F1424" s="8"/>
      <c r="G1424" s="8"/>
      <c r="H1424" s="8"/>
      <c r="I1424" s="5"/>
      <c r="J1424" s="5"/>
      <c r="K1424" s="5"/>
    </row>
    <row r="1425" spans="2:11" x14ac:dyDescent="0.25">
      <c r="B1425" s="1"/>
      <c r="C1425" s="1"/>
      <c r="D1425" s="8"/>
      <c r="E1425" s="8"/>
      <c r="F1425" s="8"/>
      <c r="G1425" s="8"/>
      <c r="H1425" s="8"/>
      <c r="I1425" s="5"/>
      <c r="J1425" s="5"/>
      <c r="K1425" s="5"/>
    </row>
    <row r="1426" spans="2:11" x14ac:dyDescent="0.25">
      <c r="B1426" s="1"/>
      <c r="C1426" s="1"/>
      <c r="D1426" s="8"/>
      <c r="E1426" s="8"/>
      <c r="F1426" s="8"/>
      <c r="G1426" s="8"/>
      <c r="H1426" s="8"/>
      <c r="I1426" s="5"/>
      <c r="J1426" s="5"/>
      <c r="K1426" s="5"/>
    </row>
    <row r="1427" spans="2:11" x14ac:dyDescent="0.25">
      <c r="B1427" s="1"/>
      <c r="C1427" s="1"/>
      <c r="D1427" s="8"/>
      <c r="E1427" s="8"/>
      <c r="F1427" s="8"/>
      <c r="G1427" s="8"/>
      <c r="H1427" s="8"/>
      <c r="I1427" s="5"/>
      <c r="J1427" s="5"/>
      <c r="K1427" s="5"/>
    </row>
    <row r="1428" spans="2:11" x14ac:dyDescent="0.25">
      <c r="B1428" s="1"/>
      <c r="C1428" s="1"/>
      <c r="D1428" s="8"/>
      <c r="E1428" s="8"/>
      <c r="F1428" s="8"/>
      <c r="G1428" s="8"/>
      <c r="H1428" s="8"/>
      <c r="I1428" s="5"/>
      <c r="J1428" s="5"/>
      <c r="K1428" s="5"/>
    </row>
    <row r="1429" spans="2:11" x14ac:dyDescent="0.25">
      <c r="B1429" s="1"/>
      <c r="C1429" s="1"/>
      <c r="D1429" s="8"/>
      <c r="E1429" s="8"/>
      <c r="F1429" s="8"/>
      <c r="G1429" s="8"/>
      <c r="H1429" s="8"/>
      <c r="I1429" s="5"/>
      <c r="J1429" s="5"/>
      <c r="K1429" s="5"/>
    </row>
    <row r="1430" spans="2:11" x14ac:dyDescent="0.25">
      <c r="B1430" s="1"/>
      <c r="C1430" s="1"/>
      <c r="D1430" s="8"/>
      <c r="E1430" s="8"/>
      <c r="F1430" s="8"/>
      <c r="G1430" s="8"/>
      <c r="H1430" s="8"/>
      <c r="I1430" s="5"/>
      <c r="J1430" s="5"/>
      <c r="K1430" s="5"/>
    </row>
    <row r="1431" spans="2:11" x14ac:dyDescent="0.25">
      <c r="B1431" s="1"/>
      <c r="C1431" s="1"/>
      <c r="D1431" s="8"/>
      <c r="E1431" s="8"/>
      <c r="F1431" s="8"/>
      <c r="G1431" s="8"/>
      <c r="H1431" s="8"/>
      <c r="I1431" s="5"/>
      <c r="J1431" s="5"/>
      <c r="K1431" s="5"/>
    </row>
    <row r="1432" spans="2:11" x14ac:dyDescent="0.25">
      <c r="B1432" s="1"/>
      <c r="C1432" s="1"/>
      <c r="D1432" s="8"/>
      <c r="E1432" s="8"/>
      <c r="F1432" s="8"/>
      <c r="G1432" s="8"/>
      <c r="H1432" s="8"/>
      <c r="I1432" s="5"/>
      <c r="J1432" s="5"/>
      <c r="K1432" s="5"/>
    </row>
    <row r="1433" spans="2:11" x14ac:dyDescent="0.25">
      <c r="B1433" s="1"/>
      <c r="C1433" s="1"/>
      <c r="D1433" s="8"/>
      <c r="E1433" s="8"/>
      <c r="F1433" s="8"/>
      <c r="G1433" s="8"/>
      <c r="H1433" s="8"/>
      <c r="I1433" s="5"/>
      <c r="J1433" s="5"/>
      <c r="K1433" s="5"/>
    </row>
    <row r="1434" spans="2:11" x14ac:dyDescent="0.25">
      <c r="B1434" s="1"/>
      <c r="C1434" s="1"/>
      <c r="D1434" s="8"/>
      <c r="E1434" s="8"/>
      <c r="F1434" s="8"/>
      <c r="G1434" s="8"/>
      <c r="H1434" s="8"/>
      <c r="I1434" s="5"/>
      <c r="J1434" s="5"/>
      <c r="K1434" s="5"/>
    </row>
    <row r="1435" spans="2:11" x14ac:dyDescent="0.25">
      <c r="B1435" s="1"/>
      <c r="C1435" s="1"/>
      <c r="D1435" s="8"/>
      <c r="E1435" s="8"/>
      <c r="F1435" s="8"/>
      <c r="G1435" s="8"/>
      <c r="H1435" s="8"/>
      <c r="I1435" s="5"/>
      <c r="J1435" s="5"/>
      <c r="K1435" s="5"/>
    </row>
    <row r="1436" spans="2:11" x14ac:dyDescent="0.25">
      <c r="B1436" s="1"/>
      <c r="C1436" s="1"/>
      <c r="D1436" s="8"/>
      <c r="E1436" s="8"/>
      <c r="F1436" s="8"/>
      <c r="G1436" s="8"/>
      <c r="H1436" s="8"/>
      <c r="I1436" s="5"/>
      <c r="J1436" s="5"/>
      <c r="K1436" s="5"/>
    </row>
    <row r="1437" spans="2:11" x14ac:dyDescent="0.25">
      <c r="B1437" s="1"/>
      <c r="C1437" s="1"/>
      <c r="D1437" s="8"/>
      <c r="E1437" s="8"/>
      <c r="F1437" s="8"/>
      <c r="G1437" s="8"/>
      <c r="H1437" s="8"/>
      <c r="I1437" s="5"/>
      <c r="J1437" s="5"/>
      <c r="K1437" s="5"/>
    </row>
    <row r="1438" spans="2:11" x14ac:dyDescent="0.25">
      <c r="B1438" s="1"/>
      <c r="C1438" s="1"/>
      <c r="D1438" s="8"/>
      <c r="E1438" s="8"/>
      <c r="F1438" s="8"/>
      <c r="G1438" s="8"/>
      <c r="H1438" s="8"/>
      <c r="I1438" s="5"/>
      <c r="J1438" s="5"/>
      <c r="K1438" s="5"/>
    </row>
    <row r="1439" spans="2:11" x14ac:dyDescent="0.25">
      <c r="B1439" s="1"/>
      <c r="C1439" s="1"/>
      <c r="D1439" s="8"/>
      <c r="E1439" s="8"/>
      <c r="F1439" s="8"/>
      <c r="G1439" s="8"/>
      <c r="H1439" s="8"/>
      <c r="I1439" s="5"/>
      <c r="J1439" s="5"/>
      <c r="K1439" s="5"/>
    </row>
    <row r="1440" spans="2:11" x14ac:dyDescent="0.25">
      <c r="B1440" s="1"/>
      <c r="C1440" s="1"/>
      <c r="D1440" s="8"/>
      <c r="E1440" s="8"/>
      <c r="F1440" s="8"/>
      <c r="G1440" s="8"/>
      <c r="H1440" s="8"/>
      <c r="I1440" s="5"/>
      <c r="J1440" s="5"/>
      <c r="K1440" s="5"/>
    </row>
    <row r="1441" spans="2:11" x14ac:dyDescent="0.25">
      <c r="B1441" s="1"/>
      <c r="C1441" s="1"/>
      <c r="D1441" s="8"/>
      <c r="E1441" s="8"/>
      <c r="F1441" s="8"/>
      <c r="G1441" s="8"/>
      <c r="H1441" s="8"/>
      <c r="I1441" s="5"/>
      <c r="J1441" s="5"/>
      <c r="K1441" s="5"/>
    </row>
    <row r="1442" spans="2:11" x14ac:dyDescent="0.25">
      <c r="B1442" s="1"/>
      <c r="C1442" s="1"/>
      <c r="D1442" s="8"/>
      <c r="E1442" s="8"/>
      <c r="F1442" s="8"/>
      <c r="G1442" s="8"/>
      <c r="H1442" s="8"/>
      <c r="I1442" s="5"/>
      <c r="J1442" s="5"/>
      <c r="K1442" s="5"/>
    </row>
    <row r="1443" spans="2:11" x14ac:dyDescent="0.25">
      <c r="B1443" s="1"/>
      <c r="C1443" s="1"/>
      <c r="D1443" s="8"/>
      <c r="E1443" s="8"/>
      <c r="F1443" s="8"/>
      <c r="G1443" s="8"/>
      <c r="H1443" s="8"/>
      <c r="I1443" s="5"/>
      <c r="J1443" s="5"/>
      <c r="K1443" s="5"/>
    </row>
    <row r="1444" spans="2:11" x14ac:dyDescent="0.25">
      <c r="B1444" s="1"/>
      <c r="C1444" s="1"/>
      <c r="D1444" s="8"/>
      <c r="E1444" s="8"/>
      <c r="F1444" s="8"/>
      <c r="G1444" s="8"/>
      <c r="H1444" s="8"/>
      <c r="I1444" s="5"/>
      <c r="J1444" s="5"/>
      <c r="K1444" s="5"/>
    </row>
    <row r="1445" spans="2:11" x14ac:dyDescent="0.25">
      <c r="B1445" s="1"/>
      <c r="C1445" s="1"/>
      <c r="D1445" s="8"/>
      <c r="E1445" s="8"/>
      <c r="F1445" s="8"/>
      <c r="G1445" s="8"/>
      <c r="H1445" s="8"/>
      <c r="I1445" s="5"/>
      <c r="J1445" s="5"/>
      <c r="K1445" s="5"/>
    </row>
    <row r="1446" spans="2:11" x14ac:dyDescent="0.25">
      <c r="B1446" s="1"/>
      <c r="C1446" s="1"/>
      <c r="D1446" s="8"/>
      <c r="E1446" s="8"/>
      <c r="F1446" s="8"/>
      <c r="G1446" s="8"/>
      <c r="H1446" s="8"/>
      <c r="I1446" s="5"/>
      <c r="J1446" s="5"/>
      <c r="K1446" s="5"/>
    </row>
    <row r="1447" spans="2:11" x14ac:dyDescent="0.25">
      <c r="B1447" s="1"/>
      <c r="C1447" s="1"/>
      <c r="D1447" s="8"/>
      <c r="E1447" s="8"/>
      <c r="F1447" s="8"/>
      <c r="G1447" s="8"/>
      <c r="H1447" s="8"/>
      <c r="I1447" s="5"/>
      <c r="J1447" s="5"/>
      <c r="K1447" s="5"/>
    </row>
    <row r="1448" spans="2:11" x14ac:dyDescent="0.25">
      <c r="B1448" s="1"/>
      <c r="C1448" s="1"/>
      <c r="D1448" s="8"/>
      <c r="E1448" s="8"/>
      <c r="F1448" s="8"/>
      <c r="G1448" s="8"/>
      <c r="H1448" s="8"/>
      <c r="I1448" s="5"/>
      <c r="J1448" s="5"/>
      <c r="K1448" s="5"/>
    </row>
    <row r="1449" spans="2:11" x14ac:dyDescent="0.25">
      <c r="B1449" s="1"/>
      <c r="C1449" s="1"/>
      <c r="D1449" s="8"/>
      <c r="E1449" s="8"/>
      <c r="F1449" s="8"/>
      <c r="G1449" s="8"/>
      <c r="H1449" s="8"/>
      <c r="I1449" s="5"/>
      <c r="J1449" s="5"/>
      <c r="K1449" s="5"/>
    </row>
    <row r="1450" spans="2:11" x14ac:dyDescent="0.25">
      <c r="B1450" s="1"/>
      <c r="C1450" s="1"/>
      <c r="D1450" s="8"/>
      <c r="E1450" s="8"/>
      <c r="F1450" s="8"/>
      <c r="G1450" s="8"/>
      <c r="H1450" s="8"/>
      <c r="I1450" s="5"/>
      <c r="J1450" s="5"/>
      <c r="K1450" s="5"/>
    </row>
    <row r="1451" spans="2:11" x14ac:dyDescent="0.25">
      <c r="B1451" s="1"/>
      <c r="C1451" s="1"/>
      <c r="D1451" s="8"/>
      <c r="E1451" s="8"/>
      <c r="F1451" s="8"/>
      <c r="G1451" s="8"/>
      <c r="H1451" s="8"/>
      <c r="I1451" s="5"/>
      <c r="J1451" s="5"/>
      <c r="K1451" s="5"/>
    </row>
    <row r="1452" spans="2:11" x14ac:dyDescent="0.25">
      <c r="B1452" s="1"/>
      <c r="C1452" s="1"/>
      <c r="D1452" s="8"/>
      <c r="E1452" s="8"/>
      <c r="F1452" s="8"/>
      <c r="G1452" s="8"/>
      <c r="H1452" s="8"/>
      <c r="I1452" s="5"/>
      <c r="J1452" s="5"/>
      <c r="K1452" s="5"/>
    </row>
    <row r="1453" spans="2:11" x14ac:dyDescent="0.25">
      <c r="B1453" s="1"/>
      <c r="C1453" s="1"/>
      <c r="D1453" s="8"/>
      <c r="E1453" s="8"/>
      <c r="F1453" s="8"/>
      <c r="G1453" s="8"/>
      <c r="H1453" s="8"/>
      <c r="I1453" s="5"/>
      <c r="J1453" s="5"/>
      <c r="K1453" s="5"/>
    </row>
    <row r="1454" spans="2:11" x14ac:dyDescent="0.25">
      <c r="B1454" s="1"/>
      <c r="C1454" s="1"/>
      <c r="D1454" s="8"/>
      <c r="E1454" s="8"/>
      <c r="F1454" s="8"/>
      <c r="G1454" s="8"/>
      <c r="H1454" s="8"/>
      <c r="I1454" s="5"/>
      <c r="J1454" s="5"/>
      <c r="K1454" s="5"/>
    </row>
    <row r="1455" spans="2:11" x14ac:dyDescent="0.25">
      <c r="B1455" s="1"/>
      <c r="C1455" s="1"/>
      <c r="D1455" s="8"/>
      <c r="E1455" s="8"/>
      <c r="F1455" s="8"/>
      <c r="G1455" s="8"/>
      <c r="H1455" s="8"/>
      <c r="I1455" s="5"/>
      <c r="J1455" s="5"/>
      <c r="K1455" s="5"/>
    </row>
    <row r="1456" spans="2:11" x14ac:dyDescent="0.25">
      <c r="B1456" s="1"/>
      <c r="C1456" s="1"/>
      <c r="D1456" s="8"/>
      <c r="E1456" s="8"/>
      <c r="F1456" s="8"/>
      <c r="G1456" s="8"/>
      <c r="H1456" s="8"/>
      <c r="I1456" s="5"/>
      <c r="J1456" s="5"/>
      <c r="K1456" s="5"/>
    </row>
    <row r="1457" spans="2:11" x14ac:dyDescent="0.25">
      <c r="B1457" s="1"/>
      <c r="C1457" s="1"/>
      <c r="D1457" s="8"/>
      <c r="E1457" s="8"/>
      <c r="F1457" s="8"/>
      <c r="G1457" s="8"/>
      <c r="H1457" s="8"/>
      <c r="I1457" s="5"/>
      <c r="J1457" s="5"/>
      <c r="K1457" s="5"/>
    </row>
    <row r="1458" spans="2:11" x14ac:dyDescent="0.25">
      <c r="B1458" s="1"/>
      <c r="C1458" s="1"/>
      <c r="D1458" s="8"/>
      <c r="E1458" s="8"/>
      <c r="F1458" s="8"/>
      <c r="G1458" s="8"/>
      <c r="H1458" s="8"/>
      <c r="I1458" s="5"/>
      <c r="J1458" s="5"/>
      <c r="K1458" s="5"/>
    </row>
    <row r="1459" spans="2:11" x14ac:dyDescent="0.25">
      <c r="B1459" s="1"/>
      <c r="C1459" s="1"/>
      <c r="D1459" s="8"/>
      <c r="E1459" s="8"/>
      <c r="F1459" s="8"/>
      <c r="G1459" s="8"/>
      <c r="H1459" s="8"/>
      <c r="I1459" s="5"/>
      <c r="J1459" s="5"/>
      <c r="K1459" s="5"/>
    </row>
    <row r="1460" spans="2:11" x14ac:dyDescent="0.25">
      <c r="B1460" s="1"/>
      <c r="C1460" s="1"/>
      <c r="D1460" s="8"/>
      <c r="E1460" s="8"/>
      <c r="F1460" s="8"/>
      <c r="G1460" s="8"/>
      <c r="H1460" s="8"/>
      <c r="I1460" s="5"/>
      <c r="J1460" s="5"/>
      <c r="K1460" s="5"/>
    </row>
    <row r="1461" spans="2:11" x14ac:dyDescent="0.25">
      <c r="B1461" s="1"/>
      <c r="C1461" s="1"/>
      <c r="D1461" s="8"/>
      <c r="E1461" s="8"/>
      <c r="F1461" s="8"/>
      <c r="G1461" s="8"/>
      <c r="H1461" s="8"/>
      <c r="I1461" s="5"/>
      <c r="J1461" s="5"/>
      <c r="K1461" s="5"/>
    </row>
    <row r="1462" spans="2:11" x14ac:dyDescent="0.25">
      <c r="B1462" s="1"/>
      <c r="C1462" s="1"/>
      <c r="D1462" s="8"/>
      <c r="E1462" s="8"/>
      <c r="F1462" s="8"/>
      <c r="G1462" s="8"/>
      <c r="H1462" s="8"/>
      <c r="I1462" s="5"/>
      <c r="J1462" s="5"/>
      <c r="K1462" s="5"/>
    </row>
    <row r="1463" spans="2:11" x14ac:dyDescent="0.25">
      <c r="B1463" s="1"/>
      <c r="C1463" s="1"/>
      <c r="D1463" s="8"/>
      <c r="E1463" s="8"/>
      <c r="F1463" s="8"/>
      <c r="G1463" s="8"/>
      <c r="H1463" s="8"/>
      <c r="I1463" s="5"/>
      <c r="J1463" s="5"/>
      <c r="K1463" s="5"/>
    </row>
    <row r="1464" spans="2:11" x14ac:dyDescent="0.25">
      <c r="B1464" s="1"/>
      <c r="C1464" s="1"/>
      <c r="D1464" s="8"/>
      <c r="E1464" s="8"/>
      <c r="F1464" s="8"/>
      <c r="G1464" s="8"/>
      <c r="H1464" s="8"/>
      <c r="I1464" s="5"/>
      <c r="J1464" s="5"/>
      <c r="K1464" s="5"/>
    </row>
    <row r="1465" spans="2:11" x14ac:dyDescent="0.25">
      <c r="B1465" s="1"/>
      <c r="C1465" s="1"/>
      <c r="D1465" s="8"/>
      <c r="E1465" s="8"/>
      <c r="F1465" s="8"/>
      <c r="G1465" s="8"/>
      <c r="H1465" s="8"/>
      <c r="I1465" s="5"/>
      <c r="J1465" s="5"/>
      <c r="K1465" s="5"/>
    </row>
    <row r="1466" spans="2:11" x14ac:dyDescent="0.25">
      <c r="B1466" s="1"/>
      <c r="C1466" s="1"/>
      <c r="D1466" s="8"/>
      <c r="E1466" s="8"/>
      <c r="F1466" s="8"/>
      <c r="G1466" s="8"/>
      <c r="H1466" s="8"/>
      <c r="I1466" s="5"/>
      <c r="J1466" s="5"/>
      <c r="K1466" s="5"/>
    </row>
    <row r="1467" spans="2:11" x14ac:dyDescent="0.25">
      <c r="B1467" s="1"/>
      <c r="C1467" s="1"/>
      <c r="D1467" s="8"/>
      <c r="E1467" s="8"/>
      <c r="F1467" s="8"/>
      <c r="G1467" s="8"/>
      <c r="H1467" s="8"/>
      <c r="I1467" s="5"/>
      <c r="J1467" s="5"/>
      <c r="K1467" s="5"/>
    </row>
    <row r="1468" spans="2:11" x14ac:dyDescent="0.25">
      <c r="B1468" s="1"/>
      <c r="C1468" s="1"/>
      <c r="D1468" s="8"/>
      <c r="E1468" s="8"/>
      <c r="F1468" s="8"/>
      <c r="G1468" s="8"/>
      <c r="H1468" s="8"/>
      <c r="I1468" s="5"/>
      <c r="J1468" s="5"/>
      <c r="K1468" s="5"/>
    </row>
    <row r="1469" spans="2:11" x14ac:dyDescent="0.25">
      <c r="B1469" s="1"/>
      <c r="C1469" s="1"/>
      <c r="D1469" s="8"/>
      <c r="E1469" s="8"/>
      <c r="F1469" s="8"/>
      <c r="G1469" s="8"/>
      <c r="H1469" s="8"/>
      <c r="I1469" s="5"/>
      <c r="J1469" s="5"/>
      <c r="K1469" s="5"/>
    </row>
    <row r="1470" spans="2:11" x14ac:dyDescent="0.25">
      <c r="B1470" s="1"/>
      <c r="C1470" s="1"/>
      <c r="D1470" s="8"/>
      <c r="E1470" s="8"/>
      <c r="F1470" s="8"/>
      <c r="G1470" s="8"/>
      <c r="H1470" s="8"/>
      <c r="I1470" s="5"/>
      <c r="J1470" s="5"/>
      <c r="K1470" s="5"/>
    </row>
    <row r="1471" spans="2:11" x14ac:dyDescent="0.25">
      <c r="B1471" s="1"/>
      <c r="C1471" s="1"/>
      <c r="D1471" s="8"/>
      <c r="E1471" s="8"/>
      <c r="F1471" s="8"/>
      <c r="G1471" s="8"/>
      <c r="H1471" s="8"/>
      <c r="I1471" s="5"/>
      <c r="J1471" s="5"/>
      <c r="K1471" s="5"/>
    </row>
    <row r="1472" spans="2:11" x14ac:dyDescent="0.25">
      <c r="B1472" s="1"/>
      <c r="C1472" s="1"/>
      <c r="D1472" s="8"/>
      <c r="E1472" s="8"/>
      <c r="F1472" s="8"/>
      <c r="G1472" s="8"/>
      <c r="H1472" s="8"/>
      <c r="I1472" s="5"/>
      <c r="J1472" s="5"/>
      <c r="K1472" s="5"/>
    </row>
    <row r="1473" spans="2:11" x14ac:dyDescent="0.25">
      <c r="B1473" s="1"/>
      <c r="C1473" s="1"/>
      <c r="D1473" s="8"/>
      <c r="E1473" s="8"/>
      <c r="F1473" s="8"/>
      <c r="G1473" s="8"/>
      <c r="H1473" s="8"/>
      <c r="I1473" s="5"/>
      <c r="J1473" s="5"/>
      <c r="K1473" s="5"/>
    </row>
    <row r="1474" spans="2:11" x14ac:dyDescent="0.25">
      <c r="B1474" s="1"/>
      <c r="C1474" s="1"/>
      <c r="D1474" s="8"/>
      <c r="E1474" s="8"/>
      <c r="F1474" s="8"/>
      <c r="G1474" s="8"/>
      <c r="H1474" s="8"/>
      <c r="I1474" s="5"/>
      <c r="J1474" s="5"/>
      <c r="K1474" s="5"/>
    </row>
    <row r="1475" spans="2:11" x14ac:dyDescent="0.25">
      <c r="B1475" s="1"/>
      <c r="C1475" s="1"/>
      <c r="D1475" s="8"/>
      <c r="E1475" s="8"/>
      <c r="F1475" s="8"/>
      <c r="G1475" s="8"/>
      <c r="H1475" s="8"/>
      <c r="I1475" s="5"/>
      <c r="J1475" s="5"/>
      <c r="K1475" s="5"/>
    </row>
    <row r="1476" spans="2:11" x14ac:dyDescent="0.25">
      <c r="B1476" s="1"/>
      <c r="C1476" s="1"/>
      <c r="D1476" s="8"/>
      <c r="E1476" s="8"/>
      <c r="F1476" s="8"/>
      <c r="G1476" s="8"/>
      <c r="H1476" s="8"/>
      <c r="I1476" s="5"/>
      <c r="J1476" s="5"/>
      <c r="K1476" s="5"/>
    </row>
    <row r="1477" spans="2:11" x14ac:dyDescent="0.25">
      <c r="B1477" s="1"/>
      <c r="C1477" s="1"/>
      <c r="D1477" s="8"/>
      <c r="E1477" s="8"/>
      <c r="F1477" s="8"/>
      <c r="G1477" s="8"/>
      <c r="H1477" s="8"/>
      <c r="I1477" s="5"/>
      <c r="J1477" s="5"/>
      <c r="K1477" s="5"/>
    </row>
    <row r="1478" spans="2:11" x14ac:dyDescent="0.25">
      <c r="B1478" s="1"/>
      <c r="C1478" s="1"/>
      <c r="D1478" s="8"/>
      <c r="E1478" s="8"/>
      <c r="F1478" s="8"/>
      <c r="G1478" s="8"/>
      <c r="H1478" s="8"/>
      <c r="I1478" s="5"/>
      <c r="J1478" s="5"/>
      <c r="K1478" s="5"/>
    </row>
    <row r="1479" spans="2:11" x14ac:dyDescent="0.25">
      <c r="B1479" s="1"/>
      <c r="C1479" s="1"/>
      <c r="D1479" s="8"/>
      <c r="E1479" s="8"/>
      <c r="F1479" s="8"/>
      <c r="G1479" s="8"/>
      <c r="H1479" s="8"/>
      <c r="I1479" s="5"/>
      <c r="J1479" s="5"/>
      <c r="K1479" s="5"/>
    </row>
    <row r="1480" spans="2:11" x14ac:dyDescent="0.25">
      <c r="B1480" s="1"/>
      <c r="C1480" s="1"/>
      <c r="D1480" s="8"/>
      <c r="E1480" s="8"/>
      <c r="F1480" s="8"/>
      <c r="G1480" s="8"/>
      <c r="H1480" s="8"/>
      <c r="I1480" s="5"/>
      <c r="J1480" s="5"/>
      <c r="K1480" s="5"/>
    </row>
    <row r="1481" spans="2:11" x14ac:dyDescent="0.25">
      <c r="B1481" s="1"/>
      <c r="C1481" s="1"/>
      <c r="D1481" s="8"/>
      <c r="E1481" s="8"/>
      <c r="F1481" s="8"/>
      <c r="G1481" s="8"/>
      <c r="H1481" s="8"/>
      <c r="I1481" s="5"/>
      <c r="J1481" s="5"/>
      <c r="K1481" s="5"/>
    </row>
    <row r="1482" spans="2:11" x14ac:dyDescent="0.25">
      <c r="B1482" s="1"/>
      <c r="C1482" s="1"/>
      <c r="D1482" s="8"/>
      <c r="E1482" s="8"/>
      <c r="F1482" s="8"/>
      <c r="G1482" s="8"/>
      <c r="H1482" s="8"/>
      <c r="I1482" s="5"/>
      <c r="J1482" s="5"/>
      <c r="K1482" s="5"/>
    </row>
    <row r="1483" spans="2:11" x14ac:dyDescent="0.25">
      <c r="B1483" s="1"/>
      <c r="C1483" s="1"/>
      <c r="D1483" s="8"/>
      <c r="E1483" s="8"/>
      <c r="F1483" s="8"/>
      <c r="G1483" s="8"/>
      <c r="H1483" s="8"/>
      <c r="I1483" s="5"/>
      <c r="J1483" s="5"/>
      <c r="K1483" s="5"/>
    </row>
    <row r="1484" spans="2:11" x14ac:dyDescent="0.25">
      <c r="B1484" s="1"/>
      <c r="C1484" s="1"/>
      <c r="D1484" s="8"/>
      <c r="E1484" s="8"/>
      <c r="F1484" s="8"/>
      <c r="G1484" s="8"/>
      <c r="H1484" s="8"/>
      <c r="I1484" s="5"/>
      <c r="J1484" s="5"/>
      <c r="K1484" s="5"/>
    </row>
    <row r="1485" spans="2:11" x14ac:dyDescent="0.25">
      <c r="B1485" s="1"/>
      <c r="C1485" s="1"/>
      <c r="D1485" s="8"/>
      <c r="E1485" s="8"/>
      <c r="F1485" s="8"/>
      <c r="G1485" s="8"/>
      <c r="H1485" s="8"/>
      <c r="I1485" s="5"/>
      <c r="J1485" s="5"/>
      <c r="K1485" s="5"/>
    </row>
    <row r="1486" spans="2:11" x14ac:dyDescent="0.25">
      <c r="B1486" s="1"/>
      <c r="C1486" s="1"/>
      <c r="D1486" s="8"/>
      <c r="E1486" s="8"/>
      <c r="F1486" s="8"/>
      <c r="G1486" s="8"/>
      <c r="H1486" s="8"/>
      <c r="I1486" s="5"/>
      <c r="J1486" s="5"/>
      <c r="K1486" s="5"/>
    </row>
    <row r="1487" spans="2:11" x14ac:dyDescent="0.25">
      <c r="B1487" s="1"/>
      <c r="C1487" s="1"/>
      <c r="D1487" s="8"/>
      <c r="E1487" s="8"/>
      <c r="F1487" s="8"/>
      <c r="G1487" s="8"/>
      <c r="H1487" s="8"/>
      <c r="I1487" s="5"/>
      <c r="J1487" s="5"/>
      <c r="K1487" s="5"/>
    </row>
    <row r="1488" spans="2:11" x14ac:dyDescent="0.25">
      <c r="B1488" s="1"/>
      <c r="C1488" s="1"/>
      <c r="D1488" s="8"/>
      <c r="E1488" s="8"/>
      <c r="F1488" s="8"/>
      <c r="G1488" s="8"/>
      <c r="H1488" s="8"/>
      <c r="I1488" s="5"/>
      <c r="J1488" s="5"/>
      <c r="K1488" s="5"/>
    </row>
    <row r="1489" spans="2:11" x14ac:dyDescent="0.25">
      <c r="B1489" s="1"/>
      <c r="C1489" s="1"/>
      <c r="D1489" s="8"/>
      <c r="E1489" s="8"/>
      <c r="F1489" s="8"/>
      <c r="G1489" s="8"/>
      <c r="H1489" s="8"/>
      <c r="I1489" s="5"/>
      <c r="J1489" s="5"/>
      <c r="K1489" s="5"/>
    </row>
    <row r="1490" spans="2:11" x14ac:dyDescent="0.25">
      <c r="B1490" s="1"/>
      <c r="C1490" s="1"/>
      <c r="D1490" s="8"/>
      <c r="E1490" s="8"/>
      <c r="F1490" s="8"/>
      <c r="G1490" s="8"/>
      <c r="H1490" s="8"/>
      <c r="I1490" s="5"/>
      <c r="J1490" s="5"/>
      <c r="K1490" s="5"/>
    </row>
    <row r="1491" spans="2:11" x14ac:dyDescent="0.25">
      <c r="B1491" s="1"/>
      <c r="C1491" s="1"/>
      <c r="D1491" s="8"/>
      <c r="E1491" s="8"/>
      <c r="F1491" s="8"/>
      <c r="G1491" s="8"/>
      <c r="H1491" s="8"/>
      <c r="I1491" s="5"/>
      <c r="J1491" s="5"/>
      <c r="K1491" s="5"/>
    </row>
    <row r="1492" spans="2:11" x14ac:dyDescent="0.25">
      <c r="B1492" s="1"/>
      <c r="C1492" s="1"/>
      <c r="D1492" s="8"/>
      <c r="E1492" s="8"/>
      <c r="F1492" s="8"/>
      <c r="G1492" s="8"/>
      <c r="H1492" s="8"/>
      <c r="I1492" s="5"/>
      <c r="J1492" s="5"/>
      <c r="K1492" s="5"/>
    </row>
    <row r="1493" spans="2:11" x14ac:dyDescent="0.25">
      <c r="B1493" s="1"/>
      <c r="C1493" s="1"/>
      <c r="D1493" s="8"/>
      <c r="E1493" s="8"/>
      <c r="F1493" s="8"/>
      <c r="G1493" s="8"/>
      <c r="H1493" s="8"/>
      <c r="I1493" s="5"/>
      <c r="J1493" s="5"/>
      <c r="K1493" s="5"/>
    </row>
    <row r="1494" spans="2:11" x14ac:dyDescent="0.25">
      <c r="B1494" s="1"/>
      <c r="C1494" s="1"/>
      <c r="D1494" s="8"/>
      <c r="E1494" s="8"/>
      <c r="F1494" s="8"/>
      <c r="G1494" s="8"/>
      <c r="H1494" s="8"/>
      <c r="I1494" s="5"/>
      <c r="J1494" s="5"/>
      <c r="K1494" s="5"/>
    </row>
    <row r="1495" spans="2:11" x14ac:dyDescent="0.25">
      <c r="B1495" s="1"/>
      <c r="C1495" s="1"/>
      <c r="D1495" s="8"/>
      <c r="E1495" s="8"/>
      <c r="F1495" s="8"/>
      <c r="G1495" s="8"/>
      <c r="H1495" s="8"/>
      <c r="I1495" s="5"/>
      <c r="J1495" s="5"/>
      <c r="K1495" s="5"/>
    </row>
    <row r="1496" spans="2:11" x14ac:dyDescent="0.25">
      <c r="B1496" s="1"/>
      <c r="C1496" s="1"/>
      <c r="D1496" s="8"/>
      <c r="E1496" s="8"/>
      <c r="F1496" s="8"/>
      <c r="G1496" s="8"/>
      <c r="H1496" s="8"/>
      <c r="I1496" s="5"/>
      <c r="J1496" s="5"/>
      <c r="K1496" s="5"/>
    </row>
    <row r="1497" spans="2:11" x14ac:dyDescent="0.25">
      <c r="B1497" s="1"/>
      <c r="C1497" s="1"/>
      <c r="D1497" s="8"/>
      <c r="E1497" s="8"/>
      <c r="F1497" s="8"/>
      <c r="G1497" s="8"/>
      <c r="H1497" s="8"/>
      <c r="I1497" s="5"/>
      <c r="J1497" s="5"/>
      <c r="K1497" s="5"/>
    </row>
    <row r="1498" spans="2:11" x14ac:dyDescent="0.25">
      <c r="B1498" s="1"/>
      <c r="C1498" s="1"/>
      <c r="D1498" s="8"/>
      <c r="E1498" s="8"/>
      <c r="F1498" s="8"/>
      <c r="G1498" s="8"/>
      <c r="H1498" s="8"/>
      <c r="I1498" s="5"/>
      <c r="J1498" s="5"/>
      <c r="K1498" s="5"/>
    </row>
    <row r="1499" spans="2:11" x14ac:dyDescent="0.25">
      <c r="B1499" s="1"/>
      <c r="C1499" s="1"/>
      <c r="D1499" s="8"/>
      <c r="E1499" s="8"/>
      <c r="F1499" s="8"/>
      <c r="G1499" s="8"/>
      <c r="H1499" s="8"/>
      <c r="I1499" s="5"/>
      <c r="J1499" s="5"/>
      <c r="K1499" s="5"/>
    </row>
    <row r="1500" spans="2:11" x14ac:dyDescent="0.25">
      <c r="B1500" s="1"/>
      <c r="C1500" s="1"/>
      <c r="D1500" s="8"/>
      <c r="E1500" s="8"/>
      <c r="F1500" s="8"/>
      <c r="G1500" s="8"/>
      <c r="H1500" s="8"/>
      <c r="I1500" s="5"/>
      <c r="J1500" s="5"/>
      <c r="K1500" s="5"/>
    </row>
    <row r="1501" spans="2:11" x14ac:dyDescent="0.25">
      <c r="B1501" s="1"/>
      <c r="C1501" s="1"/>
      <c r="D1501" s="8"/>
      <c r="E1501" s="8"/>
      <c r="F1501" s="8"/>
      <c r="G1501" s="8"/>
      <c r="H1501" s="8"/>
      <c r="I1501" s="5"/>
      <c r="J1501" s="5"/>
      <c r="K1501" s="5"/>
    </row>
    <row r="1502" spans="2:11" x14ac:dyDescent="0.25">
      <c r="B1502" s="1"/>
      <c r="C1502" s="1"/>
      <c r="D1502" s="8"/>
      <c r="E1502" s="8"/>
      <c r="F1502" s="8"/>
      <c r="G1502" s="8"/>
      <c r="H1502" s="8"/>
      <c r="I1502" s="5"/>
      <c r="J1502" s="5"/>
      <c r="K1502" s="5"/>
    </row>
    <row r="1503" spans="2:11" x14ac:dyDescent="0.25">
      <c r="B1503" s="1"/>
      <c r="C1503" s="1"/>
      <c r="D1503" s="8"/>
      <c r="E1503" s="8"/>
      <c r="F1503" s="8"/>
      <c r="G1503" s="8"/>
      <c r="H1503" s="8"/>
      <c r="I1503" s="5"/>
      <c r="J1503" s="5"/>
      <c r="K1503" s="5"/>
    </row>
    <row r="1504" spans="2:11" x14ac:dyDescent="0.25">
      <c r="B1504" s="1"/>
      <c r="C1504" s="1"/>
      <c r="D1504" s="8"/>
      <c r="E1504" s="8"/>
      <c r="F1504" s="8"/>
      <c r="G1504" s="8"/>
      <c r="H1504" s="8"/>
      <c r="I1504" s="5"/>
      <c r="J1504" s="5"/>
      <c r="K1504" s="5"/>
    </row>
    <row r="1505" spans="2:11" x14ac:dyDescent="0.25">
      <c r="B1505" s="1"/>
      <c r="C1505" s="1"/>
      <c r="D1505" s="8"/>
      <c r="E1505" s="8"/>
      <c r="F1505" s="8"/>
      <c r="G1505" s="8"/>
      <c r="H1505" s="8"/>
      <c r="I1505" s="5"/>
      <c r="J1505" s="5"/>
      <c r="K1505" s="5"/>
    </row>
    <row r="1506" spans="2:11" x14ac:dyDescent="0.25">
      <c r="B1506" s="1"/>
      <c r="C1506" s="1"/>
      <c r="D1506" s="8"/>
      <c r="E1506" s="8"/>
      <c r="F1506" s="8"/>
      <c r="G1506" s="8"/>
      <c r="H1506" s="8"/>
      <c r="I1506" s="5"/>
      <c r="J1506" s="5"/>
      <c r="K1506" s="5"/>
    </row>
    <row r="1507" spans="2:11" x14ac:dyDescent="0.25">
      <c r="B1507" s="1"/>
      <c r="C1507" s="1"/>
      <c r="D1507" s="8"/>
      <c r="E1507" s="8"/>
      <c r="F1507" s="8"/>
      <c r="G1507" s="8"/>
      <c r="H1507" s="8"/>
      <c r="I1507" s="5"/>
      <c r="J1507" s="5"/>
      <c r="K1507" s="5"/>
    </row>
    <row r="1508" spans="2:11" x14ac:dyDescent="0.25">
      <c r="B1508" s="1"/>
      <c r="C1508" s="1"/>
      <c r="D1508" s="8"/>
      <c r="E1508" s="8"/>
      <c r="F1508" s="8"/>
      <c r="G1508" s="8"/>
      <c r="H1508" s="8"/>
      <c r="I1508" s="5"/>
      <c r="J1508" s="5"/>
      <c r="K1508" s="5"/>
    </row>
    <row r="1509" spans="2:11" x14ac:dyDescent="0.25">
      <c r="B1509" s="1"/>
      <c r="C1509" s="1"/>
      <c r="D1509" s="8"/>
      <c r="E1509" s="8"/>
      <c r="F1509" s="8"/>
      <c r="G1509" s="8"/>
      <c r="H1509" s="8"/>
      <c r="I1509" s="5"/>
      <c r="J1509" s="5"/>
      <c r="K1509" s="5"/>
    </row>
    <row r="1510" spans="2:11" x14ac:dyDescent="0.25">
      <c r="B1510" s="1"/>
      <c r="C1510" s="1"/>
      <c r="D1510" s="8"/>
      <c r="E1510" s="8"/>
      <c r="F1510" s="8"/>
      <c r="G1510" s="8"/>
      <c r="H1510" s="8"/>
      <c r="I1510" s="5"/>
      <c r="J1510" s="5"/>
      <c r="K1510" s="5"/>
    </row>
    <row r="1511" spans="2:11" x14ac:dyDescent="0.25">
      <c r="B1511" s="1"/>
      <c r="C1511" s="1"/>
      <c r="D1511" s="8"/>
      <c r="E1511" s="8"/>
      <c r="F1511" s="8"/>
      <c r="G1511" s="8"/>
      <c r="H1511" s="8"/>
      <c r="I1511" s="5"/>
      <c r="J1511" s="5"/>
      <c r="K1511" s="5"/>
    </row>
    <row r="1512" spans="2:11" x14ac:dyDescent="0.25">
      <c r="B1512" s="1"/>
      <c r="C1512" s="1"/>
      <c r="D1512" s="8"/>
      <c r="E1512" s="8"/>
      <c r="F1512" s="8"/>
      <c r="G1512" s="8"/>
      <c r="H1512" s="8"/>
      <c r="I1512" s="5"/>
      <c r="J1512" s="5"/>
      <c r="K1512" s="5"/>
    </row>
    <row r="1513" spans="2:11" x14ac:dyDescent="0.25">
      <c r="B1513" s="1"/>
      <c r="C1513" s="1"/>
      <c r="D1513" s="8"/>
      <c r="E1513" s="8"/>
      <c r="F1513" s="8"/>
      <c r="G1513" s="8"/>
      <c r="H1513" s="8"/>
      <c r="I1513" s="5"/>
      <c r="J1513" s="5"/>
      <c r="K1513" s="5"/>
    </row>
    <row r="1514" spans="2:11" x14ac:dyDescent="0.25">
      <c r="B1514" s="1"/>
      <c r="C1514" s="1"/>
      <c r="D1514" s="8"/>
      <c r="E1514" s="8"/>
      <c r="F1514" s="8"/>
      <c r="G1514" s="8"/>
      <c r="H1514" s="8"/>
      <c r="I1514" s="5"/>
      <c r="J1514" s="5"/>
      <c r="K1514" s="5"/>
    </row>
    <row r="1515" spans="2:11" x14ac:dyDescent="0.25">
      <c r="B1515" s="1"/>
      <c r="C1515" s="1"/>
      <c r="D1515" s="8"/>
      <c r="E1515" s="8"/>
      <c r="F1515" s="8"/>
      <c r="G1515" s="8"/>
      <c r="H1515" s="8"/>
      <c r="I1515" s="5"/>
      <c r="J1515" s="5"/>
      <c r="K1515" s="5"/>
    </row>
    <row r="1516" spans="2:11" x14ac:dyDescent="0.25">
      <c r="B1516" s="1"/>
      <c r="C1516" s="1"/>
      <c r="D1516" s="8"/>
      <c r="E1516" s="8"/>
      <c r="F1516" s="8"/>
      <c r="G1516" s="8"/>
      <c r="H1516" s="8"/>
      <c r="I1516" s="5"/>
      <c r="J1516" s="5"/>
      <c r="K1516" s="5"/>
    </row>
    <row r="1517" spans="2:11" x14ac:dyDescent="0.25">
      <c r="B1517" s="1"/>
      <c r="C1517" s="1"/>
      <c r="D1517" s="8"/>
      <c r="E1517" s="8"/>
      <c r="F1517" s="8"/>
      <c r="G1517" s="8"/>
      <c r="H1517" s="8"/>
      <c r="I1517" s="5"/>
      <c r="J1517" s="5"/>
      <c r="K1517" s="5"/>
    </row>
    <row r="1518" spans="2:11" x14ac:dyDescent="0.25">
      <c r="B1518" s="1"/>
      <c r="C1518" s="1"/>
      <c r="D1518" s="8"/>
      <c r="E1518" s="8"/>
      <c r="F1518" s="8"/>
      <c r="G1518" s="8"/>
      <c r="H1518" s="8"/>
      <c r="I1518" s="5"/>
      <c r="J1518" s="5"/>
      <c r="K1518" s="5"/>
    </row>
    <row r="1519" spans="2:11" x14ac:dyDescent="0.25">
      <c r="B1519" s="1"/>
      <c r="C1519" s="1"/>
      <c r="D1519" s="8"/>
      <c r="E1519" s="8"/>
      <c r="F1519" s="8"/>
      <c r="G1519" s="8"/>
      <c r="H1519" s="8"/>
      <c r="I1519" s="5"/>
      <c r="J1519" s="5"/>
      <c r="K1519" s="5"/>
    </row>
    <row r="1520" spans="2:11" x14ac:dyDescent="0.25">
      <c r="B1520" s="1"/>
      <c r="C1520" s="1"/>
      <c r="D1520" s="8"/>
      <c r="E1520" s="8"/>
      <c r="F1520" s="8"/>
      <c r="G1520" s="8"/>
      <c r="H1520" s="8"/>
      <c r="I1520" s="5"/>
      <c r="J1520" s="5"/>
      <c r="K1520" s="5"/>
    </row>
    <row r="1521" spans="2:11" x14ac:dyDescent="0.25">
      <c r="B1521" s="1"/>
      <c r="C1521" s="1"/>
      <c r="D1521" s="8"/>
      <c r="E1521" s="8"/>
      <c r="F1521" s="8"/>
      <c r="G1521" s="8"/>
      <c r="H1521" s="8"/>
      <c r="I1521" s="5"/>
      <c r="J1521" s="5"/>
      <c r="K1521" s="5"/>
    </row>
    <row r="1522" spans="2:11" x14ac:dyDescent="0.25">
      <c r="B1522" s="1"/>
      <c r="C1522" s="1"/>
      <c r="D1522" s="8"/>
      <c r="E1522" s="8"/>
      <c r="F1522" s="8"/>
      <c r="G1522" s="8"/>
      <c r="H1522" s="8"/>
      <c r="I1522" s="5"/>
      <c r="J1522" s="5"/>
      <c r="K1522" s="5"/>
    </row>
    <row r="1523" spans="2:11" x14ac:dyDescent="0.25">
      <c r="B1523" s="1"/>
      <c r="C1523" s="1"/>
      <c r="D1523" s="8"/>
      <c r="E1523" s="8"/>
      <c r="F1523" s="8"/>
      <c r="G1523" s="8"/>
      <c r="H1523" s="8"/>
      <c r="I1523" s="5"/>
      <c r="J1523" s="5"/>
      <c r="K1523" s="5"/>
    </row>
    <row r="1524" spans="2:11" x14ac:dyDescent="0.25">
      <c r="B1524" s="1"/>
      <c r="C1524" s="1"/>
      <c r="D1524" s="8"/>
      <c r="E1524" s="8"/>
      <c r="F1524" s="8"/>
      <c r="G1524" s="8"/>
      <c r="H1524" s="8"/>
      <c r="I1524" s="5"/>
      <c r="J1524" s="5"/>
      <c r="K1524" s="5"/>
    </row>
    <row r="1525" spans="2:11" x14ac:dyDescent="0.25">
      <c r="B1525" s="1"/>
      <c r="C1525" s="1"/>
      <c r="D1525" s="8"/>
      <c r="E1525" s="8"/>
      <c r="F1525" s="8"/>
      <c r="G1525" s="8"/>
      <c r="H1525" s="8"/>
      <c r="I1525" s="5"/>
      <c r="J1525" s="5"/>
      <c r="K1525" s="5"/>
    </row>
    <row r="1526" spans="2:11" x14ac:dyDescent="0.25">
      <c r="B1526" s="1"/>
      <c r="C1526" s="1"/>
      <c r="D1526" s="8"/>
      <c r="E1526" s="8"/>
      <c r="F1526" s="8"/>
      <c r="G1526" s="8"/>
      <c r="H1526" s="8"/>
      <c r="I1526" s="5"/>
      <c r="J1526" s="5"/>
      <c r="K1526" s="5"/>
    </row>
    <row r="1527" spans="2:11" x14ac:dyDescent="0.25">
      <c r="B1527" s="1"/>
      <c r="C1527" s="1"/>
      <c r="D1527" s="8"/>
      <c r="E1527" s="8"/>
      <c r="F1527" s="8"/>
      <c r="G1527" s="8"/>
      <c r="H1527" s="8"/>
      <c r="I1527" s="5"/>
      <c r="J1527" s="5"/>
      <c r="K1527" s="5"/>
    </row>
    <row r="1528" spans="2:11" x14ac:dyDescent="0.25">
      <c r="B1528" s="1"/>
      <c r="C1528" s="1"/>
      <c r="D1528" s="8"/>
      <c r="E1528" s="8"/>
      <c r="F1528" s="8"/>
      <c r="G1528" s="8"/>
      <c r="H1528" s="8"/>
      <c r="I1528" s="5"/>
      <c r="J1528" s="5"/>
      <c r="K1528" s="5"/>
    </row>
    <row r="1529" spans="2:11" x14ac:dyDescent="0.25">
      <c r="B1529" s="1"/>
      <c r="C1529" s="1"/>
      <c r="D1529" s="8"/>
      <c r="E1529" s="8"/>
      <c r="F1529" s="8"/>
      <c r="G1529" s="8"/>
      <c r="H1529" s="8"/>
      <c r="I1529" s="5"/>
      <c r="J1529" s="5"/>
      <c r="K1529" s="5"/>
    </row>
    <row r="1530" spans="2:11" x14ac:dyDescent="0.25">
      <c r="B1530" s="1"/>
      <c r="C1530" s="1"/>
      <c r="D1530" s="8"/>
      <c r="E1530" s="8"/>
      <c r="F1530" s="8"/>
      <c r="G1530" s="8"/>
      <c r="H1530" s="8"/>
      <c r="I1530" s="5"/>
      <c r="J1530" s="5"/>
      <c r="K1530" s="5"/>
    </row>
    <row r="1531" spans="2:11" x14ac:dyDescent="0.25">
      <c r="B1531" s="1"/>
      <c r="C1531" s="1"/>
      <c r="D1531" s="8"/>
      <c r="E1531" s="8"/>
      <c r="F1531" s="8"/>
      <c r="G1531" s="8"/>
      <c r="H1531" s="8"/>
      <c r="I1531" s="5"/>
      <c r="J1531" s="5"/>
      <c r="K1531" s="5"/>
    </row>
    <row r="1532" spans="2:11" x14ac:dyDescent="0.25">
      <c r="B1532" s="1"/>
      <c r="C1532" s="1"/>
      <c r="D1532" s="8"/>
      <c r="E1532" s="8"/>
      <c r="F1532" s="8"/>
      <c r="G1532" s="8"/>
      <c r="H1532" s="8"/>
      <c r="I1532" s="5"/>
      <c r="J1532" s="5"/>
      <c r="K1532" s="5"/>
    </row>
    <row r="1533" spans="2:11" x14ac:dyDescent="0.25">
      <c r="B1533" s="1"/>
      <c r="C1533" s="1"/>
      <c r="D1533" s="8"/>
      <c r="E1533" s="8"/>
      <c r="F1533" s="8"/>
      <c r="G1533" s="8"/>
      <c r="H1533" s="8"/>
      <c r="I1533" s="5"/>
      <c r="J1533" s="5"/>
      <c r="K1533" s="5"/>
    </row>
    <row r="1534" spans="2:11" x14ac:dyDescent="0.25">
      <c r="B1534" s="1"/>
      <c r="C1534" s="1"/>
      <c r="D1534" s="8"/>
      <c r="E1534" s="8"/>
      <c r="F1534" s="8"/>
      <c r="G1534" s="8"/>
      <c r="H1534" s="8"/>
      <c r="I1534" s="5"/>
      <c r="J1534" s="5"/>
      <c r="K1534" s="5"/>
    </row>
    <row r="1535" spans="2:11" x14ac:dyDescent="0.25">
      <c r="B1535" s="1"/>
      <c r="C1535" s="1"/>
      <c r="D1535" s="8"/>
      <c r="E1535" s="8"/>
      <c r="F1535" s="8"/>
      <c r="G1535" s="8"/>
      <c r="H1535" s="8"/>
      <c r="I1535" s="5"/>
      <c r="J1535" s="5"/>
      <c r="K1535" s="5"/>
    </row>
    <row r="1536" spans="2:11" x14ac:dyDescent="0.25">
      <c r="B1536" s="1"/>
      <c r="C1536" s="1"/>
      <c r="D1536" s="8"/>
      <c r="E1536" s="8"/>
      <c r="F1536" s="8"/>
      <c r="G1536" s="8"/>
      <c r="H1536" s="8"/>
      <c r="I1536" s="5"/>
      <c r="J1536" s="5"/>
      <c r="K1536" s="5"/>
    </row>
    <row r="1537" spans="2:11" x14ac:dyDescent="0.25">
      <c r="B1537" s="1"/>
      <c r="C1537" s="1"/>
      <c r="D1537" s="8"/>
      <c r="E1537" s="8"/>
      <c r="F1537" s="8"/>
      <c r="G1537" s="8"/>
      <c r="H1537" s="8"/>
      <c r="I1537" s="5"/>
      <c r="J1537" s="5"/>
      <c r="K1537" s="5"/>
    </row>
    <row r="1538" spans="2:11" x14ac:dyDescent="0.25">
      <c r="B1538" s="1"/>
      <c r="C1538" s="1"/>
      <c r="D1538" s="8"/>
      <c r="E1538" s="8"/>
      <c r="F1538" s="8"/>
      <c r="G1538" s="8"/>
      <c r="H1538" s="8"/>
      <c r="I1538" s="5"/>
      <c r="J1538" s="5"/>
      <c r="K1538" s="5"/>
    </row>
    <row r="1539" spans="2:11" x14ac:dyDescent="0.25">
      <c r="B1539" s="1"/>
      <c r="C1539" s="1"/>
      <c r="D1539" s="8"/>
      <c r="E1539" s="8"/>
      <c r="F1539" s="8"/>
      <c r="G1539" s="8"/>
      <c r="H1539" s="8"/>
      <c r="I1539" s="5"/>
      <c r="J1539" s="5"/>
      <c r="K1539" s="5"/>
    </row>
    <row r="1540" spans="2:11" x14ac:dyDescent="0.25">
      <c r="B1540" s="1"/>
      <c r="C1540" s="1"/>
      <c r="D1540" s="8"/>
      <c r="E1540" s="8"/>
      <c r="F1540" s="8"/>
      <c r="G1540" s="8"/>
      <c r="H1540" s="8"/>
      <c r="I1540" s="5"/>
      <c r="J1540" s="5"/>
      <c r="K1540" s="5"/>
    </row>
    <row r="1541" spans="2:11" x14ac:dyDescent="0.25">
      <c r="B1541" s="1"/>
      <c r="C1541" s="1"/>
      <c r="D1541" s="8"/>
      <c r="E1541" s="8"/>
      <c r="F1541" s="8"/>
      <c r="G1541" s="8"/>
      <c r="H1541" s="8"/>
      <c r="I1541" s="5"/>
      <c r="J1541" s="5"/>
      <c r="K1541" s="5"/>
    </row>
    <row r="1542" spans="2:11" x14ac:dyDescent="0.25">
      <c r="B1542" s="1"/>
      <c r="C1542" s="1"/>
      <c r="D1542" s="8"/>
      <c r="E1542" s="8"/>
      <c r="F1542" s="8"/>
      <c r="G1542" s="8"/>
      <c r="H1542" s="8"/>
      <c r="I1542" s="5"/>
      <c r="J1542" s="5"/>
      <c r="K1542" s="5"/>
    </row>
    <row r="1543" spans="2:11" x14ac:dyDescent="0.25">
      <c r="B1543" s="1"/>
      <c r="C1543" s="1"/>
      <c r="D1543" s="8"/>
      <c r="E1543" s="8"/>
      <c r="F1543" s="8"/>
      <c r="G1543" s="8"/>
      <c r="H1543" s="8"/>
      <c r="I1543" s="5"/>
      <c r="J1543" s="5"/>
      <c r="K1543" s="5"/>
    </row>
    <row r="1544" spans="2:11" x14ac:dyDescent="0.25">
      <c r="B1544" s="1"/>
      <c r="C1544" s="1"/>
      <c r="D1544" s="8"/>
      <c r="E1544" s="8"/>
      <c r="F1544" s="8"/>
      <c r="G1544" s="8"/>
      <c r="H1544" s="8"/>
      <c r="I1544" s="5"/>
      <c r="J1544" s="5"/>
      <c r="K1544" s="5"/>
    </row>
    <row r="1545" spans="2:11" x14ac:dyDescent="0.25">
      <c r="B1545" s="1"/>
      <c r="C1545" s="1"/>
      <c r="D1545" s="8"/>
      <c r="E1545" s="8"/>
      <c r="F1545" s="8"/>
      <c r="G1545" s="8"/>
      <c r="H1545" s="8"/>
      <c r="I1545" s="5"/>
      <c r="J1545" s="5"/>
      <c r="K1545" s="5"/>
    </row>
    <row r="1546" spans="2:11" x14ac:dyDescent="0.25">
      <c r="B1546" s="1"/>
      <c r="C1546" s="1"/>
      <c r="D1546" s="8"/>
      <c r="E1546" s="8"/>
      <c r="F1546" s="8"/>
      <c r="G1546" s="8"/>
      <c r="H1546" s="8"/>
      <c r="I1546" s="5"/>
      <c r="J1546" s="5"/>
      <c r="K1546" s="5"/>
    </row>
    <row r="1547" spans="2:11" x14ac:dyDescent="0.25">
      <c r="B1547" s="1"/>
      <c r="C1547" s="1"/>
      <c r="D1547" s="8"/>
      <c r="E1547" s="8"/>
      <c r="F1547" s="8"/>
      <c r="G1547" s="8"/>
      <c r="H1547" s="8"/>
      <c r="I1547" s="5"/>
      <c r="J1547" s="5"/>
      <c r="K1547" s="5"/>
    </row>
    <row r="1548" spans="2:11" x14ac:dyDescent="0.25">
      <c r="B1548" s="1"/>
      <c r="C1548" s="1"/>
      <c r="D1548" s="8"/>
      <c r="E1548" s="8"/>
      <c r="F1548" s="8"/>
      <c r="G1548" s="8"/>
      <c r="H1548" s="8"/>
      <c r="I1548" s="5"/>
      <c r="J1548" s="5"/>
      <c r="K1548" s="5"/>
    </row>
    <row r="1549" spans="2:11" x14ac:dyDescent="0.25">
      <c r="B1549" s="1"/>
      <c r="C1549" s="1"/>
      <c r="D1549" s="8"/>
      <c r="E1549" s="8"/>
      <c r="F1549" s="8"/>
      <c r="G1549" s="8"/>
      <c r="H1549" s="8"/>
      <c r="I1549" s="5"/>
      <c r="J1549" s="5"/>
      <c r="K1549" s="5"/>
    </row>
    <row r="1550" spans="2:11" x14ac:dyDescent="0.25">
      <c r="B1550" s="1"/>
      <c r="C1550" s="1"/>
      <c r="D1550" s="8"/>
      <c r="E1550" s="8"/>
      <c r="F1550" s="8"/>
      <c r="G1550" s="8"/>
      <c r="H1550" s="8"/>
      <c r="I1550" s="5"/>
      <c r="J1550" s="5"/>
      <c r="K1550" s="5"/>
    </row>
    <row r="1551" spans="2:11" x14ac:dyDescent="0.25">
      <c r="B1551" s="1"/>
      <c r="C1551" s="1"/>
      <c r="D1551" s="8"/>
      <c r="E1551" s="8"/>
      <c r="F1551" s="8"/>
      <c r="G1551" s="8"/>
      <c r="H1551" s="8"/>
      <c r="I1551" s="5"/>
      <c r="J1551" s="5"/>
      <c r="K1551" s="5"/>
    </row>
    <row r="1552" spans="2:11" x14ac:dyDescent="0.25">
      <c r="B1552" s="1"/>
      <c r="C1552" s="1"/>
      <c r="D1552" s="8"/>
      <c r="E1552" s="8"/>
      <c r="F1552" s="8"/>
      <c r="G1552" s="8"/>
      <c r="H1552" s="8"/>
      <c r="I1552" s="5"/>
      <c r="J1552" s="5"/>
      <c r="K1552" s="5"/>
    </row>
    <row r="1553" spans="2:11" x14ac:dyDescent="0.25">
      <c r="B1553" s="1"/>
      <c r="C1553" s="1"/>
      <c r="D1553" s="8"/>
      <c r="E1553" s="8"/>
      <c r="F1553" s="8"/>
      <c r="G1553" s="8"/>
      <c r="H1553" s="8"/>
      <c r="I1553" s="5"/>
      <c r="J1553" s="5"/>
      <c r="K1553" s="5"/>
    </row>
    <row r="1554" spans="2:11" x14ac:dyDescent="0.25">
      <c r="B1554" s="1"/>
      <c r="C1554" s="1"/>
      <c r="D1554" s="8"/>
      <c r="E1554" s="8"/>
      <c r="F1554" s="8"/>
      <c r="G1554" s="8"/>
      <c r="H1554" s="8"/>
      <c r="I1554" s="5"/>
      <c r="J1554" s="5"/>
      <c r="K1554" s="5"/>
    </row>
    <row r="1555" spans="2:11" x14ac:dyDescent="0.25">
      <c r="B1555" s="1"/>
      <c r="C1555" s="1"/>
      <c r="D1555" s="8"/>
      <c r="E1555" s="8"/>
      <c r="F1555" s="8"/>
      <c r="G1555" s="8"/>
      <c r="H1555" s="8"/>
      <c r="I1555" s="5"/>
      <c r="J1555" s="5"/>
      <c r="K1555" s="5"/>
    </row>
    <row r="1556" spans="2:11" x14ac:dyDescent="0.25">
      <c r="B1556" s="1"/>
      <c r="C1556" s="1"/>
      <c r="D1556" s="8"/>
      <c r="E1556" s="8"/>
      <c r="F1556" s="8"/>
      <c r="G1556" s="8"/>
      <c r="H1556" s="8"/>
      <c r="I1556" s="5"/>
      <c r="J1556" s="5"/>
      <c r="K1556" s="5"/>
    </row>
    <row r="1557" spans="2:11" x14ac:dyDescent="0.25">
      <c r="B1557" s="1"/>
      <c r="C1557" s="1"/>
      <c r="D1557" s="8"/>
      <c r="E1557" s="8"/>
      <c r="F1557" s="8"/>
      <c r="G1557" s="8"/>
      <c r="H1557" s="8"/>
      <c r="I1557" s="5"/>
      <c r="J1557" s="5"/>
      <c r="K1557" s="5"/>
    </row>
    <row r="1558" spans="2:11" x14ac:dyDescent="0.25">
      <c r="B1558" s="1"/>
      <c r="C1558" s="1"/>
      <c r="D1558" s="8"/>
      <c r="E1558" s="8"/>
      <c r="F1558" s="8"/>
      <c r="G1558" s="8"/>
      <c r="H1558" s="8"/>
      <c r="I1558" s="5"/>
      <c r="J1558" s="5"/>
      <c r="K1558" s="5"/>
    </row>
    <row r="1559" spans="2:11" x14ac:dyDescent="0.25">
      <c r="B1559" s="1"/>
      <c r="C1559" s="1"/>
      <c r="D1559" s="8"/>
      <c r="E1559" s="8"/>
      <c r="F1559" s="8"/>
      <c r="G1559" s="8"/>
      <c r="H1559" s="8"/>
      <c r="I1559" s="5"/>
      <c r="J1559" s="5"/>
      <c r="K1559" s="5"/>
    </row>
    <row r="1560" spans="2:11" x14ac:dyDescent="0.25">
      <c r="B1560" s="1"/>
      <c r="C1560" s="1"/>
      <c r="D1560" s="8"/>
      <c r="E1560" s="8"/>
      <c r="F1560" s="8"/>
      <c r="G1560" s="8"/>
      <c r="H1560" s="8"/>
      <c r="I1560" s="5"/>
      <c r="J1560" s="5"/>
      <c r="K1560" s="5"/>
    </row>
    <row r="1561" spans="2:11" x14ac:dyDescent="0.25">
      <c r="B1561" s="1"/>
      <c r="C1561" s="1"/>
      <c r="D1561" s="8"/>
      <c r="E1561" s="8"/>
      <c r="F1561" s="8"/>
      <c r="G1561" s="8"/>
      <c r="H1561" s="8"/>
      <c r="I1561" s="5"/>
      <c r="J1561" s="5"/>
      <c r="K1561" s="5"/>
    </row>
    <row r="1562" spans="2:11" x14ac:dyDescent="0.25">
      <c r="B1562" s="1"/>
      <c r="C1562" s="1"/>
      <c r="D1562" s="8"/>
      <c r="E1562" s="8"/>
      <c r="F1562" s="8"/>
      <c r="G1562" s="8"/>
      <c r="H1562" s="8"/>
      <c r="I1562" s="5"/>
      <c r="J1562" s="5"/>
      <c r="K1562" s="5"/>
    </row>
    <row r="1563" spans="2:11" x14ac:dyDescent="0.25">
      <c r="B1563" s="1"/>
      <c r="C1563" s="1"/>
      <c r="D1563" s="8"/>
      <c r="E1563" s="8"/>
      <c r="F1563" s="8"/>
      <c r="G1563" s="8"/>
      <c r="H1563" s="8"/>
      <c r="I1563" s="5"/>
      <c r="J1563" s="5"/>
      <c r="K1563" s="5"/>
    </row>
    <row r="1564" spans="2:11" x14ac:dyDescent="0.25">
      <c r="B1564" s="1"/>
      <c r="C1564" s="1"/>
      <c r="D1564" s="8"/>
      <c r="E1564" s="8"/>
      <c r="F1564" s="8"/>
      <c r="G1564" s="8"/>
      <c r="H1564" s="8"/>
      <c r="I1564" s="5"/>
      <c r="J1564" s="5"/>
      <c r="K1564" s="5"/>
    </row>
    <row r="1565" spans="2:11" x14ac:dyDescent="0.25">
      <c r="B1565" s="1"/>
      <c r="C1565" s="1"/>
      <c r="D1565" s="8"/>
      <c r="E1565" s="8"/>
      <c r="F1565" s="8"/>
      <c r="G1565" s="8"/>
      <c r="H1565" s="8"/>
      <c r="I1565" s="5"/>
      <c r="J1565" s="5"/>
      <c r="K1565" s="5"/>
    </row>
    <row r="1566" spans="2:11" x14ac:dyDescent="0.25">
      <c r="B1566" s="1"/>
      <c r="C1566" s="1"/>
      <c r="D1566" s="8"/>
      <c r="E1566" s="8"/>
      <c r="F1566" s="8"/>
      <c r="G1566" s="8"/>
      <c r="H1566" s="8"/>
      <c r="I1566" s="5"/>
      <c r="J1566" s="5"/>
      <c r="K1566" s="5"/>
    </row>
    <row r="1567" spans="2:11" x14ac:dyDescent="0.25">
      <c r="B1567" s="1"/>
      <c r="C1567" s="1"/>
      <c r="D1567" s="8"/>
      <c r="E1567" s="8"/>
      <c r="F1567" s="8"/>
      <c r="G1567" s="8"/>
      <c r="H1567" s="8"/>
      <c r="I1567" s="5"/>
      <c r="J1567" s="5"/>
      <c r="K1567" s="5"/>
    </row>
    <row r="1568" spans="2:11" x14ac:dyDescent="0.25">
      <c r="B1568" s="1"/>
      <c r="C1568" s="1"/>
      <c r="D1568" s="8"/>
      <c r="E1568" s="8"/>
      <c r="F1568" s="8"/>
      <c r="G1568" s="8"/>
      <c r="H1568" s="8"/>
      <c r="I1568" s="5"/>
      <c r="J1568" s="5"/>
      <c r="K1568" s="5"/>
    </row>
    <row r="1569" spans="2:11" x14ac:dyDescent="0.25">
      <c r="B1569" s="1"/>
      <c r="C1569" s="1"/>
      <c r="D1569" s="8"/>
      <c r="E1569" s="8"/>
      <c r="F1569" s="8"/>
      <c r="G1569" s="8"/>
      <c r="H1569" s="8"/>
      <c r="I1569" s="5"/>
      <c r="J1569" s="5"/>
      <c r="K1569" s="5"/>
    </row>
    <row r="1570" spans="2:11" x14ac:dyDescent="0.25">
      <c r="B1570" s="1"/>
      <c r="C1570" s="1"/>
      <c r="D1570" s="8"/>
      <c r="E1570" s="8"/>
      <c r="F1570" s="8"/>
      <c r="G1570" s="8"/>
      <c r="H1570" s="8"/>
      <c r="I1570" s="5"/>
      <c r="J1570" s="5"/>
      <c r="K1570" s="5"/>
    </row>
    <row r="1571" spans="2:11" x14ac:dyDescent="0.25">
      <c r="B1571" s="1"/>
      <c r="C1571" s="1"/>
      <c r="D1571" s="8"/>
      <c r="E1571" s="8"/>
      <c r="F1571" s="8"/>
      <c r="G1571" s="8"/>
      <c r="H1571" s="8"/>
      <c r="I1571" s="5"/>
      <c r="J1571" s="5"/>
      <c r="K1571" s="5"/>
    </row>
    <row r="1572" spans="2:11" x14ac:dyDescent="0.25">
      <c r="B1572" s="1"/>
      <c r="C1572" s="1"/>
      <c r="D1572" s="8"/>
      <c r="E1572" s="8"/>
      <c r="F1572" s="8"/>
      <c r="G1572" s="8"/>
      <c r="H1572" s="8"/>
      <c r="I1572" s="5"/>
      <c r="J1572" s="5"/>
      <c r="K1572" s="5"/>
    </row>
    <row r="1573" spans="2:11" x14ac:dyDescent="0.25">
      <c r="B1573" s="1"/>
      <c r="C1573" s="1"/>
      <c r="D1573" s="8"/>
      <c r="E1573" s="8"/>
      <c r="F1573" s="8"/>
      <c r="G1573" s="8"/>
      <c r="H1573" s="8"/>
      <c r="I1573" s="5"/>
      <c r="J1573" s="5"/>
      <c r="K1573" s="5"/>
    </row>
    <row r="1574" spans="2:11" x14ac:dyDescent="0.25">
      <c r="B1574" s="1"/>
      <c r="C1574" s="1"/>
      <c r="D1574" s="8"/>
      <c r="E1574" s="8"/>
      <c r="F1574" s="8"/>
      <c r="G1574" s="8"/>
      <c r="H1574" s="8"/>
      <c r="I1574" s="5"/>
      <c r="J1574" s="5"/>
      <c r="K1574" s="5"/>
    </row>
    <row r="1575" spans="2:11" x14ac:dyDescent="0.25">
      <c r="B1575" s="1"/>
      <c r="C1575" s="1"/>
      <c r="D1575" s="8"/>
      <c r="E1575" s="8"/>
      <c r="F1575" s="8"/>
      <c r="G1575" s="8"/>
      <c r="H1575" s="8"/>
      <c r="I1575" s="5"/>
      <c r="J1575" s="5"/>
      <c r="K1575" s="5"/>
    </row>
    <row r="1576" spans="2:11" x14ac:dyDescent="0.25">
      <c r="B1576" s="1"/>
      <c r="C1576" s="1"/>
      <c r="D1576" s="8"/>
      <c r="E1576" s="8"/>
      <c r="F1576" s="8"/>
      <c r="G1576" s="8"/>
      <c r="H1576" s="8"/>
      <c r="I1576" s="5"/>
      <c r="J1576" s="5"/>
      <c r="K1576" s="5"/>
    </row>
    <row r="1577" spans="2:11" x14ac:dyDescent="0.25">
      <c r="B1577" s="1"/>
      <c r="C1577" s="1"/>
      <c r="D1577" s="8"/>
      <c r="E1577" s="8"/>
      <c r="F1577" s="8"/>
      <c r="G1577" s="8"/>
      <c r="H1577" s="8"/>
      <c r="I1577" s="5"/>
      <c r="J1577" s="5"/>
      <c r="K1577" s="5"/>
    </row>
    <row r="1578" spans="2:11" x14ac:dyDescent="0.25">
      <c r="B1578" s="1"/>
      <c r="C1578" s="1"/>
      <c r="D1578" s="8"/>
      <c r="E1578" s="8"/>
      <c r="F1578" s="8"/>
      <c r="G1578" s="8"/>
      <c r="H1578" s="8"/>
      <c r="I1578" s="5"/>
      <c r="J1578" s="5"/>
      <c r="K1578" s="5"/>
    </row>
    <row r="1579" spans="2:11" x14ac:dyDescent="0.25">
      <c r="B1579" s="1"/>
      <c r="C1579" s="1"/>
      <c r="D1579" s="8"/>
      <c r="E1579" s="8"/>
      <c r="F1579" s="8"/>
      <c r="G1579" s="8"/>
      <c r="H1579" s="8"/>
      <c r="I1579" s="5"/>
      <c r="J1579" s="5"/>
      <c r="K1579" s="5"/>
    </row>
    <row r="1580" spans="2:11" x14ac:dyDescent="0.25">
      <c r="B1580" s="1"/>
      <c r="C1580" s="1"/>
      <c r="D1580" s="8"/>
      <c r="E1580" s="8"/>
      <c r="F1580" s="8"/>
      <c r="G1580" s="8"/>
      <c r="H1580" s="8"/>
      <c r="I1580" s="5"/>
      <c r="J1580" s="5"/>
      <c r="K1580" s="5"/>
    </row>
    <row r="1581" spans="2:11" x14ac:dyDescent="0.25">
      <c r="B1581" s="1"/>
      <c r="C1581" s="1"/>
      <c r="D1581" s="8"/>
      <c r="E1581" s="8"/>
      <c r="F1581" s="8"/>
      <c r="G1581" s="8"/>
      <c r="H1581" s="8"/>
      <c r="I1581" s="5"/>
      <c r="J1581" s="5"/>
      <c r="K1581" s="5"/>
    </row>
    <row r="1582" spans="2:11" x14ac:dyDescent="0.25">
      <c r="B1582" s="1"/>
      <c r="C1582" s="1"/>
      <c r="D1582" s="8"/>
      <c r="E1582" s="8"/>
      <c r="F1582" s="8"/>
      <c r="G1582" s="8"/>
      <c r="H1582" s="8"/>
      <c r="I1582" s="5"/>
      <c r="J1582" s="5"/>
      <c r="K1582" s="5"/>
    </row>
    <row r="1583" spans="2:11" x14ac:dyDescent="0.25">
      <c r="B1583" s="1"/>
      <c r="C1583" s="1"/>
      <c r="D1583" s="8"/>
      <c r="E1583" s="8"/>
      <c r="F1583" s="8"/>
      <c r="G1583" s="8"/>
      <c r="H1583" s="8"/>
      <c r="I1583" s="5"/>
      <c r="J1583" s="5"/>
      <c r="K1583" s="5"/>
    </row>
    <row r="1584" spans="2:11" x14ac:dyDescent="0.25">
      <c r="B1584" s="1"/>
      <c r="C1584" s="1"/>
      <c r="D1584" s="8"/>
      <c r="E1584" s="8"/>
      <c r="F1584" s="8"/>
      <c r="G1584" s="8"/>
      <c r="H1584" s="8"/>
      <c r="I1584" s="5"/>
      <c r="J1584" s="5"/>
      <c r="K1584" s="5"/>
    </row>
    <row r="1585" spans="2:11" x14ac:dyDescent="0.25">
      <c r="B1585" s="1"/>
      <c r="C1585" s="1"/>
      <c r="D1585" s="8"/>
      <c r="E1585" s="8"/>
      <c r="F1585" s="8"/>
      <c r="G1585" s="8"/>
      <c r="H1585" s="8"/>
      <c r="I1585" s="5"/>
      <c r="J1585" s="5"/>
      <c r="K1585" s="5"/>
    </row>
    <row r="1586" spans="2:11" x14ac:dyDescent="0.25">
      <c r="B1586" s="1"/>
      <c r="C1586" s="1"/>
      <c r="D1586" s="8"/>
      <c r="E1586" s="8"/>
      <c r="F1586" s="8"/>
      <c r="G1586" s="8"/>
      <c r="H1586" s="8"/>
      <c r="I1586" s="5"/>
      <c r="J1586" s="5"/>
      <c r="K1586" s="5"/>
    </row>
    <row r="1587" spans="2:11" x14ac:dyDescent="0.25">
      <c r="B1587" s="1"/>
      <c r="C1587" s="1"/>
      <c r="D1587" s="8"/>
      <c r="E1587" s="8"/>
      <c r="F1587" s="8"/>
      <c r="G1587" s="8"/>
      <c r="H1587" s="8"/>
      <c r="I1587" s="5"/>
      <c r="J1587" s="5"/>
      <c r="K1587" s="5"/>
    </row>
    <row r="1588" spans="2:11" x14ac:dyDescent="0.25">
      <c r="B1588" s="1"/>
      <c r="C1588" s="1"/>
      <c r="D1588" s="8"/>
      <c r="E1588" s="8"/>
      <c r="F1588" s="8"/>
      <c r="G1588" s="8"/>
      <c r="H1588" s="8"/>
      <c r="I1588" s="5"/>
      <c r="J1588" s="5"/>
      <c r="K1588" s="5"/>
    </row>
    <row r="1589" spans="2:11" x14ac:dyDescent="0.25">
      <c r="B1589" s="1"/>
      <c r="C1589" s="1"/>
      <c r="D1589" s="8"/>
      <c r="E1589" s="8"/>
      <c r="F1589" s="8"/>
      <c r="G1589" s="8"/>
      <c r="H1589" s="8"/>
      <c r="I1589" s="5"/>
      <c r="J1589" s="5"/>
      <c r="K1589" s="5"/>
    </row>
    <row r="1590" spans="2:11" x14ac:dyDescent="0.25">
      <c r="B1590" s="1"/>
      <c r="C1590" s="1"/>
      <c r="D1590" s="8"/>
      <c r="E1590" s="8"/>
      <c r="F1590" s="8"/>
      <c r="G1590" s="8"/>
      <c r="H1590" s="8"/>
      <c r="I1590" s="5"/>
      <c r="J1590" s="5"/>
      <c r="K1590" s="5"/>
    </row>
    <row r="1591" spans="2:11" x14ac:dyDescent="0.25">
      <c r="B1591" s="1"/>
      <c r="C1591" s="1"/>
      <c r="D1591" s="8"/>
      <c r="E1591" s="8"/>
      <c r="F1591" s="8"/>
      <c r="G1591" s="8"/>
      <c r="H1591" s="8"/>
      <c r="I1591" s="5"/>
      <c r="J1591" s="5"/>
      <c r="K1591" s="5"/>
    </row>
    <row r="1592" spans="2:11" x14ac:dyDescent="0.25">
      <c r="B1592" s="1"/>
      <c r="C1592" s="1"/>
      <c r="D1592" s="8"/>
      <c r="E1592" s="8"/>
      <c r="F1592" s="8"/>
      <c r="G1592" s="8"/>
      <c r="H1592" s="8"/>
      <c r="I1592" s="5"/>
      <c r="J1592" s="5"/>
      <c r="K1592" s="5"/>
    </row>
    <row r="1593" spans="2:11" x14ac:dyDescent="0.25">
      <c r="B1593" s="1"/>
      <c r="C1593" s="1"/>
      <c r="D1593" s="8"/>
      <c r="E1593" s="8"/>
      <c r="F1593" s="8"/>
      <c r="G1593" s="8"/>
      <c r="H1593" s="8"/>
      <c r="I1593" s="5"/>
      <c r="J1593" s="5"/>
      <c r="K1593" s="5"/>
    </row>
    <row r="1594" spans="2:11" x14ac:dyDescent="0.25">
      <c r="B1594" s="1"/>
      <c r="C1594" s="1"/>
      <c r="D1594" s="8"/>
      <c r="E1594" s="8"/>
      <c r="F1594" s="8"/>
      <c r="G1594" s="8"/>
      <c r="H1594" s="8"/>
      <c r="I1594" s="5"/>
      <c r="J1594" s="5"/>
      <c r="K1594" s="5"/>
    </row>
    <row r="1595" spans="2:11" x14ac:dyDescent="0.25">
      <c r="B1595" s="1"/>
      <c r="C1595" s="1"/>
      <c r="D1595" s="8"/>
      <c r="E1595" s="8"/>
      <c r="F1595" s="8"/>
      <c r="G1595" s="8"/>
      <c r="H1595" s="8"/>
      <c r="I1595" s="5"/>
      <c r="J1595" s="5"/>
      <c r="K1595" s="5"/>
    </row>
    <row r="1596" spans="2:11" x14ac:dyDescent="0.25">
      <c r="B1596" s="1"/>
      <c r="C1596" s="1"/>
      <c r="D1596" s="8"/>
      <c r="E1596" s="8"/>
      <c r="F1596" s="8"/>
      <c r="G1596" s="8"/>
      <c r="H1596" s="8"/>
      <c r="I1596" s="5"/>
      <c r="J1596" s="5"/>
      <c r="K1596" s="5"/>
    </row>
    <row r="1597" spans="2:11" x14ac:dyDescent="0.25">
      <c r="B1597" s="1"/>
      <c r="C1597" s="1"/>
      <c r="D1597" s="8"/>
      <c r="E1597" s="8"/>
      <c r="F1597" s="8"/>
      <c r="G1597" s="8"/>
      <c r="H1597" s="8"/>
      <c r="I1597" s="5"/>
      <c r="J1597" s="5"/>
      <c r="K1597" s="5"/>
    </row>
    <row r="1598" spans="2:11" x14ac:dyDescent="0.25">
      <c r="B1598" s="1"/>
      <c r="C1598" s="1"/>
      <c r="D1598" s="8"/>
      <c r="E1598" s="8"/>
      <c r="F1598" s="8"/>
      <c r="G1598" s="8"/>
      <c r="H1598" s="8"/>
      <c r="I1598" s="5"/>
      <c r="J1598" s="5"/>
      <c r="K1598" s="5"/>
    </row>
    <row r="1599" spans="2:11" x14ac:dyDescent="0.25">
      <c r="B1599" s="1"/>
      <c r="C1599" s="1"/>
      <c r="D1599" s="8"/>
      <c r="E1599" s="8"/>
      <c r="F1599" s="8"/>
      <c r="G1599" s="8"/>
      <c r="H1599" s="8"/>
      <c r="I1599" s="5"/>
      <c r="J1599" s="5"/>
      <c r="K1599" s="5"/>
    </row>
    <row r="1600" spans="2:11" x14ac:dyDescent="0.25">
      <c r="B1600" s="1"/>
      <c r="C1600" s="1"/>
      <c r="D1600" s="8"/>
      <c r="E1600" s="8"/>
      <c r="F1600" s="8"/>
      <c r="G1600" s="8"/>
      <c r="H1600" s="8"/>
      <c r="I1600" s="5"/>
      <c r="J1600" s="5"/>
      <c r="K1600" s="5"/>
    </row>
    <row r="1601" spans="2:11" x14ac:dyDescent="0.25">
      <c r="B1601" s="1"/>
      <c r="C1601" s="1"/>
      <c r="D1601" s="8"/>
      <c r="E1601" s="8"/>
      <c r="F1601" s="8"/>
      <c r="G1601" s="8"/>
      <c r="H1601" s="8"/>
      <c r="I1601" s="5"/>
      <c r="J1601" s="5"/>
      <c r="K1601" s="5"/>
    </row>
    <row r="1602" spans="2:11" x14ac:dyDescent="0.25">
      <c r="B1602" s="1"/>
      <c r="C1602" s="1"/>
      <c r="D1602" s="8"/>
      <c r="E1602" s="8"/>
      <c r="F1602" s="8"/>
      <c r="G1602" s="8"/>
      <c r="H1602" s="8"/>
      <c r="I1602" s="5"/>
      <c r="J1602" s="5"/>
      <c r="K1602" s="5"/>
    </row>
    <row r="1603" spans="2:11" x14ac:dyDescent="0.25">
      <c r="B1603" s="1"/>
      <c r="C1603" s="1"/>
      <c r="D1603" s="8"/>
      <c r="E1603" s="8"/>
      <c r="F1603" s="8"/>
      <c r="G1603" s="8"/>
      <c r="H1603" s="8"/>
      <c r="I1603" s="5"/>
      <c r="J1603" s="5"/>
      <c r="K1603" s="5"/>
    </row>
    <row r="1604" spans="2:11" x14ac:dyDescent="0.25">
      <c r="B1604" s="1"/>
      <c r="C1604" s="1"/>
      <c r="D1604" s="8"/>
      <c r="E1604" s="8"/>
      <c r="F1604" s="8"/>
      <c r="G1604" s="8"/>
      <c r="H1604" s="8"/>
      <c r="I1604" s="5"/>
      <c r="J1604" s="5"/>
      <c r="K1604" s="5"/>
    </row>
    <row r="1605" spans="2:11" x14ac:dyDescent="0.25">
      <c r="B1605" s="1"/>
      <c r="C1605" s="1"/>
      <c r="D1605" s="8"/>
      <c r="E1605" s="8"/>
      <c r="F1605" s="8"/>
      <c r="G1605" s="8"/>
      <c r="H1605" s="8"/>
      <c r="I1605" s="5"/>
      <c r="J1605" s="5"/>
      <c r="K1605" s="5"/>
    </row>
    <row r="1606" spans="2:11" x14ac:dyDescent="0.25">
      <c r="B1606" s="1"/>
      <c r="C1606" s="1"/>
      <c r="D1606" s="8"/>
      <c r="E1606" s="8"/>
      <c r="F1606" s="8"/>
      <c r="G1606" s="8"/>
      <c r="H1606" s="8"/>
      <c r="I1606" s="5"/>
      <c r="J1606" s="5"/>
      <c r="K1606" s="5"/>
    </row>
    <row r="1607" spans="2:11" x14ac:dyDescent="0.25">
      <c r="B1607" s="1"/>
      <c r="C1607" s="1"/>
      <c r="D1607" s="8"/>
      <c r="E1607" s="8"/>
      <c r="F1607" s="8"/>
      <c r="G1607" s="8"/>
      <c r="H1607" s="8"/>
      <c r="I1607" s="5"/>
      <c r="J1607" s="5"/>
      <c r="K1607" s="5"/>
    </row>
    <row r="1608" spans="2:11" x14ac:dyDescent="0.25">
      <c r="B1608" s="1"/>
      <c r="C1608" s="1"/>
      <c r="D1608" s="8"/>
      <c r="E1608" s="8"/>
      <c r="F1608" s="8"/>
      <c r="G1608" s="8"/>
      <c r="H1608" s="8"/>
      <c r="I1608" s="5"/>
      <c r="J1608" s="5"/>
      <c r="K1608" s="5"/>
    </row>
    <row r="1609" spans="2:11" x14ac:dyDescent="0.25">
      <c r="B1609" s="1"/>
      <c r="C1609" s="1"/>
      <c r="D1609" s="8"/>
      <c r="E1609" s="8"/>
      <c r="F1609" s="8"/>
      <c r="G1609" s="8"/>
      <c r="H1609" s="8"/>
      <c r="I1609" s="5"/>
      <c r="J1609" s="5"/>
      <c r="K1609" s="5"/>
    </row>
    <row r="1610" spans="2:11" x14ac:dyDescent="0.25">
      <c r="B1610" s="1"/>
      <c r="C1610" s="1"/>
      <c r="D1610" s="8"/>
      <c r="E1610" s="8"/>
      <c r="F1610" s="8"/>
      <c r="G1610" s="8"/>
      <c r="H1610" s="8"/>
      <c r="I1610" s="5"/>
      <c r="J1610" s="5"/>
      <c r="K1610" s="5"/>
    </row>
    <row r="1611" spans="2:11" x14ac:dyDescent="0.25">
      <c r="B1611" s="1"/>
      <c r="C1611" s="1"/>
      <c r="D1611" s="8"/>
      <c r="E1611" s="8"/>
      <c r="F1611" s="8"/>
      <c r="G1611" s="8"/>
      <c r="H1611" s="8"/>
      <c r="I1611" s="5"/>
      <c r="J1611" s="5"/>
      <c r="K1611" s="5"/>
    </row>
    <row r="1612" spans="2:11" x14ac:dyDescent="0.25">
      <c r="B1612" s="1"/>
      <c r="C1612" s="1"/>
      <c r="D1612" s="8"/>
      <c r="E1612" s="8"/>
      <c r="F1612" s="8"/>
      <c r="G1612" s="8"/>
      <c r="H1612" s="8"/>
      <c r="I1612" s="5"/>
      <c r="J1612" s="5"/>
      <c r="K1612" s="5"/>
    </row>
    <row r="1613" spans="2:11" x14ac:dyDescent="0.25">
      <c r="B1613" s="1"/>
      <c r="C1613" s="1"/>
      <c r="D1613" s="8"/>
      <c r="E1613" s="8"/>
      <c r="F1613" s="8"/>
      <c r="G1613" s="8"/>
      <c r="H1613" s="8"/>
      <c r="I1613" s="5"/>
      <c r="J1613" s="5"/>
      <c r="K1613" s="5"/>
    </row>
    <row r="1614" spans="2:11" x14ac:dyDescent="0.25">
      <c r="B1614" s="1"/>
      <c r="C1614" s="1"/>
      <c r="D1614" s="8"/>
      <c r="E1614" s="8"/>
      <c r="F1614" s="8"/>
      <c r="G1614" s="8"/>
      <c r="H1614" s="8"/>
      <c r="I1614" s="5"/>
      <c r="J1614" s="5"/>
      <c r="K1614" s="5"/>
    </row>
    <row r="1615" spans="2:11" x14ac:dyDescent="0.25">
      <c r="B1615" s="1"/>
      <c r="C1615" s="1"/>
      <c r="D1615" s="8"/>
      <c r="E1615" s="8"/>
      <c r="F1615" s="8"/>
      <c r="G1615" s="8"/>
      <c r="H1615" s="8"/>
      <c r="I1615" s="5"/>
      <c r="J1615" s="5"/>
      <c r="K1615" s="5"/>
    </row>
    <row r="1616" spans="2:11" x14ac:dyDescent="0.25">
      <c r="B1616" s="1"/>
      <c r="C1616" s="1"/>
      <c r="D1616" s="8"/>
      <c r="E1616" s="8"/>
      <c r="F1616" s="8"/>
      <c r="G1616" s="8"/>
      <c r="H1616" s="8"/>
      <c r="I1616" s="5"/>
      <c r="J1616" s="5"/>
      <c r="K1616" s="5"/>
    </row>
    <row r="1617" spans="2:11" x14ac:dyDescent="0.25">
      <c r="B1617" s="1"/>
      <c r="C1617" s="1"/>
      <c r="D1617" s="8"/>
      <c r="E1617" s="8"/>
      <c r="F1617" s="8"/>
      <c r="G1617" s="8"/>
      <c r="H1617" s="8"/>
      <c r="I1617" s="5"/>
      <c r="J1617" s="5"/>
      <c r="K1617" s="5"/>
    </row>
    <row r="1618" spans="2:11" x14ac:dyDescent="0.25">
      <c r="B1618" s="1"/>
      <c r="C1618" s="1"/>
      <c r="D1618" s="8"/>
      <c r="E1618" s="8"/>
      <c r="F1618" s="8"/>
      <c r="G1618" s="8"/>
      <c r="H1618" s="8"/>
      <c r="I1618" s="5"/>
      <c r="J1618" s="5"/>
      <c r="K1618" s="5"/>
    </row>
    <row r="1619" spans="2:11" x14ac:dyDescent="0.25">
      <c r="B1619" s="1"/>
      <c r="C1619" s="1"/>
      <c r="D1619" s="8"/>
      <c r="E1619" s="8"/>
      <c r="F1619" s="8"/>
      <c r="G1619" s="8"/>
      <c r="H1619" s="8"/>
      <c r="I1619" s="5"/>
      <c r="J1619" s="5"/>
      <c r="K1619" s="5"/>
    </row>
    <row r="1620" spans="2:11" x14ac:dyDescent="0.25">
      <c r="B1620" s="1"/>
      <c r="C1620" s="1"/>
      <c r="D1620" s="8"/>
      <c r="E1620" s="8"/>
      <c r="F1620" s="8"/>
      <c r="G1620" s="8"/>
      <c r="H1620" s="8"/>
      <c r="I1620" s="5"/>
      <c r="J1620" s="5"/>
      <c r="K1620" s="5"/>
    </row>
    <row r="1621" spans="2:11" x14ac:dyDescent="0.25">
      <c r="B1621" s="1"/>
      <c r="C1621" s="1"/>
      <c r="D1621" s="8"/>
      <c r="E1621" s="8"/>
      <c r="F1621" s="8"/>
      <c r="G1621" s="8"/>
      <c r="H1621" s="8"/>
      <c r="I1621" s="5"/>
      <c r="J1621" s="5"/>
      <c r="K1621" s="5"/>
    </row>
    <row r="1622" spans="2:11" x14ac:dyDescent="0.25">
      <c r="B1622" s="1"/>
      <c r="C1622" s="1"/>
      <c r="D1622" s="8"/>
      <c r="E1622" s="8"/>
      <c r="F1622" s="8"/>
      <c r="G1622" s="8"/>
      <c r="H1622" s="8"/>
      <c r="I1622" s="5"/>
      <c r="J1622" s="5"/>
      <c r="K1622" s="5"/>
    </row>
    <row r="1623" spans="2:11" x14ac:dyDescent="0.25">
      <c r="B1623" s="1"/>
      <c r="C1623" s="1"/>
      <c r="D1623" s="8"/>
      <c r="E1623" s="8"/>
      <c r="F1623" s="8"/>
      <c r="G1623" s="8"/>
      <c r="H1623" s="8"/>
      <c r="I1623" s="5"/>
      <c r="J1623" s="5"/>
      <c r="K1623" s="5"/>
    </row>
    <row r="1624" spans="2:11" x14ac:dyDescent="0.25">
      <c r="B1624" s="1"/>
      <c r="C1624" s="1"/>
      <c r="D1624" s="8"/>
      <c r="E1624" s="8"/>
      <c r="F1624" s="8"/>
      <c r="G1624" s="8"/>
      <c r="H1624" s="8"/>
      <c r="I1624" s="5"/>
      <c r="J1624" s="5"/>
      <c r="K1624" s="5"/>
    </row>
    <row r="1625" spans="2:11" x14ac:dyDescent="0.25">
      <c r="B1625" s="1"/>
      <c r="C1625" s="1"/>
      <c r="D1625" s="8"/>
      <c r="E1625" s="8"/>
      <c r="F1625" s="8"/>
      <c r="G1625" s="8"/>
      <c r="H1625" s="8"/>
      <c r="I1625" s="5"/>
      <c r="J1625" s="5"/>
      <c r="K1625" s="5"/>
    </row>
    <row r="1626" spans="2:11" x14ac:dyDescent="0.25">
      <c r="B1626" s="1"/>
      <c r="C1626" s="1"/>
      <c r="D1626" s="8"/>
      <c r="E1626" s="8"/>
      <c r="F1626" s="8"/>
      <c r="G1626" s="8"/>
      <c r="H1626" s="8"/>
      <c r="I1626" s="5"/>
      <c r="J1626" s="5"/>
      <c r="K1626" s="5"/>
    </row>
    <row r="1627" spans="2:11" x14ac:dyDescent="0.25">
      <c r="B1627" s="1"/>
      <c r="C1627" s="1"/>
      <c r="D1627" s="8"/>
      <c r="E1627" s="8"/>
      <c r="F1627" s="8"/>
      <c r="G1627" s="8"/>
      <c r="H1627" s="8"/>
      <c r="I1627" s="5"/>
      <c r="J1627" s="5"/>
      <c r="K1627" s="5"/>
    </row>
    <row r="1628" spans="2:11" x14ac:dyDescent="0.25">
      <c r="B1628" s="1"/>
      <c r="C1628" s="1"/>
      <c r="D1628" s="8"/>
      <c r="E1628" s="8"/>
      <c r="F1628" s="8"/>
      <c r="G1628" s="8"/>
      <c r="H1628" s="8"/>
      <c r="I1628" s="5"/>
      <c r="J1628" s="5"/>
      <c r="K1628" s="5"/>
    </row>
    <row r="1629" spans="2:11" x14ac:dyDescent="0.25">
      <c r="B1629" s="1"/>
      <c r="C1629" s="1"/>
      <c r="D1629" s="8"/>
      <c r="E1629" s="8"/>
      <c r="F1629" s="8"/>
      <c r="G1629" s="8"/>
      <c r="H1629" s="8"/>
      <c r="I1629" s="5"/>
      <c r="J1629" s="5"/>
      <c r="K1629" s="5"/>
    </row>
    <row r="1630" spans="2:11" x14ac:dyDescent="0.25">
      <c r="B1630" s="1"/>
      <c r="C1630" s="1"/>
      <c r="D1630" s="8"/>
      <c r="E1630" s="8"/>
      <c r="F1630" s="8"/>
      <c r="G1630" s="8"/>
      <c r="H1630" s="8"/>
      <c r="I1630" s="5"/>
      <c r="J1630" s="5"/>
      <c r="K1630" s="5"/>
    </row>
    <row r="1631" spans="2:11" x14ac:dyDescent="0.25">
      <c r="B1631" s="1"/>
      <c r="C1631" s="1"/>
      <c r="D1631" s="8"/>
      <c r="E1631" s="8"/>
      <c r="F1631" s="8"/>
      <c r="G1631" s="8"/>
      <c r="H1631" s="8"/>
      <c r="I1631" s="5"/>
      <c r="J1631" s="5"/>
      <c r="K1631" s="5"/>
    </row>
    <row r="1632" spans="2:11" x14ac:dyDescent="0.25">
      <c r="B1632" s="1"/>
      <c r="C1632" s="1"/>
      <c r="D1632" s="8"/>
      <c r="E1632" s="8"/>
      <c r="F1632" s="8"/>
      <c r="G1632" s="8"/>
      <c r="H1632" s="8"/>
      <c r="I1632" s="5"/>
      <c r="J1632" s="5"/>
      <c r="K1632" s="5"/>
    </row>
    <row r="1633" spans="2:11" x14ac:dyDescent="0.25">
      <c r="B1633" s="1"/>
      <c r="C1633" s="1"/>
      <c r="D1633" s="8"/>
      <c r="E1633" s="8"/>
      <c r="F1633" s="8"/>
      <c r="G1633" s="8"/>
      <c r="H1633" s="8"/>
      <c r="I1633" s="5"/>
      <c r="J1633" s="5"/>
      <c r="K1633" s="5"/>
    </row>
    <row r="1634" spans="2:11" x14ac:dyDescent="0.25">
      <c r="B1634" s="1"/>
      <c r="C1634" s="1"/>
      <c r="D1634" s="8"/>
      <c r="E1634" s="8"/>
      <c r="F1634" s="8"/>
      <c r="G1634" s="8"/>
      <c r="H1634" s="8"/>
      <c r="I1634" s="5"/>
      <c r="J1634" s="5"/>
      <c r="K1634" s="5"/>
    </row>
    <row r="1635" spans="2:11" x14ac:dyDescent="0.25">
      <c r="B1635" s="1"/>
      <c r="C1635" s="1"/>
      <c r="D1635" s="8"/>
      <c r="E1635" s="8"/>
      <c r="F1635" s="8"/>
      <c r="G1635" s="8"/>
      <c r="H1635" s="8"/>
      <c r="I1635" s="5"/>
      <c r="J1635" s="5"/>
      <c r="K1635" s="5"/>
    </row>
    <row r="1636" spans="2:11" x14ac:dyDescent="0.25">
      <c r="B1636" s="1"/>
      <c r="C1636" s="1"/>
      <c r="D1636" s="8"/>
      <c r="E1636" s="8"/>
      <c r="F1636" s="8"/>
      <c r="G1636" s="8"/>
      <c r="H1636" s="8"/>
      <c r="I1636" s="5"/>
      <c r="J1636" s="5"/>
      <c r="K1636" s="5"/>
    </row>
    <row r="1637" spans="2:11" x14ac:dyDescent="0.25">
      <c r="B1637" s="1"/>
      <c r="C1637" s="1"/>
      <c r="D1637" s="8"/>
      <c r="E1637" s="8"/>
      <c r="F1637" s="8"/>
      <c r="G1637" s="8"/>
      <c r="H1637" s="8"/>
      <c r="I1637" s="5"/>
      <c r="J1637" s="5"/>
      <c r="K1637" s="5"/>
    </row>
    <row r="1638" spans="2:11" x14ac:dyDescent="0.25">
      <c r="B1638" s="1"/>
      <c r="C1638" s="1"/>
      <c r="D1638" s="8"/>
      <c r="E1638" s="8"/>
      <c r="F1638" s="8"/>
      <c r="G1638" s="8"/>
      <c r="H1638" s="8"/>
      <c r="I1638" s="5"/>
      <c r="J1638" s="5"/>
      <c r="K1638" s="5"/>
    </row>
    <row r="1639" spans="2:11" x14ac:dyDescent="0.25">
      <c r="B1639" s="1"/>
      <c r="C1639" s="1"/>
      <c r="D1639" s="8"/>
      <c r="E1639" s="8"/>
      <c r="F1639" s="8"/>
      <c r="G1639" s="8"/>
      <c r="H1639" s="8"/>
      <c r="I1639" s="5"/>
      <c r="J1639" s="5"/>
      <c r="K1639" s="5"/>
    </row>
    <row r="1640" spans="2:11" x14ac:dyDescent="0.25">
      <c r="B1640" s="1"/>
      <c r="C1640" s="1"/>
      <c r="D1640" s="8"/>
      <c r="E1640" s="8"/>
      <c r="F1640" s="8"/>
      <c r="G1640" s="8"/>
      <c r="H1640" s="8"/>
      <c r="I1640" s="5"/>
      <c r="J1640" s="5"/>
      <c r="K1640" s="5"/>
    </row>
    <row r="1641" spans="2:11" x14ac:dyDescent="0.25">
      <c r="B1641" s="1"/>
      <c r="C1641" s="1"/>
      <c r="D1641" s="8"/>
      <c r="E1641" s="8"/>
      <c r="F1641" s="8"/>
      <c r="G1641" s="8"/>
      <c r="H1641" s="8"/>
      <c r="I1641" s="5"/>
      <c r="J1641" s="5"/>
      <c r="K1641" s="5"/>
    </row>
    <row r="1642" spans="2:11" x14ac:dyDescent="0.25">
      <c r="B1642" s="1"/>
      <c r="C1642" s="1"/>
      <c r="D1642" s="8"/>
      <c r="E1642" s="8"/>
      <c r="F1642" s="8"/>
      <c r="G1642" s="8"/>
      <c r="H1642" s="8"/>
      <c r="I1642" s="5"/>
      <c r="J1642" s="5"/>
      <c r="K1642" s="5"/>
    </row>
    <row r="1643" spans="2:11" x14ac:dyDescent="0.25">
      <c r="B1643" s="1"/>
      <c r="C1643" s="1"/>
      <c r="D1643" s="8"/>
      <c r="E1643" s="8"/>
      <c r="F1643" s="8"/>
      <c r="G1643" s="8"/>
      <c r="H1643" s="8"/>
      <c r="I1643" s="5"/>
      <c r="J1643" s="5"/>
      <c r="K1643" s="5"/>
    </row>
    <row r="1644" spans="2:11" x14ac:dyDescent="0.25">
      <c r="B1644" s="1"/>
      <c r="C1644" s="1"/>
      <c r="D1644" s="8"/>
      <c r="E1644" s="8"/>
      <c r="F1644" s="8"/>
      <c r="G1644" s="8"/>
      <c r="H1644" s="8"/>
      <c r="I1644" s="5"/>
      <c r="J1644" s="5"/>
      <c r="K1644" s="5"/>
    </row>
    <row r="1645" spans="2:11" x14ac:dyDescent="0.25">
      <c r="B1645" s="1"/>
      <c r="C1645" s="1"/>
      <c r="D1645" s="8"/>
      <c r="E1645" s="8"/>
      <c r="F1645" s="8"/>
      <c r="G1645" s="8"/>
      <c r="H1645" s="8"/>
      <c r="I1645" s="5"/>
      <c r="J1645" s="5"/>
      <c r="K1645" s="5"/>
    </row>
    <row r="1646" spans="2:11" x14ac:dyDescent="0.25">
      <c r="B1646" s="1"/>
      <c r="C1646" s="1"/>
      <c r="D1646" s="8"/>
      <c r="E1646" s="8"/>
      <c r="F1646" s="8"/>
      <c r="G1646" s="8"/>
      <c r="H1646" s="8"/>
      <c r="I1646" s="5"/>
      <c r="J1646" s="5"/>
      <c r="K1646" s="5"/>
    </row>
    <row r="1647" spans="2:11" x14ac:dyDescent="0.25">
      <c r="B1647" s="1"/>
      <c r="C1647" s="1"/>
      <c r="D1647" s="8"/>
      <c r="E1647" s="8"/>
      <c r="F1647" s="8"/>
      <c r="G1647" s="8"/>
      <c r="H1647" s="8"/>
      <c r="I1647" s="5"/>
      <c r="J1647" s="5"/>
      <c r="K1647" s="5"/>
    </row>
    <row r="1648" spans="2:11" x14ac:dyDescent="0.25">
      <c r="B1648" s="1"/>
      <c r="C1648" s="1"/>
      <c r="D1648" s="8"/>
      <c r="E1648" s="8"/>
      <c r="F1648" s="8"/>
      <c r="G1648" s="8"/>
      <c r="H1648" s="8"/>
      <c r="I1648" s="5"/>
      <c r="J1648" s="5"/>
      <c r="K1648" s="5"/>
    </row>
    <row r="1649" spans="2:11" x14ac:dyDescent="0.25">
      <c r="B1649" s="1"/>
      <c r="C1649" s="1"/>
      <c r="D1649" s="8"/>
      <c r="E1649" s="8"/>
      <c r="F1649" s="8"/>
      <c r="G1649" s="8"/>
      <c r="H1649" s="8"/>
      <c r="I1649" s="5"/>
      <c r="J1649" s="5"/>
      <c r="K1649" s="5"/>
    </row>
    <row r="1650" spans="2:11" x14ac:dyDescent="0.25">
      <c r="B1650" s="1"/>
      <c r="C1650" s="1"/>
      <c r="D1650" s="8"/>
      <c r="E1650" s="8"/>
      <c r="F1650" s="8"/>
      <c r="G1650" s="8"/>
      <c r="H1650" s="8"/>
      <c r="I1650" s="5"/>
      <c r="J1650" s="5"/>
      <c r="K1650" s="5"/>
    </row>
    <row r="1651" spans="2:11" x14ac:dyDescent="0.25">
      <c r="B1651" s="1"/>
      <c r="C1651" s="1"/>
      <c r="D1651" s="8"/>
      <c r="E1651" s="8"/>
      <c r="F1651" s="8"/>
      <c r="G1651" s="8"/>
      <c r="H1651" s="8"/>
      <c r="I1651" s="5"/>
      <c r="J1651" s="5"/>
      <c r="K1651" s="5"/>
    </row>
    <row r="1652" spans="2:11" x14ac:dyDescent="0.25">
      <c r="B1652" s="1"/>
      <c r="C1652" s="1"/>
      <c r="D1652" s="8"/>
      <c r="E1652" s="8"/>
      <c r="F1652" s="8"/>
      <c r="G1652" s="8"/>
      <c r="H1652" s="8"/>
      <c r="I1652" s="5"/>
      <c r="J1652" s="5"/>
      <c r="K1652" s="5"/>
    </row>
    <row r="1653" spans="2:11" x14ac:dyDescent="0.25">
      <c r="B1653" s="1"/>
      <c r="C1653" s="1"/>
      <c r="D1653" s="8"/>
      <c r="E1653" s="8"/>
      <c r="F1653" s="8"/>
      <c r="G1653" s="8"/>
      <c r="H1653" s="8"/>
      <c r="I1653" s="5"/>
      <c r="J1653" s="5"/>
      <c r="K1653" s="5"/>
    </row>
    <row r="1654" spans="2:11" x14ac:dyDescent="0.25">
      <c r="B1654" s="1"/>
      <c r="C1654" s="1"/>
      <c r="D1654" s="8"/>
      <c r="E1654" s="8"/>
      <c r="F1654" s="8"/>
      <c r="G1654" s="8"/>
      <c r="H1654" s="8"/>
      <c r="I1654" s="5"/>
      <c r="J1654" s="5"/>
      <c r="K1654" s="5"/>
    </row>
    <row r="1655" spans="2:11" x14ac:dyDescent="0.25">
      <c r="B1655" s="1"/>
      <c r="C1655" s="1"/>
      <c r="D1655" s="8"/>
      <c r="E1655" s="8"/>
      <c r="F1655" s="8"/>
      <c r="G1655" s="8"/>
      <c r="H1655" s="8"/>
      <c r="I1655" s="5"/>
      <c r="J1655" s="5"/>
      <c r="K1655" s="5"/>
    </row>
    <row r="1656" spans="2:11" x14ac:dyDescent="0.25">
      <c r="B1656" s="1"/>
      <c r="C1656" s="1"/>
      <c r="D1656" s="8"/>
      <c r="E1656" s="8"/>
      <c r="F1656" s="8"/>
      <c r="G1656" s="8"/>
      <c r="H1656" s="8"/>
      <c r="I1656" s="5"/>
      <c r="J1656" s="5"/>
      <c r="K1656" s="5"/>
    </row>
    <row r="1657" spans="2:11" x14ac:dyDescent="0.25">
      <c r="B1657" s="1"/>
      <c r="C1657" s="1"/>
      <c r="D1657" s="8"/>
      <c r="E1657" s="8"/>
      <c r="F1657" s="8"/>
      <c r="G1657" s="8"/>
      <c r="H1657" s="8"/>
      <c r="I1657" s="5"/>
      <c r="J1657" s="5"/>
      <c r="K1657" s="5"/>
    </row>
    <row r="1658" spans="2:11" x14ac:dyDescent="0.25">
      <c r="B1658" s="1"/>
      <c r="C1658" s="1"/>
      <c r="D1658" s="8"/>
      <c r="E1658" s="8"/>
      <c r="F1658" s="8"/>
      <c r="G1658" s="8"/>
      <c r="H1658" s="8"/>
      <c r="I1658" s="5"/>
      <c r="J1658" s="5"/>
      <c r="K1658" s="5"/>
    </row>
    <row r="1659" spans="2:11" x14ac:dyDescent="0.25">
      <c r="B1659" s="1"/>
      <c r="C1659" s="1"/>
      <c r="D1659" s="8"/>
      <c r="E1659" s="8"/>
      <c r="F1659" s="8"/>
      <c r="G1659" s="8"/>
      <c r="H1659" s="8"/>
      <c r="I1659" s="5"/>
      <c r="J1659" s="5"/>
      <c r="K1659" s="5"/>
    </row>
    <row r="1660" spans="2:11" x14ac:dyDescent="0.25">
      <c r="B1660" s="1"/>
      <c r="C1660" s="1"/>
      <c r="D1660" s="8"/>
      <c r="E1660" s="8"/>
      <c r="F1660" s="8"/>
      <c r="G1660" s="8"/>
      <c r="H1660" s="8"/>
      <c r="I1660" s="5"/>
      <c r="J1660" s="5"/>
      <c r="K1660" s="5"/>
    </row>
    <row r="1661" spans="2:11" x14ac:dyDescent="0.25">
      <c r="B1661" s="1"/>
      <c r="C1661" s="1"/>
      <c r="D1661" s="8"/>
      <c r="E1661" s="8"/>
      <c r="F1661" s="8"/>
      <c r="G1661" s="8"/>
      <c r="H1661" s="8"/>
      <c r="I1661" s="5"/>
      <c r="J1661" s="5"/>
      <c r="K1661" s="5"/>
    </row>
    <row r="1662" spans="2:11" x14ac:dyDescent="0.25">
      <c r="B1662" s="1"/>
      <c r="C1662" s="1"/>
      <c r="D1662" s="8"/>
      <c r="E1662" s="8"/>
      <c r="F1662" s="8"/>
      <c r="G1662" s="8"/>
      <c r="H1662" s="8"/>
      <c r="I1662" s="5"/>
      <c r="J1662" s="5"/>
      <c r="K1662" s="5"/>
    </row>
    <row r="1663" spans="2:11" x14ac:dyDescent="0.25">
      <c r="B1663" s="1"/>
      <c r="C1663" s="1"/>
      <c r="D1663" s="8"/>
      <c r="E1663" s="8"/>
      <c r="F1663" s="8"/>
      <c r="G1663" s="8"/>
      <c r="H1663" s="8"/>
      <c r="I1663" s="5"/>
      <c r="J1663" s="5"/>
      <c r="K1663" s="5"/>
    </row>
    <row r="1664" spans="2:11" x14ac:dyDescent="0.25">
      <c r="B1664" s="1"/>
      <c r="C1664" s="1"/>
      <c r="D1664" s="8"/>
      <c r="E1664" s="8"/>
      <c r="F1664" s="8"/>
      <c r="G1664" s="8"/>
      <c r="H1664" s="8"/>
      <c r="I1664" s="5"/>
      <c r="J1664" s="5"/>
      <c r="K1664" s="5"/>
    </row>
    <row r="1665" spans="2:11" x14ac:dyDescent="0.25">
      <c r="B1665" s="1"/>
      <c r="C1665" s="1"/>
      <c r="D1665" s="8"/>
      <c r="E1665" s="8"/>
      <c r="F1665" s="8"/>
      <c r="G1665" s="8"/>
      <c r="H1665" s="8"/>
      <c r="I1665" s="5"/>
      <c r="J1665" s="5"/>
      <c r="K1665" s="5"/>
    </row>
    <row r="1666" spans="2:11" x14ac:dyDescent="0.25">
      <c r="B1666" s="1"/>
      <c r="C1666" s="1"/>
      <c r="D1666" s="8"/>
      <c r="E1666" s="8"/>
      <c r="F1666" s="8"/>
      <c r="G1666" s="8"/>
      <c r="H1666" s="8"/>
      <c r="I1666" s="5"/>
      <c r="J1666" s="5"/>
      <c r="K1666" s="5"/>
    </row>
    <row r="1667" spans="2:11" x14ac:dyDescent="0.25">
      <c r="B1667" s="1"/>
      <c r="C1667" s="1"/>
      <c r="D1667" s="8"/>
      <c r="E1667" s="8"/>
      <c r="F1667" s="8"/>
      <c r="G1667" s="8"/>
      <c r="H1667" s="8"/>
      <c r="I1667" s="5"/>
      <c r="J1667" s="5"/>
      <c r="K1667" s="5"/>
    </row>
    <row r="1668" spans="2:11" x14ac:dyDescent="0.25">
      <c r="B1668" s="1"/>
      <c r="C1668" s="1"/>
      <c r="D1668" s="8"/>
      <c r="E1668" s="8"/>
      <c r="F1668" s="8"/>
      <c r="G1668" s="8"/>
      <c r="H1668" s="8"/>
      <c r="I1668" s="5"/>
      <c r="J1668" s="5"/>
      <c r="K1668" s="5"/>
    </row>
    <row r="1669" spans="2:11" x14ac:dyDescent="0.25">
      <c r="B1669" s="1"/>
      <c r="C1669" s="1"/>
      <c r="D1669" s="8"/>
      <c r="E1669" s="8"/>
      <c r="F1669" s="8"/>
      <c r="G1669" s="8"/>
      <c r="H1669" s="8"/>
      <c r="I1669" s="5"/>
      <c r="J1669" s="5"/>
      <c r="K1669" s="5"/>
    </row>
    <row r="1670" spans="2:11" x14ac:dyDescent="0.25">
      <c r="B1670" s="1"/>
      <c r="C1670" s="1"/>
      <c r="D1670" s="8"/>
      <c r="E1670" s="8"/>
      <c r="F1670" s="8"/>
      <c r="G1670" s="8"/>
      <c r="H1670" s="8"/>
      <c r="I1670" s="5"/>
      <c r="J1670" s="5"/>
      <c r="K1670" s="5"/>
    </row>
    <row r="1671" spans="2:11" x14ac:dyDescent="0.25">
      <c r="B1671" s="1"/>
      <c r="C1671" s="1"/>
      <c r="D1671" s="8"/>
      <c r="E1671" s="8"/>
      <c r="F1671" s="8"/>
      <c r="G1671" s="8"/>
      <c r="H1671" s="8"/>
      <c r="I1671" s="5"/>
      <c r="J1671" s="5"/>
      <c r="K1671" s="5"/>
    </row>
    <row r="1672" spans="2:11" x14ac:dyDescent="0.25">
      <c r="B1672" s="1"/>
      <c r="C1672" s="1"/>
      <c r="D1672" s="8"/>
      <c r="E1672" s="8"/>
      <c r="F1672" s="8"/>
      <c r="G1672" s="8"/>
      <c r="H1672" s="8"/>
      <c r="I1672" s="5"/>
      <c r="J1672" s="5"/>
      <c r="K1672" s="5"/>
    </row>
    <row r="1673" spans="2:11" x14ac:dyDescent="0.25">
      <c r="B1673" s="1"/>
      <c r="C1673" s="1"/>
      <c r="D1673" s="8"/>
      <c r="E1673" s="8"/>
      <c r="F1673" s="8"/>
      <c r="G1673" s="8"/>
      <c r="H1673" s="8"/>
      <c r="I1673" s="5"/>
      <c r="J1673" s="5"/>
      <c r="K1673" s="5"/>
    </row>
    <row r="1674" spans="2:11" x14ac:dyDescent="0.25">
      <c r="B1674" s="1"/>
      <c r="C1674" s="1"/>
      <c r="D1674" s="8"/>
      <c r="E1674" s="8"/>
      <c r="F1674" s="8"/>
      <c r="G1674" s="8"/>
      <c r="H1674" s="8"/>
      <c r="I1674" s="5"/>
      <c r="J1674" s="5"/>
      <c r="K1674" s="5"/>
    </row>
    <row r="1675" spans="2:11" x14ac:dyDescent="0.25">
      <c r="B1675" s="1"/>
      <c r="C1675" s="1"/>
      <c r="D1675" s="8"/>
      <c r="E1675" s="8"/>
      <c r="F1675" s="8"/>
      <c r="G1675" s="8"/>
      <c r="H1675" s="8"/>
      <c r="I1675" s="5"/>
      <c r="J1675" s="5"/>
      <c r="K1675" s="5"/>
    </row>
    <row r="1676" spans="2:11" x14ac:dyDescent="0.25">
      <c r="B1676" s="1"/>
      <c r="C1676" s="1"/>
      <c r="D1676" s="8"/>
      <c r="E1676" s="8"/>
      <c r="F1676" s="8"/>
      <c r="G1676" s="8"/>
      <c r="H1676" s="8"/>
      <c r="I1676" s="5"/>
      <c r="J1676" s="5"/>
      <c r="K1676" s="5"/>
    </row>
    <row r="1677" spans="2:11" x14ac:dyDescent="0.25">
      <c r="B1677" s="1"/>
      <c r="C1677" s="1"/>
      <c r="D1677" s="8"/>
      <c r="E1677" s="8"/>
      <c r="F1677" s="8"/>
      <c r="G1677" s="8"/>
      <c r="H1677" s="8"/>
      <c r="I1677" s="5"/>
      <c r="J1677" s="5"/>
      <c r="K1677" s="5"/>
    </row>
    <row r="1678" spans="2:11" x14ac:dyDescent="0.25">
      <c r="B1678" s="1"/>
      <c r="C1678" s="1"/>
      <c r="D1678" s="8"/>
      <c r="E1678" s="8"/>
      <c r="F1678" s="8"/>
      <c r="G1678" s="8"/>
      <c r="H1678" s="8"/>
      <c r="I1678" s="5"/>
      <c r="J1678" s="5"/>
      <c r="K1678" s="5"/>
    </row>
    <row r="1679" spans="2:11" x14ac:dyDescent="0.25">
      <c r="B1679" s="1"/>
      <c r="C1679" s="1"/>
      <c r="D1679" s="8"/>
      <c r="E1679" s="8"/>
      <c r="F1679" s="8"/>
      <c r="G1679" s="8"/>
      <c r="H1679" s="8"/>
      <c r="I1679" s="5"/>
      <c r="J1679" s="5"/>
      <c r="K1679" s="5"/>
    </row>
    <row r="1680" spans="2:11" x14ac:dyDescent="0.25">
      <c r="B1680" s="1"/>
      <c r="C1680" s="1"/>
      <c r="D1680" s="8"/>
      <c r="E1680" s="8"/>
      <c r="F1680" s="8"/>
      <c r="G1680" s="8"/>
      <c r="H1680" s="8"/>
      <c r="I1680" s="5"/>
      <c r="J1680" s="5"/>
      <c r="K1680" s="5"/>
    </row>
    <row r="1681" spans="2:11" x14ac:dyDescent="0.25">
      <c r="B1681" s="1"/>
      <c r="C1681" s="1"/>
      <c r="D1681" s="8"/>
      <c r="E1681" s="8"/>
      <c r="F1681" s="8"/>
      <c r="G1681" s="8"/>
      <c r="H1681" s="8"/>
      <c r="I1681" s="5"/>
      <c r="J1681" s="5"/>
      <c r="K1681" s="5"/>
    </row>
    <row r="1682" spans="2:11" x14ac:dyDescent="0.25">
      <c r="B1682" s="1"/>
      <c r="C1682" s="1"/>
      <c r="D1682" s="8"/>
      <c r="E1682" s="8"/>
      <c r="F1682" s="8"/>
      <c r="G1682" s="8"/>
      <c r="H1682" s="8"/>
      <c r="I1682" s="5"/>
      <c r="J1682" s="5"/>
      <c r="K1682" s="5"/>
    </row>
    <row r="1683" spans="2:11" x14ac:dyDescent="0.25">
      <c r="B1683" s="1"/>
      <c r="C1683" s="1"/>
      <c r="D1683" s="8"/>
      <c r="E1683" s="8"/>
      <c r="F1683" s="8"/>
      <c r="G1683" s="8"/>
      <c r="H1683" s="8"/>
      <c r="I1683" s="5"/>
      <c r="J1683" s="5"/>
      <c r="K1683" s="5"/>
    </row>
    <row r="1684" spans="2:11" x14ac:dyDescent="0.25">
      <c r="B1684" s="1"/>
      <c r="C1684" s="1"/>
      <c r="D1684" s="8"/>
      <c r="E1684" s="8"/>
      <c r="F1684" s="8"/>
      <c r="G1684" s="8"/>
      <c r="H1684" s="8"/>
      <c r="I1684" s="5"/>
      <c r="J1684" s="5"/>
      <c r="K1684" s="5"/>
    </row>
    <row r="1685" spans="2:11" x14ac:dyDescent="0.25">
      <c r="B1685" s="1"/>
      <c r="C1685" s="1"/>
      <c r="D1685" s="8"/>
      <c r="E1685" s="8"/>
      <c r="F1685" s="8"/>
      <c r="G1685" s="8"/>
      <c r="H1685" s="8"/>
      <c r="I1685" s="5"/>
      <c r="J1685" s="5"/>
      <c r="K1685" s="5"/>
    </row>
    <row r="1686" spans="2:11" x14ac:dyDescent="0.25">
      <c r="B1686" s="1"/>
      <c r="C1686" s="1"/>
      <c r="D1686" s="8"/>
      <c r="E1686" s="8"/>
      <c r="F1686" s="8"/>
      <c r="G1686" s="8"/>
      <c r="H1686" s="8"/>
      <c r="I1686" s="5"/>
      <c r="J1686" s="5"/>
      <c r="K1686" s="5"/>
    </row>
    <row r="1687" spans="2:11" x14ac:dyDescent="0.25">
      <c r="B1687" s="1"/>
      <c r="C1687" s="1"/>
      <c r="D1687" s="8"/>
      <c r="E1687" s="8"/>
      <c r="F1687" s="8"/>
      <c r="G1687" s="8"/>
      <c r="H1687" s="8"/>
      <c r="I1687" s="5"/>
      <c r="J1687" s="5"/>
      <c r="K1687" s="5"/>
    </row>
    <row r="1688" spans="2:11" x14ac:dyDescent="0.25">
      <c r="B1688" s="1"/>
      <c r="C1688" s="1"/>
      <c r="D1688" s="8"/>
      <c r="E1688" s="8"/>
      <c r="F1688" s="8"/>
      <c r="G1688" s="8"/>
      <c r="H1688" s="8"/>
      <c r="I1688" s="5"/>
      <c r="J1688" s="5"/>
      <c r="K1688" s="5"/>
    </row>
    <row r="1689" spans="2:11" x14ac:dyDescent="0.25">
      <c r="B1689" s="1"/>
      <c r="C1689" s="1"/>
      <c r="D1689" s="8"/>
      <c r="E1689" s="8"/>
      <c r="F1689" s="8"/>
      <c r="G1689" s="8"/>
      <c r="H1689" s="8"/>
      <c r="I1689" s="5"/>
      <c r="J1689" s="5"/>
      <c r="K1689" s="5"/>
    </row>
    <row r="1690" spans="2:11" x14ac:dyDescent="0.25">
      <c r="B1690" s="1"/>
      <c r="C1690" s="1"/>
      <c r="D1690" s="8"/>
      <c r="E1690" s="8"/>
      <c r="F1690" s="8"/>
      <c r="G1690" s="8"/>
      <c r="H1690" s="8"/>
      <c r="I1690" s="5"/>
      <c r="J1690" s="5"/>
      <c r="K1690" s="5"/>
    </row>
    <row r="1691" spans="2:11" x14ac:dyDescent="0.25">
      <c r="B1691" s="1"/>
      <c r="C1691" s="1"/>
      <c r="D1691" s="8"/>
      <c r="E1691" s="8"/>
      <c r="F1691" s="8"/>
      <c r="G1691" s="8"/>
      <c r="H1691" s="8"/>
      <c r="I1691" s="5"/>
      <c r="J1691" s="5"/>
      <c r="K1691" s="5"/>
    </row>
    <row r="1692" spans="2:11" x14ac:dyDescent="0.25">
      <c r="B1692" s="1"/>
      <c r="C1692" s="1"/>
      <c r="D1692" s="8"/>
      <c r="E1692" s="8"/>
      <c r="F1692" s="8"/>
      <c r="G1692" s="8"/>
      <c r="H1692" s="8"/>
      <c r="I1692" s="5"/>
      <c r="J1692" s="5"/>
      <c r="K1692" s="5"/>
    </row>
    <row r="1693" spans="2:11" x14ac:dyDescent="0.25">
      <c r="B1693" s="1"/>
      <c r="C1693" s="1"/>
      <c r="D1693" s="8"/>
      <c r="E1693" s="8"/>
      <c r="F1693" s="8"/>
      <c r="G1693" s="8"/>
      <c r="H1693" s="8"/>
      <c r="I1693" s="5"/>
      <c r="J1693" s="5"/>
      <c r="K1693" s="5"/>
    </row>
    <row r="1694" spans="2:11" x14ac:dyDescent="0.25">
      <c r="B1694" s="1"/>
      <c r="C1694" s="1"/>
      <c r="D1694" s="8"/>
      <c r="E1694" s="8"/>
      <c r="F1694" s="8"/>
      <c r="G1694" s="8"/>
      <c r="H1694" s="8"/>
      <c r="I1694" s="5"/>
      <c r="J1694" s="5"/>
      <c r="K1694" s="5"/>
    </row>
    <row r="1695" spans="2:11" x14ac:dyDescent="0.25">
      <c r="B1695" s="1"/>
      <c r="C1695" s="1"/>
      <c r="D1695" s="8"/>
      <c r="E1695" s="8"/>
      <c r="F1695" s="8"/>
      <c r="G1695" s="8"/>
      <c r="H1695" s="8"/>
      <c r="I1695" s="5"/>
      <c r="J1695" s="5"/>
      <c r="K1695" s="5"/>
    </row>
    <row r="1696" spans="2:11" x14ac:dyDescent="0.25">
      <c r="B1696" s="1"/>
      <c r="C1696" s="1"/>
      <c r="D1696" s="8"/>
      <c r="E1696" s="8"/>
      <c r="F1696" s="8"/>
      <c r="G1696" s="8"/>
      <c r="H1696" s="8"/>
      <c r="I1696" s="5"/>
      <c r="J1696" s="5"/>
      <c r="K1696" s="5"/>
    </row>
    <row r="1697" spans="2:11" x14ac:dyDescent="0.25">
      <c r="B1697" s="1"/>
      <c r="C1697" s="1"/>
      <c r="D1697" s="8"/>
      <c r="E1697" s="8"/>
      <c r="F1697" s="8"/>
      <c r="G1697" s="8"/>
      <c r="H1697" s="8"/>
      <c r="I1697" s="5"/>
      <c r="J1697" s="5"/>
      <c r="K1697" s="5"/>
    </row>
    <row r="1698" spans="2:11" x14ac:dyDescent="0.25">
      <c r="B1698" s="1"/>
      <c r="C1698" s="1"/>
      <c r="D1698" s="8"/>
      <c r="E1698" s="8"/>
      <c r="F1698" s="8"/>
      <c r="G1698" s="8"/>
      <c r="H1698" s="8"/>
      <c r="I1698" s="5"/>
      <c r="J1698" s="5"/>
      <c r="K1698" s="5"/>
    </row>
    <row r="1699" spans="2:11" x14ac:dyDescent="0.25">
      <c r="B1699" s="1"/>
      <c r="C1699" s="1"/>
      <c r="D1699" s="8"/>
      <c r="E1699" s="8"/>
      <c r="F1699" s="8"/>
      <c r="G1699" s="8"/>
      <c r="H1699" s="8"/>
      <c r="I1699" s="5"/>
      <c r="J1699" s="5"/>
      <c r="K1699" s="5"/>
    </row>
    <row r="1700" spans="2:11" x14ac:dyDescent="0.25">
      <c r="B1700" s="1"/>
      <c r="C1700" s="1"/>
      <c r="D1700" s="8"/>
      <c r="E1700" s="8"/>
      <c r="F1700" s="8"/>
      <c r="G1700" s="8"/>
      <c r="H1700" s="8"/>
      <c r="I1700" s="5"/>
      <c r="J1700" s="5"/>
      <c r="K1700" s="5"/>
    </row>
    <row r="1701" spans="2:11" x14ac:dyDescent="0.25">
      <c r="B1701" s="1"/>
      <c r="C1701" s="1"/>
      <c r="D1701" s="8"/>
      <c r="E1701" s="8"/>
      <c r="F1701" s="8"/>
      <c r="G1701" s="8"/>
      <c r="H1701" s="8"/>
      <c r="I1701" s="5"/>
      <c r="J1701" s="5"/>
      <c r="K1701" s="5"/>
    </row>
    <row r="1702" spans="2:11" x14ac:dyDescent="0.25">
      <c r="B1702" s="1"/>
      <c r="C1702" s="1"/>
      <c r="D1702" s="8"/>
      <c r="E1702" s="8"/>
      <c r="F1702" s="8"/>
      <c r="G1702" s="8"/>
      <c r="H1702" s="8"/>
      <c r="I1702" s="5"/>
      <c r="J1702" s="5"/>
      <c r="K1702" s="5"/>
    </row>
    <row r="1703" spans="2:11" x14ac:dyDescent="0.25">
      <c r="B1703" s="1"/>
      <c r="C1703" s="1"/>
      <c r="D1703" s="8"/>
      <c r="E1703" s="8"/>
      <c r="F1703" s="8"/>
      <c r="G1703" s="8"/>
      <c r="H1703" s="8"/>
      <c r="I1703" s="5"/>
      <c r="J1703" s="5"/>
      <c r="K1703" s="5"/>
    </row>
    <row r="1704" spans="2:11" x14ac:dyDescent="0.25">
      <c r="B1704" s="1"/>
      <c r="C1704" s="1"/>
      <c r="D1704" s="8"/>
      <c r="E1704" s="8"/>
      <c r="F1704" s="8"/>
      <c r="G1704" s="8"/>
      <c r="H1704" s="8"/>
      <c r="I1704" s="5"/>
      <c r="J1704" s="5"/>
      <c r="K1704" s="5"/>
    </row>
    <row r="1705" spans="2:11" x14ac:dyDescent="0.25">
      <c r="B1705" s="1"/>
      <c r="C1705" s="1"/>
      <c r="D1705" s="8"/>
      <c r="E1705" s="8"/>
      <c r="F1705" s="8"/>
      <c r="G1705" s="8"/>
      <c r="H1705" s="8"/>
      <c r="I1705" s="5"/>
      <c r="J1705" s="5"/>
      <c r="K1705" s="5"/>
    </row>
    <row r="1706" spans="2:11" x14ac:dyDescent="0.25">
      <c r="B1706" s="1"/>
      <c r="C1706" s="1"/>
      <c r="D1706" s="8"/>
      <c r="E1706" s="8"/>
      <c r="F1706" s="8"/>
      <c r="G1706" s="8"/>
      <c r="H1706" s="8"/>
      <c r="I1706" s="5"/>
      <c r="J1706" s="5"/>
      <c r="K1706" s="5"/>
    </row>
    <row r="1707" spans="2:11" x14ac:dyDescent="0.25">
      <c r="B1707" s="1"/>
      <c r="C1707" s="1"/>
      <c r="D1707" s="8"/>
      <c r="E1707" s="8"/>
      <c r="F1707" s="8"/>
      <c r="G1707" s="8"/>
      <c r="H1707" s="8"/>
      <c r="I1707" s="5"/>
      <c r="J1707" s="5"/>
      <c r="K1707" s="5"/>
    </row>
    <row r="1708" spans="2:11" x14ac:dyDescent="0.25">
      <c r="B1708" s="1"/>
      <c r="C1708" s="1"/>
      <c r="D1708" s="8"/>
      <c r="E1708" s="8"/>
      <c r="F1708" s="8"/>
      <c r="G1708" s="8"/>
      <c r="H1708" s="8"/>
      <c r="I1708" s="5"/>
      <c r="J1708" s="5"/>
      <c r="K1708" s="5"/>
    </row>
    <row r="1709" spans="2:11" x14ac:dyDescent="0.25">
      <c r="B1709" s="1"/>
      <c r="C1709" s="1"/>
      <c r="D1709" s="8"/>
      <c r="E1709" s="8"/>
      <c r="F1709" s="8"/>
      <c r="G1709" s="8"/>
      <c r="H1709" s="8"/>
      <c r="I1709" s="5"/>
      <c r="J1709" s="5"/>
      <c r="K1709" s="5"/>
    </row>
    <row r="1710" spans="2:11" x14ac:dyDescent="0.25">
      <c r="B1710" s="1"/>
      <c r="C1710" s="1"/>
      <c r="D1710" s="8"/>
      <c r="E1710" s="8"/>
      <c r="F1710" s="8"/>
      <c r="G1710" s="8"/>
      <c r="H1710" s="8"/>
      <c r="I1710" s="5"/>
      <c r="J1710" s="5"/>
      <c r="K1710" s="5"/>
    </row>
    <row r="1711" spans="2:11" x14ac:dyDescent="0.25">
      <c r="B1711" s="1"/>
      <c r="C1711" s="1"/>
      <c r="D1711" s="8"/>
      <c r="E1711" s="8"/>
      <c r="F1711" s="8"/>
      <c r="G1711" s="8"/>
      <c r="H1711" s="8"/>
      <c r="I1711" s="5"/>
      <c r="J1711" s="5"/>
      <c r="K1711" s="5"/>
    </row>
    <row r="1712" spans="2:11" x14ac:dyDescent="0.25">
      <c r="B1712" s="1"/>
      <c r="C1712" s="1"/>
      <c r="D1712" s="8"/>
      <c r="E1712" s="8"/>
      <c r="F1712" s="8"/>
      <c r="G1712" s="8"/>
      <c r="H1712" s="8"/>
      <c r="I1712" s="5"/>
      <c r="J1712" s="5"/>
      <c r="K1712" s="5"/>
    </row>
    <row r="1713" spans="2:11" x14ac:dyDescent="0.25">
      <c r="B1713" s="1"/>
      <c r="C1713" s="1"/>
      <c r="D1713" s="8"/>
      <c r="E1713" s="8"/>
      <c r="F1713" s="8"/>
      <c r="G1713" s="8"/>
      <c r="H1713" s="8"/>
      <c r="I1713" s="5"/>
      <c r="J1713" s="5"/>
      <c r="K1713" s="5"/>
    </row>
  </sheetData>
  <mergeCells count="6">
    <mergeCell ref="D36:F36"/>
    <mergeCell ref="G36:I36"/>
    <mergeCell ref="D35:I35"/>
    <mergeCell ref="D46:G46"/>
    <mergeCell ref="H46:K46"/>
    <mergeCell ref="D45:K45"/>
  </mergeCells>
  <phoneticPr fontId="26" type="noConversion"/>
  <pageMargins left="0.75" right="0.75" top="1" bottom="1" header="0.5" footer="0.5"/>
  <pageSetup paperSize="9"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Z1713"/>
  <sheetViews>
    <sheetView topLeftCell="C1" zoomScale="70" zoomScaleNormal="70" workbookViewId="0">
      <selection activeCell="X7" sqref="X7:Y8"/>
    </sheetView>
  </sheetViews>
  <sheetFormatPr defaultRowHeight="13.2" x14ac:dyDescent="0.25"/>
  <cols>
    <col min="1" max="1" width="2" bestFit="1" customWidth="1"/>
    <col min="2" max="2" width="12.44140625" customWidth="1"/>
    <col min="3" max="3" width="70.6640625" bestFit="1" customWidth="1"/>
    <col min="4" max="4" width="52.5546875" style="6" customWidth="1"/>
    <col min="5" max="5" width="10.44140625" style="6" customWidth="1"/>
    <col min="6" max="6" width="7.33203125" style="6" customWidth="1"/>
    <col min="7" max="7" width="10.5546875" style="6" bestFit="1" customWidth="1"/>
    <col min="8" max="8" width="9.88671875" style="6" bestFit="1" customWidth="1"/>
    <col min="9" max="9" width="10.6640625" style="4" bestFit="1" customWidth="1"/>
    <col min="10" max="10" width="7.6640625" style="4" bestFit="1" customWidth="1"/>
    <col min="11" max="11" width="8.33203125" style="4" bestFit="1" customWidth="1"/>
    <col min="12" max="12" width="8.33203125" customWidth="1"/>
    <col min="13" max="13" width="5.5546875" customWidth="1"/>
    <col min="14" max="15" width="5" customWidth="1"/>
    <col min="16" max="16" width="2" bestFit="1" customWidth="1"/>
    <col min="17" max="17" width="12.88671875" bestFit="1" customWidth="1"/>
    <col min="18" max="18" width="13.109375" bestFit="1" customWidth="1"/>
    <col min="19" max="19" width="2" bestFit="1" customWidth="1"/>
    <col min="20" max="20" width="11.44140625" bestFit="1" customWidth="1"/>
    <col min="23" max="23" width="19.5546875" customWidth="1"/>
  </cols>
  <sheetData>
    <row r="1" spans="1:26" x14ac:dyDescent="0.25">
      <c r="D1" s="7"/>
      <c r="E1" s="7"/>
      <c r="F1" s="7"/>
      <c r="G1" s="7"/>
      <c r="H1" s="7"/>
    </row>
    <row r="2" spans="1:26" x14ac:dyDescent="0.25">
      <c r="D2" s="7"/>
      <c r="E2" s="7"/>
      <c r="F2" s="7"/>
      <c r="G2" s="7"/>
      <c r="H2" s="7"/>
    </row>
    <row r="3" spans="1:26" x14ac:dyDescent="0.25">
      <c r="E3" s="2"/>
      <c r="F3" s="2"/>
      <c r="G3" s="2"/>
      <c r="H3" s="2"/>
      <c r="I3" s="75"/>
    </row>
    <row r="4" spans="1:26" ht="13.8" thickBot="1" x14ac:dyDescent="0.3">
      <c r="F4" s="9"/>
      <c r="G4" s="9"/>
      <c r="H4" s="9"/>
      <c r="K4" s="5"/>
    </row>
    <row r="5" spans="1:26" ht="27.6" x14ac:dyDescent="0.25">
      <c r="B5" s="19" t="s">
        <v>2</v>
      </c>
      <c r="C5" s="19" t="s">
        <v>26</v>
      </c>
      <c r="D5" s="19" t="s">
        <v>14</v>
      </c>
      <c r="E5" s="19" t="s">
        <v>15</v>
      </c>
      <c r="F5" s="19" t="s">
        <v>229</v>
      </c>
      <c r="G5" s="19" t="s">
        <v>90</v>
      </c>
      <c r="H5" s="39" t="s">
        <v>386</v>
      </c>
      <c r="I5" s="39" t="s">
        <v>387</v>
      </c>
      <c r="J5" s="40" t="s">
        <v>388</v>
      </c>
      <c r="K5" s="40" t="s">
        <v>389</v>
      </c>
      <c r="L5" s="19" t="s">
        <v>210</v>
      </c>
      <c r="M5" s="19" t="s">
        <v>231</v>
      </c>
      <c r="N5" s="19" t="s">
        <v>197</v>
      </c>
      <c r="O5" s="395"/>
      <c r="Q5" s="557" t="s">
        <v>380</v>
      </c>
      <c r="R5" s="558" t="s">
        <v>380</v>
      </c>
      <c r="S5" s="417"/>
      <c r="T5" s="559" t="s">
        <v>381</v>
      </c>
      <c r="U5" s="560" t="s">
        <v>381</v>
      </c>
      <c r="W5" s="773"/>
      <c r="X5" s="774" t="s">
        <v>44</v>
      </c>
      <c r="Y5" s="775"/>
    </row>
    <row r="6" spans="1:26" ht="13.8" thickBot="1" x14ac:dyDescent="0.3">
      <c r="B6" s="18" t="s">
        <v>27</v>
      </c>
      <c r="C6" s="18" t="s">
        <v>337</v>
      </c>
      <c r="D6" s="18"/>
      <c r="E6" s="18"/>
      <c r="F6" s="18"/>
      <c r="G6" s="18"/>
      <c r="H6" s="18" t="s">
        <v>48</v>
      </c>
      <c r="I6" s="18" t="s">
        <v>48</v>
      </c>
      <c r="J6" s="18" t="s">
        <v>204</v>
      </c>
      <c r="K6" s="18" t="s">
        <v>204</v>
      </c>
      <c r="L6" s="18"/>
      <c r="M6" s="18"/>
      <c r="N6" s="18"/>
      <c r="O6" s="396"/>
      <c r="Q6" s="415" t="s">
        <v>91</v>
      </c>
      <c r="R6" s="420" t="s">
        <v>51</v>
      </c>
      <c r="S6" s="418"/>
      <c r="T6" s="416" t="s">
        <v>91</v>
      </c>
      <c r="U6" s="423" t="s">
        <v>51</v>
      </c>
      <c r="W6" s="776"/>
      <c r="X6" s="441" t="s">
        <v>380</v>
      </c>
      <c r="Y6" s="777" t="s">
        <v>381</v>
      </c>
    </row>
    <row r="7" spans="1:26" x14ac:dyDescent="0.25">
      <c r="B7" s="118" t="str">
        <f>Processes!D6</f>
        <v>RHBDDb81</v>
      </c>
      <c r="C7" s="118" t="str">
        <f>Processes!E6</f>
        <v>Residential heating Buildings built before 81 Decentralised Detached Buldings</v>
      </c>
      <c r="D7" s="119" t="s">
        <v>565</v>
      </c>
      <c r="E7" s="119" t="s">
        <v>59</v>
      </c>
      <c r="G7" s="119"/>
      <c r="H7" s="120">
        <f>D38</f>
        <v>31.101415025591983</v>
      </c>
      <c r="I7" s="120">
        <f>G38</f>
        <v>10.810853134561334</v>
      </c>
      <c r="J7" s="121">
        <f>1/D48</f>
        <v>1.8492984730874176</v>
      </c>
      <c r="K7" s="121">
        <f>1/H48</f>
        <v>2.0185387994061252</v>
      </c>
      <c r="L7" s="122">
        <v>1</v>
      </c>
      <c r="M7" s="118">
        <v>1</v>
      </c>
      <c r="N7" s="118"/>
      <c r="O7" s="1"/>
      <c r="Q7" s="414">
        <f t="shared" ref="Q7:Q30" si="0">H7*L7*M7</f>
        <v>31.101415025591983</v>
      </c>
      <c r="R7" s="421">
        <f t="shared" ref="R7:R30" si="1">Q7/J7</f>
        <v>16.817953120173154</v>
      </c>
      <c r="S7" s="418"/>
      <c r="T7" s="413">
        <f t="shared" ref="T7:T30" si="2">I7*L7*M7</f>
        <v>10.810853134561334</v>
      </c>
      <c r="U7" s="424">
        <f t="shared" ref="U7:U30" si="3">T7/K7</f>
        <v>5.3557816861097729</v>
      </c>
      <c r="W7" s="778" t="s">
        <v>551</v>
      </c>
      <c r="X7" s="412">
        <f>SUM(R7:R18)</f>
        <v>93.838954452671004</v>
      </c>
      <c r="Y7" s="779">
        <f>SUM(U7:U18)</f>
        <v>30.765124607474274</v>
      </c>
      <c r="Z7" s="36"/>
    </row>
    <row r="8" spans="1:26" ht="13.8" thickBot="1" x14ac:dyDescent="0.3">
      <c r="B8" s="1" t="str">
        <f>Processes!D7</f>
        <v>RHBDDa81</v>
      </c>
      <c r="C8" s="1" t="str">
        <f>Processes!E7</f>
        <v>Residential heating Buildings built after 81 Decentralised Detached Buldings</v>
      </c>
      <c r="D8" s="8" t="s">
        <v>566</v>
      </c>
      <c r="E8" s="8" t="s">
        <v>59</v>
      </c>
      <c r="G8" s="8"/>
      <c r="H8" s="129">
        <f>E38</f>
        <v>7.6385194252172006</v>
      </c>
      <c r="I8" s="129">
        <f>H38</f>
        <v>2.3841479710707181</v>
      </c>
      <c r="J8" s="128">
        <f>1/E48</f>
        <v>2.2713614271472378</v>
      </c>
      <c r="K8" s="128">
        <f>1/I48</f>
        <v>2.4868891253673882</v>
      </c>
      <c r="L8" s="127">
        <v>1</v>
      </c>
      <c r="M8" s="1">
        <v>1</v>
      </c>
      <c r="N8" s="1"/>
      <c r="O8" s="1"/>
      <c r="Q8" s="411">
        <f t="shared" si="0"/>
        <v>7.6385194252172006</v>
      </c>
      <c r="R8" s="422">
        <f t="shared" si="1"/>
        <v>3.3629695978464129</v>
      </c>
      <c r="S8" s="419"/>
      <c r="T8" s="413">
        <f t="shared" si="2"/>
        <v>2.3841479710707181</v>
      </c>
      <c r="U8" s="425">
        <f t="shared" si="3"/>
        <v>0.95868687781507267</v>
      </c>
      <c r="W8" s="780" t="s">
        <v>552</v>
      </c>
      <c r="X8" s="781">
        <f>SUM(R19:R30)</f>
        <v>53.786504077202181</v>
      </c>
      <c r="Y8" s="782">
        <f>SUM(U19:U30)</f>
        <v>12.138744853830124</v>
      </c>
    </row>
    <row r="9" spans="1:26" x14ac:dyDescent="0.25">
      <c r="B9" s="1" t="str">
        <f>Processes!D8</f>
        <v>RHBDDNEW</v>
      </c>
      <c r="C9" s="1" t="str">
        <f>Processes!E8</f>
        <v>Residential heating Buildings new Decentralised Detached Buldings</v>
      </c>
      <c r="D9" s="8" t="s">
        <v>567</v>
      </c>
      <c r="E9" s="8" t="s">
        <v>59</v>
      </c>
      <c r="F9" s="6">
        <v>2012</v>
      </c>
      <c r="G9" s="8">
        <v>2012</v>
      </c>
      <c r="H9" s="129"/>
      <c r="I9" s="129"/>
      <c r="J9" s="128">
        <f>1/F48</f>
        <v>3.0864197530864197</v>
      </c>
      <c r="K9" s="128">
        <f>1/J48</f>
        <v>3.4722222222222223</v>
      </c>
      <c r="L9" s="127">
        <v>1</v>
      </c>
      <c r="M9" s="1">
        <v>1</v>
      </c>
      <c r="N9" s="1">
        <v>100</v>
      </c>
      <c r="O9" s="1"/>
      <c r="Q9" s="414">
        <f t="shared" si="0"/>
        <v>0</v>
      </c>
      <c r="R9" s="421">
        <f t="shared" si="1"/>
        <v>0</v>
      </c>
      <c r="S9" s="418"/>
      <c r="T9" s="413">
        <f t="shared" si="2"/>
        <v>0</v>
      </c>
      <c r="U9" s="424">
        <f t="shared" si="3"/>
        <v>0</v>
      </c>
    </row>
    <row r="10" spans="1:26" ht="13.8" thickBot="1" x14ac:dyDescent="0.3">
      <c r="B10" s="1"/>
      <c r="C10" s="1"/>
      <c r="D10" s="8"/>
      <c r="E10" s="8"/>
      <c r="F10" s="38">
        <v>2020</v>
      </c>
      <c r="G10" s="8"/>
      <c r="H10" s="129"/>
      <c r="I10" s="129"/>
      <c r="J10" s="128">
        <f>1/G48</f>
        <v>3.4722222222222223</v>
      </c>
      <c r="K10" s="128">
        <f>1/K48</f>
        <v>3.90625</v>
      </c>
      <c r="L10" s="127"/>
      <c r="M10" s="29"/>
      <c r="N10" s="29"/>
      <c r="O10" s="1"/>
      <c r="Q10" s="411">
        <f t="shared" si="0"/>
        <v>0</v>
      </c>
      <c r="R10" s="422">
        <f t="shared" si="1"/>
        <v>0</v>
      </c>
      <c r="S10" s="419"/>
      <c r="T10" s="413">
        <f t="shared" si="2"/>
        <v>0</v>
      </c>
      <c r="U10" s="425">
        <f t="shared" si="3"/>
        <v>0</v>
      </c>
    </row>
    <row r="11" spans="1:26" x14ac:dyDescent="0.25">
      <c r="B11" s="43" t="str">
        <f>Processes!D9</f>
        <v>RHBCDb81</v>
      </c>
      <c r="C11" s="43" t="str">
        <f>Processes!E9</f>
        <v>Residential heating Buildings built before 81 Centralised Detached Buldings</v>
      </c>
      <c r="D11" s="88" t="s">
        <v>568</v>
      </c>
      <c r="E11" s="88" t="s">
        <v>60</v>
      </c>
      <c r="G11" s="88"/>
      <c r="H11" s="123">
        <f>D39</f>
        <v>54.952903297138462</v>
      </c>
      <c r="I11" s="123">
        <f>G39</f>
        <v>19.551050199340242</v>
      </c>
      <c r="J11" s="124">
        <f>1/D49</f>
        <v>1.8500580054876439</v>
      </c>
      <c r="K11" s="124">
        <f>1/H49</f>
        <v>2.0183635170441221</v>
      </c>
      <c r="L11" s="125">
        <v>1</v>
      </c>
      <c r="M11" s="43">
        <v>1</v>
      </c>
      <c r="N11" s="43"/>
      <c r="O11" s="1"/>
      <c r="Q11" s="414">
        <f t="shared" si="0"/>
        <v>54.952903297138462</v>
      </c>
      <c r="R11" s="421">
        <f t="shared" si="1"/>
        <v>29.703340724527074</v>
      </c>
      <c r="S11" s="418"/>
      <c r="T11" s="413">
        <f t="shared" si="2"/>
        <v>19.551050199340242</v>
      </c>
      <c r="U11" s="424">
        <f t="shared" si="3"/>
        <v>9.6865852133378851</v>
      </c>
      <c r="W11" s="36"/>
      <c r="X11" s="15"/>
      <c r="Z11" s="36"/>
    </row>
    <row r="12" spans="1:26" ht="13.8" thickBot="1" x14ac:dyDescent="0.3">
      <c r="A12" s="1"/>
      <c r="B12" s="1" t="str">
        <f>Processes!D10</f>
        <v>RHBCDa81</v>
      </c>
      <c r="C12" s="1" t="str">
        <f>Processes!E10</f>
        <v>Residential heating Buildings built after 81 Centralised Detached Buldings</v>
      </c>
      <c r="D12" s="8" t="s">
        <v>569</v>
      </c>
      <c r="E12" s="8" t="s">
        <v>60</v>
      </c>
      <c r="G12" s="8"/>
      <c r="H12" s="129">
        <f>E39</f>
        <v>17.32088510625023</v>
      </c>
      <c r="I12" s="129">
        <f>H39</f>
        <v>5.7698648004235711</v>
      </c>
      <c r="J12" s="128">
        <f>1/E49</f>
        <v>2.2724803036475771</v>
      </c>
      <c r="K12" s="128">
        <f>1/I49</f>
        <v>2.4862373957994488</v>
      </c>
      <c r="L12" s="127">
        <v>1</v>
      </c>
      <c r="M12" s="1">
        <v>1</v>
      </c>
      <c r="N12" s="1"/>
      <c r="O12" s="1"/>
      <c r="Q12" s="411">
        <f t="shared" si="0"/>
        <v>17.32088510625023</v>
      </c>
      <c r="R12" s="422">
        <f t="shared" si="1"/>
        <v>7.622017703937118</v>
      </c>
      <c r="S12" s="419"/>
      <c r="T12" s="413">
        <f t="shared" si="2"/>
        <v>5.7698648004235711</v>
      </c>
      <c r="U12" s="425">
        <f t="shared" si="3"/>
        <v>2.3207215892464177</v>
      </c>
    </row>
    <row r="13" spans="1:26" x14ac:dyDescent="0.25">
      <c r="B13" s="1" t="str">
        <f>Processes!D11</f>
        <v>RHBCDNEW</v>
      </c>
      <c r="C13" s="1" t="str">
        <f>Processes!E11</f>
        <v>Residential heating Buildings new Centralised Detached Buldings</v>
      </c>
      <c r="D13" s="8" t="s">
        <v>570</v>
      </c>
      <c r="E13" s="8" t="s">
        <v>60</v>
      </c>
      <c r="F13" s="6">
        <v>2012</v>
      </c>
      <c r="G13" s="8">
        <v>2012</v>
      </c>
      <c r="H13" s="129"/>
      <c r="I13" s="129"/>
      <c r="J13" s="128">
        <f>1/F49</f>
        <v>3.0864197530864197</v>
      </c>
      <c r="K13" s="128">
        <f>1/J49</f>
        <v>3.4722222222222223</v>
      </c>
      <c r="L13" s="127">
        <v>1</v>
      </c>
      <c r="M13" s="3">
        <v>1</v>
      </c>
      <c r="N13" s="1">
        <v>100</v>
      </c>
      <c r="O13" s="1"/>
      <c r="Q13" s="414">
        <f t="shared" si="0"/>
        <v>0</v>
      </c>
      <c r="R13" s="421">
        <f t="shared" si="1"/>
        <v>0</v>
      </c>
      <c r="S13" s="418"/>
      <c r="T13" s="413">
        <f t="shared" si="2"/>
        <v>0</v>
      </c>
      <c r="U13" s="424">
        <f t="shared" si="3"/>
        <v>0</v>
      </c>
    </row>
    <row r="14" spans="1:26" ht="13.8" thickBot="1" x14ac:dyDescent="0.3">
      <c r="B14" s="1"/>
      <c r="C14" s="1"/>
      <c r="D14" s="8"/>
      <c r="E14" s="8"/>
      <c r="F14" s="38">
        <v>2020</v>
      </c>
      <c r="G14" s="8"/>
      <c r="H14" s="129"/>
      <c r="I14" s="129"/>
      <c r="J14" s="128">
        <f>1/G49</f>
        <v>3.4722222222222223</v>
      </c>
      <c r="K14" s="128">
        <f>1/K49</f>
        <v>3.90625</v>
      </c>
      <c r="L14" s="127"/>
      <c r="M14" s="29"/>
      <c r="N14" s="29"/>
      <c r="O14" s="1"/>
      <c r="Q14" s="411">
        <f t="shared" si="0"/>
        <v>0</v>
      </c>
      <c r="R14" s="422">
        <f t="shared" si="1"/>
        <v>0</v>
      </c>
      <c r="S14" s="419"/>
      <c r="T14" s="413">
        <f t="shared" si="2"/>
        <v>0</v>
      </c>
      <c r="U14" s="425">
        <f t="shared" si="3"/>
        <v>0</v>
      </c>
    </row>
    <row r="15" spans="1:26" x14ac:dyDescent="0.25">
      <c r="B15" s="43" t="str">
        <f>Processes!D12</f>
        <v>RHBIDb81</v>
      </c>
      <c r="C15" s="43" t="str">
        <f>Processes!E12</f>
        <v>Residential heating Buildings built before 81 Individual Detached Buldings</v>
      </c>
      <c r="D15" s="88" t="s">
        <v>571</v>
      </c>
      <c r="E15" s="88" t="s">
        <v>61</v>
      </c>
      <c r="G15" s="88"/>
      <c r="H15" s="123">
        <f>D40</f>
        <v>53.446121677269524</v>
      </c>
      <c r="I15" s="123">
        <f>G40</f>
        <v>20.301821666098419</v>
      </c>
      <c r="J15" s="124">
        <f>1/D50</f>
        <v>1.8512017874624853</v>
      </c>
      <c r="K15" s="124">
        <f>1/H50</f>
        <v>2.023064839022811</v>
      </c>
      <c r="L15" s="125">
        <v>1</v>
      </c>
      <c r="M15" s="43">
        <v>1</v>
      </c>
      <c r="N15" s="43"/>
      <c r="O15" s="1"/>
      <c r="Q15" s="414">
        <f t="shared" si="0"/>
        <v>53.446121677269524</v>
      </c>
      <c r="R15" s="421">
        <f t="shared" si="1"/>
        <v>28.871040444775183</v>
      </c>
      <c r="S15" s="418"/>
      <c r="T15" s="413">
        <f t="shared" si="2"/>
        <v>20.301821666098419</v>
      </c>
      <c r="U15" s="424">
        <f t="shared" si="3"/>
        <v>10.035180916843322</v>
      </c>
      <c r="W15" s="36"/>
      <c r="X15" s="15"/>
      <c r="Z15" s="36"/>
    </row>
    <row r="16" spans="1:26" ht="13.8" thickBot="1" x14ac:dyDescent="0.3">
      <c r="A16" s="1"/>
      <c r="B16" s="1" t="str">
        <f>Processes!D13</f>
        <v>RHBIDa81</v>
      </c>
      <c r="C16" s="1" t="str">
        <f>Processes!E13</f>
        <v>Residential heating Buildings built after 81  Individual Detached Buldings</v>
      </c>
      <c r="D16" s="8" t="s">
        <v>572</v>
      </c>
      <c r="E16" s="8" t="s">
        <v>61</v>
      </c>
      <c r="G16" s="8"/>
      <c r="H16" s="129">
        <f>E40</f>
        <v>16.946465468532573</v>
      </c>
      <c r="I16" s="129">
        <f>H40</f>
        <v>5.9846472285057111</v>
      </c>
      <c r="J16" s="128">
        <f>1/E50</f>
        <v>2.2711470509587062</v>
      </c>
      <c r="K16" s="128">
        <f>1/I50</f>
        <v>2.485144899781103</v>
      </c>
      <c r="L16" s="127">
        <v>1</v>
      </c>
      <c r="M16" s="1">
        <v>1</v>
      </c>
      <c r="N16" s="1"/>
      <c r="O16" s="1"/>
      <c r="Q16" s="411">
        <f t="shared" si="0"/>
        <v>16.946465468532573</v>
      </c>
      <c r="R16" s="422">
        <f t="shared" si="1"/>
        <v>7.4616328614120597</v>
      </c>
      <c r="S16" s="419"/>
      <c r="T16" s="413">
        <f t="shared" si="2"/>
        <v>5.9846472285057111</v>
      </c>
      <c r="U16" s="425">
        <f t="shared" si="3"/>
        <v>2.4081683241218057</v>
      </c>
    </row>
    <row r="17" spans="1:26" x14ac:dyDescent="0.25">
      <c r="B17" s="1" t="str">
        <f>Processes!D14</f>
        <v>RHBIDNEW</v>
      </c>
      <c r="C17" s="1" t="str">
        <f>Processes!E14</f>
        <v>Residential heating Buildings new Individual Detached Buldings</v>
      </c>
      <c r="D17" s="8" t="s">
        <v>573</v>
      </c>
      <c r="E17" s="8" t="s">
        <v>61</v>
      </c>
      <c r="F17" s="6">
        <v>2012</v>
      </c>
      <c r="G17" s="8">
        <v>2012</v>
      </c>
      <c r="H17" s="129"/>
      <c r="I17" s="129"/>
      <c r="J17" s="128">
        <f>1/F50</f>
        <v>3.0864197530864197</v>
      </c>
      <c r="K17" s="128">
        <f>1/J50</f>
        <v>3.4722222222222223</v>
      </c>
      <c r="L17" s="127">
        <v>1</v>
      </c>
      <c r="M17" s="3">
        <v>1</v>
      </c>
      <c r="N17" s="1">
        <v>100</v>
      </c>
      <c r="O17" s="1"/>
      <c r="Q17" s="414">
        <f t="shared" si="0"/>
        <v>0</v>
      </c>
      <c r="R17" s="421">
        <f t="shared" si="1"/>
        <v>0</v>
      </c>
      <c r="S17" s="418"/>
      <c r="T17" s="413">
        <f t="shared" si="2"/>
        <v>0</v>
      </c>
      <c r="U17" s="424">
        <f t="shared" si="3"/>
        <v>0</v>
      </c>
    </row>
    <row r="18" spans="1:26" ht="13.8" thickBot="1" x14ac:dyDescent="0.3">
      <c r="B18" s="1"/>
      <c r="C18" s="1"/>
      <c r="D18" s="8"/>
      <c r="E18" s="8"/>
      <c r="F18" s="38">
        <v>2020</v>
      </c>
      <c r="G18" s="8"/>
      <c r="H18" s="129"/>
      <c r="I18" s="129"/>
      <c r="J18" s="128">
        <f>1/G50</f>
        <v>3.4722222222222223</v>
      </c>
      <c r="K18" s="128">
        <f>1/K50</f>
        <v>3.90625</v>
      </c>
      <c r="L18" s="127"/>
      <c r="M18" s="29"/>
      <c r="N18" s="29"/>
      <c r="O18" s="1"/>
      <c r="Q18" s="411">
        <f t="shared" si="0"/>
        <v>0</v>
      </c>
      <c r="R18" s="422">
        <f t="shared" si="1"/>
        <v>0</v>
      </c>
      <c r="S18" s="419"/>
      <c r="T18" s="413">
        <f t="shared" si="2"/>
        <v>0</v>
      </c>
      <c r="U18" s="425">
        <f t="shared" si="3"/>
        <v>0</v>
      </c>
    </row>
    <row r="19" spans="1:26" x14ac:dyDescent="0.25">
      <c r="B19" s="43" t="str">
        <f>Processes!D15</f>
        <v>RHBDMb81</v>
      </c>
      <c r="C19" s="43" t="str">
        <f>Processes!E15</f>
        <v>Residential heating Buildings built before 81 Decentralised multistorey Buldings</v>
      </c>
      <c r="D19" s="88" t="s">
        <v>574</v>
      </c>
      <c r="E19" s="88" t="s">
        <v>62</v>
      </c>
      <c r="G19" s="88"/>
      <c r="H19" s="123">
        <f>D41</f>
        <v>13.358964127709717</v>
      </c>
      <c r="I19" s="123">
        <f>G41</f>
        <v>3.0747466621049329</v>
      </c>
      <c r="J19" s="124">
        <f>1/D51</f>
        <v>2.0897867455490897</v>
      </c>
      <c r="K19" s="124">
        <f>1/H51</f>
        <v>2.241619089622028</v>
      </c>
      <c r="L19" s="125">
        <v>1</v>
      </c>
      <c r="M19" s="43">
        <v>1</v>
      </c>
      <c r="N19" s="43"/>
      <c r="O19" s="1"/>
      <c r="Q19" s="414">
        <f t="shared" si="0"/>
        <v>13.358964127709717</v>
      </c>
      <c r="R19" s="421">
        <f t="shared" si="1"/>
        <v>6.3925011277644312</v>
      </c>
      <c r="S19" s="418"/>
      <c r="T19" s="413">
        <f t="shared" si="2"/>
        <v>3.0747466621049329</v>
      </c>
      <c r="U19" s="424">
        <f t="shared" si="3"/>
        <v>1.3716633108363576</v>
      </c>
      <c r="W19" s="36"/>
      <c r="X19" s="15"/>
      <c r="Z19" s="36"/>
    </row>
    <row r="20" spans="1:26" ht="13.8" thickBot="1" x14ac:dyDescent="0.3">
      <c r="A20" s="1"/>
      <c r="B20" s="1" t="str">
        <f>Processes!D16</f>
        <v>RHBDMa81</v>
      </c>
      <c r="C20" s="1" t="str">
        <f>Processes!E16</f>
        <v>Residential heating Buildings built after 81 Decentralised multistorey Buldings</v>
      </c>
      <c r="D20" s="8" t="s">
        <v>575</v>
      </c>
      <c r="E20" s="8" t="s">
        <v>62</v>
      </c>
      <c r="G20" s="8"/>
      <c r="H20" s="129">
        <f>E41</f>
        <v>4.61989399305339</v>
      </c>
      <c r="I20" s="129">
        <f>H41</f>
        <v>0.91376619681854687</v>
      </c>
      <c r="J20" s="128">
        <f>1/E51</f>
        <v>2.5095282008822326</v>
      </c>
      <c r="K20" s="128">
        <f>1/I51</f>
        <v>2.9042019004312509</v>
      </c>
      <c r="L20" s="127">
        <v>1</v>
      </c>
      <c r="M20" s="1">
        <v>1</v>
      </c>
      <c r="N20" s="1"/>
      <c r="O20" s="1"/>
      <c r="Q20" s="411">
        <f t="shared" si="0"/>
        <v>4.61989399305339</v>
      </c>
      <c r="R20" s="422">
        <f t="shared" si="1"/>
        <v>1.8409412539891967</v>
      </c>
      <c r="S20" s="419"/>
      <c r="T20" s="413">
        <f t="shared" si="2"/>
        <v>0.91376619681854687</v>
      </c>
      <c r="U20" s="425">
        <f t="shared" si="3"/>
        <v>0.31463590623050686</v>
      </c>
    </row>
    <row r="21" spans="1:26" x14ac:dyDescent="0.25">
      <c r="B21" s="1" t="str">
        <f>Processes!D17</f>
        <v>RHBDMNEW</v>
      </c>
      <c r="C21" s="1" t="str">
        <f>Processes!E17</f>
        <v>Residential heating Buildings new Decentralised multistorey Buldings</v>
      </c>
      <c r="D21" s="8" t="s">
        <v>576</v>
      </c>
      <c r="E21" s="8" t="s">
        <v>62</v>
      </c>
      <c r="F21" s="6">
        <v>2012</v>
      </c>
      <c r="G21" s="8">
        <v>2012</v>
      </c>
      <c r="H21" s="129"/>
      <c r="I21" s="129"/>
      <c r="J21" s="128">
        <f>1/F51</f>
        <v>3.4722222222222223</v>
      </c>
      <c r="K21" s="128">
        <f>1/J51</f>
        <v>3.9682539682539684</v>
      </c>
      <c r="L21" s="127">
        <v>1</v>
      </c>
      <c r="M21" s="3">
        <v>1</v>
      </c>
      <c r="N21" s="1">
        <v>100</v>
      </c>
      <c r="O21" s="1"/>
      <c r="Q21" s="414">
        <f t="shared" si="0"/>
        <v>0</v>
      </c>
      <c r="R21" s="421">
        <f t="shared" si="1"/>
        <v>0</v>
      </c>
      <c r="S21" s="418"/>
      <c r="T21" s="413">
        <f t="shared" si="2"/>
        <v>0</v>
      </c>
      <c r="U21" s="424">
        <f t="shared" si="3"/>
        <v>0</v>
      </c>
    </row>
    <row r="22" spans="1:26" ht="13.8" thickBot="1" x14ac:dyDescent="0.3">
      <c r="B22" s="1"/>
      <c r="C22" s="1"/>
      <c r="D22" s="8"/>
      <c r="E22" s="8"/>
      <c r="F22" s="38">
        <v>2020</v>
      </c>
      <c r="G22" s="8"/>
      <c r="H22" s="129"/>
      <c r="I22" s="129"/>
      <c r="J22" s="128">
        <f>1/G51</f>
        <v>5.0505050505050511</v>
      </c>
      <c r="K22" s="128">
        <f>1/K51</f>
        <v>5.7720057720057723</v>
      </c>
      <c r="L22" s="127"/>
      <c r="M22" s="29"/>
      <c r="N22" s="29"/>
      <c r="O22" s="1"/>
      <c r="Q22" s="411">
        <f t="shared" si="0"/>
        <v>0</v>
      </c>
      <c r="R22" s="422">
        <f t="shared" si="1"/>
        <v>0</v>
      </c>
      <c r="S22" s="419"/>
      <c r="T22" s="413">
        <f t="shared" si="2"/>
        <v>0</v>
      </c>
      <c r="U22" s="425">
        <f t="shared" si="3"/>
        <v>0</v>
      </c>
    </row>
    <row r="23" spans="1:26" x14ac:dyDescent="0.25">
      <c r="B23" s="43" t="str">
        <f>Processes!D18</f>
        <v>RHBCMb81</v>
      </c>
      <c r="C23" s="43" t="str">
        <f>Processes!E18</f>
        <v>Residential heating Buildings built before 81 Centralised multistorey Buldings</v>
      </c>
      <c r="D23" s="88" t="s">
        <v>577</v>
      </c>
      <c r="E23" s="88" t="s">
        <v>63</v>
      </c>
      <c r="G23" s="88"/>
      <c r="H23" s="123">
        <f>D42</f>
        <v>75.935376588826244</v>
      </c>
      <c r="I23" s="123">
        <f>G42</f>
        <v>18.684921864571781</v>
      </c>
      <c r="J23" s="124">
        <f>1/D52</f>
        <v>2.0741801324617719</v>
      </c>
      <c r="K23" s="124">
        <f>1/H52</f>
        <v>2.2248377471186238</v>
      </c>
      <c r="L23" s="125">
        <v>1</v>
      </c>
      <c r="M23" s="43">
        <v>1</v>
      </c>
      <c r="N23" s="43"/>
      <c r="O23" s="1"/>
      <c r="Q23" s="414">
        <f t="shared" si="0"/>
        <v>75.935376588826244</v>
      </c>
      <c r="R23" s="421">
        <f t="shared" si="1"/>
        <v>36.609827372467016</v>
      </c>
      <c r="S23" s="418"/>
      <c r="T23" s="413">
        <f t="shared" si="2"/>
        <v>18.684921864571781</v>
      </c>
      <c r="U23" s="424">
        <f t="shared" si="3"/>
        <v>8.3983301203741849</v>
      </c>
      <c r="W23" s="36"/>
      <c r="X23" s="15"/>
      <c r="Z23" s="36"/>
    </row>
    <row r="24" spans="1:26" ht="13.8" thickBot="1" x14ac:dyDescent="0.3">
      <c r="A24" s="1"/>
      <c r="B24" s="1" t="str">
        <f>Processes!D19</f>
        <v>RHBCMa81</v>
      </c>
      <c r="C24" s="1" t="str">
        <f>Processes!E19</f>
        <v>Residential heating Buildings built after 81 Centralised multistorey Buldings</v>
      </c>
      <c r="D24" s="8" t="s">
        <v>578</v>
      </c>
      <c r="E24" s="8" t="s">
        <v>63</v>
      </c>
      <c r="G24" s="8"/>
      <c r="H24" s="129">
        <f>E42</f>
        <v>18.224683362230909</v>
      </c>
      <c r="I24" s="129">
        <f>H42</f>
        <v>4.1648864041092013</v>
      </c>
      <c r="J24" s="128">
        <f>1/E52</f>
        <v>2.5123279108294221</v>
      </c>
      <c r="K24" s="128">
        <f>1/I52</f>
        <v>2.943606070820485</v>
      </c>
      <c r="L24" s="127">
        <v>1</v>
      </c>
      <c r="M24" s="1">
        <v>1</v>
      </c>
      <c r="N24" s="1"/>
      <c r="O24" s="1"/>
      <c r="Q24" s="411">
        <f t="shared" si="0"/>
        <v>18.224683362230909</v>
      </c>
      <c r="R24" s="422">
        <f t="shared" si="1"/>
        <v>7.2541021749880557</v>
      </c>
      <c r="S24" s="419"/>
      <c r="T24" s="413">
        <f t="shared" si="2"/>
        <v>4.1648864041092013</v>
      </c>
      <c r="U24" s="425">
        <f t="shared" si="3"/>
        <v>1.4148925854566889</v>
      </c>
    </row>
    <row r="25" spans="1:26" x14ac:dyDescent="0.25">
      <c r="B25" s="1" t="str">
        <f>Processes!D20</f>
        <v>RHBCMNEW</v>
      </c>
      <c r="C25" s="1" t="str">
        <f>Processes!E20</f>
        <v>Residential heating Buildings new Centralised multistorey Buldings</v>
      </c>
      <c r="D25" s="8" t="s">
        <v>579</v>
      </c>
      <c r="E25" s="8" t="s">
        <v>63</v>
      </c>
      <c r="F25" s="6">
        <v>2012</v>
      </c>
      <c r="G25" s="8">
        <v>2012</v>
      </c>
      <c r="H25" s="129"/>
      <c r="I25" s="129"/>
      <c r="J25" s="128">
        <f>1/F52</f>
        <v>3.4722222222222223</v>
      </c>
      <c r="K25" s="128">
        <f>1/J52</f>
        <v>3.9682539682539684</v>
      </c>
      <c r="L25" s="127">
        <v>1</v>
      </c>
      <c r="M25" s="3">
        <v>1</v>
      </c>
      <c r="N25" s="1">
        <v>100</v>
      </c>
      <c r="O25" s="1"/>
      <c r="Q25" s="414">
        <f t="shared" si="0"/>
        <v>0</v>
      </c>
      <c r="R25" s="421">
        <f t="shared" si="1"/>
        <v>0</v>
      </c>
      <c r="S25" s="418"/>
      <c r="T25" s="413">
        <f t="shared" si="2"/>
        <v>0</v>
      </c>
      <c r="U25" s="424">
        <f t="shared" si="3"/>
        <v>0</v>
      </c>
    </row>
    <row r="26" spans="1:26" ht="13.8" thickBot="1" x14ac:dyDescent="0.3">
      <c r="B26" s="1"/>
      <c r="C26" s="1"/>
      <c r="D26" s="8"/>
      <c r="E26" s="8"/>
      <c r="F26" s="38">
        <v>2020</v>
      </c>
      <c r="G26" s="8"/>
      <c r="H26" s="129"/>
      <c r="I26" s="129"/>
      <c r="J26" s="128">
        <f>1/G52</f>
        <v>5.0505050505050511</v>
      </c>
      <c r="K26" s="128">
        <f>1/K52</f>
        <v>5.7720057720057723</v>
      </c>
      <c r="L26" s="127"/>
      <c r="M26" s="29"/>
      <c r="N26" s="29"/>
      <c r="O26" s="1"/>
      <c r="Q26" s="411">
        <f t="shared" si="0"/>
        <v>0</v>
      </c>
      <c r="R26" s="422">
        <f t="shared" si="1"/>
        <v>0</v>
      </c>
      <c r="S26" s="419"/>
      <c r="T26" s="413">
        <f t="shared" si="2"/>
        <v>0</v>
      </c>
      <c r="U26" s="425">
        <f t="shared" si="3"/>
        <v>0</v>
      </c>
    </row>
    <row r="27" spans="1:26" x14ac:dyDescent="0.25">
      <c r="B27" s="43" t="str">
        <f>Processes!D21</f>
        <v>RHBIMb81</v>
      </c>
      <c r="C27" s="43" t="str">
        <f>Processes!E21</f>
        <v>Residential heating Buildings built before 81 Individual multistorey Buldings</v>
      </c>
      <c r="D27" s="88" t="s">
        <v>580</v>
      </c>
      <c r="E27" s="88" t="s">
        <v>64</v>
      </c>
      <c r="G27" s="88"/>
      <c r="H27" s="123">
        <f>D43</f>
        <v>2.7158482834640605</v>
      </c>
      <c r="I27" s="123">
        <f>G43</f>
        <v>1.1280454733232839</v>
      </c>
      <c r="J27" s="124">
        <f>1/D53</f>
        <v>2.0875530624202088</v>
      </c>
      <c r="K27" s="124">
        <f>1/H53</f>
        <v>2.2351951839677393</v>
      </c>
      <c r="L27" s="125">
        <v>1</v>
      </c>
      <c r="M27" s="43">
        <v>1</v>
      </c>
      <c r="N27" s="43"/>
      <c r="O27" s="1"/>
      <c r="Q27" s="414">
        <f t="shared" si="0"/>
        <v>2.7158482834640605</v>
      </c>
      <c r="R27" s="421">
        <f t="shared" si="1"/>
        <v>1.3009720961609648</v>
      </c>
      <c r="S27" s="418"/>
      <c r="T27" s="413">
        <f t="shared" si="2"/>
        <v>1.1280454733232839</v>
      </c>
      <c r="U27" s="424">
        <f t="shared" si="3"/>
        <v>0.50467425905994834</v>
      </c>
      <c r="W27" s="36"/>
      <c r="X27" s="15"/>
      <c r="Z27" s="36"/>
    </row>
    <row r="28" spans="1:26" ht="13.8" thickBot="1" x14ac:dyDescent="0.3">
      <c r="A28" s="1"/>
      <c r="B28" s="1" t="str">
        <f>Processes!D22</f>
        <v>RHBIMa81</v>
      </c>
      <c r="C28" s="1" t="str">
        <f>Processes!E22</f>
        <v>Residential heating Buildings built after 81  Individual multistorey Buldings</v>
      </c>
      <c r="D28" s="8" t="s">
        <v>581</v>
      </c>
      <c r="E28" s="8" t="s">
        <v>64</v>
      </c>
      <c r="G28" s="8"/>
      <c r="H28" s="129">
        <f>E43</f>
        <v>0.97415364471570542</v>
      </c>
      <c r="I28" s="129">
        <f>H43</f>
        <v>0.39028739907225157</v>
      </c>
      <c r="J28" s="128">
        <f>1/E53</f>
        <v>2.5096700191497767</v>
      </c>
      <c r="K28" s="128">
        <f>1/I53</f>
        <v>2.9007153592885437</v>
      </c>
      <c r="L28" s="127">
        <v>1</v>
      </c>
      <c r="M28" s="1">
        <v>1</v>
      </c>
      <c r="N28" s="1"/>
      <c r="O28" s="1"/>
      <c r="Q28" s="411">
        <f t="shared" si="0"/>
        <v>0.97415364471570542</v>
      </c>
      <c r="R28" s="422">
        <f t="shared" si="1"/>
        <v>0.38816005183252267</v>
      </c>
      <c r="S28" s="419"/>
      <c r="T28" s="413">
        <f t="shared" si="2"/>
        <v>0.39028739907225157</v>
      </c>
      <c r="U28" s="425">
        <f t="shared" si="3"/>
        <v>0.13454867187243669</v>
      </c>
    </row>
    <row r="29" spans="1:26" x14ac:dyDescent="0.25">
      <c r="B29" s="1" t="str">
        <f>Processes!D23</f>
        <v>RHBIMNEW</v>
      </c>
      <c r="C29" s="1" t="str">
        <f>Processes!E23</f>
        <v>Residential heating Buildings new Individual multistorey Buldings</v>
      </c>
      <c r="D29" s="8" t="s">
        <v>582</v>
      </c>
      <c r="E29" s="8" t="s">
        <v>64</v>
      </c>
      <c r="F29" s="6">
        <v>2012</v>
      </c>
      <c r="G29" s="8">
        <v>2012</v>
      </c>
      <c r="H29" s="129"/>
      <c r="I29" s="8"/>
      <c r="J29" s="130">
        <f>1/F53</f>
        <v>3.4722222222222223</v>
      </c>
      <c r="K29" s="62">
        <f>1/J53</f>
        <v>3.9682539682539684</v>
      </c>
      <c r="L29" s="127">
        <v>1</v>
      </c>
      <c r="M29" s="1">
        <v>1</v>
      </c>
      <c r="N29" s="1">
        <v>100</v>
      </c>
      <c r="O29" s="1"/>
      <c r="Q29" s="414">
        <f t="shared" si="0"/>
        <v>0</v>
      </c>
      <c r="R29" s="421">
        <f t="shared" si="1"/>
        <v>0</v>
      </c>
      <c r="S29" s="418"/>
      <c r="T29" s="413">
        <f t="shared" si="2"/>
        <v>0</v>
      </c>
      <c r="U29" s="424">
        <f t="shared" si="3"/>
        <v>0</v>
      </c>
    </row>
    <row r="30" spans="1:26" ht="13.8" thickBot="1" x14ac:dyDescent="0.3">
      <c r="B30" s="29"/>
      <c r="C30" s="29"/>
      <c r="D30" s="38"/>
      <c r="E30" s="38"/>
      <c r="F30" s="38">
        <v>2020</v>
      </c>
      <c r="G30" s="71"/>
      <c r="H30" s="38"/>
      <c r="I30" s="126"/>
      <c r="J30" s="131">
        <f>1/G53</f>
        <v>5.0505050505050511</v>
      </c>
      <c r="K30" s="131">
        <f>1/K53</f>
        <v>5.7720057720057723</v>
      </c>
      <c r="L30" s="29"/>
      <c r="M30" s="29"/>
      <c r="N30" s="29"/>
      <c r="O30" s="1"/>
      <c r="Q30" s="411">
        <f t="shared" si="0"/>
        <v>0</v>
      </c>
      <c r="R30" s="422">
        <f t="shared" si="1"/>
        <v>0</v>
      </c>
      <c r="S30" s="419"/>
      <c r="T30" s="413">
        <f t="shared" si="2"/>
        <v>0</v>
      </c>
      <c r="U30" s="425">
        <f t="shared" si="3"/>
        <v>0</v>
      </c>
    </row>
    <row r="31" spans="1:26" x14ac:dyDescent="0.25">
      <c r="B31" s="1"/>
      <c r="C31" s="1"/>
      <c r="D31" s="8"/>
      <c r="E31" s="8"/>
      <c r="F31" s="8"/>
      <c r="G31" s="8"/>
      <c r="H31" s="92"/>
      <c r="I31" s="92"/>
      <c r="J31" s="5"/>
      <c r="K31" s="5"/>
    </row>
    <row r="32" spans="1:26" x14ac:dyDescent="0.25">
      <c r="B32" s="1"/>
      <c r="C32" s="1"/>
      <c r="D32" s="8"/>
      <c r="E32" s="8"/>
      <c r="F32" s="8"/>
      <c r="G32" s="8"/>
      <c r="I32" s="92"/>
      <c r="J32" s="5"/>
      <c r="K32" s="5"/>
    </row>
    <row r="33" spans="2:11" x14ac:dyDescent="0.25">
      <c r="B33" s="1"/>
      <c r="D33" s="55"/>
      <c r="E33" s="8"/>
      <c r="F33" s="8"/>
      <c r="G33" s="8"/>
      <c r="H33" s="8"/>
      <c r="I33" s="5"/>
      <c r="J33" s="5"/>
      <c r="K33" s="5"/>
    </row>
    <row r="34" spans="2:11" x14ac:dyDescent="0.25">
      <c r="B34" s="1"/>
      <c r="C34" s="1"/>
      <c r="D34" s="8"/>
      <c r="F34" s="8"/>
      <c r="G34" s="8"/>
      <c r="H34" s="8"/>
      <c r="I34" s="5"/>
      <c r="J34" s="5"/>
      <c r="K34" s="5"/>
    </row>
    <row r="35" spans="2:11" ht="15.6" thickBot="1" x14ac:dyDescent="0.3">
      <c r="B35" s="1"/>
      <c r="D35" s="1620" t="str">
        <f>Buildings_stock_eff12!B32</f>
        <v>Energy Service Demand in the Base Year [Mm2]</v>
      </c>
      <c r="E35" s="1620"/>
      <c r="F35" s="1620"/>
      <c r="G35" s="1620"/>
      <c r="H35" s="1620"/>
      <c r="I35" s="1620"/>
      <c r="J35" s="5"/>
      <c r="K35" s="5"/>
    </row>
    <row r="36" spans="2:11" ht="14.4" thickTop="1" thickBot="1" x14ac:dyDescent="0.3">
      <c r="B36" s="1"/>
      <c r="C36" s="399"/>
      <c r="D36" s="1621" t="s">
        <v>392</v>
      </c>
      <c r="E36" s="1622"/>
      <c r="F36" s="1623"/>
      <c r="G36" s="1624" t="s">
        <v>393</v>
      </c>
      <c r="H36" s="1622"/>
      <c r="I36" s="1625"/>
      <c r="J36" s="5"/>
      <c r="K36" s="5"/>
    </row>
    <row r="37" spans="2:11" ht="13.8" thickBot="1" x14ac:dyDescent="0.3">
      <c r="B37" s="1"/>
      <c r="C37" s="402" t="s">
        <v>299</v>
      </c>
      <c r="D37" s="403" t="str">
        <f>Buildings_stock_eff12!C32</f>
        <v>&lt;81</v>
      </c>
      <c r="E37" s="404" t="str">
        <f>Buildings_stock_eff12!D32</f>
        <v>&gt;81</v>
      </c>
      <c r="F37" s="405" t="str">
        <f>Buildings_stock_eff12!E32</f>
        <v>New</v>
      </c>
      <c r="G37" s="406" t="str">
        <f>Buildings_stock_eff12!C3</f>
        <v>&lt;81</v>
      </c>
      <c r="H37" s="404" t="str">
        <f>Buildings_stock_eff12!D3</f>
        <v>&gt;81</v>
      </c>
      <c r="I37" s="407" t="str">
        <f>Buildings_stock_eff12!E3</f>
        <v>New</v>
      </c>
      <c r="J37" s="5"/>
      <c r="K37" s="5"/>
    </row>
    <row r="38" spans="2:11" x14ac:dyDescent="0.25">
      <c r="B38" s="1"/>
      <c r="C38" s="400" t="str">
        <f>Buildings_stock_eff12!B33</f>
        <v>Decentralised Detached build.</v>
      </c>
      <c r="D38" s="561">
        <f>Buildings_stock_eff34!C33</f>
        <v>31.101415025591983</v>
      </c>
      <c r="E38" s="562">
        <f>Buildings_stock_eff34!D33</f>
        <v>7.6385194252172006</v>
      </c>
      <c r="F38" s="563">
        <f>Buildings_stock_eff34!E33</f>
        <v>0</v>
      </c>
      <c r="G38" s="564">
        <f>Buildings_stock_eff34!C4</f>
        <v>10.810853134561334</v>
      </c>
      <c r="H38" s="564">
        <f>Buildings_stock_eff34!D4</f>
        <v>2.3841479710707181</v>
      </c>
      <c r="I38" s="565">
        <f>Buildings_stock_eff34!E4</f>
        <v>0</v>
      </c>
      <c r="J38" s="5"/>
      <c r="K38" s="5"/>
    </row>
    <row r="39" spans="2:11" x14ac:dyDescent="0.25">
      <c r="B39" s="1"/>
      <c r="C39" s="400" t="str">
        <f>Buildings_stock_eff12!B34</f>
        <v>Centralised Detached build.</v>
      </c>
      <c r="D39" s="561">
        <f>Buildings_stock_eff34!C34</f>
        <v>54.952903297138462</v>
      </c>
      <c r="E39" s="562">
        <f>Buildings_stock_eff34!D34</f>
        <v>17.32088510625023</v>
      </c>
      <c r="F39" s="566">
        <f>Buildings_stock_eff34!E34</f>
        <v>0</v>
      </c>
      <c r="G39" s="564">
        <f>Buildings_stock_eff34!C5</f>
        <v>19.551050199340242</v>
      </c>
      <c r="H39" s="564">
        <f>Buildings_stock_eff34!D5</f>
        <v>5.7698648004235711</v>
      </c>
      <c r="I39" s="565">
        <f>Buildings_stock_eff34!E5</f>
        <v>0</v>
      </c>
      <c r="J39" s="5"/>
      <c r="K39" s="5"/>
    </row>
    <row r="40" spans="2:11" x14ac:dyDescent="0.25">
      <c r="B40" s="1"/>
      <c r="C40" s="400" t="str">
        <f>Buildings_stock_eff12!B35</f>
        <v>Indivdual Detached build.</v>
      </c>
      <c r="D40" s="561">
        <f>Buildings_stock_eff34!C35</f>
        <v>53.446121677269524</v>
      </c>
      <c r="E40" s="562">
        <f>Buildings_stock_eff34!D35</f>
        <v>16.946465468532573</v>
      </c>
      <c r="F40" s="566">
        <f>Buildings_stock_eff34!E35</f>
        <v>0</v>
      </c>
      <c r="G40" s="564">
        <f>Buildings_stock_eff34!C6</f>
        <v>20.301821666098419</v>
      </c>
      <c r="H40" s="564">
        <f>Buildings_stock_eff34!D6</f>
        <v>5.9846472285057111</v>
      </c>
      <c r="I40" s="565">
        <f>Buildings_stock_eff34!E6</f>
        <v>0</v>
      </c>
      <c r="J40" s="5"/>
      <c r="K40" s="5"/>
    </row>
    <row r="41" spans="2:11" x14ac:dyDescent="0.25">
      <c r="B41" s="1"/>
      <c r="C41" s="400" t="str">
        <f>Buildings_stock_eff12!B36</f>
        <v>Decentralised Multi S. build.</v>
      </c>
      <c r="D41" s="561">
        <f>Buildings_stock_eff34!C36</f>
        <v>13.358964127709717</v>
      </c>
      <c r="E41" s="562">
        <f>Buildings_stock_eff34!D36</f>
        <v>4.61989399305339</v>
      </c>
      <c r="F41" s="566">
        <f>Buildings_stock_eff34!E36</f>
        <v>0</v>
      </c>
      <c r="G41" s="564">
        <f>Buildings_stock_eff34!C7</f>
        <v>3.0747466621049329</v>
      </c>
      <c r="H41" s="564">
        <f>Buildings_stock_eff34!D7</f>
        <v>0.91376619681854687</v>
      </c>
      <c r="I41" s="565">
        <f>Buildings_stock_eff34!E7</f>
        <v>0</v>
      </c>
      <c r="J41" s="5"/>
      <c r="K41" s="5"/>
    </row>
    <row r="42" spans="2:11" x14ac:dyDescent="0.25">
      <c r="B42" s="1"/>
      <c r="C42" s="400" t="str">
        <f>Buildings_stock_eff12!B37</f>
        <v>Centralised Multi S. build.</v>
      </c>
      <c r="D42" s="561">
        <f>Buildings_stock_eff34!C37</f>
        <v>75.935376588826244</v>
      </c>
      <c r="E42" s="562">
        <f>Buildings_stock_eff34!D37</f>
        <v>18.224683362230909</v>
      </c>
      <c r="F42" s="566">
        <f>Buildings_stock_eff34!E37</f>
        <v>0</v>
      </c>
      <c r="G42" s="564">
        <f>Buildings_stock_eff34!C8</f>
        <v>18.684921864571781</v>
      </c>
      <c r="H42" s="564">
        <f>Buildings_stock_eff34!D8</f>
        <v>4.1648864041092013</v>
      </c>
      <c r="I42" s="565">
        <f>Buildings_stock_eff34!E8</f>
        <v>0</v>
      </c>
      <c r="J42" s="5"/>
      <c r="K42" s="5"/>
    </row>
    <row r="43" spans="2:11" ht="13.8" thickBot="1" x14ac:dyDescent="0.3">
      <c r="B43" s="1"/>
      <c r="C43" s="401" t="str">
        <f>Buildings_stock_eff12!B38</f>
        <v>Individual Multi S. build.</v>
      </c>
      <c r="D43" s="567">
        <f>Buildings_stock_eff34!C38</f>
        <v>2.7158482834640605</v>
      </c>
      <c r="E43" s="568">
        <f>Buildings_stock_eff34!D38</f>
        <v>0.97415364471570542</v>
      </c>
      <c r="F43" s="569">
        <f>Buildings_stock_eff34!E38</f>
        <v>0</v>
      </c>
      <c r="G43" s="570">
        <f>Buildings_stock_eff34!C9</f>
        <v>1.1280454733232839</v>
      </c>
      <c r="H43" s="570">
        <f>Buildings_stock_eff34!D9</f>
        <v>0.39028739907225157</v>
      </c>
      <c r="I43" s="571">
        <f>Buildings_stock_eff34!E9</f>
        <v>0</v>
      </c>
      <c r="J43" s="5"/>
      <c r="K43" s="5"/>
    </row>
    <row r="44" spans="2:11" ht="13.8" thickTop="1" x14ac:dyDescent="0.25">
      <c r="B44" s="1"/>
      <c r="C44" s="409"/>
      <c r="D44" s="397"/>
      <c r="E44" s="397"/>
      <c r="F44" s="55"/>
      <c r="G44" s="133"/>
      <c r="H44" s="133"/>
      <c r="I44" s="133"/>
      <c r="J44" s="5"/>
      <c r="K44" s="5"/>
    </row>
    <row r="45" spans="2:11" ht="15.6" thickBot="1" x14ac:dyDescent="0.3">
      <c r="B45" s="1"/>
      <c r="C45" s="1"/>
      <c r="D45" s="1620" t="str">
        <f>Buildings_stock_eff34!B50</f>
        <v>Energy Unit Demand [PJ/Mm2]</v>
      </c>
      <c r="E45" s="1620"/>
      <c r="F45" s="1620"/>
      <c r="G45" s="1620"/>
      <c r="H45" s="1620"/>
      <c r="I45" s="1620"/>
      <c r="J45" s="1620"/>
      <c r="K45" s="1620"/>
    </row>
    <row r="46" spans="2:11" ht="14.4" thickTop="1" thickBot="1" x14ac:dyDescent="0.3">
      <c r="B46" s="1"/>
      <c r="C46" s="399"/>
      <c r="D46" s="1703" t="s">
        <v>392</v>
      </c>
      <c r="E46" s="1704"/>
      <c r="F46" s="1704"/>
      <c r="G46" s="1705"/>
      <c r="H46" s="1706" t="s">
        <v>393</v>
      </c>
      <c r="I46" s="1707"/>
      <c r="J46" s="1707"/>
      <c r="K46" s="1708"/>
    </row>
    <row r="47" spans="2:11" ht="13.8" thickBot="1" x14ac:dyDescent="0.3">
      <c r="B47" s="1"/>
      <c r="C47" s="402" t="str">
        <f>Buildings_stock_eff12!C49</f>
        <v>Construction period</v>
      </c>
      <c r="D47" s="403" t="str">
        <f>Buildings_stock_eff34!C41</f>
        <v>&lt;81</v>
      </c>
      <c r="E47" s="404" t="str">
        <f>Buildings_stock_eff34!D41</f>
        <v>&gt;81</v>
      </c>
      <c r="F47" s="404" t="s">
        <v>221</v>
      </c>
      <c r="G47" s="405" t="s">
        <v>222</v>
      </c>
      <c r="H47" s="410" t="str">
        <f>Buildings_stock_eff34!C12</f>
        <v>&lt;81</v>
      </c>
      <c r="I47" s="404" t="str">
        <f>Buildings_stock_eff34!D12</f>
        <v>&gt;81</v>
      </c>
      <c r="J47" s="404" t="s">
        <v>221</v>
      </c>
      <c r="K47" s="407" t="s">
        <v>222</v>
      </c>
    </row>
    <row r="48" spans="2:11" x14ac:dyDescent="0.25">
      <c r="B48" s="1"/>
      <c r="C48" s="400" t="str">
        <f>Buildings_stock_eff12!B51</f>
        <v>Decentralised Detached build.</v>
      </c>
      <c r="D48" s="561">
        <f>Buildings_stock_eff34!C51</f>
        <v>0.5407455932900288</v>
      </c>
      <c r="E48" s="562">
        <f>Buildings_stock_eff34!D51</f>
        <v>0.44026458671351582</v>
      </c>
      <c r="F48" s="572">
        <f>Buildings_stock_eff34!E51</f>
        <v>0.32400000000000001</v>
      </c>
      <c r="G48" s="566">
        <f>Buildings_stock_eff34!F51</f>
        <v>0.28799999999999998</v>
      </c>
      <c r="H48" s="573">
        <f>Buildings_stock_eff34!C22</f>
        <v>0.49540786646965129</v>
      </c>
      <c r="I48" s="564">
        <f>Buildings_stock_eff34!D22</f>
        <v>0.40210879922210846</v>
      </c>
      <c r="J48" s="564">
        <f>Buildings_stock_eff34!E22</f>
        <v>0.28799999999999998</v>
      </c>
      <c r="K48" s="565">
        <f>Buildings_stock_eff34!F22</f>
        <v>0.25600000000000001</v>
      </c>
    </row>
    <row r="49" spans="2:11" x14ac:dyDescent="0.25">
      <c r="B49" s="1"/>
      <c r="C49" s="400" t="str">
        <f>Buildings_stock_eff12!B52</f>
        <v>Centralised Detached build.</v>
      </c>
      <c r="D49" s="561">
        <f>Buildings_stock_eff34!C52</f>
        <v>0.54052359279211737</v>
      </c>
      <c r="E49" s="562">
        <f>Buildings_stock_eff34!D52</f>
        <v>0.44004781841008334</v>
      </c>
      <c r="F49" s="572">
        <f>Buildings_stock_eff34!E52</f>
        <v>0.32400000000000001</v>
      </c>
      <c r="G49" s="566">
        <f>Buildings_stock_eff34!F52</f>
        <v>0.28799999999999998</v>
      </c>
      <c r="H49" s="573">
        <f>Buildings_stock_eff34!C23</f>
        <v>0.49545088957240579</v>
      </c>
      <c r="I49" s="564">
        <f>Buildings_stock_eff34!D23</f>
        <v>0.40221420596823193</v>
      </c>
      <c r="J49" s="564">
        <f>Buildings_stock_eff34!E23</f>
        <v>0.28799999999999998</v>
      </c>
      <c r="K49" s="565">
        <f>Buildings_stock_eff34!F23</f>
        <v>0.25600000000000001</v>
      </c>
    </row>
    <row r="50" spans="2:11" x14ac:dyDescent="0.25">
      <c r="B50" s="1"/>
      <c r="C50" s="400" t="str">
        <f>Buildings_stock_eff12!B53</f>
        <v>Indivdual Detached build.</v>
      </c>
      <c r="D50" s="561">
        <f>Buildings_stock_eff34!C53</f>
        <v>0.54018962534102732</v>
      </c>
      <c r="E50" s="562">
        <f>Buildings_stock_eff34!D53</f>
        <v>0.44030614379543404</v>
      </c>
      <c r="F50" s="572">
        <f>Buildings_stock_eff34!E53</f>
        <v>0.32400000000000001</v>
      </c>
      <c r="G50" s="566">
        <f>Buildings_stock_eff34!F53</f>
        <v>0.28799999999999998</v>
      </c>
      <c r="H50" s="573">
        <f>Buildings_stock_eff34!C24</f>
        <v>0.49429953045055347</v>
      </c>
      <c r="I50" s="564">
        <f>Buildings_stock_eff34!D24</f>
        <v>0.40239102359306378</v>
      </c>
      <c r="J50" s="564">
        <f>Buildings_stock_eff34!E24</f>
        <v>0.28799999999999998</v>
      </c>
      <c r="K50" s="565">
        <f>Buildings_stock_eff34!F24</f>
        <v>0.25600000000000001</v>
      </c>
    </row>
    <row r="51" spans="2:11" x14ac:dyDescent="0.25">
      <c r="B51" s="1"/>
      <c r="C51" s="400" t="str">
        <f>Buildings_stock_eff12!B54</f>
        <v>Decentralised Multi S. build.</v>
      </c>
      <c r="D51" s="561">
        <f>Buildings_stock_eff34!C54</f>
        <v>0.47851772537549081</v>
      </c>
      <c r="E51" s="562">
        <f>Buildings_stock_eff34!D54</f>
        <v>0.39848127614124712</v>
      </c>
      <c r="F51" s="572">
        <f>Buildings_stock_eff34!E54</f>
        <v>0.28799999999999998</v>
      </c>
      <c r="G51" s="566">
        <f>Buildings_stock_eff34!F54</f>
        <v>0.19799999999999998</v>
      </c>
      <c r="H51" s="573">
        <f>Buildings_stock_eff34!C25</f>
        <v>0.44610612241378422</v>
      </c>
      <c r="I51" s="564">
        <f>Buildings_stock_eff34!D25</f>
        <v>0.34432867764858494</v>
      </c>
      <c r="J51" s="564">
        <f>Buildings_stock_eff34!E25</f>
        <v>0.252</v>
      </c>
      <c r="K51" s="565">
        <f>Buildings_stock_eff34!F25</f>
        <v>0.17324999999999999</v>
      </c>
    </row>
    <row r="52" spans="2:11" x14ac:dyDescent="0.25">
      <c r="B52" s="1"/>
      <c r="C52" s="400" t="str">
        <f>Buildings_stock_eff12!B55</f>
        <v>Centralised Multi S. build.</v>
      </c>
      <c r="D52" s="561">
        <f>Buildings_stock_eff34!C55</f>
        <v>0.4821182038867256</v>
      </c>
      <c r="E52" s="562">
        <f>Buildings_stock_eff34!D55</f>
        <v>0.39803721309208367</v>
      </c>
      <c r="F52" s="572">
        <f>Buildings_stock_eff34!E55</f>
        <v>0.28799999999999998</v>
      </c>
      <c r="G52" s="566">
        <f>Buildings_stock_eff34!F55</f>
        <v>0.19799999999999998</v>
      </c>
      <c r="H52" s="573">
        <f>Buildings_stock_eff34!C26</f>
        <v>0.4494709788590629</v>
      </c>
      <c r="I52" s="564">
        <f>Buildings_stock_eff34!D26</f>
        <v>0.33971937003148839</v>
      </c>
      <c r="J52" s="564">
        <f>Buildings_stock_eff34!E26</f>
        <v>0.252</v>
      </c>
      <c r="K52" s="565">
        <f>Buildings_stock_eff34!F26</f>
        <v>0.17324999999999999</v>
      </c>
    </row>
    <row r="53" spans="2:11" ht="13.8" thickBot="1" x14ac:dyDescent="0.3">
      <c r="B53" s="1"/>
      <c r="C53" s="401" t="str">
        <f>Buildings_stock_eff12!B56</f>
        <v>Individual Multi S. build.</v>
      </c>
      <c r="D53" s="567">
        <f>Buildings_stock_eff34!C56</f>
        <v>0.47902973965157464</v>
      </c>
      <c r="E53" s="568">
        <f>Buildings_stock_eff34!D56</f>
        <v>0.39845875847007922</v>
      </c>
      <c r="F53" s="574">
        <f>Buildings_stock_eff34!E56</f>
        <v>0.28799999999999998</v>
      </c>
      <c r="G53" s="569">
        <f>Buildings_stock_eff34!F56</f>
        <v>0.19799999999999998</v>
      </c>
      <c r="H53" s="575">
        <f>Buildings_stock_eff34!C27</f>
        <v>0.44738822236762343</v>
      </c>
      <c r="I53" s="570">
        <f>Buildings_stock_eff34!D27</f>
        <v>0.34474254662659121</v>
      </c>
      <c r="J53" s="570">
        <f>Buildings_stock_eff34!E27</f>
        <v>0.252</v>
      </c>
      <c r="K53" s="571">
        <f>Buildings_stock_eff34!F27</f>
        <v>0.17324999999999999</v>
      </c>
    </row>
    <row r="54" spans="2:11" ht="13.8" thickTop="1" x14ac:dyDescent="0.25">
      <c r="B54" s="1"/>
      <c r="C54" s="8"/>
      <c r="D54" s="8"/>
      <c r="E54" s="8"/>
      <c r="F54" s="8"/>
      <c r="G54" s="8"/>
      <c r="I54" s="5"/>
      <c r="J54" s="5"/>
      <c r="K54" s="5"/>
    </row>
    <row r="55" spans="2:11" x14ac:dyDescent="0.25">
      <c r="B55" s="1"/>
      <c r="C55" s="8"/>
      <c r="D55" s="8"/>
      <c r="E55" s="8"/>
      <c r="F55" s="8"/>
      <c r="G55" s="8"/>
      <c r="I55" s="5"/>
      <c r="J55" s="5"/>
      <c r="K55" s="5"/>
    </row>
    <row r="56" spans="2:11" x14ac:dyDescent="0.25">
      <c r="B56" s="1"/>
      <c r="C56" s="1"/>
      <c r="D56" s="8"/>
      <c r="E56" s="8"/>
      <c r="F56" s="8"/>
      <c r="G56" s="8"/>
      <c r="H56" s="8"/>
      <c r="I56" s="5"/>
      <c r="J56" s="5"/>
      <c r="K56" s="5"/>
    </row>
    <row r="57" spans="2:11" x14ac:dyDescent="0.25">
      <c r="B57" s="1"/>
      <c r="C57" s="1" t="s">
        <v>179</v>
      </c>
      <c r="D57" s="8"/>
      <c r="E57" s="8"/>
      <c r="F57" s="8"/>
      <c r="G57" s="8"/>
      <c r="H57" s="8"/>
      <c r="I57" s="5"/>
      <c r="J57" s="5"/>
      <c r="K57" s="5"/>
    </row>
    <row r="58" spans="2:11" x14ac:dyDescent="0.25">
      <c r="B58" s="1"/>
      <c r="D58" s="8"/>
      <c r="E58" s="8"/>
      <c r="F58" s="8"/>
      <c r="G58" s="8"/>
      <c r="H58" s="8"/>
      <c r="I58" s="5"/>
      <c r="J58" s="5"/>
      <c r="K58" s="5"/>
    </row>
    <row r="59" spans="2:11" x14ac:dyDescent="0.25">
      <c r="B59" s="1"/>
      <c r="C59" s="1"/>
      <c r="D59" s="8"/>
      <c r="E59" s="8"/>
      <c r="F59" s="8"/>
      <c r="G59" s="8"/>
      <c r="H59" s="8"/>
      <c r="I59" s="5"/>
      <c r="J59" s="5"/>
      <c r="K59" s="5"/>
    </row>
    <row r="60" spans="2:11" x14ac:dyDescent="0.25">
      <c r="B60" s="1"/>
      <c r="C60" s="1"/>
      <c r="D60" s="8"/>
      <c r="E60" s="8"/>
      <c r="F60" s="8"/>
      <c r="G60" s="8"/>
      <c r="H60" s="8"/>
      <c r="I60" s="5"/>
      <c r="J60" s="5"/>
      <c r="K60" s="5"/>
    </row>
    <row r="61" spans="2:11" x14ac:dyDescent="0.25">
      <c r="B61" s="1"/>
      <c r="C61" s="1"/>
      <c r="D61" s="8"/>
      <c r="E61" s="8"/>
      <c r="F61" s="8"/>
      <c r="G61" s="8"/>
      <c r="H61" s="8"/>
      <c r="I61" s="5"/>
      <c r="J61" s="5"/>
      <c r="K61" s="5"/>
    </row>
    <row r="62" spans="2:11" x14ac:dyDescent="0.25">
      <c r="B62" s="1"/>
      <c r="C62" s="1"/>
      <c r="D62" s="8"/>
      <c r="E62" s="8"/>
      <c r="F62" s="8"/>
      <c r="G62" s="8"/>
      <c r="H62" s="8"/>
      <c r="I62" s="5"/>
      <c r="J62" s="5"/>
      <c r="K62" s="5"/>
    </row>
    <row r="63" spans="2:11" x14ac:dyDescent="0.25">
      <c r="B63" s="1"/>
      <c r="C63" s="1"/>
      <c r="D63" s="8"/>
      <c r="E63" s="8"/>
      <c r="F63" s="8"/>
      <c r="G63" s="8"/>
      <c r="H63" s="8"/>
      <c r="I63" s="5"/>
      <c r="J63" s="5"/>
      <c r="K63" s="5"/>
    </row>
    <row r="64" spans="2:11" x14ac:dyDescent="0.25">
      <c r="B64" s="1"/>
      <c r="C64" s="1"/>
      <c r="D64" s="8"/>
      <c r="E64" s="8"/>
      <c r="F64" s="8"/>
      <c r="G64" s="8"/>
      <c r="H64" s="8"/>
      <c r="I64" s="5"/>
      <c r="J64" s="5"/>
      <c r="K64" s="5"/>
    </row>
    <row r="65" spans="2:11" x14ac:dyDescent="0.25">
      <c r="B65" s="1"/>
      <c r="C65" s="1"/>
      <c r="D65" s="8"/>
      <c r="E65" s="8"/>
      <c r="F65" s="8"/>
      <c r="G65" s="8"/>
      <c r="H65" s="8"/>
      <c r="I65" s="5"/>
      <c r="J65" s="5"/>
      <c r="K65" s="5"/>
    </row>
    <row r="66" spans="2:11" x14ac:dyDescent="0.25">
      <c r="B66" s="1"/>
      <c r="C66" s="1"/>
      <c r="D66" s="8"/>
      <c r="E66" s="8"/>
      <c r="F66" s="8"/>
      <c r="G66" s="8"/>
      <c r="H66" s="8"/>
      <c r="I66" s="5"/>
      <c r="J66" s="5"/>
      <c r="K66" s="5"/>
    </row>
    <row r="67" spans="2:11" x14ac:dyDescent="0.25">
      <c r="B67" s="1"/>
      <c r="C67" s="1"/>
      <c r="D67" s="8"/>
      <c r="E67" s="8"/>
      <c r="F67" s="8"/>
      <c r="G67" s="8"/>
      <c r="H67" s="8"/>
      <c r="I67" s="5"/>
      <c r="J67" s="5"/>
      <c r="K67" s="5"/>
    </row>
    <row r="68" spans="2:11" x14ac:dyDescent="0.25">
      <c r="B68" s="1"/>
      <c r="C68" s="1"/>
      <c r="D68" s="8"/>
      <c r="E68" s="8"/>
      <c r="F68" s="8"/>
      <c r="G68" s="8"/>
      <c r="H68" s="8"/>
      <c r="I68" s="5"/>
      <c r="J68" s="5"/>
      <c r="K68" s="5"/>
    </row>
    <row r="69" spans="2:11" x14ac:dyDescent="0.25">
      <c r="B69" s="1"/>
      <c r="C69" s="1"/>
      <c r="D69" s="8"/>
      <c r="E69" s="8"/>
      <c r="F69" s="8"/>
      <c r="G69" s="8"/>
      <c r="H69" s="8"/>
      <c r="I69" s="5"/>
      <c r="J69" s="5"/>
      <c r="K69" s="5"/>
    </row>
    <row r="70" spans="2:11" x14ac:dyDescent="0.25">
      <c r="B70" s="1"/>
      <c r="C70" s="1"/>
      <c r="D70" s="8"/>
      <c r="E70" s="8"/>
      <c r="F70" s="8"/>
      <c r="G70" s="8"/>
      <c r="H70" s="8"/>
      <c r="I70" s="5"/>
      <c r="J70" s="5"/>
      <c r="K70" s="5"/>
    </row>
    <row r="71" spans="2:11" x14ac:dyDescent="0.25">
      <c r="B71" s="1"/>
      <c r="C71" s="1"/>
      <c r="D71" s="8"/>
      <c r="E71" s="8"/>
      <c r="F71" s="8"/>
      <c r="G71" s="8"/>
      <c r="H71" s="8"/>
      <c r="I71" s="5"/>
      <c r="J71" s="5"/>
      <c r="K71" s="5"/>
    </row>
    <row r="72" spans="2:11" x14ac:dyDescent="0.25">
      <c r="B72" s="1"/>
      <c r="C72" s="1"/>
      <c r="D72" s="8"/>
      <c r="E72" s="8"/>
      <c r="F72" s="8"/>
      <c r="G72" s="8"/>
      <c r="H72" s="8"/>
      <c r="I72" s="5"/>
      <c r="J72" s="5"/>
      <c r="K72" s="5"/>
    </row>
    <row r="73" spans="2:11" x14ac:dyDescent="0.25">
      <c r="B73" s="1"/>
      <c r="C73" s="1"/>
      <c r="D73" s="8"/>
      <c r="E73" s="8"/>
      <c r="F73" s="8"/>
      <c r="G73" s="8"/>
      <c r="H73" s="8"/>
      <c r="I73" s="5"/>
      <c r="J73" s="5"/>
      <c r="K73" s="5"/>
    </row>
    <row r="74" spans="2:11" x14ac:dyDescent="0.25">
      <c r="B74" s="1"/>
      <c r="C74" s="1"/>
      <c r="D74" s="8"/>
      <c r="E74" s="8"/>
      <c r="F74" s="8"/>
      <c r="G74" s="8"/>
      <c r="H74" s="8"/>
      <c r="I74" s="5"/>
      <c r="J74" s="5"/>
      <c r="K74" s="5"/>
    </row>
    <row r="75" spans="2:11" x14ac:dyDescent="0.25">
      <c r="B75" s="1"/>
      <c r="C75" s="1"/>
      <c r="D75" s="8"/>
      <c r="E75" s="8"/>
      <c r="F75" s="8"/>
      <c r="G75" s="8"/>
      <c r="H75" s="8"/>
      <c r="I75" s="5"/>
      <c r="J75" s="5"/>
      <c r="K75" s="5"/>
    </row>
    <row r="76" spans="2:11" x14ac:dyDescent="0.25">
      <c r="B76" s="1"/>
      <c r="C76" s="1"/>
      <c r="D76" s="8"/>
      <c r="E76" s="8"/>
      <c r="F76" s="8"/>
      <c r="G76" s="8"/>
      <c r="H76" s="8"/>
      <c r="I76" s="5"/>
      <c r="J76" s="5"/>
      <c r="K76" s="5"/>
    </row>
    <row r="77" spans="2:11" x14ac:dyDescent="0.25">
      <c r="B77" s="1"/>
      <c r="C77" s="1"/>
      <c r="D77" s="8"/>
      <c r="E77" s="8"/>
      <c r="F77" s="8"/>
      <c r="G77" s="8"/>
      <c r="H77" s="8"/>
      <c r="I77" s="5"/>
      <c r="J77" s="5"/>
      <c r="K77" s="5"/>
    </row>
    <row r="78" spans="2:11" x14ac:dyDescent="0.25">
      <c r="B78" s="1"/>
      <c r="C78" s="1"/>
      <c r="D78" s="8"/>
      <c r="E78" s="8"/>
      <c r="F78" s="8"/>
      <c r="G78" s="8"/>
      <c r="H78" s="8"/>
      <c r="I78" s="5"/>
      <c r="J78" s="5"/>
      <c r="K78" s="5"/>
    </row>
    <row r="79" spans="2:11" x14ac:dyDescent="0.25">
      <c r="B79" s="1"/>
      <c r="C79" s="1"/>
      <c r="D79" s="8"/>
      <c r="E79" s="8"/>
      <c r="F79" s="8"/>
      <c r="G79" s="8"/>
      <c r="H79" s="8"/>
      <c r="I79" s="5"/>
      <c r="J79" s="5"/>
      <c r="K79" s="5"/>
    </row>
    <row r="80" spans="2:11" x14ac:dyDescent="0.25">
      <c r="B80" s="1"/>
      <c r="C80" s="1"/>
      <c r="D80" s="8"/>
      <c r="E80" s="8"/>
      <c r="F80" s="8"/>
      <c r="G80" s="8"/>
      <c r="H80" s="8"/>
      <c r="I80" s="5"/>
      <c r="J80" s="5"/>
      <c r="K80" s="5"/>
    </row>
    <row r="81" spans="2:11" x14ac:dyDescent="0.25">
      <c r="B81" s="1"/>
      <c r="C81" s="1"/>
      <c r="D81" s="8"/>
      <c r="E81" s="8"/>
      <c r="F81" s="8"/>
      <c r="G81" s="8"/>
      <c r="H81" s="8"/>
      <c r="I81" s="5"/>
      <c r="J81" s="5"/>
      <c r="K81" s="5"/>
    </row>
    <row r="82" spans="2:11" x14ac:dyDescent="0.25">
      <c r="B82" s="1"/>
      <c r="C82" s="1"/>
      <c r="D82" s="8"/>
      <c r="E82" s="8"/>
      <c r="F82" s="8"/>
      <c r="G82" s="8"/>
      <c r="H82" s="8"/>
      <c r="I82" s="5"/>
      <c r="J82" s="5"/>
      <c r="K82" s="5"/>
    </row>
    <row r="83" spans="2:11" x14ac:dyDescent="0.25">
      <c r="B83" s="1"/>
      <c r="C83" s="1"/>
      <c r="D83" s="8"/>
      <c r="E83" s="8"/>
      <c r="F83" s="8"/>
      <c r="G83" s="8"/>
      <c r="H83" s="8"/>
      <c r="I83" s="5"/>
      <c r="J83" s="5"/>
      <c r="K83" s="5"/>
    </row>
    <row r="84" spans="2:11" x14ac:dyDescent="0.25">
      <c r="B84" s="1"/>
      <c r="C84" s="1"/>
      <c r="D84" s="8"/>
      <c r="E84" s="8"/>
      <c r="F84" s="8"/>
      <c r="G84" s="8"/>
      <c r="H84" s="8"/>
      <c r="I84" s="5"/>
      <c r="J84" s="5"/>
      <c r="K84" s="5"/>
    </row>
    <row r="85" spans="2:11" x14ac:dyDescent="0.25">
      <c r="B85" s="1"/>
      <c r="C85" s="1"/>
      <c r="D85" s="8"/>
      <c r="E85" s="8"/>
      <c r="F85" s="8"/>
      <c r="G85" s="8"/>
      <c r="H85" s="8"/>
      <c r="I85" s="5"/>
      <c r="J85" s="5"/>
      <c r="K85" s="5"/>
    </row>
    <row r="86" spans="2:11" x14ac:dyDescent="0.25">
      <c r="B86" s="1"/>
      <c r="C86" s="1"/>
      <c r="D86" s="8"/>
      <c r="E86" s="8"/>
      <c r="F86" s="8"/>
      <c r="G86" s="8"/>
      <c r="H86" s="8"/>
      <c r="I86" s="5"/>
      <c r="J86" s="5"/>
      <c r="K86" s="5"/>
    </row>
    <row r="87" spans="2:11" x14ac:dyDescent="0.25">
      <c r="B87" s="1"/>
      <c r="C87" s="1"/>
      <c r="D87" s="8"/>
      <c r="E87" s="8"/>
      <c r="F87" s="8"/>
      <c r="G87" s="8"/>
      <c r="H87" s="8"/>
      <c r="I87" s="5"/>
      <c r="J87" s="5"/>
      <c r="K87" s="5"/>
    </row>
    <row r="88" spans="2:11" x14ac:dyDescent="0.25">
      <c r="B88" s="1"/>
      <c r="C88" s="1"/>
      <c r="D88" s="8"/>
      <c r="E88" s="8"/>
      <c r="F88" s="8"/>
      <c r="G88" s="8"/>
      <c r="H88" s="8"/>
      <c r="I88" s="5"/>
      <c r="J88" s="5"/>
      <c r="K88" s="5"/>
    </row>
    <row r="89" spans="2:11" x14ac:dyDescent="0.25">
      <c r="B89" s="1"/>
      <c r="C89" s="1"/>
      <c r="D89" s="8"/>
      <c r="E89" s="8"/>
      <c r="F89" s="8"/>
      <c r="G89" s="8"/>
      <c r="H89" s="8"/>
      <c r="I89" s="5"/>
      <c r="J89" s="5"/>
      <c r="K89" s="5"/>
    </row>
    <row r="90" spans="2:11" x14ac:dyDescent="0.25">
      <c r="B90" s="1"/>
      <c r="C90" s="1"/>
      <c r="D90" s="8"/>
      <c r="E90" s="8"/>
      <c r="F90" s="8"/>
      <c r="G90" s="8"/>
      <c r="H90" s="8"/>
      <c r="I90" s="5"/>
      <c r="J90" s="5"/>
      <c r="K90" s="5"/>
    </row>
    <row r="91" spans="2:11" x14ac:dyDescent="0.25">
      <c r="B91" s="1"/>
      <c r="C91" s="1"/>
      <c r="D91" s="8"/>
      <c r="E91" s="8"/>
      <c r="F91" s="8"/>
      <c r="G91" s="8"/>
      <c r="H91" s="8"/>
      <c r="I91" s="5"/>
      <c r="J91" s="5"/>
      <c r="K91" s="5"/>
    </row>
    <row r="92" spans="2:11" x14ac:dyDescent="0.25">
      <c r="B92" s="1"/>
      <c r="C92" s="1"/>
      <c r="D92" s="8"/>
      <c r="E92" s="8"/>
      <c r="F92" s="8"/>
      <c r="G92" s="8"/>
      <c r="H92" s="8"/>
      <c r="I92" s="5"/>
      <c r="J92" s="5"/>
      <c r="K92" s="5"/>
    </row>
    <row r="93" spans="2:11" x14ac:dyDescent="0.25">
      <c r="B93" s="1"/>
      <c r="C93" s="1"/>
      <c r="D93" s="8"/>
      <c r="E93" s="8"/>
      <c r="F93" s="8"/>
      <c r="G93" s="8"/>
      <c r="H93" s="8"/>
      <c r="I93" s="5"/>
      <c r="J93" s="5"/>
      <c r="K93" s="5"/>
    </row>
    <row r="94" spans="2:11" x14ac:dyDescent="0.25">
      <c r="B94" s="1"/>
      <c r="C94" s="1"/>
      <c r="D94" s="8"/>
      <c r="E94" s="8"/>
      <c r="F94" s="8"/>
      <c r="G94" s="8"/>
      <c r="H94" s="8"/>
      <c r="I94" s="5"/>
      <c r="J94" s="5"/>
      <c r="K94" s="5"/>
    </row>
    <row r="95" spans="2:11" x14ac:dyDescent="0.25">
      <c r="B95" s="1"/>
      <c r="C95" s="1"/>
      <c r="D95" s="8"/>
      <c r="E95" s="8"/>
      <c r="F95" s="8"/>
      <c r="G95" s="8"/>
      <c r="H95" s="8"/>
      <c r="I95" s="5"/>
      <c r="J95" s="5"/>
      <c r="K95" s="5"/>
    </row>
    <row r="96" spans="2:11" x14ac:dyDescent="0.25">
      <c r="B96" s="1"/>
      <c r="C96" s="1"/>
      <c r="D96" s="8"/>
      <c r="E96" s="8"/>
      <c r="F96" s="8"/>
      <c r="G96" s="8"/>
      <c r="H96" s="8"/>
      <c r="I96" s="5"/>
      <c r="J96" s="5"/>
      <c r="K96" s="5"/>
    </row>
    <row r="97" spans="2:11" x14ac:dyDescent="0.25">
      <c r="B97" s="1"/>
      <c r="C97" s="1"/>
      <c r="D97" s="8"/>
      <c r="E97" s="8"/>
      <c r="F97" s="8"/>
      <c r="G97" s="8"/>
      <c r="H97" s="8"/>
      <c r="I97" s="5"/>
      <c r="J97" s="5"/>
      <c r="K97" s="5"/>
    </row>
    <row r="98" spans="2:11" x14ac:dyDescent="0.25">
      <c r="B98" s="1"/>
      <c r="C98" s="1"/>
      <c r="D98" s="8"/>
      <c r="E98" s="8"/>
      <c r="F98" s="8"/>
      <c r="G98" s="8"/>
      <c r="H98" s="8"/>
      <c r="I98" s="5"/>
      <c r="J98" s="5"/>
      <c r="K98" s="5"/>
    </row>
    <row r="99" spans="2:11" x14ac:dyDescent="0.25">
      <c r="B99" s="1"/>
      <c r="C99" s="1"/>
      <c r="D99" s="8"/>
      <c r="E99" s="8"/>
      <c r="F99" s="8"/>
      <c r="G99" s="8"/>
      <c r="H99" s="8"/>
      <c r="I99" s="5"/>
      <c r="J99" s="5"/>
      <c r="K99" s="5"/>
    </row>
    <row r="100" spans="2:11" x14ac:dyDescent="0.25">
      <c r="B100" s="1"/>
      <c r="C100" s="1"/>
      <c r="D100" s="8"/>
      <c r="E100" s="8"/>
      <c r="F100" s="8"/>
      <c r="G100" s="8"/>
      <c r="H100" s="8"/>
      <c r="I100" s="5"/>
      <c r="J100" s="5"/>
      <c r="K100" s="5"/>
    </row>
    <row r="101" spans="2:11" x14ac:dyDescent="0.25">
      <c r="B101" s="1"/>
      <c r="C101" s="1"/>
      <c r="D101" s="8"/>
      <c r="E101" s="8"/>
      <c r="F101" s="8"/>
      <c r="G101" s="8"/>
      <c r="H101" s="8"/>
      <c r="I101" s="5"/>
      <c r="J101" s="5"/>
      <c r="K101" s="5"/>
    </row>
    <row r="102" spans="2:11" x14ac:dyDescent="0.25">
      <c r="B102" s="1"/>
      <c r="C102" s="1"/>
      <c r="D102" s="8"/>
      <c r="E102" s="8"/>
      <c r="F102" s="8"/>
      <c r="G102" s="8"/>
      <c r="H102" s="8"/>
      <c r="I102" s="5"/>
      <c r="J102" s="5"/>
      <c r="K102" s="5"/>
    </row>
    <row r="103" spans="2:11" x14ac:dyDescent="0.25">
      <c r="B103" s="1"/>
      <c r="C103" s="1"/>
      <c r="D103" s="8"/>
      <c r="E103" s="8"/>
      <c r="F103" s="8"/>
      <c r="G103" s="8"/>
      <c r="H103" s="8"/>
      <c r="I103" s="5"/>
      <c r="J103" s="5"/>
      <c r="K103" s="5"/>
    </row>
    <row r="104" spans="2:11" x14ac:dyDescent="0.25">
      <c r="B104" s="1"/>
      <c r="C104" s="1"/>
      <c r="D104" s="8"/>
      <c r="E104" s="8"/>
      <c r="F104" s="8"/>
      <c r="G104" s="8"/>
      <c r="H104" s="8"/>
      <c r="I104" s="5"/>
      <c r="J104" s="5"/>
      <c r="K104" s="5"/>
    </row>
    <row r="105" spans="2:11" x14ac:dyDescent="0.25">
      <c r="B105" s="1"/>
      <c r="C105" s="1"/>
      <c r="D105" s="8"/>
      <c r="E105" s="8"/>
      <c r="F105" s="8"/>
      <c r="G105" s="8"/>
      <c r="H105" s="8"/>
      <c r="I105" s="5"/>
      <c r="J105" s="5"/>
      <c r="K105" s="5"/>
    </row>
    <row r="106" spans="2:11" x14ac:dyDescent="0.25">
      <c r="B106" s="1"/>
      <c r="C106" s="1"/>
      <c r="D106" s="8"/>
      <c r="E106" s="8"/>
      <c r="F106" s="8"/>
      <c r="G106" s="8"/>
      <c r="H106" s="8"/>
      <c r="I106" s="5"/>
      <c r="J106" s="5"/>
      <c r="K106" s="5"/>
    </row>
    <row r="107" spans="2:11" x14ac:dyDescent="0.25">
      <c r="B107" s="1"/>
      <c r="C107" s="1"/>
      <c r="D107" s="8"/>
      <c r="E107" s="8"/>
      <c r="F107" s="8"/>
      <c r="G107" s="8"/>
      <c r="H107" s="8"/>
      <c r="I107" s="5"/>
      <c r="J107" s="5"/>
      <c r="K107" s="5"/>
    </row>
    <row r="108" spans="2:11" x14ac:dyDescent="0.25">
      <c r="B108" s="1"/>
      <c r="C108" s="1"/>
      <c r="D108" s="8"/>
      <c r="E108" s="8"/>
      <c r="F108" s="8"/>
      <c r="G108" s="8"/>
      <c r="H108" s="8"/>
      <c r="I108" s="5"/>
      <c r="J108" s="5"/>
      <c r="K108" s="5"/>
    </row>
    <row r="109" spans="2:11" x14ac:dyDescent="0.25">
      <c r="B109" s="1"/>
      <c r="C109" s="1"/>
      <c r="D109" s="8"/>
      <c r="E109" s="8"/>
      <c r="F109" s="8"/>
      <c r="G109" s="8"/>
      <c r="H109" s="8"/>
      <c r="I109" s="5"/>
      <c r="J109" s="5"/>
      <c r="K109" s="5"/>
    </row>
    <row r="110" spans="2:11" x14ac:dyDescent="0.25">
      <c r="B110" s="1"/>
      <c r="C110" s="1"/>
      <c r="D110" s="8"/>
      <c r="E110" s="8"/>
      <c r="F110" s="8"/>
      <c r="G110" s="8"/>
      <c r="H110" s="8"/>
      <c r="I110" s="5"/>
      <c r="J110" s="5"/>
      <c r="K110" s="5"/>
    </row>
    <row r="111" spans="2:11" x14ac:dyDescent="0.25">
      <c r="B111" s="1"/>
      <c r="C111" s="1"/>
      <c r="D111" s="8"/>
      <c r="E111" s="8"/>
      <c r="F111" s="8"/>
      <c r="G111" s="8"/>
      <c r="H111" s="8"/>
      <c r="I111" s="5"/>
      <c r="J111" s="5"/>
      <c r="K111" s="5"/>
    </row>
    <row r="112" spans="2:11" x14ac:dyDescent="0.25">
      <c r="B112" s="1"/>
      <c r="C112" s="1"/>
      <c r="D112" s="8"/>
      <c r="E112" s="8"/>
      <c r="F112" s="8"/>
      <c r="G112" s="8"/>
      <c r="H112" s="8"/>
      <c r="I112" s="5"/>
      <c r="J112" s="5"/>
      <c r="K112" s="5"/>
    </row>
    <row r="113" spans="2:11" x14ac:dyDescent="0.25">
      <c r="B113" s="1"/>
      <c r="C113" s="1"/>
      <c r="D113" s="8"/>
      <c r="E113" s="8"/>
      <c r="F113" s="8"/>
      <c r="G113" s="8"/>
      <c r="H113" s="8"/>
      <c r="I113" s="5"/>
      <c r="J113" s="5"/>
      <c r="K113" s="5"/>
    </row>
    <row r="114" spans="2:11" x14ac:dyDescent="0.25">
      <c r="B114" s="1"/>
      <c r="C114" s="1"/>
      <c r="D114" s="8"/>
      <c r="E114" s="8"/>
      <c r="F114" s="8"/>
      <c r="G114" s="8"/>
      <c r="H114" s="8"/>
      <c r="I114" s="5"/>
      <c r="J114" s="5"/>
      <c r="K114" s="5"/>
    </row>
    <row r="115" spans="2:11" x14ac:dyDescent="0.25">
      <c r="B115" s="1"/>
      <c r="C115" s="1"/>
      <c r="D115" s="8"/>
      <c r="E115" s="8"/>
      <c r="F115" s="8"/>
      <c r="G115" s="8"/>
      <c r="H115" s="8"/>
      <c r="I115" s="5"/>
      <c r="J115" s="5"/>
      <c r="K115" s="5"/>
    </row>
    <row r="116" spans="2:11" x14ac:dyDescent="0.25">
      <c r="B116" s="1"/>
      <c r="C116" s="1"/>
      <c r="D116" s="8"/>
      <c r="E116" s="8"/>
      <c r="F116" s="8"/>
      <c r="G116" s="8"/>
      <c r="H116" s="8"/>
      <c r="I116" s="5"/>
      <c r="J116" s="5"/>
      <c r="K116" s="5"/>
    </row>
    <row r="117" spans="2:11" x14ac:dyDescent="0.25">
      <c r="B117" s="1"/>
      <c r="C117" s="1"/>
      <c r="D117" s="8"/>
      <c r="E117" s="8"/>
      <c r="F117" s="8"/>
      <c r="G117" s="8"/>
      <c r="H117" s="8"/>
      <c r="I117" s="5"/>
      <c r="J117" s="5"/>
      <c r="K117" s="5"/>
    </row>
    <row r="118" spans="2:11" x14ac:dyDescent="0.25">
      <c r="B118" s="1"/>
      <c r="C118" s="1"/>
      <c r="D118" s="8"/>
      <c r="E118" s="8"/>
      <c r="F118" s="8"/>
      <c r="G118" s="8"/>
      <c r="H118" s="8"/>
      <c r="I118" s="5"/>
      <c r="J118" s="5"/>
      <c r="K118" s="5"/>
    </row>
    <row r="119" spans="2:11" x14ac:dyDescent="0.25">
      <c r="B119" s="1"/>
      <c r="C119" s="1"/>
      <c r="D119" s="8"/>
      <c r="E119" s="8"/>
      <c r="F119" s="8"/>
      <c r="G119" s="8"/>
      <c r="H119" s="8"/>
      <c r="I119" s="5"/>
      <c r="J119" s="5"/>
      <c r="K119" s="5"/>
    </row>
    <row r="120" spans="2:11" x14ac:dyDescent="0.25">
      <c r="B120" s="1"/>
      <c r="C120" s="1"/>
      <c r="D120" s="8"/>
      <c r="E120" s="8"/>
      <c r="F120" s="8"/>
      <c r="G120" s="8"/>
      <c r="H120" s="8"/>
      <c r="I120" s="5"/>
      <c r="J120" s="5"/>
      <c r="K120" s="5"/>
    </row>
    <row r="121" spans="2:11" x14ac:dyDescent="0.25">
      <c r="B121" s="1"/>
      <c r="C121" s="1"/>
      <c r="D121" s="8"/>
      <c r="E121" s="8"/>
      <c r="F121" s="8"/>
      <c r="G121" s="8"/>
      <c r="H121" s="8"/>
      <c r="I121" s="5"/>
      <c r="J121" s="5"/>
      <c r="K121" s="5"/>
    </row>
    <row r="122" spans="2:11" x14ac:dyDescent="0.25">
      <c r="B122" s="1"/>
      <c r="C122" s="1"/>
      <c r="D122" s="8"/>
      <c r="E122" s="8"/>
      <c r="F122" s="8"/>
      <c r="G122" s="8"/>
      <c r="H122" s="8"/>
      <c r="I122" s="5"/>
      <c r="J122" s="5"/>
      <c r="K122" s="5"/>
    </row>
    <row r="123" spans="2:11" x14ac:dyDescent="0.25">
      <c r="B123" s="1"/>
      <c r="C123" s="1"/>
      <c r="D123" s="8"/>
      <c r="E123" s="8"/>
      <c r="F123" s="8"/>
      <c r="G123" s="8"/>
      <c r="H123" s="8"/>
      <c r="I123" s="5"/>
      <c r="J123" s="5"/>
      <c r="K123" s="5"/>
    </row>
    <row r="124" spans="2:11" x14ac:dyDescent="0.25">
      <c r="B124" s="1"/>
      <c r="C124" s="1"/>
      <c r="D124" s="8"/>
      <c r="E124" s="8"/>
      <c r="F124" s="8"/>
      <c r="G124" s="8"/>
      <c r="H124" s="8"/>
      <c r="I124" s="5"/>
      <c r="J124" s="5"/>
      <c r="K124" s="5"/>
    </row>
    <row r="125" spans="2:11" x14ac:dyDescent="0.25">
      <c r="B125" s="1"/>
      <c r="C125" s="1"/>
      <c r="D125" s="8"/>
      <c r="E125" s="8"/>
      <c r="F125" s="8"/>
      <c r="G125" s="8"/>
      <c r="H125" s="8"/>
      <c r="I125" s="5"/>
      <c r="J125" s="5"/>
      <c r="K125" s="5"/>
    </row>
    <row r="126" spans="2:11" x14ac:dyDescent="0.25">
      <c r="B126" s="1"/>
      <c r="C126" s="1"/>
      <c r="D126" s="8"/>
      <c r="E126" s="8"/>
      <c r="F126" s="8"/>
      <c r="G126" s="8"/>
      <c r="H126" s="8"/>
      <c r="I126" s="5"/>
      <c r="J126" s="5"/>
      <c r="K126" s="5"/>
    </row>
    <row r="127" spans="2:11" x14ac:dyDescent="0.25">
      <c r="B127" s="1"/>
      <c r="C127" s="1"/>
      <c r="D127" s="8"/>
      <c r="E127" s="8"/>
      <c r="F127" s="8"/>
      <c r="G127" s="8"/>
      <c r="H127" s="8"/>
      <c r="I127" s="5"/>
      <c r="J127" s="5"/>
      <c r="K127" s="5"/>
    </row>
    <row r="128" spans="2:11" x14ac:dyDescent="0.25">
      <c r="B128" s="1"/>
      <c r="C128" s="1"/>
      <c r="D128" s="8"/>
      <c r="E128" s="8"/>
      <c r="F128" s="8"/>
      <c r="G128" s="8"/>
      <c r="H128" s="8"/>
      <c r="I128" s="5"/>
      <c r="J128" s="5"/>
      <c r="K128" s="5"/>
    </row>
    <row r="129" spans="2:11" x14ac:dyDescent="0.25">
      <c r="B129" s="1"/>
      <c r="C129" s="1"/>
      <c r="D129" s="8"/>
      <c r="E129" s="8"/>
      <c r="F129" s="8"/>
      <c r="G129" s="8"/>
      <c r="H129" s="8"/>
      <c r="I129" s="5"/>
      <c r="J129" s="5"/>
      <c r="K129" s="5"/>
    </row>
    <row r="130" spans="2:11" x14ac:dyDescent="0.25">
      <c r="B130" s="1"/>
      <c r="C130" s="1"/>
      <c r="D130" s="8"/>
      <c r="E130" s="8"/>
      <c r="F130" s="8"/>
      <c r="G130" s="8"/>
      <c r="H130" s="8"/>
      <c r="I130" s="5"/>
      <c r="J130" s="5"/>
      <c r="K130" s="5"/>
    </row>
    <row r="131" spans="2:11" x14ac:dyDescent="0.25">
      <c r="B131" s="1"/>
      <c r="C131" s="1"/>
      <c r="D131" s="8"/>
      <c r="E131" s="8"/>
      <c r="F131" s="8"/>
      <c r="G131" s="8"/>
      <c r="H131" s="8"/>
      <c r="I131" s="5"/>
      <c r="J131" s="5"/>
      <c r="K131" s="5"/>
    </row>
    <row r="132" spans="2:11" x14ac:dyDescent="0.25">
      <c r="B132" s="1"/>
      <c r="C132" s="1"/>
      <c r="D132" s="8"/>
      <c r="E132" s="8"/>
      <c r="F132" s="8"/>
      <c r="G132" s="8"/>
      <c r="H132" s="8"/>
      <c r="I132" s="5"/>
      <c r="J132" s="5"/>
      <c r="K132" s="5"/>
    </row>
    <row r="133" spans="2:11" x14ac:dyDescent="0.25">
      <c r="B133" s="1"/>
      <c r="C133" s="1"/>
      <c r="D133" s="8"/>
      <c r="E133" s="8"/>
      <c r="F133" s="8"/>
      <c r="G133" s="8"/>
      <c r="H133" s="8"/>
      <c r="I133" s="5"/>
      <c r="J133" s="5"/>
      <c r="K133" s="5"/>
    </row>
    <row r="134" spans="2:11" x14ac:dyDescent="0.25">
      <c r="B134" s="1"/>
      <c r="C134" s="1"/>
      <c r="D134" s="8"/>
      <c r="E134" s="8"/>
      <c r="F134" s="8"/>
      <c r="G134" s="8"/>
      <c r="H134" s="8"/>
      <c r="I134" s="5"/>
      <c r="J134" s="5"/>
      <c r="K134" s="5"/>
    </row>
    <row r="135" spans="2:11" x14ac:dyDescent="0.25">
      <c r="B135" s="1"/>
      <c r="C135" s="1"/>
      <c r="D135" s="8"/>
      <c r="E135" s="8"/>
      <c r="F135" s="8"/>
      <c r="G135" s="8"/>
      <c r="H135" s="8"/>
      <c r="I135" s="5"/>
      <c r="J135" s="5"/>
      <c r="K135" s="5"/>
    </row>
    <row r="136" spans="2:11" x14ac:dyDescent="0.25">
      <c r="B136" s="1"/>
      <c r="C136" s="1"/>
      <c r="D136" s="8"/>
      <c r="E136" s="8"/>
      <c r="F136" s="8"/>
      <c r="G136" s="8"/>
      <c r="H136" s="8"/>
      <c r="I136" s="5"/>
      <c r="J136" s="5"/>
      <c r="K136" s="5"/>
    </row>
    <row r="137" spans="2:11" x14ac:dyDescent="0.25">
      <c r="B137" s="1"/>
      <c r="C137" s="1"/>
      <c r="D137" s="8"/>
      <c r="E137" s="8"/>
      <c r="F137" s="8"/>
      <c r="G137" s="8"/>
      <c r="H137" s="8"/>
      <c r="I137" s="5"/>
      <c r="J137" s="5"/>
      <c r="K137" s="5"/>
    </row>
    <row r="138" spans="2:11" x14ac:dyDescent="0.25">
      <c r="B138" s="1"/>
      <c r="C138" s="1"/>
      <c r="D138" s="8"/>
      <c r="E138" s="8"/>
      <c r="F138" s="8"/>
      <c r="G138" s="8"/>
      <c r="H138" s="8"/>
      <c r="I138" s="5"/>
      <c r="J138" s="5"/>
      <c r="K138" s="5"/>
    </row>
    <row r="139" spans="2:11" x14ac:dyDescent="0.25">
      <c r="B139" s="1"/>
      <c r="C139" s="1"/>
      <c r="D139" s="8"/>
      <c r="E139" s="8"/>
      <c r="F139" s="8"/>
      <c r="G139" s="8"/>
      <c r="H139" s="8"/>
      <c r="I139" s="5"/>
      <c r="J139" s="5"/>
      <c r="K139" s="5"/>
    </row>
    <row r="140" spans="2:11" x14ac:dyDescent="0.25">
      <c r="B140" s="1"/>
      <c r="C140" s="1"/>
      <c r="D140" s="8"/>
      <c r="E140" s="8"/>
      <c r="F140" s="8"/>
      <c r="G140" s="8"/>
      <c r="H140" s="8"/>
      <c r="I140" s="5"/>
      <c r="J140" s="5"/>
      <c r="K140" s="5"/>
    </row>
    <row r="141" spans="2:11" x14ac:dyDescent="0.25">
      <c r="B141" s="1"/>
      <c r="C141" s="1"/>
      <c r="D141" s="8"/>
      <c r="E141" s="8"/>
      <c r="F141" s="8"/>
      <c r="G141" s="8"/>
      <c r="H141" s="8"/>
      <c r="I141" s="5"/>
      <c r="J141" s="5"/>
      <c r="K141" s="5"/>
    </row>
    <row r="142" spans="2:11" x14ac:dyDescent="0.25">
      <c r="B142" s="1"/>
      <c r="C142" s="1"/>
      <c r="D142" s="8"/>
      <c r="E142" s="8"/>
      <c r="F142" s="8"/>
      <c r="G142" s="8"/>
      <c r="H142" s="8"/>
      <c r="I142" s="5"/>
      <c r="J142" s="5"/>
      <c r="K142" s="5"/>
    </row>
    <row r="143" spans="2:11" x14ac:dyDescent="0.25">
      <c r="B143" s="1"/>
      <c r="C143" s="1"/>
      <c r="D143" s="8"/>
      <c r="E143" s="8"/>
      <c r="F143" s="8"/>
      <c r="G143" s="8"/>
      <c r="H143" s="8"/>
      <c r="I143" s="5"/>
      <c r="J143" s="5"/>
      <c r="K143" s="5"/>
    </row>
    <row r="144" spans="2:11" x14ac:dyDescent="0.25">
      <c r="B144" s="1"/>
      <c r="C144" s="1"/>
      <c r="D144" s="8"/>
      <c r="E144" s="8"/>
      <c r="F144" s="8"/>
      <c r="G144" s="8"/>
      <c r="H144" s="8"/>
      <c r="I144" s="5"/>
      <c r="J144" s="5"/>
      <c r="K144" s="5"/>
    </row>
    <row r="145" spans="2:11" x14ac:dyDescent="0.25">
      <c r="B145" s="1"/>
      <c r="C145" s="1"/>
      <c r="D145" s="8"/>
      <c r="E145" s="8"/>
      <c r="F145" s="8"/>
      <c r="G145" s="8"/>
      <c r="H145" s="8"/>
      <c r="I145" s="5"/>
      <c r="J145" s="5"/>
      <c r="K145" s="5"/>
    </row>
    <row r="146" spans="2:11" x14ac:dyDescent="0.25">
      <c r="B146" s="1"/>
      <c r="C146" s="1"/>
      <c r="D146" s="8"/>
      <c r="E146" s="8"/>
      <c r="F146" s="8"/>
      <c r="G146" s="8"/>
      <c r="H146" s="8"/>
      <c r="I146" s="5"/>
      <c r="J146" s="5"/>
      <c r="K146" s="5"/>
    </row>
    <row r="147" spans="2:11" x14ac:dyDescent="0.25">
      <c r="B147" s="1"/>
      <c r="C147" s="1"/>
      <c r="D147" s="8"/>
      <c r="E147" s="8"/>
      <c r="F147" s="8"/>
      <c r="G147" s="8"/>
      <c r="H147" s="8"/>
      <c r="I147" s="5"/>
      <c r="J147" s="5"/>
      <c r="K147" s="5"/>
    </row>
    <row r="148" spans="2:11" x14ac:dyDescent="0.25">
      <c r="B148" s="1"/>
      <c r="C148" s="1"/>
      <c r="D148" s="8"/>
      <c r="E148" s="8"/>
      <c r="F148" s="8"/>
      <c r="G148" s="8"/>
      <c r="H148" s="8"/>
      <c r="I148" s="5"/>
      <c r="J148" s="5"/>
      <c r="K148" s="5"/>
    </row>
    <row r="149" spans="2:11" x14ac:dyDescent="0.25">
      <c r="B149" s="1"/>
      <c r="C149" s="1"/>
      <c r="D149" s="8"/>
      <c r="E149" s="8"/>
      <c r="F149" s="8"/>
      <c r="G149" s="8"/>
      <c r="H149" s="8"/>
      <c r="I149" s="5"/>
      <c r="J149" s="5"/>
      <c r="K149" s="5"/>
    </row>
    <row r="150" spans="2:11" x14ac:dyDescent="0.25">
      <c r="B150" s="1"/>
      <c r="C150" s="1"/>
      <c r="D150" s="8"/>
      <c r="E150" s="8"/>
      <c r="F150" s="8"/>
      <c r="G150" s="8"/>
      <c r="H150" s="8"/>
      <c r="I150" s="5"/>
      <c r="J150" s="5"/>
      <c r="K150" s="5"/>
    </row>
    <row r="151" spans="2:11" x14ac:dyDescent="0.25">
      <c r="B151" s="1"/>
      <c r="C151" s="1"/>
      <c r="D151" s="8"/>
      <c r="E151" s="8"/>
      <c r="F151" s="8"/>
      <c r="G151" s="8"/>
      <c r="H151" s="8"/>
      <c r="I151" s="5"/>
      <c r="J151" s="5"/>
      <c r="K151" s="5"/>
    </row>
    <row r="152" spans="2:11" x14ac:dyDescent="0.25">
      <c r="B152" s="1"/>
      <c r="C152" s="1"/>
      <c r="D152" s="8"/>
      <c r="E152" s="8"/>
      <c r="F152" s="8"/>
      <c r="G152" s="8"/>
      <c r="H152" s="8"/>
      <c r="I152" s="5"/>
      <c r="J152" s="5"/>
      <c r="K152" s="5"/>
    </row>
    <row r="153" spans="2:11" x14ac:dyDescent="0.25">
      <c r="B153" s="1"/>
      <c r="C153" s="1"/>
      <c r="D153" s="8"/>
      <c r="E153" s="8"/>
      <c r="F153" s="8"/>
      <c r="G153" s="8"/>
      <c r="H153" s="8"/>
      <c r="I153" s="5"/>
      <c r="J153" s="5"/>
      <c r="K153" s="5"/>
    </row>
    <row r="154" spans="2:11" x14ac:dyDescent="0.25">
      <c r="B154" s="1"/>
      <c r="C154" s="1"/>
      <c r="D154" s="8"/>
      <c r="E154" s="8"/>
      <c r="F154" s="8"/>
      <c r="G154" s="8"/>
      <c r="H154" s="8"/>
      <c r="I154" s="5"/>
      <c r="J154" s="5"/>
      <c r="K154" s="5"/>
    </row>
    <row r="155" spans="2:11" x14ac:dyDescent="0.25">
      <c r="B155" s="1"/>
      <c r="C155" s="1"/>
      <c r="D155" s="8"/>
      <c r="E155" s="8"/>
      <c r="F155" s="8"/>
      <c r="G155" s="8"/>
      <c r="H155" s="8"/>
      <c r="I155" s="5"/>
      <c r="J155" s="5"/>
      <c r="K155" s="5"/>
    </row>
    <row r="156" spans="2:11" x14ac:dyDescent="0.25">
      <c r="B156" s="1"/>
      <c r="C156" s="1"/>
      <c r="D156" s="8"/>
      <c r="E156" s="8"/>
      <c r="F156" s="8"/>
      <c r="G156" s="8"/>
      <c r="H156" s="8"/>
      <c r="I156" s="5"/>
      <c r="J156" s="5"/>
      <c r="K156" s="5"/>
    </row>
    <row r="157" spans="2:11" x14ac:dyDescent="0.25">
      <c r="B157" s="1"/>
      <c r="C157" s="1"/>
      <c r="D157" s="8"/>
      <c r="E157" s="8"/>
      <c r="F157" s="8"/>
      <c r="G157" s="8"/>
      <c r="H157" s="8"/>
      <c r="I157" s="5"/>
      <c r="J157" s="5"/>
      <c r="K157" s="5"/>
    </row>
    <row r="158" spans="2:11" x14ac:dyDescent="0.25">
      <c r="B158" s="1"/>
      <c r="C158" s="1"/>
      <c r="D158" s="8"/>
      <c r="E158" s="8"/>
      <c r="F158" s="8"/>
      <c r="G158" s="8"/>
      <c r="H158" s="8"/>
      <c r="I158" s="5"/>
      <c r="J158" s="5"/>
      <c r="K158" s="5"/>
    </row>
    <row r="159" spans="2:11" x14ac:dyDescent="0.25">
      <c r="B159" s="1"/>
      <c r="C159" s="1"/>
      <c r="D159" s="8"/>
      <c r="E159" s="8"/>
      <c r="F159" s="8"/>
      <c r="G159" s="8"/>
      <c r="H159" s="8"/>
      <c r="I159" s="5"/>
      <c r="J159" s="5"/>
      <c r="K159" s="5"/>
    </row>
    <row r="160" spans="2:11" x14ac:dyDescent="0.25">
      <c r="B160" s="1"/>
      <c r="C160" s="1"/>
      <c r="D160" s="8"/>
      <c r="E160" s="8"/>
      <c r="F160" s="8"/>
      <c r="G160" s="8"/>
      <c r="H160" s="8"/>
      <c r="I160" s="5"/>
      <c r="J160" s="5"/>
      <c r="K160" s="5"/>
    </row>
    <row r="161" spans="2:11" x14ac:dyDescent="0.25">
      <c r="B161" s="1"/>
      <c r="C161" s="1"/>
      <c r="D161" s="8"/>
      <c r="E161" s="8"/>
      <c r="F161" s="8"/>
      <c r="G161" s="8"/>
      <c r="H161" s="8"/>
      <c r="I161" s="5"/>
      <c r="J161" s="5"/>
      <c r="K161" s="5"/>
    </row>
    <row r="162" spans="2:11" x14ac:dyDescent="0.25">
      <c r="B162" s="1"/>
      <c r="C162" s="1"/>
      <c r="D162" s="8"/>
      <c r="E162" s="8"/>
      <c r="F162" s="8"/>
      <c r="G162" s="8"/>
      <c r="H162" s="8"/>
      <c r="I162" s="5"/>
      <c r="J162" s="5"/>
      <c r="K162" s="5"/>
    </row>
    <row r="163" spans="2:11" x14ac:dyDescent="0.25">
      <c r="B163" s="1"/>
      <c r="C163" s="1"/>
      <c r="D163" s="8"/>
      <c r="E163" s="8"/>
      <c r="F163" s="8"/>
      <c r="G163" s="8"/>
      <c r="H163" s="8"/>
      <c r="I163" s="5"/>
      <c r="J163" s="5"/>
      <c r="K163" s="5"/>
    </row>
    <row r="164" spans="2:11" x14ac:dyDescent="0.25">
      <c r="B164" s="1"/>
      <c r="C164" s="1"/>
      <c r="D164" s="8"/>
      <c r="E164" s="8"/>
      <c r="F164" s="8"/>
      <c r="G164" s="8"/>
      <c r="H164" s="8"/>
      <c r="I164" s="5"/>
      <c r="J164" s="5"/>
      <c r="K164" s="5"/>
    </row>
    <row r="165" spans="2:11" x14ac:dyDescent="0.25">
      <c r="B165" s="1"/>
      <c r="C165" s="1"/>
      <c r="D165" s="8"/>
      <c r="E165" s="8"/>
      <c r="F165" s="8"/>
      <c r="G165" s="8"/>
      <c r="H165" s="8"/>
      <c r="I165" s="5"/>
      <c r="J165" s="5"/>
      <c r="K165" s="5"/>
    </row>
    <row r="166" spans="2:11" x14ac:dyDescent="0.25">
      <c r="B166" s="1"/>
      <c r="C166" s="1"/>
      <c r="D166" s="8"/>
      <c r="E166" s="8"/>
      <c r="F166" s="8"/>
      <c r="G166" s="8"/>
      <c r="H166" s="8"/>
      <c r="I166" s="5"/>
      <c r="J166" s="5"/>
      <c r="K166" s="5"/>
    </row>
    <row r="167" spans="2:11" x14ac:dyDescent="0.25">
      <c r="B167" s="1"/>
      <c r="C167" s="1"/>
      <c r="D167" s="8"/>
      <c r="E167" s="8"/>
      <c r="F167" s="8"/>
      <c r="G167" s="8"/>
      <c r="H167" s="8"/>
      <c r="I167" s="5"/>
      <c r="J167" s="5"/>
      <c r="K167" s="5"/>
    </row>
    <row r="168" spans="2:11" x14ac:dyDescent="0.25">
      <c r="B168" s="1"/>
      <c r="C168" s="1"/>
      <c r="D168" s="8"/>
      <c r="E168" s="8"/>
      <c r="F168" s="8"/>
      <c r="G168" s="8"/>
      <c r="H168" s="8"/>
      <c r="I168" s="5"/>
      <c r="J168" s="5"/>
      <c r="K168" s="5"/>
    </row>
    <row r="169" spans="2:11" x14ac:dyDescent="0.25">
      <c r="B169" s="1"/>
      <c r="C169" s="1"/>
      <c r="D169" s="8"/>
      <c r="E169" s="8"/>
      <c r="F169" s="8"/>
      <c r="G169" s="8"/>
      <c r="H169" s="8"/>
      <c r="I169" s="5"/>
      <c r="J169" s="5"/>
      <c r="K169" s="5"/>
    </row>
    <row r="170" spans="2:11" x14ac:dyDescent="0.25">
      <c r="B170" s="1"/>
      <c r="C170" s="1"/>
      <c r="D170" s="8"/>
      <c r="E170" s="8"/>
      <c r="F170" s="8"/>
      <c r="G170" s="8"/>
      <c r="H170" s="8"/>
      <c r="I170" s="5"/>
      <c r="J170" s="5"/>
      <c r="K170" s="5"/>
    </row>
    <row r="171" spans="2:11" x14ac:dyDescent="0.25">
      <c r="B171" s="1"/>
      <c r="C171" s="1"/>
      <c r="D171" s="8"/>
      <c r="E171" s="8"/>
      <c r="F171" s="8"/>
      <c r="G171" s="8"/>
      <c r="H171" s="8"/>
      <c r="I171" s="5"/>
      <c r="J171" s="5"/>
      <c r="K171" s="5"/>
    </row>
    <row r="172" spans="2:11" x14ac:dyDescent="0.25">
      <c r="B172" s="1"/>
      <c r="C172" s="1"/>
      <c r="D172" s="8"/>
      <c r="E172" s="8"/>
      <c r="F172" s="8"/>
      <c r="G172" s="8"/>
      <c r="H172" s="8"/>
      <c r="I172" s="5"/>
      <c r="J172" s="5"/>
      <c r="K172" s="5"/>
    </row>
    <row r="173" spans="2:11" x14ac:dyDescent="0.25">
      <c r="B173" s="1"/>
      <c r="C173" s="1"/>
      <c r="D173" s="8"/>
      <c r="E173" s="8"/>
      <c r="F173" s="8"/>
      <c r="G173" s="8"/>
      <c r="H173" s="8"/>
      <c r="I173" s="5"/>
      <c r="J173" s="5"/>
      <c r="K173" s="5"/>
    </row>
    <row r="174" spans="2:11" x14ac:dyDescent="0.25">
      <c r="B174" s="1"/>
      <c r="C174" s="1"/>
      <c r="D174" s="8"/>
      <c r="E174" s="8"/>
      <c r="F174" s="8"/>
      <c r="G174" s="8"/>
      <c r="H174" s="8"/>
      <c r="I174" s="5"/>
      <c r="J174" s="5"/>
      <c r="K174" s="5"/>
    </row>
    <row r="175" spans="2:11" x14ac:dyDescent="0.25">
      <c r="B175" s="1"/>
      <c r="C175" s="1"/>
      <c r="D175" s="8"/>
      <c r="E175" s="8"/>
      <c r="F175" s="8"/>
      <c r="G175" s="8"/>
      <c r="H175" s="8"/>
      <c r="I175" s="5"/>
      <c r="J175" s="5"/>
      <c r="K175" s="5"/>
    </row>
    <row r="176" spans="2:11" x14ac:dyDescent="0.25">
      <c r="B176" s="1"/>
      <c r="C176" s="1"/>
      <c r="D176" s="8"/>
      <c r="E176" s="8"/>
      <c r="F176" s="8"/>
      <c r="G176" s="8"/>
      <c r="H176" s="8"/>
      <c r="I176" s="5"/>
      <c r="J176" s="5"/>
      <c r="K176" s="5"/>
    </row>
    <row r="177" spans="2:11" x14ac:dyDescent="0.25">
      <c r="B177" s="1"/>
      <c r="C177" s="1"/>
      <c r="D177" s="8"/>
      <c r="E177" s="8"/>
      <c r="F177" s="8"/>
      <c r="G177" s="8"/>
      <c r="H177" s="8"/>
      <c r="I177" s="5"/>
      <c r="J177" s="5"/>
      <c r="K177" s="5"/>
    </row>
    <row r="178" spans="2:11" x14ac:dyDescent="0.25">
      <c r="B178" s="1"/>
      <c r="C178" s="1"/>
      <c r="D178" s="8"/>
      <c r="E178" s="8"/>
      <c r="F178" s="8"/>
      <c r="G178" s="8"/>
      <c r="H178" s="8"/>
      <c r="I178" s="5"/>
      <c r="J178" s="5"/>
      <c r="K178" s="5"/>
    </row>
    <row r="179" spans="2:11" x14ac:dyDescent="0.25">
      <c r="B179" s="1"/>
      <c r="C179" s="1"/>
      <c r="D179" s="8"/>
      <c r="E179" s="8"/>
      <c r="F179" s="8"/>
      <c r="G179" s="8"/>
      <c r="H179" s="8"/>
      <c r="I179" s="5"/>
      <c r="J179" s="5"/>
      <c r="K179" s="5"/>
    </row>
    <row r="180" spans="2:11" x14ac:dyDescent="0.25">
      <c r="B180" s="1"/>
      <c r="C180" s="1"/>
      <c r="D180" s="8"/>
      <c r="E180" s="8"/>
      <c r="F180" s="8"/>
      <c r="G180" s="8"/>
      <c r="H180" s="8"/>
      <c r="I180" s="5"/>
      <c r="J180" s="5"/>
      <c r="K180" s="5"/>
    </row>
    <row r="181" spans="2:11" x14ac:dyDescent="0.25">
      <c r="B181" s="1"/>
      <c r="C181" s="1"/>
      <c r="D181" s="8"/>
      <c r="E181" s="8"/>
      <c r="F181" s="8"/>
      <c r="G181" s="8"/>
      <c r="H181" s="8"/>
      <c r="I181" s="5"/>
      <c r="J181" s="5"/>
      <c r="K181" s="5"/>
    </row>
    <row r="182" spans="2:11" x14ac:dyDescent="0.25">
      <c r="B182" s="1"/>
      <c r="C182" s="1"/>
      <c r="D182" s="8"/>
      <c r="E182" s="8"/>
      <c r="F182" s="8"/>
      <c r="G182" s="8"/>
      <c r="H182" s="8"/>
      <c r="I182" s="5"/>
      <c r="J182" s="5"/>
      <c r="K182" s="5"/>
    </row>
    <row r="183" spans="2:11" x14ac:dyDescent="0.25">
      <c r="B183" s="1"/>
      <c r="C183" s="1"/>
      <c r="D183" s="8"/>
      <c r="E183" s="8"/>
      <c r="F183" s="8"/>
      <c r="G183" s="8"/>
      <c r="H183" s="8"/>
      <c r="I183" s="5"/>
      <c r="J183" s="5"/>
      <c r="K183" s="5"/>
    </row>
    <row r="184" spans="2:11" x14ac:dyDescent="0.25">
      <c r="B184" s="1"/>
      <c r="C184" s="1"/>
      <c r="D184" s="8"/>
      <c r="E184" s="8"/>
      <c r="F184" s="8"/>
      <c r="G184" s="8"/>
      <c r="H184" s="8"/>
      <c r="I184" s="5"/>
      <c r="J184" s="5"/>
      <c r="K184" s="5"/>
    </row>
    <row r="185" spans="2:11" x14ac:dyDescent="0.25">
      <c r="B185" s="1"/>
      <c r="C185" s="1"/>
      <c r="D185" s="8"/>
      <c r="E185" s="8"/>
      <c r="F185" s="8"/>
      <c r="G185" s="8"/>
      <c r="H185" s="8"/>
      <c r="I185" s="5"/>
      <c r="J185" s="5"/>
      <c r="K185" s="5"/>
    </row>
    <row r="186" spans="2:11" x14ac:dyDescent="0.25">
      <c r="B186" s="1"/>
      <c r="C186" s="1"/>
      <c r="D186" s="8"/>
      <c r="E186" s="8"/>
      <c r="F186" s="8"/>
      <c r="G186" s="8"/>
      <c r="H186" s="8"/>
      <c r="I186" s="5"/>
      <c r="J186" s="5"/>
      <c r="K186" s="5"/>
    </row>
    <row r="187" spans="2:11" x14ac:dyDescent="0.25">
      <c r="B187" s="1"/>
      <c r="C187" s="1"/>
      <c r="D187" s="8"/>
      <c r="E187" s="8"/>
      <c r="F187" s="8"/>
      <c r="G187" s="8"/>
      <c r="H187" s="8"/>
      <c r="I187" s="5"/>
      <c r="J187" s="5"/>
      <c r="K187" s="5"/>
    </row>
    <row r="188" spans="2:11" x14ac:dyDescent="0.25">
      <c r="B188" s="1"/>
      <c r="C188" s="1"/>
      <c r="D188" s="8"/>
      <c r="E188" s="8"/>
      <c r="F188" s="8"/>
      <c r="G188" s="8"/>
      <c r="H188" s="8"/>
      <c r="I188" s="5"/>
      <c r="J188" s="5"/>
      <c r="K188" s="5"/>
    </row>
    <row r="189" spans="2:11" x14ac:dyDescent="0.25">
      <c r="B189" s="1"/>
      <c r="C189" s="1"/>
      <c r="D189" s="8"/>
      <c r="E189" s="8"/>
      <c r="F189" s="8"/>
      <c r="G189" s="8"/>
      <c r="H189" s="8"/>
      <c r="I189" s="5"/>
      <c r="J189" s="5"/>
      <c r="K189" s="5"/>
    </row>
    <row r="190" spans="2:11" x14ac:dyDescent="0.25">
      <c r="B190" s="1"/>
      <c r="C190" s="1"/>
      <c r="D190" s="8"/>
      <c r="E190" s="8"/>
      <c r="F190" s="8"/>
      <c r="G190" s="8"/>
      <c r="H190" s="8"/>
      <c r="I190" s="5"/>
      <c r="J190" s="5"/>
      <c r="K190" s="5"/>
    </row>
    <row r="191" spans="2:11" x14ac:dyDescent="0.25">
      <c r="B191" s="1"/>
      <c r="C191" s="1"/>
      <c r="D191" s="8"/>
      <c r="E191" s="8"/>
      <c r="F191" s="8"/>
      <c r="G191" s="8"/>
      <c r="H191" s="8"/>
      <c r="I191" s="5"/>
      <c r="J191" s="5"/>
      <c r="K191" s="5"/>
    </row>
    <row r="192" spans="2:11" x14ac:dyDescent="0.25">
      <c r="B192" s="1"/>
      <c r="C192" s="1"/>
      <c r="D192" s="8"/>
      <c r="E192" s="8"/>
      <c r="F192" s="8"/>
      <c r="G192" s="8"/>
      <c r="H192" s="8"/>
      <c r="I192" s="5"/>
      <c r="J192" s="5"/>
      <c r="K192" s="5"/>
    </row>
    <row r="193" spans="2:11" x14ac:dyDescent="0.25">
      <c r="B193" s="1"/>
      <c r="C193" s="1"/>
      <c r="D193" s="8"/>
      <c r="E193" s="8"/>
      <c r="F193" s="8"/>
      <c r="G193" s="8"/>
      <c r="H193" s="8"/>
      <c r="I193" s="5"/>
      <c r="J193" s="5"/>
      <c r="K193" s="5"/>
    </row>
    <row r="194" spans="2:11" x14ac:dyDescent="0.25">
      <c r="B194" s="1"/>
      <c r="C194" s="1"/>
      <c r="D194" s="8"/>
      <c r="E194" s="8"/>
      <c r="F194" s="8"/>
      <c r="G194" s="8"/>
      <c r="H194" s="8"/>
      <c r="I194" s="5"/>
      <c r="J194" s="5"/>
      <c r="K194" s="5"/>
    </row>
    <row r="195" spans="2:11" x14ac:dyDescent="0.25">
      <c r="B195" s="1"/>
      <c r="C195" s="1"/>
      <c r="D195" s="8"/>
      <c r="E195" s="8"/>
      <c r="F195" s="8"/>
      <c r="G195" s="8"/>
      <c r="H195" s="8"/>
      <c r="I195" s="5"/>
      <c r="J195" s="5"/>
      <c r="K195" s="5"/>
    </row>
    <row r="196" spans="2:11" x14ac:dyDescent="0.25">
      <c r="B196" s="1"/>
      <c r="C196" s="1"/>
      <c r="D196" s="8"/>
      <c r="E196" s="8"/>
      <c r="F196" s="8"/>
      <c r="G196" s="8"/>
      <c r="H196" s="8"/>
      <c r="I196" s="5"/>
      <c r="J196" s="5"/>
      <c r="K196" s="5"/>
    </row>
    <row r="197" spans="2:11" x14ac:dyDescent="0.25">
      <c r="B197" s="1"/>
      <c r="C197" s="1"/>
      <c r="D197" s="8"/>
      <c r="E197" s="8"/>
      <c r="F197" s="8"/>
      <c r="G197" s="8"/>
      <c r="H197" s="8"/>
      <c r="I197" s="5"/>
      <c r="J197" s="5"/>
      <c r="K197" s="5"/>
    </row>
    <row r="198" spans="2:11" x14ac:dyDescent="0.25">
      <c r="B198" s="1"/>
      <c r="C198" s="1"/>
      <c r="D198" s="8"/>
      <c r="E198" s="8"/>
      <c r="F198" s="8"/>
      <c r="G198" s="8"/>
      <c r="H198" s="8"/>
      <c r="I198" s="5"/>
      <c r="J198" s="5"/>
      <c r="K198" s="5"/>
    </row>
    <row r="199" spans="2:11" x14ac:dyDescent="0.25">
      <c r="B199" s="1"/>
      <c r="C199" s="1"/>
      <c r="D199" s="8"/>
      <c r="E199" s="8"/>
      <c r="F199" s="8"/>
      <c r="G199" s="8"/>
      <c r="H199" s="8"/>
      <c r="I199" s="5"/>
      <c r="J199" s="5"/>
      <c r="K199" s="5"/>
    </row>
    <row r="200" spans="2:11" x14ac:dyDescent="0.25">
      <c r="B200" s="1"/>
      <c r="C200" s="1"/>
      <c r="D200" s="8"/>
      <c r="E200" s="8"/>
      <c r="F200" s="8"/>
      <c r="G200" s="8"/>
      <c r="H200" s="8"/>
      <c r="I200" s="5"/>
      <c r="J200" s="5"/>
      <c r="K200" s="5"/>
    </row>
    <row r="201" spans="2:11" x14ac:dyDescent="0.25">
      <c r="B201" s="1"/>
      <c r="C201" s="1"/>
      <c r="D201" s="8"/>
      <c r="E201" s="8"/>
      <c r="F201" s="8"/>
      <c r="G201" s="8"/>
      <c r="H201" s="8"/>
      <c r="I201" s="5"/>
      <c r="J201" s="5"/>
      <c r="K201" s="5"/>
    </row>
    <row r="202" spans="2:11" x14ac:dyDescent="0.25">
      <c r="B202" s="1"/>
      <c r="C202" s="1"/>
      <c r="D202" s="8"/>
      <c r="E202" s="8"/>
      <c r="F202" s="8"/>
      <c r="G202" s="8"/>
      <c r="H202" s="8"/>
      <c r="I202" s="5"/>
      <c r="J202" s="5"/>
      <c r="K202" s="5"/>
    </row>
    <row r="203" spans="2:11" x14ac:dyDescent="0.25">
      <c r="B203" s="1"/>
      <c r="C203" s="1"/>
      <c r="D203" s="8"/>
      <c r="E203" s="8"/>
      <c r="F203" s="8"/>
      <c r="G203" s="8"/>
      <c r="H203" s="8"/>
      <c r="I203" s="5"/>
      <c r="J203" s="5"/>
      <c r="K203" s="5"/>
    </row>
    <row r="204" spans="2:11" x14ac:dyDescent="0.25">
      <c r="B204" s="1"/>
      <c r="C204" s="1"/>
      <c r="D204" s="8"/>
      <c r="E204" s="8"/>
      <c r="F204" s="8"/>
      <c r="G204" s="8"/>
      <c r="H204" s="8"/>
      <c r="I204" s="5"/>
      <c r="J204" s="5"/>
      <c r="K204" s="5"/>
    </row>
    <row r="205" spans="2:11" x14ac:dyDescent="0.25">
      <c r="B205" s="1"/>
      <c r="C205" s="1"/>
      <c r="D205" s="8"/>
      <c r="E205" s="8"/>
      <c r="F205" s="8"/>
      <c r="G205" s="8"/>
      <c r="H205" s="8"/>
      <c r="I205" s="5"/>
      <c r="J205" s="5"/>
      <c r="K205" s="5"/>
    </row>
    <row r="206" spans="2:11" x14ac:dyDescent="0.25">
      <c r="B206" s="1"/>
      <c r="C206" s="1"/>
      <c r="D206" s="8"/>
      <c r="E206" s="8"/>
      <c r="F206" s="8"/>
      <c r="G206" s="8"/>
      <c r="H206" s="8"/>
      <c r="I206" s="5"/>
      <c r="J206" s="5"/>
      <c r="K206" s="5"/>
    </row>
    <row r="207" spans="2:11" x14ac:dyDescent="0.25">
      <c r="B207" s="1"/>
      <c r="C207" s="1"/>
      <c r="D207" s="8"/>
      <c r="E207" s="8"/>
      <c r="F207" s="8"/>
      <c r="G207" s="8"/>
      <c r="H207" s="8"/>
      <c r="I207" s="5"/>
      <c r="J207" s="5"/>
      <c r="K207" s="5"/>
    </row>
    <row r="208" spans="2:11" x14ac:dyDescent="0.25">
      <c r="B208" s="1"/>
      <c r="C208" s="1"/>
      <c r="D208" s="8"/>
      <c r="E208" s="8"/>
      <c r="F208" s="8"/>
      <c r="G208" s="8"/>
      <c r="H208" s="8"/>
      <c r="I208" s="5"/>
      <c r="J208" s="5"/>
      <c r="K208" s="5"/>
    </row>
    <row r="209" spans="2:11" x14ac:dyDescent="0.25">
      <c r="B209" s="1"/>
      <c r="C209" s="1"/>
      <c r="D209" s="8"/>
      <c r="E209" s="8"/>
      <c r="F209" s="8"/>
      <c r="G209" s="8"/>
      <c r="H209" s="8"/>
      <c r="I209" s="5"/>
      <c r="J209" s="5"/>
      <c r="K209" s="5"/>
    </row>
    <row r="210" spans="2:11" x14ac:dyDescent="0.25">
      <c r="B210" s="1"/>
      <c r="C210" s="1"/>
      <c r="D210" s="8"/>
      <c r="E210" s="8"/>
      <c r="F210" s="8"/>
      <c r="G210" s="8"/>
      <c r="H210" s="8"/>
      <c r="I210" s="5"/>
      <c r="J210" s="5"/>
      <c r="K210" s="5"/>
    </row>
    <row r="211" spans="2:11" x14ac:dyDescent="0.25">
      <c r="B211" s="1"/>
      <c r="C211" s="1"/>
      <c r="D211" s="8"/>
      <c r="E211" s="8"/>
      <c r="F211" s="8"/>
      <c r="G211" s="8"/>
      <c r="H211" s="8"/>
      <c r="I211" s="5"/>
      <c r="J211" s="5"/>
      <c r="K211" s="5"/>
    </row>
    <row r="212" spans="2:11" x14ac:dyDescent="0.25">
      <c r="B212" s="1"/>
      <c r="C212" s="1"/>
      <c r="D212" s="8"/>
      <c r="E212" s="8"/>
      <c r="F212" s="8"/>
      <c r="G212" s="8"/>
      <c r="H212" s="8"/>
      <c r="I212" s="5"/>
      <c r="J212" s="5"/>
      <c r="K212" s="5"/>
    </row>
    <row r="213" spans="2:11" x14ac:dyDescent="0.25">
      <c r="B213" s="1"/>
      <c r="C213" s="1"/>
      <c r="D213" s="8"/>
      <c r="E213" s="8"/>
      <c r="F213" s="8"/>
      <c r="G213" s="8"/>
      <c r="H213" s="8"/>
      <c r="I213" s="5"/>
      <c r="J213" s="5"/>
      <c r="K213" s="5"/>
    </row>
    <row r="214" spans="2:11" x14ac:dyDescent="0.25">
      <c r="B214" s="1"/>
      <c r="C214" s="1"/>
      <c r="D214" s="8"/>
      <c r="E214" s="8"/>
      <c r="F214" s="8"/>
      <c r="G214" s="8"/>
      <c r="H214" s="8"/>
      <c r="I214" s="5"/>
      <c r="J214" s="5"/>
      <c r="K214" s="5"/>
    </row>
    <row r="215" spans="2:11" x14ac:dyDescent="0.25">
      <c r="B215" s="1"/>
      <c r="C215" s="1"/>
      <c r="D215" s="8"/>
      <c r="E215" s="8"/>
      <c r="F215" s="8"/>
      <c r="G215" s="8"/>
      <c r="H215" s="8"/>
      <c r="I215" s="5"/>
      <c r="J215" s="5"/>
      <c r="K215" s="5"/>
    </row>
    <row r="216" spans="2:11" x14ac:dyDescent="0.25">
      <c r="B216" s="1"/>
      <c r="C216" s="1"/>
      <c r="D216" s="8"/>
      <c r="E216" s="8"/>
      <c r="F216" s="8"/>
      <c r="G216" s="8"/>
      <c r="H216" s="8"/>
      <c r="I216" s="5"/>
      <c r="J216" s="5"/>
      <c r="K216" s="5"/>
    </row>
    <row r="217" spans="2:11" x14ac:dyDescent="0.25">
      <c r="B217" s="1"/>
      <c r="C217" s="1"/>
      <c r="D217" s="8"/>
      <c r="E217" s="8"/>
      <c r="F217" s="8"/>
      <c r="G217" s="8"/>
      <c r="H217" s="8"/>
      <c r="I217" s="5"/>
      <c r="J217" s="5"/>
      <c r="K217" s="5"/>
    </row>
    <row r="218" spans="2:11" x14ac:dyDescent="0.25">
      <c r="B218" s="1"/>
      <c r="C218" s="1"/>
      <c r="D218" s="8"/>
      <c r="E218" s="8"/>
      <c r="F218" s="8"/>
      <c r="G218" s="8"/>
      <c r="H218" s="8"/>
      <c r="I218" s="5"/>
      <c r="J218" s="5"/>
      <c r="K218" s="5"/>
    </row>
    <row r="219" spans="2:11" x14ac:dyDescent="0.25">
      <c r="B219" s="1"/>
      <c r="C219" s="1"/>
      <c r="D219" s="8"/>
      <c r="E219" s="8"/>
      <c r="F219" s="8"/>
      <c r="G219" s="8"/>
      <c r="H219" s="8"/>
      <c r="I219" s="5"/>
      <c r="J219" s="5"/>
      <c r="K219" s="5"/>
    </row>
    <row r="220" spans="2:11" x14ac:dyDescent="0.25">
      <c r="B220" s="1"/>
      <c r="C220" s="1"/>
      <c r="D220" s="8"/>
      <c r="E220" s="8"/>
      <c r="F220" s="8"/>
      <c r="G220" s="8"/>
      <c r="H220" s="8"/>
      <c r="I220" s="5"/>
      <c r="J220" s="5"/>
      <c r="K220" s="5"/>
    </row>
    <row r="221" spans="2:11" x14ac:dyDescent="0.25">
      <c r="B221" s="1"/>
      <c r="C221" s="1"/>
      <c r="D221" s="8"/>
      <c r="E221" s="8"/>
      <c r="F221" s="8"/>
      <c r="G221" s="8"/>
      <c r="H221" s="8"/>
      <c r="I221" s="5"/>
      <c r="J221" s="5"/>
      <c r="K221" s="5"/>
    </row>
    <row r="222" spans="2:11" x14ac:dyDescent="0.25">
      <c r="B222" s="1"/>
      <c r="C222" s="1"/>
      <c r="D222" s="8"/>
      <c r="E222" s="8"/>
      <c r="F222" s="8"/>
      <c r="G222" s="8"/>
      <c r="H222" s="8"/>
      <c r="I222" s="5"/>
      <c r="J222" s="5"/>
      <c r="K222" s="5"/>
    </row>
    <row r="223" spans="2:11" x14ac:dyDescent="0.25">
      <c r="B223" s="1"/>
      <c r="C223" s="1"/>
      <c r="D223" s="8"/>
      <c r="E223" s="8"/>
      <c r="F223" s="8"/>
      <c r="G223" s="8"/>
      <c r="H223" s="8"/>
      <c r="I223" s="5"/>
      <c r="J223" s="5"/>
      <c r="K223" s="5"/>
    </row>
    <row r="224" spans="2:11" x14ac:dyDescent="0.25">
      <c r="B224" s="1"/>
      <c r="C224" s="1"/>
      <c r="D224" s="8"/>
      <c r="E224" s="8"/>
      <c r="F224" s="8"/>
      <c r="G224" s="8"/>
      <c r="H224" s="8"/>
      <c r="I224" s="5"/>
      <c r="J224" s="5"/>
      <c r="K224" s="5"/>
    </row>
    <row r="225" spans="2:11" x14ac:dyDescent="0.25">
      <c r="B225" s="1"/>
      <c r="C225" s="1"/>
      <c r="D225" s="8"/>
      <c r="E225" s="8"/>
      <c r="F225" s="8"/>
      <c r="G225" s="8"/>
      <c r="H225" s="8"/>
      <c r="I225" s="5"/>
      <c r="J225" s="5"/>
      <c r="K225" s="5"/>
    </row>
    <row r="226" spans="2:11" x14ac:dyDescent="0.25">
      <c r="B226" s="1"/>
      <c r="C226" s="1"/>
      <c r="D226" s="8"/>
      <c r="E226" s="8"/>
      <c r="F226" s="8"/>
      <c r="G226" s="8"/>
      <c r="H226" s="8"/>
      <c r="I226" s="5"/>
      <c r="J226" s="5"/>
      <c r="K226" s="5"/>
    </row>
    <row r="227" spans="2:11" x14ac:dyDescent="0.25">
      <c r="B227" s="1"/>
      <c r="C227" s="1"/>
      <c r="D227" s="8"/>
      <c r="E227" s="8"/>
      <c r="F227" s="8"/>
      <c r="G227" s="8"/>
      <c r="H227" s="8"/>
      <c r="I227" s="5"/>
      <c r="J227" s="5"/>
      <c r="K227" s="5"/>
    </row>
    <row r="228" spans="2:11" x14ac:dyDescent="0.25">
      <c r="B228" s="1"/>
      <c r="C228" s="1"/>
      <c r="D228" s="8"/>
      <c r="E228" s="8"/>
      <c r="F228" s="8"/>
      <c r="G228" s="8"/>
      <c r="H228" s="8"/>
      <c r="I228" s="5"/>
      <c r="J228" s="5"/>
      <c r="K228" s="5"/>
    </row>
    <row r="229" spans="2:11" x14ac:dyDescent="0.25">
      <c r="B229" s="1"/>
      <c r="C229" s="1"/>
      <c r="D229" s="8"/>
      <c r="E229" s="8"/>
      <c r="F229" s="8"/>
      <c r="G229" s="8"/>
      <c r="H229" s="8"/>
      <c r="I229" s="5"/>
      <c r="J229" s="5"/>
      <c r="K229" s="5"/>
    </row>
    <row r="230" spans="2:11" x14ac:dyDescent="0.25">
      <c r="B230" s="1"/>
      <c r="C230" s="1"/>
      <c r="D230" s="8"/>
      <c r="E230" s="8"/>
      <c r="F230" s="8"/>
      <c r="G230" s="8"/>
      <c r="H230" s="8"/>
      <c r="I230" s="5"/>
      <c r="J230" s="5"/>
      <c r="K230" s="5"/>
    </row>
    <row r="231" spans="2:11" x14ac:dyDescent="0.25">
      <c r="B231" s="1"/>
      <c r="C231" s="1"/>
      <c r="D231" s="8"/>
      <c r="E231" s="8"/>
      <c r="F231" s="8"/>
      <c r="G231" s="8"/>
      <c r="H231" s="8"/>
      <c r="I231" s="5"/>
      <c r="J231" s="5"/>
      <c r="K231" s="5"/>
    </row>
    <row r="232" spans="2:11" x14ac:dyDescent="0.25">
      <c r="B232" s="1"/>
      <c r="C232" s="1"/>
      <c r="D232" s="8"/>
      <c r="E232" s="8"/>
      <c r="F232" s="8"/>
      <c r="G232" s="8"/>
      <c r="H232" s="8"/>
      <c r="I232" s="5"/>
      <c r="J232" s="5"/>
      <c r="K232" s="5"/>
    </row>
    <row r="233" spans="2:11" x14ac:dyDescent="0.25">
      <c r="B233" s="1"/>
      <c r="C233" s="1"/>
      <c r="D233" s="8"/>
      <c r="E233" s="8"/>
      <c r="F233" s="8"/>
      <c r="G233" s="8"/>
      <c r="H233" s="8"/>
      <c r="I233" s="5"/>
      <c r="J233" s="5"/>
      <c r="K233" s="5"/>
    </row>
    <row r="234" spans="2:11" x14ac:dyDescent="0.25">
      <c r="B234" s="1"/>
      <c r="C234" s="1"/>
      <c r="D234" s="8"/>
      <c r="E234" s="8"/>
      <c r="F234" s="8"/>
      <c r="G234" s="8"/>
      <c r="H234" s="8"/>
      <c r="I234" s="5"/>
      <c r="J234" s="5"/>
      <c r="K234" s="5"/>
    </row>
    <row r="235" spans="2:11" x14ac:dyDescent="0.25">
      <c r="B235" s="1"/>
      <c r="C235" s="1"/>
      <c r="D235" s="8"/>
      <c r="E235" s="8"/>
      <c r="F235" s="8"/>
      <c r="G235" s="8"/>
      <c r="H235" s="8"/>
      <c r="I235" s="5"/>
      <c r="J235" s="5"/>
      <c r="K235" s="5"/>
    </row>
    <row r="236" spans="2:11" x14ac:dyDescent="0.25">
      <c r="B236" s="1"/>
      <c r="C236" s="1"/>
      <c r="D236" s="8"/>
      <c r="E236" s="8"/>
      <c r="F236" s="8"/>
      <c r="G236" s="8"/>
      <c r="H236" s="8"/>
      <c r="I236" s="5"/>
      <c r="J236" s="5"/>
      <c r="K236" s="5"/>
    </row>
    <row r="237" spans="2:11" x14ac:dyDescent="0.25">
      <c r="B237" s="1"/>
      <c r="C237" s="1"/>
      <c r="D237" s="8"/>
      <c r="E237" s="8"/>
      <c r="F237" s="8"/>
      <c r="G237" s="8"/>
      <c r="H237" s="8"/>
      <c r="I237" s="5"/>
      <c r="J237" s="5"/>
      <c r="K237" s="5"/>
    </row>
    <row r="238" spans="2:11" x14ac:dyDescent="0.25">
      <c r="B238" s="1"/>
      <c r="C238" s="1"/>
      <c r="D238" s="8"/>
      <c r="E238" s="8"/>
      <c r="F238" s="8"/>
      <c r="G238" s="8"/>
      <c r="H238" s="8"/>
      <c r="I238" s="5"/>
      <c r="J238" s="5"/>
      <c r="K238" s="5"/>
    </row>
    <row r="239" spans="2:11" x14ac:dyDescent="0.25">
      <c r="B239" s="1"/>
      <c r="C239" s="1"/>
      <c r="D239" s="8"/>
      <c r="E239" s="8"/>
      <c r="F239" s="8"/>
      <c r="G239" s="8"/>
      <c r="H239" s="8"/>
      <c r="I239" s="5"/>
      <c r="J239" s="5"/>
      <c r="K239" s="5"/>
    </row>
    <row r="240" spans="2:11" x14ac:dyDescent="0.25">
      <c r="B240" s="1"/>
      <c r="C240" s="1"/>
      <c r="D240" s="8"/>
      <c r="E240" s="8"/>
      <c r="F240" s="8"/>
      <c r="G240" s="8"/>
      <c r="H240" s="8"/>
      <c r="I240" s="5"/>
      <c r="J240" s="5"/>
      <c r="K240" s="5"/>
    </row>
    <row r="241" spans="2:11" x14ac:dyDescent="0.25">
      <c r="B241" s="1"/>
      <c r="C241" s="1"/>
      <c r="D241" s="8"/>
      <c r="E241" s="8"/>
      <c r="F241" s="8"/>
      <c r="G241" s="8"/>
      <c r="H241" s="8"/>
      <c r="I241" s="5"/>
      <c r="J241" s="5"/>
      <c r="K241" s="5"/>
    </row>
    <row r="242" spans="2:11" x14ac:dyDescent="0.25">
      <c r="B242" s="1"/>
      <c r="C242" s="1"/>
      <c r="D242" s="8"/>
      <c r="E242" s="8"/>
      <c r="F242" s="8"/>
      <c r="G242" s="8"/>
      <c r="H242" s="8"/>
      <c r="I242" s="5"/>
      <c r="J242" s="5"/>
      <c r="K242" s="5"/>
    </row>
    <row r="243" spans="2:11" x14ac:dyDescent="0.25">
      <c r="B243" s="1"/>
      <c r="C243" s="1"/>
      <c r="D243" s="8"/>
      <c r="E243" s="8"/>
      <c r="F243" s="8"/>
      <c r="G243" s="8"/>
      <c r="H243" s="8"/>
      <c r="I243" s="5"/>
      <c r="J243" s="5"/>
      <c r="K243" s="5"/>
    </row>
    <row r="244" spans="2:11" x14ac:dyDescent="0.25">
      <c r="B244" s="1"/>
      <c r="C244" s="1"/>
      <c r="D244" s="8"/>
      <c r="E244" s="8"/>
      <c r="F244" s="8"/>
      <c r="G244" s="8"/>
      <c r="H244" s="8"/>
      <c r="I244" s="5"/>
      <c r="J244" s="5"/>
      <c r="K244" s="5"/>
    </row>
    <row r="245" spans="2:11" x14ac:dyDescent="0.25">
      <c r="B245" s="1"/>
      <c r="C245" s="1"/>
      <c r="D245" s="8"/>
      <c r="E245" s="8"/>
      <c r="F245" s="8"/>
      <c r="G245" s="8"/>
      <c r="H245" s="8"/>
      <c r="I245" s="5"/>
      <c r="J245" s="5"/>
      <c r="K245" s="5"/>
    </row>
    <row r="246" spans="2:11" x14ac:dyDescent="0.25">
      <c r="B246" s="1"/>
      <c r="C246" s="1"/>
      <c r="D246" s="8"/>
      <c r="E246" s="8"/>
      <c r="F246" s="8"/>
      <c r="G246" s="8"/>
      <c r="H246" s="8"/>
      <c r="I246" s="5"/>
      <c r="J246" s="5"/>
      <c r="K246" s="5"/>
    </row>
    <row r="247" spans="2:11" x14ac:dyDescent="0.25">
      <c r="B247" s="1"/>
      <c r="C247" s="1"/>
      <c r="D247" s="8"/>
      <c r="E247" s="8"/>
      <c r="F247" s="8"/>
      <c r="G247" s="8"/>
      <c r="H247" s="8"/>
      <c r="I247" s="5"/>
      <c r="J247" s="5"/>
      <c r="K247" s="5"/>
    </row>
    <row r="248" spans="2:11" x14ac:dyDescent="0.25">
      <c r="B248" s="1"/>
      <c r="C248" s="1"/>
      <c r="D248" s="8"/>
      <c r="E248" s="8"/>
      <c r="F248" s="8"/>
      <c r="G248" s="8"/>
      <c r="H248" s="8"/>
      <c r="I248" s="5"/>
      <c r="J248" s="5"/>
      <c r="K248" s="5"/>
    </row>
    <row r="249" spans="2:11" x14ac:dyDescent="0.25">
      <c r="B249" s="1"/>
      <c r="C249" s="1"/>
      <c r="D249" s="8"/>
      <c r="E249" s="8"/>
      <c r="F249" s="8"/>
      <c r="G249" s="8"/>
      <c r="H249" s="8"/>
      <c r="I249" s="5"/>
      <c r="J249" s="5"/>
      <c r="K249" s="5"/>
    </row>
    <row r="250" spans="2:11" x14ac:dyDescent="0.25">
      <c r="B250" s="1"/>
      <c r="C250" s="1"/>
      <c r="D250" s="8"/>
      <c r="E250" s="8"/>
      <c r="F250" s="8"/>
      <c r="G250" s="8"/>
      <c r="H250" s="8"/>
      <c r="I250" s="5"/>
      <c r="J250" s="5"/>
      <c r="K250" s="5"/>
    </row>
    <row r="251" spans="2:11" x14ac:dyDescent="0.25">
      <c r="B251" s="1"/>
      <c r="C251" s="1"/>
      <c r="D251" s="8"/>
      <c r="E251" s="8"/>
      <c r="F251" s="8"/>
      <c r="G251" s="8"/>
      <c r="H251" s="8"/>
      <c r="I251" s="5"/>
      <c r="J251" s="5"/>
      <c r="K251" s="5"/>
    </row>
    <row r="252" spans="2:11" x14ac:dyDescent="0.25">
      <c r="B252" s="1"/>
      <c r="C252" s="1"/>
      <c r="D252" s="8"/>
      <c r="E252" s="8"/>
      <c r="F252" s="8"/>
      <c r="G252" s="8"/>
      <c r="H252" s="8"/>
      <c r="I252" s="5"/>
      <c r="J252" s="5"/>
      <c r="K252" s="5"/>
    </row>
    <row r="253" spans="2:11" x14ac:dyDescent="0.25">
      <c r="B253" s="1"/>
      <c r="C253" s="1"/>
      <c r="D253" s="8"/>
      <c r="E253" s="8"/>
      <c r="F253" s="8"/>
      <c r="G253" s="8"/>
      <c r="H253" s="8"/>
      <c r="I253" s="5"/>
      <c r="J253" s="5"/>
      <c r="K253" s="5"/>
    </row>
    <row r="254" spans="2:11" x14ac:dyDescent="0.25">
      <c r="B254" s="1"/>
      <c r="C254" s="1"/>
      <c r="D254" s="8"/>
      <c r="E254" s="8"/>
      <c r="F254" s="8"/>
      <c r="G254" s="8"/>
      <c r="H254" s="8"/>
      <c r="I254" s="5"/>
      <c r="J254" s="5"/>
      <c r="K254" s="5"/>
    </row>
    <row r="255" spans="2:11" x14ac:dyDescent="0.25">
      <c r="B255" s="1"/>
      <c r="C255" s="1"/>
      <c r="D255" s="8"/>
      <c r="E255" s="8"/>
      <c r="F255" s="8"/>
      <c r="G255" s="8"/>
      <c r="H255" s="8"/>
      <c r="I255" s="5"/>
      <c r="J255" s="5"/>
      <c r="K255" s="5"/>
    </row>
    <row r="256" spans="2:11" x14ac:dyDescent="0.25">
      <c r="B256" s="1"/>
      <c r="C256" s="1"/>
      <c r="D256" s="8"/>
      <c r="E256" s="8"/>
      <c r="F256" s="8"/>
      <c r="G256" s="8"/>
      <c r="H256" s="8"/>
      <c r="I256" s="5"/>
      <c r="J256" s="5"/>
      <c r="K256" s="5"/>
    </row>
    <row r="257" spans="2:11" x14ac:dyDescent="0.25">
      <c r="B257" s="1"/>
      <c r="C257" s="1"/>
      <c r="D257" s="8"/>
      <c r="E257" s="8"/>
      <c r="F257" s="8"/>
      <c r="G257" s="8"/>
      <c r="H257" s="8"/>
      <c r="I257" s="5"/>
      <c r="J257" s="5"/>
      <c r="K257" s="5"/>
    </row>
    <row r="258" spans="2:11" x14ac:dyDescent="0.25">
      <c r="B258" s="1"/>
      <c r="C258" s="1"/>
      <c r="D258" s="8"/>
      <c r="E258" s="8"/>
      <c r="F258" s="8"/>
      <c r="G258" s="8"/>
      <c r="H258" s="8"/>
      <c r="I258" s="5"/>
      <c r="J258" s="5"/>
      <c r="K258" s="5"/>
    </row>
    <row r="259" spans="2:11" x14ac:dyDescent="0.25">
      <c r="B259" s="1"/>
      <c r="C259" s="1"/>
      <c r="D259" s="8"/>
      <c r="E259" s="8"/>
      <c r="F259" s="8"/>
      <c r="G259" s="8"/>
      <c r="H259" s="8"/>
      <c r="I259" s="5"/>
      <c r="J259" s="5"/>
      <c r="K259" s="5"/>
    </row>
    <row r="260" spans="2:11" x14ac:dyDescent="0.25">
      <c r="B260" s="1"/>
      <c r="C260" s="1"/>
      <c r="D260" s="8"/>
      <c r="E260" s="8"/>
      <c r="F260" s="8"/>
      <c r="G260" s="8"/>
      <c r="H260" s="8"/>
      <c r="I260" s="5"/>
      <c r="J260" s="5"/>
      <c r="K260" s="5"/>
    </row>
    <row r="261" spans="2:11" x14ac:dyDescent="0.25">
      <c r="B261" s="1"/>
      <c r="C261" s="1"/>
      <c r="D261" s="8"/>
      <c r="E261" s="8"/>
      <c r="F261" s="8"/>
      <c r="G261" s="8"/>
      <c r="H261" s="8"/>
      <c r="I261" s="5"/>
      <c r="J261" s="5"/>
      <c r="K261" s="5"/>
    </row>
    <row r="262" spans="2:11" x14ac:dyDescent="0.25">
      <c r="B262" s="1"/>
      <c r="C262" s="1"/>
      <c r="D262" s="8"/>
      <c r="E262" s="8"/>
      <c r="F262" s="8"/>
      <c r="G262" s="8"/>
      <c r="H262" s="8"/>
      <c r="I262" s="5"/>
      <c r="J262" s="5"/>
      <c r="K262" s="5"/>
    </row>
    <row r="263" spans="2:11" x14ac:dyDescent="0.25">
      <c r="B263" s="1"/>
      <c r="C263" s="1"/>
      <c r="D263" s="8"/>
      <c r="E263" s="8"/>
      <c r="F263" s="8"/>
      <c r="G263" s="8"/>
      <c r="H263" s="8"/>
      <c r="I263" s="5"/>
      <c r="J263" s="5"/>
      <c r="K263" s="5"/>
    </row>
    <row r="264" spans="2:11" x14ac:dyDescent="0.25">
      <c r="B264" s="1"/>
      <c r="C264" s="1"/>
      <c r="D264" s="8"/>
      <c r="E264" s="8"/>
      <c r="F264" s="8"/>
      <c r="G264" s="8"/>
      <c r="H264" s="8"/>
      <c r="I264" s="5"/>
      <c r="J264" s="5"/>
      <c r="K264" s="5"/>
    </row>
    <row r="265" spans="2:11" x14ac:dyDescent="0.25">
      <c r="B265" s="1"/>
      <c r="C265" s="1"/>
      <c r="D265" s="8"/>
      <c r="E265" s="8"/>
      <c r="F265" s="8"/>
      <c r="G265" s="8"/>
      <c r="H265" s="8"/>
      <c r="I265" s="5"/>
      <c r="J265" s="5"/>
      <c r="K265" s="5"/>
    </row>
    <row r="266" spans="2:11" x14ac:dyDescent="0.25">
      <c r="B266" s="1"/>
      <c r="C266" s="1"/>
      <c r="D266" s="8"/>
      <c r="E266" s="8"/>
      <c r="F266" s="8"/>
      <c r="G266" s="8"/>
      <c r="H266" s="8"/>
      <c r="I266" s="5"/>
      <c r="J266" s="5"/>
      <c r="K266" s="5"/>
    </row>
    <row r="267" spans="2:11" x14ac:dyDescent="0.25">
      <c r="B267" s="1"/>
      <c r="C267" s="1"/>
      <c r="D267" s="8"/>
      <c r="E267" s="8"/>
      <c r="F267" s="8"/>
      <c r="G267" s="8"/>
      <c r="H267" s="8"/>
      <c r="I267" s="5"/>
      <c r="J267" s="5"/>
      <c r="K267" s="5"/>
    </row>
    <row r="268" spans="2:11" x14ac:dyDescent="0.25">
      <c r="B268" s="1"/>
      <c r="C268" s="1"/>
      <c r="D268" s="8"/>
      <c r="E268" s="8"/>
      <c r="F268" s="8"/>
      <c r="G268" s="8"/>
      <c r="H268" s="8"/>
      <c r="I268" s="5"/>
      <c r="J268" s="5"/>
      <c r="K268" s="5"/>
    </row>
    <row r="269" spans="2:11" x14ac:dyDescent="0.25">
      <c r="B269" s="1"/>
      <c r="C269" s="1"/>
      <c r="D269" s="8"/>
      <c r="E269" s="8"/>
      <c r="F269" s="8"/>
      <c r="G269" s="8"/>
      <c r="H269" s="8"/>
      <c r="I269" s="5"/>
      <c r="J269" s="5"/>
      <c r="K269" s="5"/>
    </row>
    <row r="270" spans="2:11" x14ac:dyDescent="0.25">
      <c r="B270" s="1"/>
      <c r="C270" s="1"/>
      <c r="D270" s="8"/>
      <c r="E270" s="8"/>
      <c r="F270" s="8"/>
      <c r="G270" s="8"/>
      <c r="H270" s="8"/>
      <c r="I270" s="5"/>
      <c r="J270" s="5"/>
      <c r="K270" s="5"/>
    </row>
    <row r="271" spans="2:11" x14ac:dyDescent="0.25">
      <c r="B271" s="1"/>
      <c r="C271" s="1"/>
      <c r="D271" s="8"/>
      <c r="E271" s="8"/>
      <c r="F271" s="8"/>
      <c r="G271" s="8"/>
      <c r="H271" s="8"/>
      <c r="I271" s="5"/>
      <c r="J271" s="5"/>
      <c r="K271" s="5"/>
    </row>
    <row r="272" spans="2:11" x14ac:dyDescent="0.25">
      <c r="B272" s="1"/>
      <c r="C272" s="1"/>
      <c r="D272" s="8"/>
      <c r="E272" s="8"/>
      <c r="F272" s="8"/>
      <c r="G272" s="8"/>
      <c r="H272" s="8"/>
      <c r="I272" s="5"/>
      <c r="J272" s="5"/>
      <c r="K272" s="5"/>
    </row>
    <row r="273" spans="2:11" x14ac:dyDescent="0.25">
      <c r="B273" s="1"/>
      <c r="C273" s="1"/>
      <c r="D273" s="8"/>
      <c r="E273" s="8"/>
      <c r="F273" s="8"/>
      <c r="G273" s="8"/>
      <c r="H273" s="8"/>
      <c r="I273" s="5"/>
      <c r="J273" s="5"/>
      <c r="K273" s="5"/>
    </row>
    <row r="274" spans="2:11" x14ac:dyDescent="0.25">
      <c r="B274" s="1"/>
      <c r="C274" s="1"/>
      <c r="D274" s="8"/>
      <c r="E274" s="8"/>
      <c r="F274" s="8"/>
      <c r="G274" s="8"/>
      <c r="H274" s="8"/>
      <c r="I274" s="5"/>
      <c r="J274" s="5"/>
      <c r="K274" s="5"/>
    </row>
    <row r="275" spans="2:11" x14ac:dyDescent="0.25">
      <c r="B275" s="1"/>
      <c r="C275" s="1"/>
      <c r="D275" s="8"/>
      <c r="E275" s="8"/>
      <c r="F275" s="8"/>
      <c r="G275" s="8"/>
      <c r="H275" s="8"/>
      <c r="I275" s="5"/>
      <c r="J275" s="5"/>
      <c r="K275" s="5"/>
    </row>
    <row r="276" spans="2:11" x14ac:dyDescent="0.25">
      <c r="B276" s="1"/>
      <c r="C276" s="1"/>
      <c r="D276" s="8"/>
      <c r="E276" s="8"/>
      <c r="F276" s="8"/>
      <c r="G276" s="8"/>
      <c r="H276" s="8"/>
      <c r="I276" s="5"/>
      <c r="J276" s="5"/>
      <c r="K276" s="5"/>
    </row>
    <row r="277" spans="2:11" x14ac:dyDescent="0.25">
      <c r="B277" s="1"/>
      <c r="C277" s="1"/>
      <c r="D277" s="8"/>
      <c r="E277" s="8"/>
      <c r="F277" s="8"/>
      <c r="G277" s="8"/>
      <c r="H277" s="8"/>
      <c r="I277" s="5"/>
      <c r="J277" s="5"/>
      <c r="K277" s="5"/>
    </row>
    <row r="278" spans="2:11" x14ac:dyDescent="0.25">
      <c r="B278" s="1"/>
      <c r="C278" s="1"/>
      <c r="D278" s="8"/>
      <c r="E278" s="8"/>
      <c r="F278" s="8"/>
      <c r="G278" s="8"/>
      <c r="H278" s="8"/>
      <c r="I278" s="5"/>
      <c r="J278" s="5"/>
      <c r="K278" s="5"/>
    </row>
    <row r="279" spans="2:11" x14ac:dyDescent="0.25">
      <c r="B279" s="1"/>
      <c r="C279" s="1"/>
      <c r="D279" s="8"/>
      <c r="E279" s="8"/>
      <c r="F279" s="8"/>
      <c r="G279" s="8"/>
      <c r="H279" s="8"/>
      <c r="I279" s="5"/>
      <c r="J279" s="5"/>
      <c r="K279" s="5"/>
    </row>
    <row r="280" spans="2:11" x14ac:dyDescent="0.25">
      <c r="B280" s="1"/>
      <c r="C280" s="1"/>
      <c r="D280" s="8"/>
      <c r="E280" s="8"/>
      <c r="F280" s="8"/>
      <c r="G280" s="8"/>
      <c r="H280" s="8"/>
      <c r="I280" s="5"/>
      <c r="J280" s="5"/>
      <c r="K280" s="5"/>
    </row>
    <row r="281" spans="2:11" x14ac:dyDescent="0.25">
      <c r="B281" s="1"/>
      <c r="C281" s="1"/>
      <c r="D281" s="8"/>
      <c r="E281" s="8"/>
      <c r="F281" s="8"/>
      <c r="G281" s="8"/>
      <c r="H281" s="8"/>
      <c r="I281" s="5"/>
      <c r="J281" s="5"/>
      <c r="K281" s="5"/>
    </row>
    <row r="282" spans="2:11" x14ac:dyDescent="0.25">
      <c r="B282" s="1"/>
      <c r="C282" s="1"/>
      <c r="D282" s="8"/>
      <c r="E282" s="8"/>
      <c r="F282" s="8"/>
      <c r="G282" s="8"/>
      <c r="H282" s="8"/>
      <c r="I282" s="5"/>
      <c r="J282" s="5"/>
      <c r="K282" s="5"/>
    </row>
    <row r="283" spans="2:11" x14ac:dyDescent="0.25">
      <c r="B283" s="1"/>
      <c r="C283" s="1"/>
      <c r="D283" s="8"/>
      <c r="E283" s="8"/>
      <c r="F283" s="8"/>
      <c r="G283" s="8"/>
      <c r="H283" s="8"/>
      <c r="I283" s="5"/>
      <c r="J283" s="5"/>
      <c r="K283" s="5"/>
    </row>
    <row r="284" spans="2:11" x14ac:dyDescent="0.25">
      <c r="B284" s="1"/>
      <c r="C284" s="1"/>
      <c r="D284" s="8"/>
      <c r="E284" s="8"/>
      <c r="F284" s="8"/>
      <c r="G284" s="8"/>
      <c r="H284" s="8"/>
      <c r="I284" s="5"/>
      <c r="J284" s="5"/>
      <c r="K284" s="5"/>
    </row>
    <row r="285" spans="2:11" x14ac:dyDescent="0.25">
      <c r="B285" s="1"/>
      <c r="C285" s="1"/>
      <c r="D285" s="8"/>
      <c r="E285" s="8"/>
      <c r="F285" s="8"/>
      <c r="G285" s="8"/>
      <c r="H285" s="8"/>
      <c r="I285" s="5"/>
      <c r="J285" s="5"/>
      <c r="K285" s="5"/>
    </row>
    <row r="286" spans="2:11" x14ac:dyDescent="0.25">
      <c r="B286" s="1"/>
      <c r="C286" s="1"/>
      <c r="D286" s="8"/>
      <c r="E286" s="8"/>
      <c r="F286" s="8"/>
      <c r="G286" s="8"/>
      <c r="H286" s="8"/>
      <c r="I286" s="5"/>
      <c r="J286" s="5"/>
      <c r="K286" s="5"/>
    </row>
    <row r="287" spans="2:11" x14ac:dyDescent="0.25">
      <c r="B287" s="1"/>
      <c r="C287" s="1"/>
      <c r="D287" s="8"/>
      <c r="E287" s="8"/>
      <c r="F287" s="8"/>
      <c r="G287" s="8"/>
      <c r="H287" s="8"/>
      <c r="I287" s="5"/>
      <c r="J287" s="5"/>
      <c r="K287" s="5"/>
    </row>
    <row r="288" spans="2:11" x14ac:dyDescent="0.25">
      <c r="B288" s="1"/>
      <c r="C288" s="1"/>
      <c r="D288" s="8"/>
      <c r="E288" s="8"/>
      <c r="F288" s="8"/>
      <c r="G288" s="8"/>
      <c r="H288" s="8"/>
      <c r="I288" s="5"/>
      <c r="J288" s="5"/>
      <c r="K288" s="5"/>
    </row>
    <row r="289" spans="2:11" x14ac:dyDescent="0.25">
      <c r="B289" s="1"/>
      <c r="C289" s="1"/>
      <c r="D289" s="8"/>
      <c r="E289" s="8"/>
      <c r="F289" s="8"/>
      <c r="G289" s="8"/>
      <c r="H289" s="8"/>
      <c r="I289" s="5"/>
      <c r="J289" s="5"/>
      <c r="K289" s="5"/>
    </row>
    <row r="290" spans="2:11" x14ac:dyDescent="0.25">
      <c r="B290" s="1"/>
      <c r="C290" s="1"/>
      <c r="D290" s="8"/>
      <c r="E290" s="8"/>
      <c r="F290" s="8"/>
      <c r="G290" s="8"/>
      <c r="H290" s="8"/>
      <c r="I290" s="5"/>
      <c r="J290" s="5"/>
      <c r="K290" s="5"/>
    </row>
    <row r="291" spans="2:11" x14ac:dyDescent="0.25">
      <c r="B291" s="1"/>
      <c r="C291" s="1"/>
      <c r="D291" s="8"/>
      <c r="E291" s="8"/>
      <c r="F291" s="8"/>
      <c r="G291" s="8"/>
      <c r="H291" s="8"/>
      <c r="I291" s="5"/>
      <c r="J291" s="5"/>
      <c r="K291" s="5"/>
    </row>
    <row r="292" spans="2:11" x14ac:dyDescent="0.25">
      <c r="B292" s="1"/>
      <c r="C292" s="1"/>
      <c r="D292" s="8"/>
      <c r="E292" s="8"/>
      <c r="F292" s="8"/>
      <c r="G292" s="8"/>
      <c r="H292" s="8"/>
      <c r="I292" s="5"/>
      <c r="J292" s="5"/>
      <c r="K292" s="5"/>
    </row>
    <row r="293" spans="2:11" x14ac:dyDescent="0.25">
      <c r="B293" s="1"/>
      <c r="C293" s="1"/>
      <c r="D293" s="8"/>
      <c r="E293" s="8"/>
      <c r="F293" s="8"/>
      <c r="G293" s="8"/>
      <c r="H293" s="8"/>
      <c r="I293" s="5"/>
      <c r="J293" s="5"/>
      <c r="K293" s="5"/>
    </row>
    <row r="294" spans="2:11" x14ac:dyDescent="0.25">
      <c r="B294" s="1"/>
      <c r="C294" s="1"/>
      <c r="D294" s="8"/>
      <c r="E294" s="8"/>
      <c r="F294" s="8"/>
      <c r="G294" s="8"/>
      <c r="H294" s="8"/>
      <c r="I294" s="5"/>
      <c r="J294" s="5"/>
      <c r="K294" s="5"/>
    </row>
    <row r="295" spans="2:11" x14ac:dyDescent="0.25">
      <c r="B295" s="1"/>
      <c r="C295" s="1"/>
      <c r="D295" s="8"/>
      <c r="E295" s="8"/>
      <c r="F295" s="8"/>
      <c r="G295" s="8"/>
      <c r="H295" s="8"/>
      <c r="I295" s="5"/>
      <c r="J295" s="5"/>
      <c r="K295" s="5"/>
    </row>
    <row r="296" spans="2:11" x14ac:dyDescent="0.25">
      <c r="B296" s="1"/>
      <c r="C296" s="1"/>
      <c r="D296" s="8"/>
      <c r="E296" s="8"/>
      <c r="F296" s="8"/>
      <c r="G296" s="8"/>
      <c r="H296" s="8"/>
      <c r="I296" s="5"/>
      <c r="J296" s="5"/>
      <c r="K296" s="5"/>
    </row>
    <row r="297" spans="2:11" x14ac:dyDescent="0.25">
      <c r="B297" s="1"/>
      <c r="C297" s="1"/>
      <c r="D297" s="8"/>
      <c r="E297" s="8"/>
      <c r="F297" s="8"/>
      <c r="G297" s="8"/>
      <c r="H297" s="8"/>
      <c r="I297" s="5"/>
      <c r="J297" s="5"/>
      <c r="K297" s="5"/>
    </row>
    <row r="298" spans="2:11" x14ac:dyDescent="0.25">
      <c r="B298" s="1"/>
      <c r="C298" s="1"/>
      <c r="D298" s="8"/>
      <c r="E298" s="8"/>
      <c r="F298" s="8"/>
      <c r="G298" s="8"/>
      <c r="H298" s="8"/>
      <c r="I298" s="5"/>
      <c r="J298" s="5"/>
      <c r="K298" s="5"/>
    </row>
    <row r="299" spans="2:11" x14ac:dyDescent="0.25">
      <c r="B299" s="1"/>
      <c r="C299" s="1"/>
      <c r="D299" s="8"/>
      <c r="E299" s="8"/>
      <c r="F299" s="8"/>
      <c r="G299" s="8"/>
      <c r="H299" s="8"/>
      <c r="I299" s="5"/>
      <c r="J299" s="5"/>
      <c r="K299" s="5"/>
    </row>
    <row r="300" spans="2:11" x14ac:dyDescent="0.25">
      <c r="B300" s="1"/>
      <c r="C300" s="1"/>
      <c r="D300" s="8"/>
      <c r="E300" s="8"/>
      <c r="F300" s="8"/>
      <c r="G300" s="8"/>
      <c r="H300" s="8"/>
      <c r="I300" s="5"/>
      <c r="J300" s="5"/>
      <c r="K300" s="5"/>
    </row>
    <row r="301" spans="2:11" x14ac:dyDescent="0.25">
      <c r="B301" s="1"/>
      <c r="C301" s="1"/>
      <c r="D301" s="8"/>
      <c r="E301" s="8"/>
      <c r="F301" s="8"/>
      <c r="G301" s="8"/>
      <c r="H301" s="8"/>
      <c r="I301" s="5"/>
      <c r="J301" s="5"/>
      <c r="K301" s="5"/>
    </row>
    <row r="302" spans="2:11" x14ac:dyDescent="0.25">
      <c r="B302" s="1"/>
      <c r="C302" s="1"/>
      <c r="D302" s="8"/>
      <c r="E302" s="8"/>
      <c r="F302" s="8"/>
      <c r="G302" s="8"/>
      <c r="H302" s="8"/>
      <c r="I302" s="5"/>
      <c r="J302" s="5"/>
      <c r="K302" s="5"/>
    </row>
    <row r="303" spans="2:11" x14ac:dyDescent="0.25">
      <c r="B303" s="1"/>
      <c r="C303" s="1"/>
      <c r="D303" s="8"/>
      <c r="E303" s="8"/>
      <c r="F303" s="8"/>
      <c r="G303" s="8"/>
      <c r="H303" s="8"/>
      <c r="I303" s="5"/>
      <c r="J303" s="5"/>
      <c r="K303" s="5"/>
    </row>
    <row r="304" spans="2:11" x14ac:dyDescent="0.25">
      <c r="B304" s="1"/>
      <c r="C304" s="1"/>
      <c r="D304" s="8"/>
      <c r="E304" s="8"/>
      <c r="F304" s="8"/>
      <c r="G304" s="8"/>
      <c r="H304" s="8"/>
      <c r="I304" s="5"/>
      <c r="J304" s="5"/>
      <c r="K304" s="5"/>
    </row>
    <row r="305" spans="2:11" x14ac:dyDescent="0.25">
      <c r="B305" s="1"/>
      <c r="C305" s="1"/>
      <c r="D305" s="8"/>
      <c r="E305" s="8"/>
      <c r="F305" s="8"/>
      <c r="G305" s="8"/>
      <c r="H305" s="8"/>
      <c r="I305" s="5"/>
      <c r="J305" s="5"/>
      <c r="K305" s="5"/>
    </row>
    <row r="306" spans="2:11" x14ac:dyDescent="0.25">
      <c r="B306" s="1"/>
      <c r="C306" s="1"/>
      <c r="D306" s="8"/>
      <c r="E306" s="8"/>
      <c r="F306" s="8"/>
      <c r="G306" s="8"/>
      <c r="H306" s="8"/>
      <c r="I306" s="5"/>
      <c r="J306" s="5"/>
      <c r="K306" s="5"/>
    </row>
    <row r="307" spans="2:11" x14ac:dyDescent="0.25">
      <c r="B307" s="1"/>
      <c r="C307" s="1"/>
      <c r="D307" s="8"/>
      <c r="E307" s="8"/>
      <c r="F307" s="8"/>
      <c r="G307" s="8"/>
      <c r="H307" s="8"/>
      <c r="I307" s="5"/>
      <c r="J307" s="5"/>
      <c r="K307" s="5"/>
    </row>
    <row r="308" spans="2:11" x14ac:dyDescent="0.25">
      <c r="B308" s="1"/>
      <c r="C308" s="1"/>
      <c r="D308" s="8"/>
      <c r="E308" s="8"/>
      <c r="F308" s="8"/>
      <c r="G308" s="8"/>
      <c r="H308" s="8"/>
      <c r="I308" s="5"/>
      <c r="J308" s="5"/>
      <c r="K308" s="5"/>
    </row>
    <row r="309" spans="2:11" x14ac:dyDescent="0.25">
      <c r="B309" s="1"/>
      <c r="C309" s="1"/>
      <c r="D309" s="8"/>
      <c r="E309" s="8"/>
      <c r="F309" s="8"/>
      <c r="G309" s="8"/>
      <c r="H309" s="8"/>
      <c r="I309" s="5"/>
      <c r="J309" s="5"/>
      <c r="K309" s="5"/>
    </row>
    <row r="310" spans="2:11" x14ac:dyDescent="0.25">
      <c r="B310" s="1"/>
      <c r="C310" s="1"/>
      <c r="D310" s="8"/>
      <c r="E310" s="8"/>
      <c r="F310" s="8"/>
      <c r="G310" s="8"/>
      <c r="H310" s="8"/>
      <c r="I310" s="5"/>
      <c r="J310" s="5"/>
      <c r="K310" s="5"/>
    </row>
    <row r="311" spans="2:11" x14ac:dyDescent="0.25">
      <c r="B311" s="1"/>
      <c r="C311" s="1"/>
      <c r="D311" s="8"/>
      <c r="E311" s="8"/>
      <c r="F311" s="8"/>
      <c r="G311" s="8"/>
      <c r="H311" s="8"/>
      <c r="I311" s="5"/>
      <c r="J311" s="5"/>
      <c r="K311" s="5"/>
    </row>
    <row r="312" spans="2:11" x14ac:dyDescent="0.25">
      <c r="B312" s="1"/>
      <c r="C312" s="1"/>
      <c r="D312" s="8"/>
      <c r="E312" s="8"/>
      <c r="F312" s="8"/>
      <c r="G312" s="8"/>
      <c r="H312" s="8"/>
      <c r="I312" s="5"/>
      <c r="J312" s="5"/>
      <c r="K312" s="5"/>
    </row>
    <row r="313" spans="2:11" x14ac:dyDescent="0.25">
      <c r="B313" s="1"/>
      <c r="C313" s="1"/>
      <c r="D313" s="8"/>
      <c r="E313" s="8"/>
      <c r="F313" s="8"/>
      <c r="G313" s="8"/>
      <c r="H313" s="8"/>
      <c r="I313" s="5"/>
      <c r="J313" s="5"/>
      <c r="K313" s="5"/>
    </row>
    <row r="314" spans="2:11" x14ac:dyDescent="0.25">
      <c r="B314" s="1"/>
      <c r="C314" s="1"/>
      <c r="D314" s="8"/>
      <c r="E314" s="8"/>
      <c r="F314" s="8"/>
      <c r="G314" s="8"/>
      <c r="H314" s="8"/>
      <c r="I314" s="5"/>
      <c r="J314" s="5"/>
      <c r="K314" s="5"/>
    </row>
    <row r="315" spans="2:11" x14ac:dyDescent="0.25">
      <c r="B315" s="1"/>
      <c r="C315" s="1"/>
      <c r="D315" s="8"/>
      <c r="E315" s="8"/>
      <c r="F315" s="8"/>
      <c r="G315" s="8"/>
      <c r="H315" s="8"/>
      <c r="I315" s="5"/>
      <c r="J315" s="5"/>
      <c r="K315" s="5"/>
    </row>
    <row r="316" spans="2:11" x14ac:dyDescent="0.25">
      <c r="B316" s="1"/>
      <c r="C316" s="1"/>
      <c r="D316" s="8"/>
      <c r="E316" s="8"/>
      <c r="F316" s="8"/>
      <c r="G316" s="8"/>
      <c r="H316" s="8"/>
      <c r="I316" s="5"/>
      <c r="J316" s="5"/>
      <c r="K316" s="5"/>
    </row>
    <row r="317" spans="2:11" x14ac:dyDescent="0.25">
      <c r="B317" s="1"/>
      <c r="C317" s="1"/>
      <c r="D317" s="8"/>
      <c r="E317" s="8"/>
      <c r="F317" s="8"/>
      <c r="G317" s="8"/>
      <c r="H317" s="8"/>
      <c r="I317" s="5"/>
      <c r="J317" s="5"/>
      <c r="K317" s="5"/>
    </row>
    <row r="318" spans="2:11" x14ac:dyDescent="0.25">
      <c r="B318" s="1"/>
      <c r="C318" s="1"/>
      <c r="D318" s="8"/>
      <c r="E318" s="8"/>
      <c r="F318" s="8"/>
      <c r="G318" s="8"/>
      <c r="H318" s="8"/>
      <c r="I318" s="5"/>
      <c r="J318" s="5"/>
      <c r="K318" s="5"/>
    </row>
    <row r="319" spans="2:11" x14ac:dyDescent="0.25">
      <c r="B319" s="1"/>
      <c r="C319" s="1"/>
      <c r="D319" s="8"/>
      <c r="E319" s="8"/>
      <c r="F319" s="8"/>
      <c r="G319" s="8"/>
      <c r="H319" s="8"/>
      <c r="I319" s="5"/>
      <c r="J319" s="5"/>
      <c r="K319" s="5"/>
    </row>
    <row r="320" spans="2:11" x14ac:dyDescent="0.25">
      <c r="B320" s="1"/>
      <c r="C320" s="1"/>
      <c r="D320" s="8"/>
      <c r="E320" s="8"/>
      <c r="F320" s="8"/>
      <c r="G320" s="8"/>
      <c r="H320" s="8"/>
      <c r="I320" s="5"/>
      <c r="J320" s="5"/>
      <c r="K320" s="5"/>
    </row>
    <row r="321" spans="2:11" x14ac:dyDescent="0.25">
      <c r="B321" s="1"/>
      <c r="C321" s="1"/>
      <c r="D321" s="8"/>
      <c r="E321" s="8"/>
      <c r="F321" s="8"/>
      <c r="G321" s="8"/>
      <c r="H321" s="8"/>
      <c r="I321" s="5"/>
      <c r="J321" s="5"/>
      <c r="K321" s="5"/>
    </row>
    <row r="322" spans="2:11" x14ac:dyDescent="0.25">
      <c r="B322" s="1"/>
      <c r="C322" s="1"/>
      <c r="D322" s="8"/>
      <c r="E322" s="8"/>
      <c r="F322" s="8"/>
      <c r="G322" s="8"/>
      <c r="H322" s="8"/>
      <c r="I322" s="5"/>
      <c r="J322" s="5"/>
      <c r="K322" s="5"/>
    </row>
    <row r="323" spans="2:11" x14ac:dyDescent="0.25">
      <c r="B323" s="1"/>
      <c r="C323" s="1"/>
      <c r="D323" s="8"/>
      <c r="E323" s="8"/>
      <c r="F323" s="8"/>
      <c r="G323" s="8"/>
      <c r="H323" s="8"/>
      <c r="I323" s="5"/>
      <c r="J323" s="5"/>
      <c r="K323" s="5"/>
    </row>
    <row r="324" spans="2:11" x14ac:dyDescent="0.25">
      <c r="B324" s="1"/>
      <c r="C324" s="1"/>
      <c r="D324" s="8"/>
      <c r="E324" s="8"/>
      <c r="F324" s="8"/>
      <c r="G324" s="8"/>
      <c r="H324" s="8"/>
      <c r="I324" s="5"/>
      <c r="J324" s="5"/>
      <c r="K324" s="5"/>
    </row>
    <row r="325" spans="2:11" x14ac:dyDescent="0.25">
      <c r="B325" s="1"/>
      <c r="C325" s="1"/>
      <c r="D325" s="8"/>
      <c r="E325" s="8"/>
      <c r="F325" s="8"/>
      <c r="G325" s="8"/>
      <c r="H325" s="8"/>
      <c r="I325" s="5"/>
      <c r="J325" s="5"/>
      <c r="K325" s="5"/>
    </row>
    <row r="326" spans="2:11" x14ac:dyDescent="0.25">
      <c r="B326" s="1"/>
      <c r="C326" s="1"/>
      <c r="D326" s="8"/>
      <c r="E326" s="8"/>
      <c r="F326" s="8"/>
      <c r="G326" s="8"/>
      <c r="H326" s="8"/>
      <c r="I326" s="5"/>
      <c r="J326" s="5"/>
      <c r="K326" s="5"/>
    </row>
    <row r="327" spans="2:11" x14ac:dyDescent="0.25">
      <c r="B327" s="1"/>
      <c r="C327" s="1"/>
      <c r="D327" s="8"/>
      <c r="E327" s="8"/>
      <c r="F327" s="8"/>
      <c r="G327" s="8"/>
      <c r="H327" s="8"/>
      <c r="I327" s="5"/>
      <c r="J327" s="5"/>
      <c r="K327" s="5"/>
    </row>
    <row r="328" spans="2:11" x14ac:dyDescent="0.25">
      <c r="B328" s="1"/>
      <c r="C328" s="1"/>
      <c r="D328" s="8"/>
      <c r="E328" s="8"/>
      <c r="F328" s="8"/>
      <c r="G328" s="8"/>
      <c r="H328" s="8"/>
      <c r="I328" s="5"/>
      <c r="J328" s="5"/>
      <c r="K328" s="5"/>
    </row>
    <row r="329" spans="2:11" x14ac:dyDescent="0.25">
      <c r="B329" s="1"/>
      <c r="C329" s="1"/>
      <c r="D329" s="8"/>
      <c r="E329" s="8"/>
      <c r="F329" s="8"/>
      <c r="G329" s="8"/>
      <c r="H329" s="8"/>
      <c r="I329" s="5"/>
      <c r="J329" s="5"/>
      <c r="K329" s="5"/>
    </row>
    <row r="330" spans="2:11" x14ac:dyDescent="0.25">
      <c r="B330" s="1"/>
      <c r="C330" s="1"/>
      <c r="D330" s="8"/>
      <c r="E330" s="8"/>
      <c r="F330" s="8"/>
      <c r="G330" s="8"/>
      <c r="H330" s="8"/>
      <c r="I330" s="5"/>
      <c r="J330" s="5"/>
      <c r="K330" s="5"/>
    </row>
    <row r="331" spans="2:11" x14ac:dyDescent="0.25">
      <c r="B331" s="1"/>
      <c r="C331" s="1"/>
      <c r="D331" s="8"/>
      <c r="E331" s="8"/>
      <c r="F331" s="8"/>
      <c r="G331" s="8"/>
      <c r="H331" s="8"/>
      <c r="I331" s="5"/>
      <c r="J331" s="5"/>
      <c r="K331" s="5"/>
    </row>
    <row r="332" spans="2:11" x14ac:dyDescent="0.25">
      <c r="B332" s="1"/>
      <c r="C332" s="1"/>
      <c r="D332" s="8"/>
      <c r="E332" s="8"/>
      <c r="F332" s="8"/>
      <c r="G332" s="8"/>
      <c r="H332" s="8"/>
      <c r="I332" s="5"/>
      <c r="J332" s="5"/>
      <c r="K332" s="5"/>
    </row>
    <row r="333" spans="2:11" x14ac:dyDescent="0.25">
      <c r="B333" s="1"/>
      <c r="C333" s="1"/>
      <c r="D333" s="8"/>
      <c r="E333" s="8"/>
      <c r="F333" s="8"/>
      <c r="G333" s="8"/>
      <c r="H333" s="8"/>
      <c r="I333" s="5"/>
      <c r="J333" s="5"/>
      <c r="K333" s="5"/>
    </row>
    <row r="334" spans="2:11" x14ac:dyDescent="0.25">
      <c r="B334" s="1"/>
      <c r="C334" s="1"/>
      <c r="D334" s="8"/>
      <c r="E334" s="8"/>
      <c r="F334" s="8"/>
      <c r="G334" s="8"/>
      <c r="H334" s="8"/>
      <c r="I334" s="5"/>
      <c r="J334" s="5"/>
      <c r="K334" s="5"/>
    </row>
    <row r="335" spans="2:11" x14ac:dyDescent="0.25">
      <c r="B335" s="1"/>
      <c r="C335" s="1"/>
      <c r="D335" s="8"/>
      <c r="E335" s="8"/>
      <c r="F335" s="8"/>
      <c r="G335" s="8"/>
      <c r="H335" s="8"/>
      <c r="I335" s="5"/>
      <c r="J335" s="5"/>
      <c r="K335" s="5"/>
    </row>
    <row r="336" spans="2:11" x14ac:dyDescent="0.25">
      <c r="B336" s="1"/>
      <c r="C336" s="1"/>
      <c r="D336" s="8"/>
      <c r="E336" s="8"/>
      <c r="F336" s="8"/>
      <c r="G336" s="8"/>
      <c r="H336" s="8"/>
      <c r="I336" s="5"/>
      <c r="J336" s="5"/>
      <c r="K336" s="5"/>
    </row>
    <row r="337" spans="2:11" x14ac:dyDescent="0.25">
      <c r="B337" s="1"/>
      <c r="C337" s="1"/>
      <c r="D337" s="8"/>
      <c r="E337" s="8"/>
      <c r="F337" s="8"/>
      <c r="G337" s="8"/>
      <c r="H337" s="8"/>
      <c r="I337" s="5"/>
      <c r="J337" s="5"/>
      <c r="K337" s="5"/>
    </row>
    <row r="338" spans="2:11" x14ac:dyDescent="0.25">
      <c r="B338" s="1"/>
      <c r="C338" s="1"/>
      <c r="D338" s="8"/>
      <c r="E338" s="8"/>
      <c r="F338" s="8"/>
      <c r="G338" s="8"/>
      <c r="H338" s="8"/>
      <c r="I338" s="5"/>
      <c r="J338" s="5"/>
      <c r="K338" s="5"/>
    </row>
    <row r="339" spans="2:11" x14ac:dyDescent="0.25">
      <c r="B339" s="1"/>
      <c r="C339" s="1"/>
      <c r="D339" s="8"/>
      <c r="E339" s="8"/>
      <c r="F339" s="8"/>
      <c r="G339" s="8"/>
      <c r="H339" s="8"/>
      <c r="I339" s="5"/>
      <c r="J339" s="5"/>
      <c r="K339" s="5"/>
    </row>
    <row r="340" spans="2:11" x14ac:dyDescent="0.25">
      <c r="B340" s="1"/>
      <c r="C340" s="1"/>
      <c r="D340" s="8"/>
      <c r="E340" s="8"/>
      <c r="F340" s="8"/>
      <c r="G340" s="8"/>
      <c r="H340" s="8"/>
      <c r="I340" s="5"/>
      <c r="J340" s="5"/>
      <c r="K340" s="5"/>
    </row>
    <row r="341" spans="2:11" x14ac:dyDescent="0.25">
      <c r="B341" s="1"/>
      <c r="C341" s="1"/>
      <c r="D341" s="8"/>
      <c r="E341" s="8"/>
      <c r="F341" s="8"/>
      <c r="G341" s="8"/>
      <c r="H341" s="8"/>
      <c r="I341" s="5"/>
      <c r="J341" s="5"/>
      <c r="K341" s="5"/>
    </row>
    <row r="342" spans="2:11" x14ac:dyDescent="0.25">
      <c r="B342" s="1"/>
      <c r="C342" s="1"/>
      <c r="D342" s="8"/>
      <c r="E342" s="8"/>
      <c r="F342" s="8"/>
      <c r="G342" s="8"/>
      <c r="H342" s="8"/>
      <c r="I342" s="5"/>
      <c r="J342" s="5"/>
      <c r="K342" s="5"/>
    </row>
    <row r="343" spans="2:11" x14ac:dyDescent="0.25">
      <c r="B343" s="1"/>
      <c r="C343" s="1"/>
      <c r="D343" s="8"/>
      <c r="E343" s="8"/>
      <c r="F343" s="8"/>
      <c r="G343" s="8"/>
      <c r="H343" s="8"/>
      <c r="I343" s="5"/>
      <c r="J343" s="5"/>
      <c r="K343" s="5"/>
    </row>
    <row r="344" spans="2:11" x14ac:dyDescent="0.25">
      <c r="B344" s="1"/>
      <c r="C344" s="1"/>
      <c r="D344" s="8"/>
      <c r="E344" s="8"/>
      <c r="F344" s="8"/>
      <c r="G344" s="8"/>
      <c r="H344" s="8"/>
      <c r="I344" s="5"/>
      <c r="J344" s="5"/>
      <c r="K344" s="5"/>
    </row>
    <row r="345" spans="2:11" x14ac:dyDescent="0.25">
      <c r="B345" s="1"/>
      <c r="C345" s="1"/>
      <c r="D345" s="8"/>
      <c r="E345" s="8"/>
      <c r="F345" s="8"/>
      <c r="G345" s="8"/>
      <c r="H345" s="8"/>
      <c r="I345" s="5"/>
      <c r="J345" s="5"/>
      <c r="K345" s="5"/>
    </row>
    <row r="346" spans="2:11" x14ac:dyDescent="0.25">
      <c r="B346" s="1"/>
      <c r="C346" s="1"/>
      <c r="D346" s="8"/>
      <c r="E346" s="8"/>
      <c r="F346" s="8"/>
      <c r="G346" s="8"/>
      <c r="H346" s="8"/>
      <c r="I346" s="5"/>
      <c r="J346" s="5"/>
      <c r="K346" s="5"/>
    </row>
    <row r="347" spans="2:11" x14ac:dyDescent="0.25">
      <c r="B347" s="1"/>
      <c r="C347" s="1"/>
      <c r="D347" s="8"/>
      <c r="E347" s="8"/>
      <c r="F347" s="8"/>
      <c r="G347" s="8"/>
      <c r="H347" s="8"/>
      <c r="I347" s="5"/>
      <c r="J347" s="5"/>
      <c r="K347" s="5"/>
    </row>
    <row r="348" spans="2:11" x14ac:dyDescent="0.25">
      <c r="B348" s="1"/>
      <c r="C348" s="1"/>
      <c r="D348" s="8"/>
      <c r="E348" s="8"/>
      <c r="F348" s="8"/>
      <c r="G348" s="8"/>
      <c r="H348" s="8"/>
      <c r="I348" s="5"/>
      <c r="J348" s="5"/>
      <c r="K348" s="5"/>
    </row>
    <row r="349" spans="2:11" x14ac:dyDescent="0.25">
      <c r="B349" s="1"/>
      <c r="C349" s="1"/>
      <c r="D349" s="8"/>
      <c r="E349" s="8"/>
      <c r="F349" s="8"/>
      <c r="G349" s="8"/>
      <c r="H349" s="8"/>
      <c r="I349" s="5"/>
      <c r="J349" s="5"/>
      <c r="K349" s="5"/>
    </row>
    <row r="350" spans="2:11" x14ac:dyDescent="0.25">
      <c r="B350" s="1"/>
      <c r="C350" s="1"/>
      <c r="D350" s="8"/>
      <c r="E350" s="8"/>
      <c r="F350" s="8"/>
      <c r="G350" s="8"/>
      <c r="H350" s="8"/>
      <c r="I350" s="5"/>
      <c r="J350" s="5"/>
      <c r="K350" s="5"/>
    </row>
    <row r="351" spans="2:11" x14ac:dyDescent="0.25">
      <c r="B351" s="1"/>
      <c r="C351" s="1"/>
      <c r="D351" s="8"/>
      <c r="E351" s="8"/>
      <c r="F351" s="8"/>
      <c r="G351" s="8"/>
      <c r="H351" s="8"/>
      <c r="I351" s="5"/>
      <c r="J351" s="5"/>
      <c r="K351" s="5"/>
    </row>
    <row r="352" spans="2:11" x14ac:dyDescent="0.25">
      <c r="B352" s="1"/>
      <c r="C352" s="1"/>
      <c r="D352" s="8"/>
      <c r="E352" s="8"/>
      <c r="F352" s="8"/>
      <c r="G352" s="8"/>
      <c r="H352" s="8"/>
      <c r="I352" s="5"/>
      <c r="J352" s="5"/>
      <c r="K352" s="5"/>
    </row>
    <row r="353" spans="2:11" x14ac:dyDescent="0.25">
      <c r="B353" s="1"/>
      <c r="C353" s="1"/>
      <c r="D353" s="8"/>
      <c r="E353" s="8"/>
      <c r="F353" s="8"/>
      <c r="G353" s="8"/>
      <c r="H353" s="8"/>
      <c r="I353" s="5"/>
      <c r="J353" s="5"/>
      <c r="K353" s="5"/>
    </row>
    <row r="354" spans="2:11" x14ac:dyDescent="0.25">
      <c r="B354" s="1"/>
      <c r="C354" s="1"/>
      <c r="D354" s="8"/>
      <c r="E354" s="8"/>
      <c r="F354" s="8"/>
      <c r="G354" s="8"/>
      <c r="H354" s="8"/>
      <c r="I354" s="5"/>
      <c r="J354" s="5"/>
      <c r="K354" s="5"/>
    </row>
    <row r="355" spans="2:11" x14ac:dyDescent="0.25">
      <c r="B355" s="1"/>
      <c r="C355" s="1"/>
      <c r="D355" s="8"/>
      <c r="E355" s="8"/>
      <c r="F355" s="8"/>
      <c r="G355" s="8"/>
      <c r="H355" s="8"/>
      <c r="I355" s="5"/>
      <c r="J355" s="5"/>
      <c r="K355" s="5"/>
    </row>
    <row r="356" spans="2:11" x14ac:dyDescent="0.25">
      <c r="B356" s="1"/>
      <c r="C356" s="1"/>
      <c r="D356" s="8"/>
      <c r="E356" s="8"/>
      <c r="F356" s="8"/>
      <c r="G356" s="8"/>
      <c r="H356" s="8"/>
      <c r="I356" s="5"/>
      <c r="J356" s="5"/>
      <c r="K356" s="5"/>
    </row>
    <row r="357" spans="2:11" x14ac:dyDescent="0.25">
      <c r="B357" s="1"/>
      <c r="C357" s="1"/>
      <c r="D357" s="8"/>
      <c r="E357" s="8"/>
      <c r="F357" s="8"/>
      <c r="G357" s="8"/>
      <c r="H357" s="8"/>
      <c r="I357" s="5"/>
      <c r="J357" s="5"/>
      <c r="K357" s="5"/>
    </row>
    <row r="358" spans="2:11" x14ac:dyDescent="0.25">
      <c r="B358" s="1"/>
      <c r="C358" s="1"/>
      <c r="D358" s="8"/>
      <c r="E358" s="8"/>
      <c r="F358" s="8"/>
      <c r="G358" s="8"/>
      <c r="H358" s="8"/>
      <c r="I358" s="5"/>
      <c r="J358" s="5"/>
      <c r="K358" s="5"/>
    </row>
    <row r="359" spans="2:11" x14ac:dyDescent="0.25">
      <c r="B359" s="1"/>
      <c r="C359" s="1"/>
      <c r="D359" s="8"/>
      <c r="E359" s="8"/>
      <c r="F359" s="8"/>
      <c r="G359" s="8"/>
      <c r="H359" s="8"/>
      <c r="I359" s="5"/>
      <c r="J359" s="5"/>
      <c r="K359" s="5"/>
    </row>
    <row r="360" spans="2:11" x14ac:dyDescent="0.25">
      <c r="B360" s="1"/>
      <c r="C360" s="1"/>
      <c r="D360" s="8"/>
      <c r="E360" s="8"/>
      <c r="F360" s="8"/>
      <c r="G360" s="8"/>
      <c r="H360" s="8"/>
      <c r="I360" s="5"/>
      <c r="J360" s="5"/>
      <c r="K360" s="5"/>
    </row>
    <row r="361" spans="2:11" x14ac:dyDescent="0.25">
      <c r="B361" s="1"/>
      <c r="C361" s="1"/>
      <c r="D361" s="8"/>
      <c r="E361" s="8"/>
      <c r="F361" s="8"/>
      <c r="G361" s="8"/>
      <c r="H361" s="8"/>
      <c r="I361" s="5"/>
      <c r="J361" s="5"/>
      <c r="K361" s="5"/>
    </row>
    <row r="362" spans="2:11" x14ac:dyDescent="0.25">
      <c r="B362" s="1"/>
      <c r="C362" s="1"/>
      <c r="D362" s="8"/>
      <c r="E362" s="8"/>
      <c r="F362" s="8"/>
      <c r="G362" s="8"/>
      <c r="H362" s="8"/>
      <c r="I362" s="5"/>
      <c r="J362" s="5"/>
      <c r="K362" s="5"/>
    </row>
    <row r="363" spans="2:11" x14ac:dyDescent="0.25">
      <c r="B363" s="1"/>
      <c r="C363" s="1"/>
      <c r="D363" s="8"/>
      <c r="E363" s="8"/>
      <c r="F363" s="8"/>
      <c r="G363" s="8"/>
      <c r="H363" s="8"/>
      <c r="I363" s="5"/>
      <c r="J363" s="5"/>
      <c r="K363" s="5"/>
    </row>
    <row r="364" spans="2:11" x14ac:dyDescent="0.25">
      <c r="B364" s="1"/>
      <c r="C364" s="1"/>
      <c r="D364" s="8"/>
      <c r="E364" s="8"/>
      <c r="F364" s="8"/>
      <c r="G364" s="8"/>
      <c r="H364" s="8"/>
      <c r="I364" s="5"/>
      <c r="J364" s="5"/>
      <c r="K364" s="5"/>
    </row>
    <row r="365" spans="2:11" x14ac:dyDescent="0.25">
      <c r="B365" s="1"/>
      <c r="C365" s="1"/>
      <c r="D365" s="8"/>
      <c r="E365" s="8"/>
      <c r="F365" s="8"/>
      <c r="G365" s="8"/>
      <c r="H365" s="8"/>
      <c r="I365" s="5"/>
      <c r="J365" s="5"/>
      <c r="K365" s="5"/>
    </row>
    <row r="366" spans="2:11" x14ac:dyDescent="0.25">
      <c r="B366" s="1"/>
      <c r="C366" s="1"/>
      <c r="D366" s="8"/>
      <c r="E366" s="8"/>
      <c r="F366" s="8"/>
      <c r="G366" s="8"/>
      <c r="H366" s="8"/>
      <c r="I366" s="5"/>
      <c r="J366" s="5"/>
      <c r="K366" s="5"/>
    </row>
    <row r="367" spans="2:11" x14ac:dyDescent="0.25">
      <c r="B367" s="1"/>
      <c r="C367" s="1"/>
      <c r="D367" s="8"/>
      <c r="E367" s="8"/>
      <c r="F367" s="8"/>
      <c r="G367" s="8"/>
      <c r="H367" s="8"/>
      <c r="I367" s="5"/>
      <c r="J367" s="5"/>
      <c r="K367" s="5"/>
    </row>
    <row r="368" spans="2:11" x14ac:dyDescent="0.25">
      <c r="B368" s="1"/>
      <c r="C368" s="1"/>
      <c r="D368" s="8"/>
      <c r="E368" s="8"/>
      <c r="F368" s="8"/>
      <c r="G368" s="8"/>
      <c r="H368" s="8"/>
      <c r="I368" s="5"/>
      <c r="J368" s="5"/>
      <c r="K368" s="5"/>
    </row>
    <row r="369" spans="2:11" x14ac:dyDescent="0.25">
      <c r="B369" s="1"/>
      <c r="C369" s="1"/>
      <c r="D369" s="8"/>
      <c r="E369" s="8"/>
      <c r="F369" s="8"/>
      <c r="G369" s="8"/>
      <c r="H369" s="8"/>
      <c r="I369" s="5"/>
      <c r="J369" s="5"/>
      <c r="K369" s="5"/>
    </row>
    <row r="370" spans="2:11" x14ac:dyDescent="0.25">
      <c r="B370" s="1"/>
      <c r="C370" s="1"/>
      <c r="D370" s="8"/>
      <c r="E370" s="8"/>
      <c r="F370" s="8"/>
      <c r="G370" s="8"/>
      <c r="H370" s="8"/>
      <c r="I370" s="5"/>
      <c r="J370" s="5"/>
      <c r="K370" s="5"/>
    </row>
    <row r="371" spans="2:11" x14ac:dyDescent="0.25">
      <c r="B371" s="1"/>
      <c r="C371" s="1"/>
      <c r="D371" s="8"/>
      <c r="E371" s="8"/>
      <c r="F371" s="8"/>
      <c r="G371" s="8"/>
      <c r="H371" s="8"/>
      <c r="I371" s="5"/>
      <c r="J371" s="5"/>
      <c r="K371" s="5"/>
    </row>
    <row r="372" spans="2:11" x14ac:dyDescent="0.25">
      <c r="B372" s="1"/>
      <c r="C372" s="1"/>
      <c r="D372" s="8"/>
      <c r="E372" s="8"/>
      <c r="F372" s="8"/>
      <c r="G372" s="8"/>
      <c r="H372" s="8"/>
      <c r="I372" s="5"/>
      <c r="J372" s="5"/>
      <c r="K372" s="5"/>
    </row>
    <row r="373" spans="2:11" x14ac:dyDescent="0.25">
      <c r="B373" s="1"/>
      <c r="C373" s="1"/>
      <c r="D373" s="8"/>
      <c r="E373" s="8"/>
      <c r="F373" s="8"/>
      <c r="G373" s="8"/>
      <c r="H373" s="8"/>
      <c r="I373" s="5"/>
      <c r="J373" s="5"/>
      <c r="K373" s="5"/>
    </row>
    <row r="374" spans="2:11" x14ac:dyDescent="0.25">
      <c r="B374" s="1"/>
      <c r="C374" s="1"/>
      <c r="D374" s="8"/>
      <c r="E374" s="8"/>
      <c r="F374" s="8"/>
      <c r="G374" s="8"/>
      <c r="H374" s="8"/>
      <c r="I374" s="5"/>
      <c r="J374" s="5"/>
      <c r="K374" s="5"/>
    </row>
    <row r="375" spans="2:11" x14ac:dyDescent="0.25">
      <c r="B375" s="1"/>
      <c r="C375" s="1"/>
      <c r="D375" s="8"/>
      <c r="E375" s="8"/>
      <c r="F375" s="8"/>
      <c r="G375" s="8"/>
      <c r="H375" s="8"/>
      <c r="I375" s="5"/>
      <c r="J375" s="5"/>
      <c r="K375" s="5"/>
    </row>
    <row r="376" spans="2:11" x14ac:dyDescent="0.25">
      <c r="B376" s="1"/>
      <c r="C376" s="1"/>
      <c r="D376" s="8"/>
      <c r="E376" s="8"/>
      <c r="F376" s="8"/>
      <c r="G376" s="8"/>
      <c r="H376" s="8"/>
      <c r="I376" s="5"/>
      <c r="J376" s="5"/>
      <c r="K376" s="5"/>
    </row>
    <row r="377" spans="2:11" x14ac:dyDescent="0.25">
      <c r="B377" s="1"/>
      <c r="C377" s="1"/>
      <c r="D377" s="8"/>
      <c r="E377" s="8"/>
      <c r="F377" s="8"/>
      <c r="G377" s="8"/>
      <c r="H377" s="8"/>
      <c r="I377" s="5"/>
      <c r="J377" s="5"/>
      <c r="K377" s="5"/>
    </row>
    <row r="378" spans="2:11" x14ac:dyDescent="0.25">
      <c r="B378" s="1"/>
      <c r="C378" s="1"/>
      <c r="D378" s="8"/>
      <c r="E378" s="8"/>
      <c r="F378" s="8"/>
      <c r="G378" s="8"/>
      <c r="H378" s="8"/>
      <c r="I378" s="5"/>
      <c r="J378" s="5"/>
      <c r="K378" s="5"/>
    </row>
    <row r="379" spans="2:11" x14ac:dyDescent="0.25">
      <c r="B379" s="1"/>
      <c r="C379" s="1"/>
      <c r="D379" s="8"/>
      <c r="E379" s="8"/>
      <c r="F379" s="8"/>
      <c r="G379" s="8"/>
      <c r="H379" s="8"/>
      <c r="I379" s="5"/>
      <c r="J379" s="5"/>
      <c r="K379" s="5"/>
    </row>
    <row r="380" spans="2:11" x14ac:dyDescent="0.25">
      <c r="B380" s="1"/>
      <c r="C380" s="1"/>
      <c r="D380" s="8"/>
      <c r="E380" s="8"/>
      <c r="F380" s="8"/>
      <c r="G380" s="8"/>
      <c r="H380" s="8"/>
      <c r="I380" s="5"/>
      <c r="J380" s="5"/>
      <c r="K380" s="5"/>
    </row>
    <row r="381" spans="2:11" x14ac:dyDescent="0.25">
      <c r="B381" s="1"/>
      <c r="C381" s="1"/>
      <c r="D381" s="8"/>
      <c r="E381" s="8"/>
      <c r="F381" s="8"/>
      <c r="G381" s="8"/>
      <c r="H381" s="8"/>
      <c r="I381" s="5"/>
      <c r="J381" s="5"/>
      <c r="K381" s="5"/>
    </row>
    <row r="382" spans="2:11" x14ac:dyDescent="0.25">
      <c r="B382" s="1"/>
      <c r="C382" s="1"/>
      <c r="D382" s="8"/>
      <c r="E382" s="8"/>
      <c r="F382" s="8"/>
      <c r="G382" s="8"/>
      <c r="H382" s="8"/>
      <c r="I382" s="5"/>
      <c r="J382" s="5"/>
      <c r="K382" s="5"/>
    </row>
    <row r="383" spans="2:11" x14ac:dyDescent="0.25">
      <c r="B383" s="1"/>
      <c r="C383" s="1"/>
      <c r="D383" s="8"/>
      <c r="E383" s="8"/>
      <c r="F383" s="8"/>
      <c r="G383" s="8"/>
      <c r="H383" s="8"/>
      <c r="I383" s="5"/>
      <c r="J383" s="5"/>
      <c r="K383" s="5"/>
    </row>
    <row r="384" spans="2:11" x14ac:dyDescent="0.25">
      <c r="B384" s="1"/>
      <c r="C384" s="1"/>
      <c r="D384" s="8"/>
      <c r="E384" s="8"/>
      <c r="F384" s="8"/>
      <c r="G384" s="8"/>
      <c r="H384" s="8"/>
      <c r="I384" s="5"/>
      <c r="J384" s="5"/>
      <c r="K384" s="5"/>
    </row>
    <row r="385" spans="2:11" x14ac:dyDescent="0.25">
      <c r="B385" s="1"/>
      <c r="C385" s="1"/>
      <c r="D385" s="8"/>
      <c r="E385" s="8"/>
      <c r="F385" s="8"/>
      <c r="G385" s="8"/>
      <c r="H385" s="8"/>
      <c r="I385" s="5"/>
      <c r="J385" s="5"/>
      <c r="K385" s="5"/>
    </row>
    <row r="386" spans="2:11" x14ac:dyDescent="0.25">
      <c r="B386" s="1"/>
      <c r="C386" s="1"/>
      <c r="D386" s="8"/>
      <c r="E386" s="8"/>
      <c r="F386" s="8"/>
      <c r="G386" s="8"/>
      <c r="H386" s="8"/>
      <c r="I386" s="5"/>
      <c r="J386" s="5"/>
      <c r="K386" s="5"/>
    </row>
    <row r="387" spans="2:11" x14ac:dyDescent="0.25">
      <c r="B387" s="1"/>
      <c r="C387" s="1"/>
      <c r="D387" s="8"/>
      <c r="E387" s="8"/>
      <c r="F387" s="8"/>
      <c r="G387" s="8"/>
      <c r="H387" s="8"/>
      <c r="I387" s="5"/>
      <c r="J387" s="5"/>
      <c r="K387" s="5"/>
    </row>
    <row r="388" spans="2:11" x14ac:dyDescent="0.25">
      <c r="B388" s="1"/>
      <c r="C388" s="1"/>
      <c r="D388" s="8"/>
      <c r="E388" s="8"/>
      <c r="F388" s="8"/>
      <c r="G388" s="8"/>
      <c r="H388" s="8"/>
      <c r="I388" s="5"/>
      <c r="J388" s="5"/>
      <c r="K388" s="5"/>
    </row>
    <row r="389" spans="2:11" x14ac:dyDescent="0.25">
      <c r="B389" s="1"/>
      <c r="C389" s="1"/>
      <c r="D389" s="8"/>
      <c r="E389" s="8"/>
      <c r="F389" s="8"/>
      <c r="G389" s="8"/>
      <c r="H389" s="8"/>
      <c r="I389" s="5"/>
      <c r="J389" s="5"/>
      <c r="K389" s="5"/>
    </row>
    <row r="390" spans="2:11" x14ac:dyDescent="0.25">
      <c r="B390" s="1"/>
      <c r="C390" s="1"/>
      <c r="D390" s="8"/>
      <c r="E390" s="8"/>
      <c r="F390" s="8"/>
      <c r="G390" s="8"/>
      <c r="H390" s="8"/>
      <c r="I390" s="5"/>
      <c r="J390" s="5"/>
      <c r="K390" s="5"/>
    </row>
    <row r="391" spans="2:11" x14ac:dyDescent="0.25">
      <c r="B391" s="1"/>
      <c r="C391" s="1"/>
      <c r="D391" s="8"/>
      <c r="E391" s="8"/>
      <c r="F391" s="8"/>
      <c r="G391" s="8"/>
      <c r="H391" s="8"/>
      <c r="I391" s="5"/>
      <c r="J391" s="5"/>
      <c r="K391" s="5"/>
    </row>
    <row r="392" spans="2:11" x14ac:dyDescent="0.25">
      <c r="B392" s="1"/>
      <c r="C392" s="1"/>
      <c r="D392" s="8"/>
      <c r="E392" s="8"/>
      <c r="F392" s="8"/>
      <c r="G392" s="8"/>
      <c r="H392" s="8"/>
      <c r="I392" s="5"/>
      <c r="J392" s="5"/>
      <c r="K392" s="5"/>
    </row>
    <row r="393" spans="2:11" x14ac:dyDescent="0.25">
      <c r="B393" s="1"/>
      <c r="C393" s="1"/>
      <c r="D393" s="8"/>
      <c r="E393" s="8"/>
      <c r="F393" s="8"/>
      <c r="G393" s="8"/>
      <c r="H393" s="8"/>
      <c r="I393" s="5"/>
      <c r="J393" s="5"/>
      <c r="K393" s="5"/>
    </row>
    <row r="394" spans="2:11" x14ac:dyDescent="0.25">
      <c r="B394" s="1"/>
      <c r="C394" s="1"/>
      <c r="D394" s="8"/>
      <c r="E394" s="8"/>
      <c r="F394" s="8"/>
      <c r="G394" s="8"/>
      <c r="H394" s="8"/>
      <c r="I394" s="5"/>
      <c r="J394" s="5"/>
      <c r="K394" s="5"/>
    </row>
    <row r="395" spans="2:11" x14ac:dyDescent="0.25">
      <c r="B395" s="1"/>
      <c r="C395" s="1"/>
      <c r="D395" s="8"/>
      <c r="E395" s="8"/>
      <c r="F395" s="8"/>
      <c r="G395" s="8"/>
      <c r="H395" s="8"/>
      <c r="I395" s="5"/>
      <c r="J395" s="5"/>
      <c r="K395" s="5"/>
    </row>
    <row r="396" spans="2:11" x14ac:dyDescent="0.25">
      <c r="B396" s="1"/>
      <c r="C396" s="1"/>
      <c r="D396" s="8"/>
      <c r="E396" s="8"/>
      <c r="F396" s="8"/>
      <c r="G396" s="8"/>
      <c r="H396" s="8"/>
      <c r="I396" s="5"/>
      <c r="J396" s="5"/>
      <c r="K396" s="5"/>
    </row>
    <row r="397" spans="2:11" x14ac:dyDescent="0.25">
      <c r="B397" s="1"/>
      <c r="C397" s="1"/>
      <c r="D397" s="8"/>
      <c r="E397" s="8"/>
      <c r="F397" s="8"/>
      <c r="G397" s="8"/>
      <c r="H397" s="8"/>
      <c r="I397" s="5"/>
      <c r="J397" s="5"/>
      <c r="K397" s="5"/>
    </row>
    <row r="398" spans="2:11" x14ac:dyDescent="0.25">
      <c r="B398" s="1"/>
      <c r="C398" s="1"/>
      <c r="D398" s="8"/>
      <c r="E398" s="8"/>
      <c r="F398" s="8"/>
      <c r="G398" s="8"/>
      <c r="H398" s="8"/>
      <c r="I398" s="5"/>
      <c r="J398" s="5"/>
      <c r="K398" s="5"/>
    </row>
    <row r="399" spans="2:11" x14ac:dyDescent="0.25">
      <c r="B399" s="1"/>
      <c r="C399" s="1"/>
      <c r="D399" s="8"/>
      <c r="E399" s="8"/>
      <c r="F399" s="8"/>
      <c r="G399" s="8"/>
      <c r="H399" s="8"/>
      <c r="I399" s="5"/>
      <c r="J399" s="5"/>
      <c r="K399" s="5"/>
    </row>
    <row r="400" spans="2:11" x14ac:dyDescent="0.25">
      <c r="B400" s="1"/>
      <c r="C400" s="1"/>
      <c r="D400" s="8"/>
      <c r="E400" s="8"/>
      <c r="F400" s="8"/>
      <c r="G400" s="8"/>
      <c r="H400" s="8"/>
      <c r="I400" s="5"/>
      <c r="J400" s="5"/>
      <c r="K400" s="5"/>
    </row>
    <row r="401" spans="2:11" x14ac:dyDescent="0.25">
      <c r="B401" s="1"/>
      <c r="C401" s="1"/>
      <c r="D401" s="8"/>
      <c r="E401" s="8"/>
      <c r="F401" s="8"/>
      <c r="G401" s="8"/>
      <c r="H401" s="8"/>
      <c r="I401" s="5"/>
      <c r="J401" s="5"/>
      <c r="K401" s="5"/>
    </row>
    <row r="402" spans="2:11" x14ac:dyDescent="0.25">
      <c r="B402" s="1"/>
      <c r="C402" s="1"/>
      <c r="D402" s="8"/>
      <c r="E402" s="8"/>
      <c r="F402" s="8"/>
      <c r="G402" s="8"/>
      <c r="H402" s="8"/>
      <c r="I402" s="5"/>
      <c r="J402" s="5"/>
      <c r="K402" s="5"/>
    </row>
    <row r="403" spans="2:11" x14ac:dyDescent="0.25">
      <c r="B403" s="1"/>
      <c r="C403" s="1"/>
      <c r="D403" s="8"/>
      <c r="E403" s="8"/>
      <c r="F403" s="8"/>
      <c r="G403" s="8"/>
      <c r="H403" s="8"/>
      <c r="I403" s="5"/>
      <c r="J403" s="5"/>
      <c r="K403" s="5"/>
    </row>
    <row r="404" spans="2:11" x14ac:dyDescent="0.25">
      <c r="B404" s="1"/>
      <c r="C404" s="1"/>
      <c r="D404" s="8"/>
      <c r="E404" s="8"/>
      <c r="F404" s="8"/>
      <c r="G404" s="8"/>
      <c r="H404" s="8"/>
      <c r="I404" s="5"/>
      <c r="J404" s="5"/>
      <c r="K404" s="5"/>
    </row>
    <row r="405" spans="2:11" x14ac:dyDescent="0.25">
      <c r="B405" s="1"/>
      <c r="C405" s="1"/>
      <c r="D405" s="8"/>
      <c r="E405" s="8"/>
      <c r="F405" s="8"/>
      <c r="G405" s="8"/>
      <c r="H405" s="8"/>
      <c r="I405" s="5"/>
      <c r="J405" s="5"/>
      <c r="K405" s="5"/>
    </row>
    <row r="406" spans="2:11" x14ac:dyDescent="0.25">
      <c r="B406" s="1"/>
      <c r="C406" s="1"/>
      <c r="D406" s="8"/>
      <c r="E406" s="8"/>
      <c r="F406" s="8"/>
      <c r="G406" s="8"/>
      <c r="H406" s="8"/>
      <c r="I406" s="5"/>
      <c r="J406" s="5"/>
      <c r="K406" s="5"/>
    </row>
    <row r="407" spans="2:11" x14ac:dyDescent="0.25">
      <c r="B407" s="1"/>
      <c r="C407" s="1"/>
      <c r="D407" s="8"/>
      <c r="E407" s="8"/>
      <c r="F407" s="8"/>
      <c r="G407" s="8"/>
      <c r="H407" s="8"/>
      <c r="I407" s="5"/>
      <c r="J407" s="5"/>
      <c r="K407" s="5"/>
    </row>
    <row r="408" spans="2:11" x14ac:dyDescent="0.25">
      <c r="B408" s="1"/>
      <c r="C408" s="1"/>
      <c r="D408" s="8"/>
      <c r="E408" s="8"/>
      <c r="F408" s="8"/>
      <c r="G408" s="8"/>
      <c r="H408" s="8"/>
      <c r="I408" s="5"/>
      <c r="J408" s="5"/>
      <c r="K408" s="5"/>
    </row>
    <row r="409" spans="2:11" x14ac:dyDescent="0.25">
      <c r="B409" s="1"/>
      <c r="C409" s="1"/>
      <c r="D409" s="8"/>
      <c r="E409" s="8"/>
      <c r="F409" s="8"/>
      <c r="G409" s="8"/>
      <c r="H409" s="8"/>
      <c r="I409" s="5"/>
      <c r="J409" s="5"/>
      <c r="K409" s="5"/>
    </row>
    <row r="410" spans="2:11" x14ac:dyDescent="0.25">
      <c r="B410" s="1"/>
      <c r="C410" s="1"/>
      <c r="D410" s="8"/>
      <c r="E410" s="8"/>
      <c r="F410" s="8"/>
      <c r="G410" s="8"/>
      <c r="H410" s="8"/>
      <c r="I410" s="5"/>
      <c r="J410" s="5"/>
      <c r="K410" s="5"/>
    </row>
    <row r="411" spans="2:11" x14ac:dyDescent="0.25">
      <c r="B411" s="1"/>
      <c r="C411" s="1"/>
      <c r="D411" s="8"/>
      <c r="E411" s="8"/>
      <c r="F411" s="8"/>
      <c r="G411" s="8"/>
      <c r="H411" s="8"/>
      <c r="I411" s="5"/>
      <c r="J411" s="5"/>
      <c r="K411" s="5"/>
    </row>
    <row r="412" spans="2:11" x14ac:dyDescent="0.25">
      <c r="B412" s="1"/>
      <c r="C412" s="1"/>
      <c r="D412" s="8"/>
      <c r="E412" s="8"/>
      <c r="F412" s="8"/>
      <c r="G412" s="8"/>
      <c r="H412" s="8"/>
      <c r="I412" s="5"/>
      <c r="J412" s="5"/>
      <c r="K412" s="5"/>
    </row>
    <row r="413" spans="2:11" x14ac:dyDescent="0.25">
      <c r="B413" s="1"/>
      <c r="C413" s="1"/>
      <c r="D413" s="8"/>
      <c r="E413" s="8"/>
      <c r="F413" s="8"/>
      <c r="G413" s="8"/>
      <c r="H413" s="8"/>
      <c r="I413" s="5"/>
      <c r="J413" s="5"/>
      <c r="K413" s="5"/>
    </row>
    <row r="414" spans="2:11" x14ac:dyDescent="0.25">
      <c r="B414" s="1"/>
      <c r="C414" s="1"/>
      <c r="D414" s="8"/>
      <c r="E414" s="8"/>
      <c r="F414" s="8"/>
      <c r="G414" s="8"/>
      <c r="H414" s="8"/>
      <c r="I414" s="5"/>
      <c r="J414" s="5"/>
      <c r="K414" s="5"/>
    </row>
    <row r="415" spans="2:11" x14ac:dyDescent="0.25">
      <c r="B415" s="1"/>
      <c r="C415" s="1"/>
      <c r="D415" s="8"/>
      <c r="E415" s="8"/>
      <c r="F415" s="8"/>
      <c r="G415" s="8"/>
      <c r="H415" s="8"/>
      <c r="I415" s="5"/>
      <c r="J415" s="5"/>
      <c r="K415" s="5"/>
    </row>
    <row r="416" spans="2:11" x14ac:dyDescent="0.25">
      <c r="B416" s="1"/>
      <c r="C416" s="1"/>
      <c r="D416" s="8"/>
      <c r="E416" s="8"/>
      <c r="F416" s="8"/>
      <c r="G416" s="8"/>
      <c r="H416" s="8"/>
      <c r="I416" s="5"/>
      <c r="J416" s="5"/>
      <c r="K416" s="5"/>
    </row>
    <row r="417" spans="2:11" x14ac:dyDescent="0.25">
      <c r="B417" s="1"/>
      <c r="C417" s="1"/>
      <c r="D417" s="8"/>
      <c r="E417" s="8"/>
      <c r="F417" s="8"/>
      <c r="G417" s="8"/>
      <c r="H417" s="8"/>
      <c r="I417" s="5"/>
      <c r="J417" s="5"/>
      <c r="K417" s="5"/>
    </row>
    <row r="418" spans="2:11" x14ac:dyDescent="0.25">
      <c r="B418" s="1"/>
      <c r="C418" s="1"/>
      <c r="D418" s="8"/>
      <c r="E418" s="8"/>
      <c r="F418" s="8"/>
      <c r="G418" s="8"/>
      <c r="H418" s="8"/>
      <c r="I418" s="5"/>
      <c r="J418" s="5"/>
      <c r="K418" s="5"/>
    </row>
    <row r="419" spans="2:11" x14ac:dyDescent="0.25">
      <c r="B419" s="1"/>
      <c r="C419" s="1"/>
      <c r="D419" s="8"/>
      <c r="E419" s="8"/>
      <c r="F419" s="8"/>
      <c r="G419" s="8"/>
      <c r="H419" s="8"/>
      <c r="I419" s="5"/>
      <c r="J419" s="5"/>
      <c r="K419" s="5"/>
    </row>
    <row r="420" spans="2:11" x14ac:dyDescent="0.25">
      <c r="B420" s="1"/>
      <c r="C420" s="1"/>
      <c r="D420" s="8"/>
      <c r="E420" s="8"/>
      <c r="F420" s="8"/>
      <c r="G420" s="8"/>
      <c r="H420" s="8"/>
      <c r="I420" s="5"/>
      <c r="J420" s="5"/>
      <c r="K420" s="5"/>
    </row>
    <row r="421" spans="2:11" x14ac:dyDescent="0.25">
      <c r="B421" s="1"/>
      <c r="C421" s="1"/>
      <c r="D421" s="8"/>
      <c r="E421" s="8"/>
      <c r="F421" s="8"/>
      <c r="G421" s="8"/>
      <c r="H421" s="8"/>
      <c r="I421" s="5"/>
      <c r="J421" s="5"/>
      <c r="K421" s="5"/>
    </row>
    <row r="422" spans="2:11" x14ac:dyDescent="0.25">
      <c r="B422" s="1"/>
      <c r="C422" s="1"/>
      <c r="D422" s="8"/>
      <c r="E422" s="8"/>
      <c r="F422" s="8"/>
      <c r="G422" s="8"/>
      <c r="H422" s="8"/>
      <c r="I422" s="5"/>
      <c r="J422" s="5"/>
      <c r="K422" s="5"/>
    </row>
    <row r="423" spans="2:11" x14ac:dyDescent="0.25">
      <c r="B423" s="1"/>
      <c r="C423" s="1"/>
      <c r="D423" s="8"/>
      <c r="E423" s="8"/>
      <c r="F423" s="8"/>
      <c r="G423" s="8"/>
      <c r="H423" s="8"/>
      <c r="I423" s="5"/>
      <c r="J423" s="5"/>
      <c r="K423" s="5"/>
    </row>
    <row r="424" spans="2:11" x14ac:dyDescent="0.25">
      <c r="B424" s="1"/>
      <c r="C424" s="1"/>
      <c r="D424" s="8"/>
      <c r="E424" s="8"/>
      <c r="F424" s="8"/>
      <c r="G424" s="8"/>
      <c r="H424" s="8"/>
      <c r="I424" s="5"/>
      <c r="J424" s="5"/>
      <c r="K424" s="5"/>
    </row>
    <row r="425" spans="2:11" x14ac:dyDescent="0.25">
      <c r="B425" s="1"/>
      <c r="C425" s="1"/>
      <c r="D425" s="8"/>
      <c r="E425" s="8"/>
      <c r="F425" s="8"/>
      <c r="G425" s="8"/>
      <c r="H425" s="8"/>
      <c r="I425" s="5"/>
      <c r="J425" s="5"/>
      <c r="K425" s="5"/>
    </row>
    <row r="426" spans="2:11" x14ac:dyDescent="0.25">
      <c r="B426" s="1"/>
      <c r="C426" s="1"/>
      <c r="D426" s="8"/>
      <c r="E426" s="8"/>
      <c r="F426" s="8"/>
      <c r="G426" s="8"/>
      <c r="H426" s="8"/>
      <c r="I426" s="5"/>
      <c r="J426" s="5"/>
      <c r="K426" s="5"/>
    </row>
    <row r="427" spans="2:11" x14ac:dyDescent="0.25">
      <c r="B427" s="1"/>
      <c r="C427" s="1"/>
      <c r="D427" s="8"/>
      <c r="E427" s="8"/>
      <c r="F427" s="8"/>
      <c r="G427" s="8"/>
      <c r="H427" s="8"/>
      <c r="I427" s="5"/>
      <c r="J427" s="5"/>
      <c r="K427" s="5"/>
    </row>
    <row r="428" spans="2:11" x14ac:dyDescent="0.25">
      <c r="B428" s="1"/>
      <c r="C428" s="1"/>
      <c r="D428" s="8"/>
      <c r="E428" s="8"/>
      <c r="F428" s="8"/>
      <c r="G428" s="8"/>
      <c r="H428" s="8"/>
      <c r="I428" s="5"/>
      <c r="J428" s="5"/>
      <c r="K428" s="5"/>
    </row>
    <row r="429" spans="2:11" x14ac:dyDescent="0.25">
      <c r="B429" s="1"/>
      <c r="C429" s="1"/>
      <c r="D429" s="8"/>
      <c r="E429" s="8"/>
      <c r="F429" s="8"/>
      <c r="G429" s="8"/>
      <c r="H429" s="8"/>
      <c r="I429" s="5"/>
      <c r="J429" s="5"/>
      <c r="K429" s="5"/>
    </row>
    <row r="430" spans="2:11" x14ac:dyDescent="0.25">
      <c r="B430" s="1"/>
      <c r="C430" s="1"/>
      <c r="D430" s="8"/>
      <c r="E430" s="8"/>
      <c r="F430" s="8"/>
      <c r="G430" s="8"/>
      <c r="H430" s="8"/>
      <c r="I430" s="5"/>
      <c r="J430" s="5"/>
      <c r="K430" s="5"/>
    </row>
    <row r="431" spans="2:11" x14ac:dyDescent="0.25">
      <c r="B431" s="1"/>
      <c r="C431" s="1"/>
      <c r="D431" s="8"/>
      <c r="E431" s="8"/>
      <c r="F431" s="8"/>
      <c r="G431" s="8"/>
      <c r="H431" s="8"/>
      <c r="I431" s="5"/>
      <c r="J431" s="5"/>
      <c r="K431" s="5"/>
    </row>
    <row r="432" spans="2:11" x14ac:dyDescent="0.25">
      <c r="B432" s="1"/>
      <c r="C432" s="1"/>
      <c r="D432" s="8"/>
      <c r="E432" s="8"/>
      <c r="F432" s="8"/>
      <c r="G432" s="8"/>
      <c r="H432" s="8"/>
      <c r="I432" s="5"/>
      <c r="J432" s="5"/>
      <c r="K432" s="5"/>
    </row>
    <row r="433" spans="2:11" x14ac:dyDescent="0.25">
      <c r="B433" s="1"/>
      <c r="C433" s="1"/>
      <c r="D433" s="8"/>
      <c r="E433" s="8"/>
      <c r="F433" s="8"/>
      <c r="G433" s="8"/>
      <c r="H433" s="8"/>
      <c r="I433" s="5"/>
      <c r="J433" s="5"/>
      <c r="K433" s="5"/>
    </row>
    <row r="434" spans="2:11" x14ac:dyDescent="0.25">
      <c r="B434" s="1"/>
      <c r="C434" s="1"/>
      <c r="D434" s="8"/>
      <c r="E434" s="8"/>
      <c r="F434" s="8"/>
      <c r="G434" s="8"/>
      <c r="H434" s="8"/>
      <c r="I434" s="5"/>
      <c r="J434" s="5"/>
      <c r="K434" s="5"/>
    </row>
    <row r="435" spans="2:11" x14ac:dyDescent="0.25">
      <c r="B435" s="1"/>
      <c r="C435" s="1"/>
      <c r="D435" s="8"/>
      <c r="E435" s="8"/>
      <c r="F435" s="8"/>
      <c r="G435" s="8"/>
      <c r="H435" s="8"/>
      <c r="I435" s="5"/>
      <c r="J435" s="5"/>
      <c r="K435" s="5"/>
    </row>
    <row r="436" spans="2:11" x14ac:dyDescent="0.25">
      <c r="B436" s="1"/>
      <c r="C436" s="1"/>
      <c r="D436" s="8"/>
      <c r="E436" s="8"/>
      <c r="F436" s="8"/>
      <c r="G436" s="8"/>
      <c r="H436" s="8"/>
      <c r="I436" s="5"/>
      <c r="J436" s="5"/>
      <c r="K436" s="5"/>
    </row>
    <row r="437" spans="2:11" x14ac:dyDescent="0.25">
      <c r="B437" s="1"/>
      <c r="C437" s="1"/>
      <c r="D437" s="8"/>
      <c r="E437" s="8"/>
      <c r="F437" s="8"/>
      <c r="G437" s="8"/>
      <c r="H437" s="8"/>
      <c r="I437" s="5"/>
      <c r="J437" s="5"/>
      <c r="K437" s="5"/>
    </row>
    <row r="438" spans="2:11" x14ac:dyDescent="0.25">
      <c r="B438" s="1"/>
      <c r="C438" s="1"/>
      <c r="D438" s="8"/>
      <c r="E438" s="8"/>
      <c r="F438" s="8"/>
      <c r="G438" s="8"/>
      <c r="H438" s="8"/>
      <c r="I438" s="5"/>
      <c r="J438" s="5"/>
      <c r="K438" s="5"/>
    </row>
    <row r="439" spans="2:11" x14ac:dyDescent="0.25">
      <c r="B439" s="1"/>
      <c r="C439" s="1"/>
      <c r="D439" s="8"/>
      <c r="E439" s="8"/>
      <c r="F439" s="8"/>
      <c r="G439" s="8"/>
      <c r="H439" s="8"/>
      <c r="I439" s="5"/>
      <c r="J439" s="5"/>
      <c r="K439" s="5"/>
    </row>
    <row r="440" spans="2:11" x14ac:dyDescent="0.25">
      <c r="B440" s="1"/>
      <c r="C440" s="1"/>
      <c r="D440" s="8"/>
      <c r="E440" s="8"/>
      <c r="F440" s="8"/>
      <c r="G440" s="8"/>
      <c r="H440" s="8"/>
      <c r="I440" s="5"/>
      <c r="J440" s="5"/>
      <c r="K440" s="5"/>
    </row>
    <row r="441" spans="2:11" x14ac:dyDescent="0.25">
      <c r="B441" s="1"/>
      <c r="C441" s="1"/>
      <c r="D441" s="8"/>
      <c r="E441" s="8"/>
      <c r="F441" s="8"/>
      <c r="G441" s="8"/>
      <c r="H441" s="8"/>
      <c r="I441" s="5"/>
      <c r="J441" s="5"/>
      <c r="K441" s="5"/>
    </row>
    <row r="442" spans="2:11" x14ac:dyDescent="0.25">
      <c r="B442" s="1"/>
      <c r="C442" s="1"/>
      <c r="D442" s="8"/>
      <c r="E442" s="8"/>
      <c r="F442" s="8"/>
      <c r="G442" s="8"/>
      <c r="H442" s="8"/>
      <c r="I442" s="5"/>
      <c r="J442" s="5"/>
      <c r="K442" s="5"/>
    </row>
    <row r="443" spans="2:11" x14ac:dyDescent="0.25">
      <c r="B443" s="1"/>
      <c r="C443" s="1"/>
      <c r="D443" s="8"/>
      <c r="E443" s="8"/>
      <c r="F443" s="8"/>
      <c r="G443" s="8"/>
      <c r="H443" s="8"/>
      <c r="I443" s="5"/>
      <c r="J443" s="5"/>
      <c r="K443" s="5"/>
    </row>
    <row r="444" spans="2:11" x14ac:dyDescent="0.25">
      <c r="B444" s="1"/>
      <c r="C444" s="1"/>
      <c r="D444" s="8"/>
      <c r="E444" s="8"/>
      <c r="F444" s="8"/>
      <c r="G444" s="8"/>
      <c r="H444" s="8"/>
      <c r="I444" s="5"/>
      <c r="J444" s="5"/>
      <c r="K444" s="5"/>
    </row>
    <row r="445" spans="2:11" x14ac:dyDescent="0.25">
      <c r="B445" s="1"/>
      <c r="C445" s="1"/>
      <c r="D445" s="8"/>
      <c r="E445" s="8"/>
      <c r="F445" s="8"/>
      <c r="G445" s="8"/>
      <c r="H445" s="8"/>
      <c r="I445" s="5"/>
      <c r="J445" s="5"/>
      <c r="K445" s="5"/>
    </row>
    <row r="446" spans="2:11" x14ac:dyDescent="0.25">
      <c r="B446" s="1"/>
      <c r="C446" s="1"/>
      <c r="D446" s="8"/>
      <c r="E446" s="8"/>
      <c r="F446" s="8"/>
      <c r="G446" s="8"/>
      <c r="H446" s="8"/>
      <c r="I446" s="5"/>
      <c r="J446" s="5"/>
      <c r="K446" s="5"/>
    </row>
    <row r="447" spans="2:11" x14ac:dyDescent="0.25">
      <c r="B447" s="1"/>
      <c r="C447" s="1"/>
      <c r="D447" s="8"/>
      <c r="E447" s="8"/>
      <c r="F447" s="8"/>
      <c r="G447" s="8"/>
      <c r="H447" s="8"/>
      <c r="I447" s="5"/>
      <c r="J447" s="5"/>
      <c r="K447" s="5"/>
    </row>
    <row r="448" spans="2:11" x14ac:dyDescent="0.25">
      <c r="B448" s="1"/>
      <c r="C448" s="1"/>
      <c r="D448" s="8"/>
      <c r="E448" s="8"/>
      <c r="F448" s="8"/>
      <c r="G448" s="8"/>
      <c r="H448" s="8"/>
      <c r="I448" s="5"/>
      <c r="J448" s="5"/>
      <c r="K448" s="5"/>
    </row>
    <row r="449" spans="2:11" x14ac:dyDescent="0.25">
      <c r="B449" s="1"/>
      <c r="C449" s="1"/>
      <c r="D449" s="8"/>
      <c r="E449" s="8"/>
      <c r="F449" s="8"/>
      <c r="G449" s="8"/>
      <c r="H449" s="8"/>
      <c r="I449" s="5"/>
      <c r="J449" s="5"/>
      <c r="K449" s="5"/>
    </row>
    <row r="450" spans="2:11" x14ac:dyDescent="0.25">
      <c r="B450" s="1"/>
      <c r="C450" s="1"/>
      <c r="D450" s="8"/>
      <c r="E450" s="8"/>
      <c r="F450" s="8"/>
      <c r="G450" s="8"/>
      <c r="H450" s="8"/>
      <c r="I450" s="5"/>
      <c r="J450" s="5"/>
      <c r="K450" s="5"/>
    </row>
    <row r="451" spans="2:11" x14ac:dyDescent="0.25">
      <c r="B451" s="1"/>
      <c r="C451" s="1"/>
      <c r="D451" s="8"/>
      <c r="E451" s="8"/>
      <c r="F451" s="8"/>
      <c r="G451" s="8"/>
      <c r="H451" s="8"/>
      <c r="I451" s="5"/>
      <c r="J451" s="5"/>
      <c r="K451" s="5"/>
    </row>
    <row r="452" spans="2:11" x14ac:dyDescent="0.25">
      <c r="B452" s="1"/>
      <c r="C452" s="1"/>
      <c r="D452" s="8"/>
      <c r="E452" s="8"/>
      <c r="F452" s="8"/>
      <c r="G452" s="8"/>
      <c r="H452" s="8"/>
      <c r="I452" s="5"/>
      <c r="J452" s="5"/>
      <c r="K452" s="5"/>
    </row>
    <row r="453" spans="2:11" x14ac:dyDescent="0.25">
      <c r="B453" s="1"/>
      <c r="C453" s="1"/>
      <c r="D453" s="8"/>
      <c r="E453" s="8"/>
      <c r="F453" s="8"/>
      <c r="G453" s="8"/>
      <c r="H453" s="8"/>
      <c r="I453" s="5"/>
      <c r="J453" s="5"/>
      <c r="K453" s="5"/>
    </row>
    <row r="454" spans="2:11" x14ac:dyDescent="0.25">
      <c r="B454" s="1"/>
      <c r="C454" s="1"/>
      <c r="D454" s="8"/>
      <c r="E454" s="8"/>
      <c r="F454" s="8"/>
      <c r="G454" s="8"/>
      <c r="H454" s="8"/>
      <c r="I454" s="5"/>
      <c r="J454" s="5"/>
      <c r="K454" s="5"/>
    </row>
    <row r="455" spans="2:11" x14ac:dyDescent="0.25">
      <c r="B455" s="1"/>
      <c r="C455" s="1"/>
      <c r="D455" s="8"/>
      <c r="E455" s="8"/>
      <c r="F455" s="8"/>
      <c r="G455" s="8"/>
      <c r="H455" s="8"/>
      <c r="I455" s="5"/>
      <c r="J455" s="5"/>
      <c r="K455" s="5"/>
    </row>
    <row r="456" spans="2:11" x14ac:dyDescent="0.25">
      <c r="B456" s="1"/>
      <c r="C456" s="1"/>
      <c r="D456" s="8"/>
      <c r="E456" s="8"/>
      <c r="F456" s="8"/>
      <c r="G456" s="8"/>
      <c r="H456" s="8"/>
      <c r="I456" s="5"/>
      <c r="J456" s="5"/>
      <c r="K456" s="5"/>
    </row>
    <row r="457" spans="2:11" x14ac:dyDescent="0.25">
      <c r="B457" s="1"/>
      <c r="C457" s="1"/>
      <c r="D457" s="8"/>
      <c r="E457" s="8"/>
      <c r="F457" s="8"/>
      <c r="G457" s="8"/>
      <c r="H457" s="8"/>
      <c r="I457" s="5"/>
      <c r="J457" s="5"/>
      <c r="K457" s="5"/>
    </row>
    <row r="458" spans="2:11" x14ac:dyDescent="0.25">
      <c r="B458" s="1"/>
      <c r="C458" s="1"/>
      <c r="D458" s="8"/>
      <c r="E458" s="8"/>
      <c r="F458" s="8"/>
      <c r="G458" s="8"/>
      <c r="H458" s="8"/>
      <c r="I458" s="5"/>
      <c r="J458" s="5"/>
      <c r="K458" s="5"/>
    </row>
    <row r="459" spans="2:11" x14ac:dyDescent="0.25">
      <c r="B459" s="1"/>
      <c r="C459" s="1"/>
      <c r="D459" s="8"/>
      <c r="E459" s="8"/>
      <c r="F459" s="8"/>
      <c r="G459" s="8"/>
      <c r="H459" s="8"/>
      <c r="I459" s="5"/>
      <c r="J459" s="5"/>
      <c r="K459" s="5"/>
    </row>
    <row r="460" spans="2:11" x14ac:dyDescent="0.25">
      <c r="B460" s="1"/>
      <c r="C460" s="1"/>
      <c r="D460" s="8"/>
      <c r="E460" s="8"/>
      <c r="F460" s="8"/>
      <c r="G460" s="8"/>
      <c r="H460" s="8"/>
      <c r="I460" s="5"/>
      <c r="J460" s="5"/>
      <c r="K460" s="5"/>
    </row>
    <row r="461" spans="2:11" x14ac:dyDescent="0.25">
      <c r="B461" s="1"/>
      <c r="C461" s="1"/>
      <c r="D461" s="8"/>
      <c r="E461" s="8"/>
      <c r="F461" s="8"/>
      <c r="G461" s="8"/>
      <c r="H461" s="8"/>
      <c r="I461" s="5"/>
      <c r="J461" s="5"/>
      <c r="K461" s="5"/>
    </row>
    <row r="462" spans="2:11" x14ac:dyDescent="0.25">
      <c r="B462" s="1"/>
      <c r="C462" s="1"/>
      <c r="D462" s="8"/>
      <c r="E462" s="8"/>
      <c r="F462" s="8"/>
      <c r="G462" s="8"/>
      <c r="H462" s="8"/>
      <c r="I462" s="5"/>
      <c r="J462" s="5"/>
      <c r="K462" s="5"/>
    </row>
    <row r="463" spans="2:11" x14ac:dyDescent="0.25">
      <c r="B463" s="1"/>
      <c r="C463" s="1"/>
      <c r="D463" s="8"/>
      <c r="E463" s="8"/>
      <c r="F463" s="8"/>
      <c r="G463" s="8"/>
      <c r="H463" s="8"/>
      <c r="I463" s="5"/>
      <c r="J463" s="5"/>
      <c r="K463" s="5"/>
    </row>
    <row r="464" spans="2:11" x14ac:dyDescent="0.25">
      <c r="B464" s="1"/>
      <c r="C464" s="1"/>
      <c r="D464" s="8"/>
      <c r="E464" s="8"/>
      <c r="F464" s="8"/>
      <c r="G464" s="8"/>
      <c r="H464" s="8"/>
      <c r="I464" s="5"/>
      <c r="J464" s="5"/>
      <c r="K464" s="5"/>
    </row>
    <row r="465" spans="2:11" x14ac:dyDescent="0.25">
      <c r="B465" s="1"/>
      <c r="C465" s="1"/>
      <c r="D465" s="8"/>
      <c r="E465" s="8"/>
      <c r="F465" s="8"/>
      <c r="G465" s="8"/>
      <c r="H465" s="8"/>
      <c r="I465" s="5"/>
      <c r="J465" s="5"/>
      <c r="K465" s="5"/>
    </row>
    <row r="466" spans="2:11" x14ac:dyDescent="0.25">
      <c r="B466" s="1"/>
      <c r="C466" s="1"/>
      <c r="D466" s="8"/>
      <c r="E466" s="8"/>
      <c r="F466" s="8"/>
      <c r="G466" s="8"/>
      <c r="H466" s="8"/>
      <c r="I466" s="5"/>
      <c r="J466" s="5"/>
      <c r="K466" s="5"/>
    </row>
    <row r="467" spans="2:11" x14ac:dyDescent="0.25">
      <c r="B467" s="1"/>
      <c r="C467" s="1"/>
      <c r="D467" s="8"/>
      <c r="E467" s="8"/>
      <c r="F467" s="8"/>
      <c r="G467" s="8"/>
      <c r="H467" s="8"/>
      <c r="I467" s="5"/>
      <c r="J467" s="5"/>
      <c r="K467" s="5"/>
    </row>
    <row r="468" spans="2:11" x14ac:dyDescent="0.25">
      <c r="B468" s="1"/>
      <c r="C468" s="1"/>
      <c r="D468" s="8"/>
      <c r="E468" s="8"/>
      <c r="F468" s="8"/>
      <c r="G468" s="8"/>
      <c r="H468" s="8"/>
      <c r="I468" s="5"/>
      <c r="J468" s="5"/>
      <c r="K468" s="5"/>
    </row>
    <row r="469" spans="2:11" x14ac:dyDescent="0.25">
      <c r="B469" s="1"/>
      <c r="C469" s="1"/>
      <c r="D469" s="8"/>
      <c r="E469" s="8"/>
      <c r="F469" s="8"/>
      <c r="G469" s="8"/>
      <c r="H469" s="8"/>
      <c r="I469" s="5"/>
      <c r="J469" s="5"/>
      <c r="K469" s="5"/>
    </row>
    <row r="470" spans="2:11" x14ac:dyDescent="0.25">
      <c r="B470" s="1"/>
      <c r="C470" s="1"/>
      <c r="D470" s="8"/>
      <c r="E470" s="8"/>
      <c r="F470" s="8"/>
      <c r="G470" s="8"/>
      <c r="H470" s="8"/>
      <c r="I470" s="5"/>
      <c r="J470" s="5"/>
      <c r="K470" s="5"/>
    </row>
    <row r="471" spans="2:11" x14ac:dyDescent="0.25">
      <c r="B471" s="1"/>
      <c r="C471" s="1"/>
      <c r="D471" s="8"/>
      <c r="E471" s="8"/>
      <c r="F471" s="8"/>
      <c r="G471" s="8"/>
      <c r="H471" s="8"/>
      <c r="I471" s="5"/>
      <c r="J471" s="5"/>
      <c r="K471" s="5"/>
    </row>
    <row r="472" spans="2:11" x14ac:dyDescent="0.25">
      <c r="B472" s="1"/>
      <c r="C472" s="1"/>
      <c r="D472" s="8"/>
      <c r="E472" s="8"/>
      <c r="F472" s="8"/>
      <c r="G472" s="8"/>
      <c r="H472" s="8"/>
      <c r="I472" s="5"/>
      <c r="J472" s="5"/>
      <c r="K472" s="5"/>
    </row>
    <row r="473" spans="2:11" x14ac:dyDescent="0.25">
      <c r="B473" s="1"/>
      <c r="C473" s="1"/>
      <c r="D473" s="8"/>
      <c r="E473" s="8"/>
      <c r="F473" s="8"/>
      <c r="G473" s="8"/>
      <c r="H473" s="8"/>
      <c r="I473" s="5"/>
      <c r="J473" s="5"/>
      <c r="K473" s="5"/>
    </row>
    <row r="474" spans="2:11" x14ac:dyDescent="0.25">
      <c r="B474" s="1"/>
      <c r="C474" s="1"/>
      <c r="D474" s="8"/>
      <c r="E474" s="8"/>
      <c r="F474" s="8"/>
      <c r="G474" s="8"/>
      <c r="H474" s="8"/>
      <c r="I474" s="5"/>
      <c r="J474" s="5"/>
      <c r="K474" s="5"/>
    </row>
    <row r="475" spans="2:11" x14ac:dyDescent="0.25">
      <c r="B475" s="1"/>
      <c r="C475" s="1"/>
      <c r="D475" s="8"/>
      <c r="E475" s="8"/>
      <c r="F475" s="8"/>
      <c r="G475" s="8"/>
      <c r="H475" s="8"/>
      <c r="I475" s="5"/>
      <c r="J475" s="5"/>
      <c r="K475" s="5"/>
    </row>
    <row r="476" spans="2:11" x14ac:dyDescent="0.25">
      <c r="B476" s="1"/>
      <c r="C476" s="1"/>
      <c r="D476" s="8"/>
      <c r="E476" s="8"/>
      <c r="F476" s="8"/>
      <c r="G476" s="8"/>
      <c r="H476" s="8"/>
      <c r="I476" s="5"/>
      <c r="J476" s="5"/>
      <c r="K476" s="5"/>
    </row>
    <row r="477" spans="2:11" x14ac:dyDescent="0.25">
      <c r="B477" s="1"/>
      <c r="C477" s="1"/>
      <c r="D477" s="8"/>
      <c r="E477" s="8"/>
      <c r="F477" s="8"/>
      <c r="G477" s="8"/>
      <c r="H477" s="8"/>
      <c r="I477" s="5"/>
      <c r="J477" s="5"/>
      <c r="K477" s="5"/>
    </row>
    <row r="478" spans="2:11" x14ac:dyDescent="0.25">
      <c r="B478" s="1"/>
      <c r="C478" s="1"/>
      <c r="D478" s="8"/>
      <c r="E478" s="8"/>
      <c r="F478" s="8"/>
      <c r="G478" s="8"/>
      <c r="H478" s="8"/>
      <c r="I478" s="5"/>
      <c r="J478" s="5"/>
      <c r="K478" s="5"/>
    </row>
    <row r="479" spans="2:11" x14ac:dyDescent="0.25">
      <c r="B479" s="1"/>
      <c r="C479" s="1"/>
      <c r="D479" s="8"/>
      <c r="E479" s="8"/>
      <c r="F479" s="8"/>
      <c r="G479" s="8"/>
      <c r="H479" s="8"/>
      <c r="I479" s="5"/>
      <c r="J479" s="5"/>
      <c r="K479" s="5"/>
    </row>
    <row r="480" spans="2:11" x14ac:dyDescent="0.25">
      <c r="B480" s="1"/>
      <c r="C480" s="1"/>
      <c r="D480" s="8"/>
      <c r="E480" s="8"/>
      <c r="F480" s="8"/>
      <c r="G480" s="8"/>
      <c r="H480" s="8"/>
      <c r="I480" s="5"/>
      <c r="J480" s="5"/>
      <c r="K480" s="5"/>
    </row>
    <row r="481" spans="2:11" x14ac:dyDescent="0.25">
      <c r="B481" s="1"/>
      <c r="C481" s="1"/>
      <c r="D481" s="8"/>
      <c r="E481" s="8"/>
      <c r="F481" s="8"/>
      <c r="G481" s="8"/>
      <c r="H481" s="8"/>
      <c r="I481" s="5"/>
      <c r="J481" s="5"/>
      <c r="K481" s="5"/>
    </row>
    <row r="482" spans="2:11" x14ac:dyDescent="0.25">
      <c r="B482" s="1"/>
      <c r="C482" s="1"/>
      <c r="D482" s="8"/>
      <c r="E482" s="8"/>
      <c r="F482" s="8"/>
      <c r="G482" s="8"/>
      <c r="H482" s="8"/>
      <c r="I482" s="5"/>
      <c r="J482" s="5"/>
      <c r="K482" s="5"/>
    </row>
    <row r="483" spans="2:11" x14ac:dyDescent="0.25">
      <c r="B483" s="1"/>
      <c r="C483" s="1"/>
      <c r="D483" s="8"/>
      <c r="E483" s="8"/>
      <c r="F483" s="8"/>
      <c r="G483" s="8"/>
      <c r="H483" s="8"/>
      <c r="I483" s="5"/>
      <c r="J483" s="5"/>
      <c r="K483" s="5"/>
    </row>
    <row r="484" spans="2:11" x14ac:dyDescent="0.25">
      <c r="B484" s="1"/>
      <c r="C484" s="1"/>
      <c r="D484" s="8"/>
      <c r="E484" s="8"/>
      <c r="F484" s="8"/>
      <c r="G484" s="8"/>
      <c r="H484" s="8"/>
      <c r="I484" s="5"/>
      <c r="J484" s="5"/>
      <c r="K484" s="5"/>
    </row>
    <row r="485" spans="2:11" x14ac:dyDescent="0.25">
      <c r="B485" s="1"/>
      <c r="C485" s="1"/>
      <c r="D485" s="8"/>
      <c r="E485" s="8"/>
      <c r="F485" s="8"/>
      <c r="G485" s="8"/>
      <c r="H485" s="8"/>
      <c r="I485" s="5"/>
      <c r="J485" s="5"/>
      <c r="K485" s="5"/>
    </row>
    <row r="486" spans="2:11" x14ac:dyDescent="0.25">
      <c r="B486" s="1"/>
      <c r="C486" s="1"/>
      <c r="D486" s="8"/>
      <c r="E486" s="8"/>
      <c r="F486" s="8"/>
      <c r="G486" s="8"/>
      <c r="H486" s="8"/>
      <c r="I486" s="5"/>
      <c r="J486" s="5"/>
      <c r="K486" s="5"/>
    </row>
    <row r="487" spans="2:11" x14ac:dyDescent="0.25">
      <c r="B487" s="1"/>
      <c r="C487" s="1"/>
      <c r="D487" s="8"/>
      <c r="E487" s="8"/>
      <c r="F487" s="8"/>
      <c r="G487" s="8"/>
      <c r="H487" s="8"/>
      <c r="I487" s="5"/>
      <c r="J487" s="5"/>
      <c r="K487" s="5"/>
    </row>
    <row r="488" spans="2:11" x14ac:dyDescent="0.25">
      <c r="B488" s="1"/>
      <c r="C488" s="1"/>
      <c r="D488" s="8"/>
      <c r="E488" s="8"/>
      <c r="F488" s="8"/>
      <c r="G488" s="8"/>
      <c r="H488" s="8"/>
      <c r="I488" s="5"/>
      <c r="J488" s="5"/>
      <c r="K488" s="5"/>
    </row>
    <row r="489" spans="2:11" x14ac:dyDescent="0.25">
      <c r="B489" s="1"/>
      <c r="C489" s="1"/>
      <c r="D489" s="8"/>
      <c r="E489" s="8"/>
      <c r="F489" s="8"/>
      <c r="G489" s="8"/>
      <c r="H489" s="8"/>
      <c r="I489" s="5"/>
      <c r="J489" s="5"/>
      <c r="K489" s="5"/>
    </row>
    <row r="490" spans="2:11" x14ac:dyDescent="0.25">
      <c r="B490" s="1"/>
      <c r="C490" s="1"/>
      <c r="D490" s="8"/>
      <c r="E490" s="8"/>
      <c r="F490" s="8"/>
      <c r="G490" s="8"/>
      <c r="H490" s="8"/>
      <c r="I490" s="5"/>
      <c r="J490" s="5"/>
      <c r="K490" s="5"/>
    </row>
    <row r="491" spans="2:11" x14ac:dyDescent="0.25">
      <c r="B491" s="1"/>
      <c r="C491" s="1"/>
      <c r="D491" s="8"/>
      <c r="E491" s="8"/>
      <c r="F491" s="8"/>
      <c r="G491" s="8"/>
      <c r="H491" s="8"/>
      <c r="I491" s="5"/>
      <c r="J491" s="5"/>
      <c r="K491" s="5"/>
    </row>
    <row r="492" spans="2:11" x14ac:dyDescent="0.25">
      <c r="B492" s="1"/>
      <c r="C492" s="1"/>
      <c r="D492" s="8"/>
      <c r="E492" s="8"/>
      <c r="F492" s="8"/>
      <c r="G492" s="8"/>
      <c r="H492" s="8"/>
      <c r="I492" s="5"/>
      <c r="J492" s="5"/>
      <c r="K492" s="5"/>
    </row>
    <row r="493" spans="2:11" x14ac:dyDescent="0.25">
      <c r="B493" s="1"/>
      <c r="C493" s="1"/>
      <c r="D493" s="8"/>
      <c r="E493" s="8"/>
      <c r="F493" s="8"/>
      <c r="G493" s="8"/>
      <c r="H493" s="8"/>
      <c r="I493" s="5"/>
      <c r="J493" s="5"/>
      <c r="K493" s="5"/>
    </row>
    <row r="494" spans="2:11" x14ac:dyDescent="0.25">
      <c r="B494" s="1"/>
      <c r="C494" s="1"/>
      <c r="D494" s="8"/>
      <c r="E494" s="8"/>
      <c r="F494" s="8"/>
      <c r="G494" s="8"/>
      <c r="H494" s="8"/>
      <c r="I494" s="5"/>
      <c r="J494" s="5"/>
      <c r="K494" s="5"/>
    </row>
    <row r="495" spans="2:11" x14ac:dyDescent="0.25">
      <c r="B495" s="1"/>
      <c r="C495" s="1"/>
      <c r="D495" s="8"/>
      <c r="E495" s="8"/>
      <c r="F495" s="8"/>
      <c r="G495" s="8"/>
      <c r="H495" s="8"/>
      <c r="I495" s="5"/>
      <c r="J495" s="5"/>
      <c r="K495" s="5"/>
    </row>
    <row r="496" spans="2:11" x14ac:dyDescent="0.25">
      <c r="B496" s="1"/>
      <c r="C496" s="1"/>
      <c r="D496" s="8"/>
      <c r="E496" s="8"/>
      <c r="F496" s="8"/>
      <c r="G496" s="8"/>
      <c r="H496" s="8"/>
      <c r="I496" s="5"/>
      <c r="J496" s="5"/>
      <c r="K496" s="5"/>
    </row>
    <row r="497" spans="2:11" x14ac:dyDescent="0.25">
      <c r="B497" s="1"/>
      <c r="C497" s="1"/>
      <c r="D497" s="8"/>
      <c r="E497" s="8"/>
      <c r="F497" s="8"/>
      <c r="G497" s="8"/>
      <c r="H497" s="8"/>
      <c r="I497" s="5"/>
      <c r="J497" s="5"/>
      <c r="K497" s="5"/>
    </row>
    <row r="498" spans="2:11" x14ac:dyDescent="0.25">
      <c r="B498" s="1"/>
      <c r="C498" s="1"/>
      <c r="D498" s="8"/>
      <c r="E498" s="8"/>
      <c r="F498" s="8"/>
      <c r="G498" s="8"/>
      <c r="H498" s="8"/>
      <c r="I498" s="5"/>
      <c r="J498" s="5"/>
      <c r="K498" s="5"/>
    </row>
    <row r="499" spans="2:11" x14ac:dyDescent="0.25">
      <c r="B499" s="1"/>
      <c r="C499" s="1"/>
      <c r="D499" s="8"/>
      <c r="E499" s="8"/>
      <c r="F499" s="8"/>
      <c r="G499" s="8"/>
      <c r="H499" s="8"/>
      <c r="I499" s="5"/>
      <c r="J499" s="5"/>
      <c r="K499" s="5"/>
    </row>
    <row r="500" spans="2:11" x14ac:dyDescent="0.25">
      <c r="B500" s="1"/>
      <c r="C500" s="1"/>
      <c r="D500" s="8"/>
      <c r="E500" s="8"/>
      <c r="F500" s="8"/>
      <c r="G500" s="8"/>
      <c r="H500" s="8"/>
      <c r="I500" s="5"/>
      <c r="J500" s="5"/>
      <c r="K500" s="5"/>
    </row>
    <row r="501" spans="2:11" x14ac:dyDescent="0.25">
      <c r="B501" s="1"/>
      <c r="C501" s="1"/>
      <c r="D501" s="8"/>
      <c r="E501" s="8"/>
      <c r="F501" s="8"/>
      <c r="G501" s="8"/>
      <c r="H501" s="8"/>
      <c r="I501" s="5"/>
      <c r="J501" s="5"/>
      <c r="K501" s="5"/>
    </row>
    <row r="502" spans="2:11" x14ac:dyDescent="0.25">
      <c r="B502" s="1"/>
      <c r="C502" s="1"/>
      <c r="D502" s="8"/>
      <c r="E502" s="8"/>
      <c r="F502" s="8"/>
      <c r="G502" s="8"/>
      <c r="H502" s="8"/>
      <c r="I502" s="5"/>
      <c r="J502" s="5"/>
      <c r="K502" s="5"/>
    </row>
    <row r="503" spans="2:11" x14ac:dyDescent="0.25">
      <c r="B503" s="1"/>
      <c r="C503" s="1"/>
      <c r="D503" s="8"/>
      <c r="E503" s="8"/>
      <c r="F503" s="8"/>
      <c r="G503" s="8"/>
      <c r="H503" s="8"/>
      <c r="I503" s="5"/>
      <c r="J503" s="5"/>
      <c r="K503" s="5"/>
    </row>
    <row r="504" spans="2:11" x14ac:dyDescent="0.25">
      <c r="B504" s="1"/>
      <c r="C504" s="1"/>
      <c r="D504" s="8"/>
      <c r="E504" s="8"/>
      <c r="F504" s="8"/>
      <c r="G504" s="8"/>
      <c r="H504" s="8"/>
      <c r="I504" s="5"/>
      <c r="J504" s="5"/>
      <c r="K504" s="5"/>
    </row>
    <row r="505" spans="2:11" x14ac:dyDescent="0.25">
      <c r="B505" s="1"/>
      <c r="C505" s="1"/>
      <c r="D505" s="8"/>
      <c r="E505" s="8"/>
      <c r="F505" s="8"/>
      <c r="G505" s="8"/>
      <c r="H505" s="8"/>
      <c r="I505" s="5"/>
      <c r="J505" s="5"/>
      <c r="K505" s="5"/>
    </row>
    <row r="506" spans="2:11" x14ac:dyDescent="0.25">
      <c r="B506" s="1"/>
      <c r="C506" s="1"/>
      <c r="D506" s="8"/>
      <c r="E506" s="8"/>
      <c r="F506" s="8"/>
      <c r="G506" s="8"/>
      <c r="H506" s="8"/>
      <c r="I506" s="5"/>
      <c r="J506" s="5"/>
      <c r="K506" s="5"/>
    </row>
    <row r="507" spans="2:11" x14ac:dyDescent="0.25">
      <c r="B507" s="1"/>
      <c r="C507" s="1"/>
      <c r="D507" s="8"/>
      <c r="E507" s="8"/>
      <c r="F507" s="8"/>
      <c r="G507" s="8"/>
      <c r="H507" s="8"/>
      <c r="I507" s="5"/>
      <c r="J507" s="5"/>
      <c r="K507" s="5"/>
    </row>
    <row r="508" spans="2:11" x14ac:dyDescent="0.25">
      <c r="B508" s="1"/>
      <c r="C508" s="1"/>
      <c r="D508" s="8"/>
      <c r="E508" s="8"/>
      <c r="F508" s="8"/>
      <c r="G508" s="8"/>
      <c r="H508" s="8"/>
      <c r="I508" s="5"/>
      <c r="J508" s="5"/>
      <c r="K508" s="5"/>
    </row>
    <row r="509" spans="2:11" x14ac:dyDescent="0.25">
      <c r="B509" s="1"/>
      <c r="C509" s="1"/>
      <c r="D509" s="8"/>
      <c r="E509" s="8"/>
      <c r="F509" s="8"/>
      <c r="G509" s="8"/>
      <c r="H509" s="8"/>
      <c r="I509" s="5"/>
      <c r="J509" s="5"/>
      <c r="K509" s="5"/>
    </row>
    <row r="510" spans="2:11" x14ac:dyDescent="0.25">
      <c r="B510" s="1"/>
      <c r="C510" s="1"/>
      <c r="D510" s="8"/>
      <c r="E510" s="8"/>
      <c r="F510" s="8"/>
      <c r="G510" s="8"/>
      <c r="H510" s="8"/>
      <c r="I510" s="5"/>
      <c r="J510" s="5"/>
      <c r="K510" s="5"/>
    </row>
    <row r="511" spans="2:11" x14ac:dyDescent="0.25">
      <c r="B511" s="1"/>
      <c r="C511" s="1"/>
      <c r="D511" s="8"/>
      <c r="E511" s="8"/>
      <c r="F511" s="8"/>
      <c r="G511" s="8"/>
      <c r="H511" s="8"/>
      <c r="I511" s="5"/>
      <c r="J511" s="5"/>
      <c r="K511" s="5"/>
    </row>
    <row r="512" spans="2:11" x14ac:dyDescent="0.25">
      <c r="B512" s="1"/>
      <c r="C512" s="1"/>
      <c r="D512" s="8"/>
      <c r="E512" s="8"/>
      <c r="F512" s="8"/>
      <c r="G512" s="8"/>
      <c r="H512" s="8"/>
      <c r="I512" s="5"/>
      <c r="J512" s="5"/>
      <c r="K512" s="5"/>
    </row>
    <row r="513" spans="2:11" x14ac:dyDescent="0.25">
      <c r="B513" s="1"/>
      <c r="C513" s="1"/>
      <c r="D513" s="8"/>
      <c r="E513" s="8"/>
      <c r="F513" s="8"/>
      <c r="G513" s="8"/>
      <c r="H513" s="8"/>
      <c r="I513" s="5"/>
      <c r="J513" s="5"/>
      <c r="K513" s="5"/>
    </row>
    <row r="514" spans="2:11" x14ac:dyDescent="0.25">
      <c r="B514" s="1"/>
      <c r="C514" s="1"/>
      <c r="D514" s="8"/>
      <c r="E514" s="8"/>
      <c r="F514" s="8"/>
      <c r="G514" s="8"/>
      <c r="H514" s="8"/>
      <c r="I514" s="5"/>
      <c r="J514" s="5"/>
      <c r="K514" s="5"/>
    </row>
    <row r="515" spans="2:11" x14ac:dyDescent="0.25">
      <c r="B515" s="1"/>
      <c r="C515" s="1"/>
      <c r="D515" s="8"/>
      <c r="E515" s="8"/>
      <c r="F515" s="8"/>
      <c r="G515" s="8"/>
      <c r="H515" s="8"/>
      <c r="I515" s="5"/>
      <c r="J515" s="5"/>
      <c r="K515" s="5"/>
    </row>
    <row r="516" spans="2:11" x14ac:dyDescent="0.25">
      <c r="B516" s="1"/>
      <c r="C516" s="1"/>
      <c r="D516" s="8"/>
      <c r="E516" s="8"/>
      <c r="F516" s="8"/>
      <c r="G516" s="8"/>
      <c r="H516" s="8"/>
      <c r="I516" s="5"/>
      <c r="J516" s="5"/>
      <c r="K516" s="5"/>
    </row>
    <row r="517" spans="2:11" x14ac:dyDescent="0.25">
      <c r="B517" s="1"/>
      <c r="C517" s="1"/>
      <c r="D517" s="8"/>
      <c r="E517" s="8"/>
      <c r="F517" s="8"/>
      <c r="G517" s="8"/>
      <c r="H517" s="8"/>
      <c r="I517" s="5"/>
      <c r="J517" s="5"/>
      <c r="K517" s="5"/>
    </row>
    <row r="518" spans="2:11" x14ac:dyDescent="0.25">
      <c r="B518" s="1"/>
      <c r="C518" s="1"/>
      <c r="D518" s="8"/>
      <c r="E518" s="8"/>
      <c r="F518" s="8"/>
      <c r="G518" s="8"/>
      <c r="H518" s="8"/>
      <c r="I518" s="5"/>
      <c r="J518" s="5"/>
      <c r="K518" s="5"/>
    </row>
    <row r="519" spans="2:11" x14ac:dyDescent="0.25">
      <c r="B519" s="1"/>
      <c r="C519" s="1"/>
      <c r="D519" s="8"/>
      <c r="E519" s="8"/>
      <c r="F519" s="8"/>
      <c r="G519" s="8"/>
      <c r="H519" s="8"/>
      <c r="I519" s="5"/>
      <c r="J519" s="5"/>
      <c r="K519" s="5"/>
    </row>
    <row r="520" spans="2:11" x14ac:dyDescent="0.25">
      <c r="B520" s="1"/>
      <c r="C520" s="1"/>
      <c r="D520" s="8"/>
      <c r="E520" s="8"/>
      <c r="F520" s="8"/>
      <c r="G520" s="8"/>
      <c r="H520" s="8"/>
      <c r="I520" s="5"/>
      <c r="J520" s="5"/>
      <c r="K520" s="5"/>
    </row>
    <row r="521" spans="2:11" x14ac:dyDescent="0.25">
      <c r="B521" s="1"/>
      <c r="C521" s="1"/>
      <c r="D521" s="8"/>
      <c r="E521" s="8"/>
      <c r="F521" s="8"/>
      <c r="G521" s="8"/>
      <c r="H521" s="8"/>
      <c r="I521" s="5"/>
      <c r="J521" s="5"/>
      <c r="K521" s="5"/>
    </row>
    <row r="522" spans="2:11" x14ac:dyDescent="0.25">
      <c r="B522" s="1"/>
      <c r="C522" s="1"/>
      <c r="D522" s="8"/>
      <c r="E522" s="8"/>
      <c r="F522" s="8"/>
      <c r="G522" s="8"/>
      <c r="H522" s="8"/>
      <c r="I522" s="5"/>
      <c r="J522" s="5"/>
      <c r="K522" s="5"/>
    </row>
    <row r="523" spans="2:11" x14ac:dyDescent="0.25">
      <c r="B523" s="1"/>
      <c r="C523" s="1"/>
      <c r="D523" s="8"/>
      <c r="E523" s="8"/>
      <c r="F523" s="8"/>
      <c r="G523" s="8"/>
      <c r="H523" s="8"/>
      <c r="I523" s="5"/>
      <c r="J523" s="5"/>
      <c r="K523" s="5"/>
    </row>
    <row r="524" spans="2:11" x14ac:dyDescent="0.25">
      <c r="B524" s="1"/>
      <c r="C524" s="1"/>
      <c r="D524" s="8"/>
      <c r="E524" s="8"/>
      <c r="F524" s="8"/>
      <c r="G524" s="8"/>
      <c r="H524" s="8"/>
      <c r="I524" s="5"/>
      <c r="J524" s="5"/>
      <c r="K524" s="5"/>
    </row>
    <row r="525" spans="2:11" x14ac:dyDescent="0.25">
      <c r="B525" s="1"/>
      <c r="C525" s="1"/>
      <c r="D525" s="8"/>
      <c r="E525" s="8"/>
      <c r="F525" s="8"/>
      <c r="G525" s="8"/>
      <c r="H525" s="8"/>
      <c r="I525" s="5"/>
      <c r="J525" s="5"/>
      <c r="K525" s="5"/>
    </row>
    <row r="526" spans="2:11" x14ac:dyDescent="0.25">
      <c r="B526" s="1"/>
      <c r="C526" s="1"/>
      <c r="D526" s="8"/>
      <c r="E526" s="8"/>
      <c r="F526" s="8"/>
      <c r="G526" s="8"/>
      <c r="H526" s="8"/>
      <c r="I526" s="5"/>
      <c r="J526" s="5"/>
      <c r="K526" s="5"/>
    </row>
    <row r="527" spans="2:11" x14ac:dyDescent="0.25">
      <c r="B527" s="1"/>
      <c r="C527" s="1"/>
      <c r="D527" s="8"/>
      <c r="E527" s="8"/>
      <c r="F527" s="8"/>
      <c r="G527" s="8"/>
      <c r="H527" s="8"/>
      <c r="I527" s="5"/>
      <c r="J527" s="5"/>
      <c r="K527" s="5"/>
    </row>
    <row r="528" spans="2:11" x14ac:dyDescent="0.25">
      <c r="B528" s="1"/>
      <c r="C528" s="1"/>
      <c r="D528" s="8"/>
      <c r="E528" s="8"/>
      <c r="F528" s="8"/>
      <c r="G528" s="8"/>
      <c r="H528" s="8"/>
      <c r="I528" s="5"/>
      <c r="J528" s="5"/>
      <c r="K528" s="5"/>
    </row>
    <row r="529" spans="2:11" x14ac:dyDescent="0.25">
      <c r="B529" s="1"/>
      <c r="C529" s="1"/>
      <c r="D529" s="8"/>
      <c r="E529" s="8"/>
      <c r="F529" s="8"/>
      <c r="G529" s="8"/>
      <c r="H529" s="8"/>
      <c r="I529" s="5"/>
      <c r="J529" s="5"/>
      <c r="K529" s="5"/>
    </row>
    <row r="530" spans="2:11" x14ac:dyDescent="0.25">
      <c r="B530" s="1"/>
      <c r="C530" s="1"/>
      <c r="D530" s="8"/>
      <c r="E530" s="8"/>
      <c r="F530" s="8"/>
      <c r="G530" s="8"/>
      <c r="H530" s="8"/>
      <c r="I530" s="5"/>
      <c r="J530" s="5"/>
      <c r="K530" s="5"/>
    </row>
    <row r="531" spans="2:11" x14ac:dyDescent="0.25">
      <c r="B531" s="1"/>
      <c r="C531" s="1"/>
      <c r="D531" s="8"/>
      <c r="E531" s="8"/>
      <c r="F531" s="8"/>
      <c r="G531" s="8"/>
      <c r="H531" s="8"/>
      <c r="I531" s="5"/>
      <c r="J531" s="5"/>
      <c r="K531" s="5"/>
    </row>
    <row r="532" spans="2:11" x14ac:dyDescent="0.25">
      <c r="B532" s="1"/>
      <c r="C532" s="1"/>
      <c r="D532" s="8"/>
      <c r="E532" s="8"/>
      <c r="F532" s="8"/>
      <c r="G532" s="8"/>
      <c r="H532" s="8"/>
      <c r="I532" s="5"/>
      <c r="J532" s="5"/>
      <c r="K532" s="5"/>
    </row>
    <row r="533" spans="2:11" x14ac:dyDescent="0.25">
      <c r="B533" s="1"/>
      <c r="C533" s="1"/>
      <c r="D533" s="8"/>
      <c r="E533" s="8"/>
      <c r="F533" s="8"/>
      <c r="G533" s="8"/>
      <c r="H533" s="8"/>
      <c r="I533" s="5"/>
      <c r="J533" s="5"/>
      <c r="K533" s="5"/>
    </row>
    <row r="534" spans="2:11" x14ac:dyDescent="0.25">
      <c r="B534" s="1"/>
      <c r="C534" s="1"/>
      <c r="D534" s="8"/>
      <c r="E534" s="8"/>
      <c r="F534" s="8"/>
      <c r="G534" s="8"/>
      <c r="H534" s="8"/>
      <c r="I534" s="5"/>
      <c r="J534" s="5"/>
      <c r="K534" s="5"/>
    </row>
    <row r="535" spans="2:11" x14ac:dyDescent="0.25">
      <c r="B535" s="1"/>
      <c r="C535" s="1"/>
      <c r="D535" s="8"/>
      <c r="E535" s="8"/>
      <c r="F535" s="8"/>
      <c r="G535" s="8"/>
      <c r="H535" s="8"/>
      <c r="I535" s="5"/>
      <c r="J535" s="5"/>
      <c r="K535" s="5"/>
    </row>
    <row r="536" spans="2:11" x14ac:dyDescent="0.25">
      <c r="B536" s="1"/>
      <c r="C536" s="1"/>
      <c r="D536" s="8"/>
      <c r="E536" s="8"/>
      <c r="F536" s="8"/>
      <c r="G536" s="8"/>
      <c r="H536" s="8"/>
      <c r="I536" s="5"/>
      <c r="J536" s="5"/>
      <c r="K536" s="5"/>
    </row>
    <row r="537" spans="2:11" x14ac:dyDescent="0.25">
      <c r="B537" s="1"/>
      <c r="C537" s="1"/>
      <c r="D537" s="8"/>
      <c r="E537" s="8"/>
      <c r="F537" s="8"/>
      <c r="G537" s="8"/>
      <c r="H537" s="8"/>
      <c r="I537" s="5"/>
      <c r="J537" s="5"/>
      <c r="K537" s="5"/>
    </row>
    <row r="538" spans="2:11" x14ac:dyDescent="0.25">
      <c r="B538" s="1"/>
      <c r="C538" s="1"/>
      <c r="D538" s="8"/>
      <c r="E538" s="8"/>
      <c r="F538" s="8"/>
      <c r="G538" s="8"/>
      <c r="H538" s="8"/>
      <c r="I538" s="5"/>
      <c r="J538" s="5"/>
      <c r="K538" s="5"/>
    </row>
    <row r="539" spans="2:11" x14ac:dyDescent="0.25">
      <c r="B539" s="1"/>
      <c r="C539" s="1"/>
      <c r="D539" s="8"/>
      <c r="E539" s="8"/>
      <c r="F539" s="8"/>
      <c r="G539" s="8"/>
      <c r="H539" s="8"/>
      <c r="I539" s="5"/>
      <c r="J539" s="5"/>
      <c r="K539" s="5"/>
    </row>
    <row r="540" spans="2:11" x14ac:dyDescent="0.25">
      <c r="B540" s="1"/>
      <c r="C540" s="1"/>
      <c r="D540" s="8"/>
      <c r="E540" s="8"/>
      <c r="F540" s="8"/>
      <c r="G540" s="8"/>
      <c r="H540" s="8"/>
      <c r="I540" s="5"/>
      <c r="J540" s="5"/>
      <c r="K540" s="5"/>
    </row>
    <row r="541" spans="2:11" x14ac:dyDescent="0.25">
      <c r="B541" s="1"/>
      <c r="C541" s="1"/>
      <c r="D541" s="8"/>
      <c r="E541" s="8"/>
      <c r="F541" s="8"/>
      <c r="G541" s="8"/>
      <c r="H541" s="8"/>
      <c r="I541" s="5"/>
      <c r="J541" s="5"/>
      <c r="K541" s="5"/>
    </row>
    <row r="542" spans="2:11" x14ac:dyDescent="0.25">
      <c r="B542" s="1"/>
      <c r="C542" s="1"/>
      <c r="D542" s="8"/>
      <c r="E542" s="8"/>
      <c r="F542" s="8"/>
      <c r="G542" s="8"/>
      <c r="H542" s="8"/>
      <c r="I542" s="5"/>
      <c r="J542" s="5"/>
      <c r="K542" s="5"/>
    </row>
    <row r="543" spans="2:11" x14ac:dyDescent="0.25">
      <c r="B543" s="1"/>
      <c r="C543" s="1"/>
      <c r="D543" s="8"/>
      <c r="E543" s="8"/>
      <c r="F543" s="8"/>
      <c r="G543" s="8"/>
      <c r="H543" s="8"/>
      <c r="I543" s="5"/>
      <c r="J543" s="5"/>
      <c r="K543" s="5"/>
    </row>
    <row r="544" spans="2:11" x14ac:dyDescent="0.25">
      <c r="B544" s="1"/>
      <c r="C544" s="1"/>
      <c r="D544" s="8"/>
      <c r="E544" s="8"/>
      <c r="F544" s="8"/>
      <c r="G544" s="8"/>
      <c r="H544" s="8"/>
      <c r="I544" s="5"/>
      <c r="J544" s="5"/>
      <c r="K544" s="5"/>
    </row>
    <row r="545" spans="2:11" x14ac:dyDescent="0.25">
      <c r="B545" s="1"/>
      <c r="C545" s="1"/>
      <c r="D545" s="8"/>
      <c r="E545" s="8"/>
      <c r="F545" s="8"/>
      <c r="G545" s="8"/>
      <c r="H545" s="8"/>
      <c r="I545" s="5"/>
      <c r="J545" s="5"/>
      <c r="K545" s="5"/>
    </row>
    <row r="546" spans="2:11" x14ac:dyDescent="0.25">
      <c r="B546" s="1"/>
      <c r="C546" s="1"/>
      <c r="D546" s="8"/>
      <c r="E546" s="8"/>
      <c r="F546" s="8"/>
      <c r="G546" s="8"/>
      <c r="H546" s="8"/>
      <c r="I546" s="5"/>
      <c r="J546" s="5"/>
      <c r="K546" s="5"/>
    </row>
    <row r="547" spans="2:11" x14ac:dyDescent="0.25">
      <c r="B547" s="1"/>
      <c r="C547" s="1"/>
      <c r="D547" s="8"/>
      <c r="E547" s="8"/>
      <c r="F547" s="8"/>
      <c r="G547" s="8"/>
      <c r="H547" s="8"/>
      <c r="I547" s="5"/>
      <c r="J547" s="5"/>
      <c r="K547" s="5"/>
    </row>
    <row r="548" spans="2:11" x14ac:dyDescent="0.25">
      <c r="B548" s="1"/>
      <c r="C548" s="1"/>
      <c r="D548" s="8"/>
      <c r="E548" s="8"/>
      <c r="F548" s="8"/>
      <c r="G548" s="8"/>
      <c r="H548" s="8"/>
      <c r="I548" s="5"/>
      <c r="J548" s="5"/>
      <c r="K548" s="5"/>
    </row>
    <row r="549" spans="2:11" x14ac:dyDescent="0.25">
      <c r="B549" s="1"/>
      <c r="C549" s="1"/>
      <c r="D549" s="8"/>
      <c r="E549" s="8"/>
      <c r="F549" s="8"/>
      <c r="G549" s="8"/>
      <c r="H549" s="8"/>
      <c r="I549" s="5"/>
      <c r="J549" s="5"/>
      <c r="K549" s="5"/>
    </row>
    <row r="550" spans="2:11" x14ac:dyDescent="0.25">
      <c r="B550" s="1"/>
      <c r="C550" s="1"/>
      <c r="D550" s="8"/>
      <c r="E550" s="8"/>
      <c r="F550" s="8"/>
      <c r="G550" s="8"/>
      <c r="H550" s="8"/>
      <c r="I550" s="5"/>
      <c r="J550" s="5"/>
      <c r="K550" s="5"/>
    </row>
    <row r="551" spans="2:11" x14ac:dyDescent="0.25">
      <c r="B551" s="1"/>
      <c r="C551" s="1"/>
      <c r="D551" s="8"/>
      <c r="E551" s="8"/>
      <c r="F551" s="8"/>
      <c r="G551" s="8"/>
      <c r="H551" s="8"/>
      <c r="I551" s="5"/>
      <c r="J551" s="5"/>
      <c r="K551" s="5"/>
    </row>
    <row r="552" spans="2:11" x14ac:dyDescent="0.25">
      <c r="B552" s="1"/>
      <c r="C552" s="1"/>
      <c r="D552" s="8"/>
      <c r="E552" s="8"/>
      <c r="F552" s="8"/>
      <c r="G552" s="8"/>
      <c r="H552" s="8"/>
      <c r="I552" s="5"/>
      <c r="J552" s="5"/>
      <c r="K552" s="5"/>
    </row>
    <row r="553" spans="2:11" x14ac:dyDescent="0.25">
      <c r="B553" s="1"/>
      <c r="C553" s="1"/>
      <c r="D553" s="8"/>
      <c r="E553" s="8"/>
      <c r="F553" s="8"/>
      <c r="G553" s="8"/>
      <c r="H553" s="8"/>
      <c r="I553" s="5"/>
      <c r="J553" s="5"/>
      <c r="K553" s="5"/>
    </row>
    <row r="554" spans="2:11" x14ac:dyDescent="0.25">
      <c r="B554" s="1"/>
      <c r="C554" s="1"/>
      <c r="D554" s="8"/>
      <c r="E554" s="8"/>
      <c r="F554" s="8"/>
      <c r="G554" s="8"/>
      <c r="H554" s="8"/>
      <c r="I554" s="5"/>
      <c r="J554" s="5"/>
      <c r="K554" s="5"/>
    </row>
    <row r="555" spans="2:11" x14ac:dyDescent="0.25">
      <c r="B555" s="1"/>
      <c r="C555" s="1"/>
      <c r="D555" s="8"/>
      <c r="E555" s="8"/>
      <c r="F555" s="8"/>
      <c r="G555" s="8"/>
      <c r="H555" s="8"/>
      <c r="I555" s="5"/>
      <c r="J555" s="5"/>
      <c r="K555" s="5"/>
    </row>
    <row r="556" spans="2:11" x14ac:dyDescent="0.25">
      <c r="B556" s="1"/>
      <c r="C556" s="1"/>
      <c r="D556" s="8"/>
      <c r="E556" s="8"/>
      <c r="F556" s="8"/>
      <c r="G556" s="8"/>
      <c r="H556" s="8"/>
      <c r="I556" s="5"/>
      <c r="J556" s="5"/>
      <c r="K556" s="5"/>
    </row>
    <row r="557" spans="2:11" x14ac:dyDescent="0.25">
      <c r="B557" s="1"/>
      <c r="C557" s="1"/>
      <c r="D557" s="8"/>
      <c r="E557" s="8"/>
      <c r="F557" s="8"/>
      <c r="G557" s="8"/>
      <c r="H557" s="8"/>
      <c r="I557" s="5"/>
      <c r="J557" s="5"/>
      <c r="K557" s="5"/>
    </row>
    <row r="558" spans="2:11" x14ac:dyDescent="0.25">
      <c r="B558" s="1"/>
      <c r="C558" s="1"/>
      <c r="D558" s="8"/>
      <c r="E558" s="8"/>
      <c r="F558" s="8"/>
      <c r="G558" s="8"/>
      <c r="H558" s="8"/>
      <c r="I558" s="5"/>
      <c r="J558" s="5"/>
      <c r="K558" s="5"/>
    </row>
    <row r="559" spans="2:11" x14ac:dyDescent="0.25">
      <c r="B559" s="1"/>
      <c r="C559" s="1"/>
      <c r="D559" s="8"/>
      <c r="E559" s="8"/>
      <c r="F559" s="8"/>
      <c r="G559" s="8"/>
      <c r="H559" s="8"/>
      <c r="I559" s="5"/>
      <c r="J559" s="5"/>
      <c r="K559" s="5"/>
    </row>
    <row r="560" spans="2:11" x14ac:dyDescent="0.25">
      <c r="B560" s="1"/>
      <c r="C560" s="1"/>
      <c r="D560" s="8"/>
      <c r="E560" s="8"/>
      <c r="F560" s="8"/>
      <c r="G560" s="8"/>
      <c r="H560" s="8"/>
      <c r="I560" s="5"/>
      <c r="J560" s="5"/>
      <c r="K560" s="5"/>
    </row>
    <row r="561" spans="2:11" x14ac:dyDescent="0.25">
      <c r="B561" s="1"/>
      <c r="C561" s="1"/>
      <c r="D561" s="8"/>
      <c r="E561" s="8"/>
      <c r="F561" s="8"/>
      <c r="G561" s="8"/>
      <c r="H561" s="8"/>
      <c r="I561" s="5"/>
      <c r="J561" s="5"/>
      <c r="K561" s="5"/>
    </row>
    <row r="562" spans="2:11" x14ac:dyDescent="0.25">
      <c r="B562" s="1"/>
      <c r="C562" s="1"/>
      <c r="D562" s="8"/>
      <c r="E562" s="8"/>
      <c r="F562" s="8"/>
      <c r="G562" s="8"/>
      <c r="H562" s="8"/>
      <c r="I562" s="5"/>
      <c r="J562" s="5"/>
      <c r="K562" s="5"/>
    </row>
    <row r="563" spans="2:11" x14ac:dyDescent="0.25">
      <c r="B563" s="1"/>
      <c r="C563" s="1"/>
      <c r="D563" s="8"/>
      <c r="E563" s="8"/>
      <c r="F563" s="8"/>
      <c r="G563" s="8"/>
      <c r="H563" s="8"/>
      <c r="I563" s="5"/>
      <c r="J563" s="5"/>
      <c r="K563" s="5"/>
    </row>
    <row r="564" spans="2:11" x14ac:dyDescent="0.25">
      <c r="B564" s="1"/>
      <c r="C564" s="1"/>
      <c r="D564" s="8"/>
      <c r="E564" s="8"/>
      <c r="F564" s="8"/>
      <c r="G564" s="8"/>
      <c r="H564" s="8"/>
      <c r="I564" s="5"/>
      <c r="J564" s="5"/>
      <c r="K564" s="5"/>
    </row>
    <row r="565" spans="2:11" x14ac:dyDescent="0.25">
      <c r="B565" s="1"/>
      <c r="C565" s="1"/>
      <c r="D565" s="8"/>
      <c r="E565" s="8"/>
      <c r="F565" s="8"/>
      <c r="G565" s="8"/>
      <c r="H565" s="8"/>
      <c r="I565" s="5"/>
      <c r="J565" s="5"/>
      <c r="K565" s="5"/>
    </row>
    <row r="566" spans="2:11" x14ac:dyDescent="0.25">
      <c r="B566" s="1"/>
      <c r="C566" s="1"/>
      <c r="D566" s="8"/>
      <c r="E566" s="8"/>
      <c r="F566" s="8"/>
      <c r="G566" s="8"/>
      <c r="H566" s="8"/>
      <c r="I566" s="5"/>
      <c r="J566" s="5"/>
      <c r="K566" s="5"/>
    </row>
    <row r="567" spans="2:11" x14ac:dyDescent="0.25">
      <c r="B567" s="1"/>
      <c r="C567" s="1"/>
      <c r="D567" s="8"/>
      <c r="E567" s="8"/>
      <c r="F567" s="8"/>
      <c r="G567" s="8"/>
      <c r="H567" s="8"/>
      <c r="I567" s="5"/>
      <c r="J567" s="5"/>
      <c r="K567" s="5"/>
    </row>
    <row r="568" spans="2:11" x14ac:dyDescent="0.25">
      <c r="B568" s="1"/>
      <c r="C568" s="1"/>
      <c r="D568" s="8"/>
      <c r="E568" s="8"/>
      <c r="F568" s="8"/>
      <c r="G568" s="8"/>
      <c r="H568" s="8"/>
      <c r="I568" s="5"/>
      <c r="J568" s="5"/>
      <c r="K568" s="5"/>
    </row>
    <row r="569" spans="2:11" x14ac:dyDescent="0.25">
      <c r="B569" s="1"/>
      <c r="C569" s="1"/>
      <c r="D569" s="8"/>
      <c r="E569" s="8"/>
      <c r="F569" s="8"/>
      <c r="G569" s="8"/>
      <c r="H569" s="8"/>
      <c r="I569" s="5"/>
      <c r="J569" s="5"/>
      <c r="K569" s="5"/>
    </row>
    <row r="570" spans="2:11" x14ac:dyDescent="0.25">
      <c r="B570" s="1"/>
      <c r="C570" s="1"/>
      <c r="D570" s="8"/>
      <c r="E570" s="8"/>
      <c r="F570" s="8"/>
      <c r="G570" s="8"/>
      <c r="H570" s="8"/>
      <c r="I570" s="5"/>
      <c r="J570" s="5"/>
      <c r="K570" s="5"/>
    </row>
    <row r="571" spans="2:11" x14ac:dyDescent="0.25">
      <c r="B571" s="1"/>
      <c r="C571" s="1"/>
      <c r="D571" s="8"/>
      <c r="E571" s="8"/>
      <c r="F571" s="8"/>
      <c r="G571" s="8"/>
      <c r="H571" s="8"/>
      <c r="I571" s="5"/>
      <c r="J571" s="5"/>
      <c r="K571" s="5"/>
    </row>
    <row r="572" spans="2:11" x14ac:dyDescent="0.25">
      <c r="B572" s="1"/>
      <c r="C572" s="1"/>
      <c r="D572" s="8"/>
      <c r="E572" s="8"/>
      <c r="F572" s="8"/>
      <c r="G572" s="8"/>
      <c r="H572" s="8"/>
      <c r="I572" s="5"/>
      <c r="J572" s="5"/>
      <c r="K572" s="5"/>
    </row>
    <row r="573" spans="2:11" x14ac:dyDescent="0.25">
      <c r="B573" s="1"/>
      <c r="C573" s="1"/>
      <c r="D573" s="8"/>
      <c r="E573" s="8"/>
      <c r="F573" s="8"/>
      <c r="G573" s="8"/>
      <c r="H573" s="8"/>
      <c r="I573" s="5"/>
      <c r="J573" s="5"/>
      <c r="K573" s="5"/>
    </row>
    <row r="574" spans="2:11" x14ac:dyDescent="0.25">
      <c r="B574" s="1"/>
      <c r="C574" s="1"/>
      <c r="D574" s="8"/>
      <c r="E574" s="8"/>
      <c r="F574" s="8"/>
      <c r="G574" s="8"/>
      <c r="H574" s="8"/>
      <c r="I574" s="5"/>
      <c r="J574" s="5"/>
      <c r="K574" s="5"/>
    </row>
    <row r="575" spans="2:11" x14ac:dyDescent="0.25">
      <c r="B575" s="1"/>
      <c r="C575" s="1"/>
      <c r="D575" s="8"/>
      <c r="E575" s="8"/>
      <c r="F575" s="8"/>
      <c r="G575" s="8"/>
      <c r="H575" s="8"/>
      <c r="I575" s="5"/>
      <c r="J575" s="5"/>
      <c r="K575" s="5"/>
    </row>
    <row r="576" spans="2:11" x14ac:dyDescent="0.25">
      <c r="B576" s="1"/>
      <c r="C576" s="1"/>
      <c r="D576" s="8"/>
      <c r="E576" s="8"/>
      <c r="F576" s="8"/>
      <c r="G576" s="8"/>
      <c r="H576" s="8"/>
      <c r="I576" s="5"/>
      <c r="J576" s="5"/>
      <c r="K576" s="5"/>
    </row>
    <row r="577" spans="2:11" x14ac:dyDescent="0.25">
      <c r="B577" s="1"/>
      <c r="C577" s="1"/>
      <c r="D577" s="8"/>
      <c r="E577" s="8"/>
      <c r="F577" s="8"/>
      <c r="G577" s="8"/>
      <c r="H577" s="8"/>
      <c r="I577" s="5"/>
      <c r="J577" s="5"/>
      <c r="K577" s="5"/>
    </row>
    <row r="578" spans="2:11" x14ac:dyDescent="0.25">
      <c r="B578" s="1"/>
      <c r="C578" s="1"/>
      <c r="D578" s="8"/>
      <c r="E578" s="8"/>
      <c r="F578" s="8"/>
      <c r="G578" s="8"/>
      <c r="H578" s="8"/>
      <c r="I578" s="5"/>
      <c r="J578" s="5"/>
      <c r="K578" s="5"/>
    </row>
    <row r="579" spans="2:11" x14ac:dyDescent="0.25">
      <c r="B579" s="1"/>
      <c r="C579" s="1"/>
      <c r="D579" s="8"/>
      <c r="E579" s="8"/>
      <c r="F579" s="8"/>
      <c r="G579" s="8"/>
      <c r="H579" s="8"/>
      <c r="I579" s="5"/>
      <c r="J579" s="5"/>
      <c r="K579" s="5"/>
    </row>
    <row r="580" spans="2:11" x14ac:dyDescent="0.25">
      <c r="B580" s="1"/>
      <c r="C580" s="1"/>
      <c r="D580" s="8"/>
      <c r="E580" s="8"/>
      <c r="F580" s="8"/>
      <c r="G580" s="8"/>
      <c r="H580" s="8"/>
      <c r="I580" s="5"/>
      <c r="J580" s="5"/>
      <c r="K580" s="5"/>
    </row>
    <row r="581" spans="2:11" x14ac:dyDescent="0.25">
      <c r="B581" s="1"/>
      <c r="C581" s="1"/>
      <c r="D581" s="8"/>
      <c r="E581" s="8"/>
      <c r="F581" s="8"/>
      <c r="G581" s="8"/>
      <c r="H581" s="8"/>
      <c r="I581" s="5"/>
      <c r="J581" s="5"/>
      <c r="K581" s="5"/>
    </row>
    <row r="582" spans="2:11" x14ac:dyDescent="0.25">
      <c r="B582" s="1"/>
      <c r="C582" s="1"/>
      <c r="D582" s="8"/>
      <c r="E582" s="8"/>
      <c r="F582" s="8"/>
      <c r="G582" s="8"/>
      <c r="H582" s="8"/>
      <c r="I582" s="5"/>
      <c r="J582" s="5"/>
      <c r="K582" s="5"/>
    </row>
    <row r="583" spans="2:11" x14ac:dyDescent="0.25">
      <c r="B583" s="1"/>
      <c r="C583" s="1"/>
      <c r="D583" s="8"/>
      <c r="E583" s="8"/>
      <c r="F583" s="8"/>
      <c r="G583" s="8"/>
      <c r="H583" s="8"/>
      <c r="I583" s="5"/>
      <c r="J583" s="5"/>
      <c r="K583" s="5"/>
    </row>
    <row r="584" spans="2:11" x14ac:dyDescent="0.25">
      <c r="B584" s="1"/>
      <c r="C584" s="1"/>
      <c r="D584" s="8"/>
      <c r="E584" s="8"/>
      <c r="F584" s="8"/>
      <c r="G584" s="8"/>
      <c r="H584" s="8"/>
      <c r="I584" s="5"/>
      <c r="J584" s="5"/>
      <c r="K584" s="5"/>
    </row>
    <row r="585" spans="2:11" x14ac:dyDescent="0.25">
      <c r="B585" s="1"/>
      <c r="C585" s="1"/>
      <c r="D585" s="8"/>
      <c r="E585" s="8"/>
      <c r="F585" s="8"/>
      <c r="G585" s="8"/>
      <c r="H585" s="8"/>
      <c r="I585" s="5"/>
      <c r="J585" s="5"/>
      <c r="K585" s="5"/>
    </row>
    <row r="586" spans="2:11" x14ac:dyDescent="0.25">
      <c r="B586" s="1"/>
      <c r="C586" s="1"/>
      <c r="D586" s="8"/>
      <c r="E586" s="8"/>
      <c r="F586" s="8"/>
      <c r="G586" s="8"/>
      <c r="H586" s="8"/>
      <c r="I586" s="5"/>
      <c r="J586" s="5"/>
      <c r="K586" s="5"/>
    </row>
    <row r="587" spans="2:11" x14ac:dyDescent="0.25">
      <c r="B587" s="1"/>
      <c r="C587" s="1"/>
      <c r="D587" s="8"/>
      <c r="E587" s="8"/>
      <c r="F587" s="8"/>
      <c r="G587" s="8"/>
      <c r="H587" s="8"/>
      <c r="I587" s="5"/>
      <c r="J587" s="5"/>
      <c r="K587" s="5"/>
    </row>
    <row r="588" spans="2:11" x14ac:dyDescent="0.25">
      <c r="B588" s="1"/>
      <c r="C588" s="1"/>
      <c r="D588" s="8"/>
      <c r="E588" s="8"/>
      <c r="F588" s="8"/>
      <c r="G588" s="8"/>
      <c r="H588" s="8"/>
      <c r="I588" s="5"/>
      <c r="J588" s="5"/>
      <c r="K588" s="5"/>
    </row>
    <row r="589" spans="2:11" x14ac:dyDescent="0.25">
      <c r="B589" s="1"/>
      <c r="C589" s="1"/>
      <c r="D589" s="8"/>
      <c r="E589" s="8"/>
      <c r="F589" s="8"/>
      <c r="G589" s="8"/>
      <c r="H589" s="8"/>
      <c r="I589" s="5"/>
      <c r="J589" s="5"/>
      <c r="K589" s="5"/>
    </row>
    <row r="590" spans="2:11" x14ac:dyDescent="0.25">
      <c r="B590" s="1"/>
      <c r="C590" s="1"/>
      <c r="D590" s="8"/>
      <c r="E590" s="8"/>
      <c r="F590" s="8"/>
      <c r="G590" s="8"/>
      <c r="H590" s="8"/>
      <c r="I590" s="5"/>
      <c r="J590" s="5"/>
      <c r="K590" s="5"/>
    </row>
    <row r="591" spans="2:11" x14ac:dyDescent="0.25">
      <c r="B591" s="1"/>
      <c r="C591" s="1"/>
      <c r="D591" s="8"/>
      <c r="E591" s="8"/>
      <c r="F591" s="8"/>
      <c r="G591" s="8"/>
      <c r="H591" s="8"/>
      <c r="I591" s="5"/>
      <c r="J591" s="5"/>
      <c r="K591" s="5"/>
    </row>
    <row r="592" spans="2:11" x14ac:dyDescent="0.25">
      <c r="B592" s="1"/>
      <c r="C592" s="1"/>
      <c r="D592" s="8"/>
      <c r="E592" s="8"/>
      <c r="F592" s="8"/>
      <c r="G592" s="8"/>
      <c r="H592" s="8"/>
      <c r="I592" s="5"/>
      <c r="J592" s="5"/>
      <c r="K592" s="5"/>
    </row>
    <row r="593" spans="2:11" x14ac:dyDescent="0.25">
      <c r="B593" s="1"/>
      <c r="C593" s="1"/>
      <c r="D593" s="8"/>
      <c r="E593" s="8"/>
      <c r="F593" s="8"/>
      <c r="G593" s="8"/>
      <c r="H593" s="8"/>
      <c r="I593" s="5"/>
      <c r="J593" s="5"/>
      <c r="K593" s="5"/>
    </row>
    <row r="594" spans="2:11" x14ac:dyDescent="0.25">
      <c r="B594" s="1"/>
      <c r="C594" s="1"/>
      <c r="D594" s="8"/>
      <c r="E594" s="8"/>
      <c r="F594" s="8"/>
      <c r="G594" s="8"/>
      <c r="H594" s="8"/>
      <c r="I594" s="5"/>
      <c r="J594" s="5"/>
      <c r="K594" s="5"/>
    </row>
    <row r="595" spans="2:11" x14ac:dyDescent="0.25">
      <c r="B595" s="1"/>
      <c r="C595" s="1"/>
      <c r="D595" s="8"/>
      <c r="E595" s="8"/>
      <c r="F595" s="8"/>
      <c r="G595" s="8"/>
      <c r="H595" s="8"/>
      <c r="I595" s="5"/>
      <c r="J595" s="5"/>
      <c r="K595" s="5"/>
    </row>
    <row r="596" spans="2:11" x14ac:dyDescent="0.25">
      <c r="B596" s="1"/>
      <c r="C596" s="1"/>
      <c r="D596" s="8"/>
      <c r="E596" s="8"/>
      <c r="F596" s="8"/>
      <c r="G596" s="8"/>
      <c r="H596" s="8"/>
      <c r="I596" s="5"/>
      <c r="J596" s="5"/>
      <c r="K596" s="5"/>
    </row>
    <row r="597" spans="2:11" x14ac:dyDescent="0.25">
      <c r="B597" s="1"/>
      <c r="C597" s="1"/>
      <c r="D597" s="8"/>
      <c r="E597" s="8"/>
      <c r="F597" s="8"/>
      <c r="G597" s="8"/>
      <c r="H597" s="8"/>
      <c r="I597" s="5"/>
      <c r="J597" s="5"/>
      <c r="K597" s="5"/>
    </row>
    <row r="598" spans="2:11" x14ac:dyDescent="0.25">
      <c r="B598" s="1"/>
      <c r="C598" s="1"/>
      <c r="D598" s="8"/>
      <c r="E598" s="8"/>
      <c r="F598" s="8"/>
      <c r="G598" s="8"/>
      <c r="H598" s="8"/>
      <c r="I598" s="5"/>
      <c r="J598" s="5"/>
      <c r="K598" s="5"/>
    </row>
    <row r="599" spans="2:11" x14ac:dyDescent="0.25">
      <c r="B599" s="1"/>
      <c r="C599" s="1"/>
      <c r="D599" s="8"/>
      <c r="E599" s="8"/>
      <c r="F599" s="8"/>
      <c r="G599" s="8"/>
      <c r="H599" s="8"/>
      <c r="I599" s="5"/>
      <c r="J599" s="5"/>
      <c r="K599" s="5"/>
    </row>
    <row r="600" spans="2:11" x14ac:dyDescent="0.25">
      <c r="B600" s="1"/>
      <c r="C600" s="1"/>
      <c r="D600" s="8"/>
      <c r="E600" s="8"/>
      <c r="F600" s="8"/>
      <c r="G600" s="8"/>
      <c r="H600" s="8"/>
      <c r="I600" s="5"/>
      <c r="J600" s="5"/>
      <c r="K600" s="5"/>
    </row>
    <row r="601" spans="2:11" x14ac:dyDescent="0.25">
      <c r="B601" s="1"/>
      <c r="C601" s="1"/>
      <c r="D601" s="8"/>
      <c r="E601" s="8"/>
      <c r="F601" s="8"/>
      <c r="G601" s="8"/>
      <c r="H601" s="8"/>
      <c r="I601" s="5"/>
      <c r="J601" s="5"/>
      <c r="K601" s="5"/>
    </row>
    <row r="602" spans="2:11" x14ac:dyDescent="0.25">
      <c r="B602" s="1"/>
      <c r="C602" s="1"/>
      <c r="D602" s="8"/>
      <c r="E602" s="8"/>
      <c r="F602" s="8"/>
      <c r="G602" s="8"/>
      <c r="H602" s="8"/>
      <c r="I602" s="5"/>
      <c r="J602" s="5"/>
      <c r="K602" s="5"/>
    </row>
    <row r="603" spans="2:11" x14ac:dyDescent="0.25">
      <c r="B603" s="1"/>
      <c r="C603" s="1"/>
      <c r="D603" s="8"/>
      <c r="E603" s="8"/>
      <c r="F603" s="8"/>
      <c r="G603" s="8"/>
      <c r="H603" s="8"/>
      <c r="I603" s="5"/>
      <c r="J603" s="5"/>
      <c r="K603" s="5"/>
    </row>
    <row r="604" spans="2:11" x14ac:dyDescent="0.25">
      <c r="B604" s="1"/>
      <c r="C604" s="1"/>
      <c r="D604" s="8"/>
      <c r="E604" s="8"/>
      <c r="F604" s="8"/>
      <c r="G604" s="8"/>
      <c r="H604" s="8"/>
      <c r="I604" s="5"/>
      <c r="J604" s="5"/>
      <c r="K604" s="5"/>
    </row>
    <row r="605" spans="2:11" x14ac:dyDescent="0.25">
      <c r="B605" s="1"/>
      <c r="C605" s="1"/>
      <c r="D605" s="8"/>
      <c r="E605" s="8"/>
      <c r="F605" s="8"/>
      <c r="G605" s="8"/>
      <c r="H605" s="8"/>
      <c r="I605" s="5"/>
      <c r="J605" s="5"/>
      <c r="K605" s="5"/>
    </row>
    <row r="606" spans="2:11" x14ac:dyDescent="0.25">
      <c r="B606" s="1"/>
      <c r="C606" s="1"/>
      <c r="D606" s="8"/>
      <c r="E606" s="8"/>
      <c r="F606" s="8"/>
      <c r="G606" s="8"/>
      <c r="H606" s="8"/>
      <c r="I606" s="5"/>
      <c r="J606" s="5"/>
      <c r="K606" s="5"/>
    </row>
    <row r="607" spans="2:11" x14ac:dyDescent="0.25">
      <c r="B607" s="1"/>
      <c r="C607" s="1"/>
      <c r="D607" s="8"/>
      <c r="E607" s="8"/>
      <c r="F607" s="8"/>
      <c r="G607" s="8"/>
      <c r="H607" s="8"/>
      <c r="I607" s="5"/>
      <c r="J607" s="5"/>
      <c r="K607" s="5"/>
    </row>
    <row r="608" spans="2:11" x14ac:dyDescent="0.25">
      <c r="B608" s="1"/>
      <c r="C608" s="1"/>
      <c r="D608" s="8"/>
      <c r="E608" s="8"/>
      <c r="F608" s="8"/>
      <c r="G608" s="8"/>
      <c r="H608" s="8"/>
      <c r="I608" s="5"/>
      <c r="J608" s="5"/>
      <c r="K608" s="5"/>
    </row>
    <row r="609" spans="2:11" x14ac:dyDescent="0.25">
      <c r="B609" s="1"/>
      <c r="C609" s="1"/>
      <c r="D609" s="8"/>
      <c r="E609" s="8"/>
      <c r="F609" s="8"/>
      <c r="G609" s="8"/>
      <c r="H609" s="8"/>
      <c r="I609" s="5"/>
      <c r="J609" s="5"/>
      <c r="K609" s="5"/>
    </row>
    <row r="610" spans="2:11" x14ac:dyDescent="0.25">
      <c r="B610" s="1"/>
      <c r="C610" s="1"/>
      <c r="D610" s="8"/>
      <c r="E610" s="8"/>
      <c r="F610" s="8"/>
      <c r="G610" s="8"/>
      <c r="H610" s="8"/>
      <c r="I610" s="5"/>
      <c r="J610" s="5"/>
      <c r="K610" s="5"/>
    </row>
    <row r="611" spans="2:11" x14ac:dyDescent="0.25">
      <c r="B611" s="1"/>
      <c r="C611" s="1"/>
      <c r="D611" s="8"/>
      <c r="E611" s="8"/>
      <c r="F611" s="8"/>
      <c r="G611" s="8"/>
      <c r="H611" s="8"/>
      <c r="I611" s="5"/>
      <c r="J611" s="5"/>
      <c r="K611" s="5"/>
    </row>
    <row r="612" spans="2:11" x14ac:dyDescent="0.25">
      <c r="B612" s="1"/>
      <c r="C612" s="1"/>
      <c r="D612" s="8"/>
      <c r="E612" s="8"/>
      <c r="F612" s="8"/>
      <c r="G612" s="8"/>
      <c r="H612" s="8"/>
      <c r="I612" s="5"/>
      <c r="J612" s="5"/>
      <c r="K612" s="5"/>
    </row>
    <row r="613" spans="2:11" x14ac:dyDescent="0.25">
      <c r="B613" s="1"/>
      <c r="C613" s="1"/>
      <c r="D613" s="8"/>
      <c r="E613" s="8"/>
      <c r="F613" s="8"/>
      <c r="G613" s="8"/>
      <c r="H613" s="8"/>
      <c r="I613" s="5"/>
      <c r="J613" s="5"/>
      <c r="K613" s="5"/>
    </row>
    <row r="614" spans="2:11" x14ac:dyDescent="0.25">
      <c r="B614" s="1"/>
      <c r="C614" s="1"/>
      <c r="D614" s="8"/>
      <c r="E614" s="8"/>
      <c r="F614" s="8"/>
      <c r="G614" s="8"/>
      <c r="H614" s="8"/>
      <c r="I614" s="5"/>
      <c r="J614" s="5"/>
      <c r="K614" s="5"/>
    </row>
    <row r="615" spans="2:11" x14ac:dyDescent="0.25">
      <c r="B615" s="1"/>
      <c r="C615" s="1"/>
      <c r="D615" s="8"/>
      <c r="E615" s="8"/>
      <c r="F615" s="8"/>
      <c r="G615" s="8"/>
      <c r="H615" s="8"/>
      <c r="I615" s="5"/>
      <c r="J615" s="5"/>
      <c r="K615" s="5"/>
    </row>
    <row r="616" spans="2:11" x14ac:dyDescent="0.25">
      <c r="B616" s="1"/>
      <c r="C616" s="1"/>
      <c r="D616" s="8"/>
      <c r="E616" s="8"/>
      <c r="F616" s="8"/>
      <c r="G616" s="8"/>
      <c r="H616" s="8"/>
      <c r="I616" s="5"/>
      <c r="J616" s="5"/>
      <c r="K616" s="5"/>
    </row>
    <row r="617" spans="2:11" x14ac:dyDescent="0.25">
      <c r="B617" s="1"/>
      <c r="C617" s="1"/>
      <c r="D617" s="8"/>
      <c r="E617" s="8"/>
      <c r="F617" s="8"/>
      <c r="G617" s="8"/>
      <c r="H617" s="8"/>
      <c r="I617" s="5"/>
      <c r="J617" s="5"/>
      <c r="K617" s="5"/>
    </row>
    <row r="618" spans="2:11" x14ac:dyDescent="0.25">
      <c r="B618" s="1"/>
      <c r="C618" s="1"/>
      <c r="D618" s="8"/>
      <c r="E618" s="8"/>
      <c r="F618" s="8"/>
      <c r="G618" s="8"/>
      <c r="H618" s="8"/>
      <c r="I618" s="5"/>
      <c r="J618" s="5"/>
      <c r="K618" s="5"/>
    </row>
    <row r="619" spans="2:11" x14ac:dyDescent="0.25">
      <c r="B619" s="1"/>
      <c r="C619" s="1"/>
      <c r="D619" s="8"/>
      <c r="E619" s="8"/>
      <c r="F619" s="8"/>
      <c r="G619" s="8"/>
      <c r="H619" s="8"/>
      <c r="I619" s="5"/>
      <c r="J619" s="5"/>
      <c r="K619" s="5"/>
    </row>
    <row r="620" spans="2:11" x14ac:dyDescent="0.25">
      <c r="B620" s="1"/>
      <c r="C620" s="1"/>
      <c r="D620" s="8"/>
      <c r="E620" s="8"/>
      <c r="F620" s="8"/>
      <c r="G620" s="8"/>
      <c r="H620" s="8"/>
      <c r="I620" s="5"/>
      <c r="J620" s="5"/>
      <c r="K620" s="5"/>
    </row>
    <row r="621" spans="2:11" x14ac:dyDescent="0.25">
      <c r="B621" s="1"/>
      <c r="C621" s="1"/>
      <c r="D621" s="8"/>
      <c r="E621" s="8"/>
      <c r="F621" s="8"/>
      <c r="G621" s="8"/>
      <c r="H621" s="8"/>
      <c r="I621" s="5"/>
      <c r="J621" s="5"/>
      <c r="K621" s="5"/>
    </row>
    <row r="622" spans="2:11" x14ac:dyDescent="0.25">
      <c r="B622" s="1"/>
      <c r="C622" s="1"/>
      <c r="D622" s="8"/>
      <c r="E622" s="8"/>
      <c r="F622" s="8"/>
      <c r="G622" s="8"/>
      <c r="H622" s="8"/>
      <c r="I622" s="5"/>
      <c r="J622" s="5"/>
      <c r="K622" s="5"/>
    </row>
    <row r="623" spans="2:11" x14ac:dyDescent="0.25">
      <c r="B623" s="1"/>
      <c r="C623" s="1"/>
      <c r="D623" s="8"/>
      <c r="E623" s="8"/>
      <c r="F623" s="8"/>
      <c r="G623" s="8"/>
      <c r="H623" s="8"/>
      <c r="I623" s="5"/>
      <c r="J623" s="5"/>
      <c r="K623" s="5"/>
    </row>
    <row r="624" spans="2:11" x14ac:dyDescent="0.25">
      <c r="B624" s="1"/>
      <c r="C624" s="1"/>
      <c r="D624" s="8"/>
      <c r="E624" s="8"/>
      <c r="F624" s="8"/>
      <c r="G624" s="8"/>
      <c r="H624" s="8"/>
      <c r="I624" s="5"/>
      <c r="J624" s="5"/>
      <c r="K624" s="5"/>
    </row>
    <row r="625" spans="2:11" x14ac:dyDescent="0.25">
      <c r="B625" s="1"/>
      <c r="C625" s="1"/>
      <c r="D625" s="8"/>
      <c r="E625" s="8"/>
      <c r="F625" s="8"/>
      <c r="G625" s="8"/>
      <c r="H625" s="8"/>
      <c r="I625" s="5"/>
      <c r="J625" s="5"/>
      <c r="K625" s="5"/>
    </row>
    <row r="626" spans="2:11" x14ac:dyDescent="0.25">
      <c r="B626" s="1"/>
      <c r="C626" s="1"/>
      <c r="D626" s="8"/>
      <c r="E626" s="8"/>
      <c r="F626" s="8"/>
      <c r="G626" s="8"/>
      <c r="H626" s="8"/>
      <c r="I626" s="5"/>
      <c r="J626" s="5"/>
      <c r="K626" s="5"/>
    </row>
    <row r="627" spans="2:11" x14ac:dyDescent="0.25">
      <c r="B627" s="1"/>
      <c r="C627" s="1"/>
      <c r="D627" s="8"/>
      <c r="E627" s="8"/>
      <c r="F627" s="8"/>
      <c r="G627" s="8"/>
      <c r="H627" s="8"/>
      <c r="I627" s="5"/>
      <c r="J627" s="5"/>
      <c r="K627" s="5"/>
    </row>
    <row r="628" spans="2:11" x14ac:dyDescent="0.25">
      <c r="B628" s="1"/>
      <c r="C628" s="1"/>
      <c r="D628" s="8"/>
      <c r="E628" s="8"/>
      <c r="F628" s="8"/>
      <c r="G628" s="8"/>
      <c r="H628" s="8"/>
      <c r="I628" s="5"/>
      <c r="J628" s="5"/>
      <c r="K628" s="5"/>
    </row>
    <row r="629" spans="2:11" x14ac:dyDescent="0.25">
      <c r="B629" s="1"/>
      <c r="C629" s="1"/>
      <c r="D629" s="8"/>
      <c r="E629" s="8"/>
      <c r="F629" s="8"/>
      <c r="G629" s="8"/>
      <c r="H629" s="8"/>
      <c r="I629" s="5"/>
      <c r="J629" s="5"/>
      <c r="K629" s="5"/>
    </row>
    <row r="630" spans="2:11" x14ac:dyDescent="0.25">
      <c r="B630" s="1"/>
      <c r="C630" s="1"/>
      <c r="D630" s="8"/>
      <c r="E630" s="8"/>
      <c r="F630" s="8"/>
      <c r="G630" s="8"/>
      <c r="H630" s="8"/>
      <c r="I630" s="5"/>
      <c r="J630" s="5"/>
      <c r="K630" s="5"/>
    </row>
    <row r="631" spans="2:11" x14ac:dyDescent="0.25">
      <c r="B631" s="1"/>
      <c r="C631" s="1"/>
      <c r="D631" s="8"/>
      <c r="E631" s="8"/>
      <c r="F631" s="8"/>
      <c r="G631" s="8"/>
      <c r="H631" s="8"/>
      <c r="I631" s="5"/>
      <c r="J631" s="5"/>
      <c r="K631" s="5"/>
    </row>
    <row r="632" spans="2:11" x14ac:dyDescent="0.25">
      <c r="B632" s="1"/>
      <c r="C632" s="1"/>
      <c r="D632" s="8"/>
      <c r="E632" s="8"/>
      <c r="F632" s="8"/>
      <c r="G632" s="8"/>
      <c r="H632" s="8"/>
      <c r="I632" s="5"/>
      <c r="J632" s="5"/>
      <c r="K632" s="5"/>
    </row>
    <row r="633" spans="2:11" x14ac:dyDescent="0.25">
      <c r="B633" s="1"/>
      <c r="C633" s="1"/>
      <c r="D633" s="8"/>
      <c r="E633" s="8"/>
      <c r="F633" s="8"/>
      <c r="G633" s="8"/>
      <c r="H633" s="8"/>
      <c r="I633" s="5"/>
      <c r="J633" s="5"/>
      <c r="K633" s="5"/>
    </row>
    <row r="634" spans="2:11" x14ac:dyDescent="0.25">
      <c r="B634" s="1"/>
      <c r="C634" s="1"/>
      <c r="D634" s="8"/>
      <c r="E634" s="8"/>
      <c r="F634" s="8"/>
      <c r="G634" s="8"/>
      <c r="H634" s="8"/>
      <c r="I634" s="5"/>
      <c r="J634" s="5"/>
      <c r="K634" s="5"/>
    </row>
    <row r="635" spans="2:11" x14ac:dyDescent="0.25">
      <c r="B635" s="1"/>
      <c r="C635" s="1"/>
      <c r="D635" s="8"/>
      <c r="E635" s="8"/>
      <c r="F635" s="8"/>
      <c r="G635" s="8"/>
      <c r="H635" s="8"/>
      <c r="I635" s="5"/>
      <c r="J635" s="5"/>
      <c r="K635" s="5"/>
    </row>
    <row r="636" spans="2:11" x14ac:dyDescent="0.25">
      <c r="B636" s="1"/>
      <c r="C636" s="1"/>
      <c r="D636" s="8"/>
      <c r="E636" s="8"/>
      <c r="F636" s="8"/>
      <c r="G636" s="8"/>
      <c r="H636" s="8"/>
      <c r="I636" s="5"/>
      <c r="J636" s="5"/>
      <c r="K636" s="5"/>
    </row>
    <row r="637" spans="2:11" x14ac:dyDescent="0.25">
      <c r="B637" s="1"/>
      <c r="C637" s="1"/>
      <c r="D637" s="8"/>
      <c r="E637" s="8"/>
      <c r="F637" s="8"/>
      <c r="G637" s="8"/>
      <c r="H637" s="8"/>
      <c r="I637" s="5"/>
      <c r="J637" s="5"/>
      <c r="K637" s="5"/>
    </row>
    <row r="638" spans="2:11" x14ac:dyDescent="0.25">
      <c r="B638" s="1"/>
      <c r="C638" s="1"/>
      <c r="D638" s="8"/>
      <c r="E638" s="8"/>
      <c r="F638" s="8"/>
      <c r="G638" s="8"/>
      <c r="H638" s="8"/>
      <c r="I638" s="5"/>
      <c r="J638" s="5"/>
      <c r="K638" s="5"/>
    </row>
    <row r="639" spans="2:11" x14ac:dyDescent="0.25">
      <c r="B639" s="1"/>
      <c r="C639" s="1"/>
      <c r="D639" s="8"/>
      <c r="E639" s="8"/>
      <c r="F639" s="8"/>
      <c r="G639" s="8"/>
      <c r="H639" s="8"/>
      <c r="I639" s="5"/>
      <c r="J639" s="5"/>
      <c r="K639" s="5"/>
    </row>
    <row r="640" spans="2:11" x14ac:dyDescent="0.25">
      <c r="B640" s="1"/>
      <c r="C640" s="1"/>
      <c r="D640" s="8"/>
      <c r="E640" s="8"/>
      <c r="F640" s="8"/>
      <c r="G640" s="8"/>
      <c r="H640" s="8"/>
      <c r="I640" s="5"/>
      <c r="J640" s="5"/>
      <c r="K640" s="5"/>
    </row>
    <row r="641" spans="2:11" x14ac:dyDescent="0.25">
      <c r="B641" s="1"/>
      <c r="C641" s="1"/>
      <c r="D641" s="8"/>
      <c r="E641" s="8"/>
      <c r="F641" s="8"/>
      <c r="G641" s="8"/>
      <c r="H641" s="8"/>
      <c r="I641" s="5"/>
      <c r="J641" s="5"/>
      <c r="K641" s="5"/>
    </row>
    <row r="642" spans="2:11" x14ac:dyDescent="0.25">
      <c r="B642" s="1"/>
      <c r="C642" s="1"/>
      <c r="D642" s="8"/>
      <c r="E642" s="8"/>
      <c r="F642" s="8"/>
      <c r="G642" s="8"/>
      <c r="H642" s="8"/>
      <c r="I642" s="5"/>
      <c r="J642" s="5"/>
      <c r="K642" s="5"/>
    </row>
    <row r="643" spans="2:11" x14ac:dyDescent="0.25">
      <c r="B643" s="1"/>
      <c r="C643" s="1"/>
      <c r="D643" s="8"/>
      <c r="E643" s="8"/>
      <c r="F643" s="8"/>
      <c r="G643" s="8"/>
      <c r="H643" s="8"/>
      <c r="I643" s="5"/>
      <c r="J643" s="5"/>
      <c r="K643" s="5"/>
    </row>
    <row r="644" spans="2:11" x14ac:dyDescent="0.25">
      <c r="B644" s="1"/>
      <c r="C644" s="1"/>
      <c r="D644" s="8"/>
      <c r="E644" s="8"/>
      <c r="F644" s="8"/>
      <c r="G644" s="8"/>
      <c r="H644" s="8"/>
      <c r="I644" s="5"/>
      <c r="J644" s="5"/>
      <c r="K644" s="5"/>
    </row>
    <row r="645" spans="2:11" x14ac:dyDescent="0.25">
      <c r="B645" s="1"/>
      <c r="C645" s="1"/>
      <c r="D645" s="8"/>
      <c r="E645" s="8"/>
      <c r="F645" s="8"/>
      <c r="G645" s="8"/>
      <c r="H645" s="8"/>
      <c r="I645" s="5"/>
      <c r="J645" s="5"/>
      <c r="K645" s="5"/>
    </row>
    <row r="646" spans="2:11" x14ac:dyDescent="0.25">
      <c r="B646" s="1"/>
      <c r="C646" s="1"/>
      <c r="D646" s="8"/>
      <c r="E646" s="8"/>
      <c r="F646" s="8"/>
      <c r="G646" s="8"/>
      <c r="H646" s="8"/>
      <c r="I646" s="5"/>
      <c r="J646" s="5"/>
      <c r="K646" s="5"/>
    </row>
    <row r="647" spans="2:11" x14ac:dyDescent="0.25">
      <c r="B647" s="1"/>
      <c r="C647" s="1"/>
      <c r="D647" s="8"/>
      <c r="E647" s="8"/>
      <c r="F647" s="8"/>
      <c r="G647" s="8"/>
      <c r="H647" s="8"/>
      <c r="I647" s="5"/>
      <c r="J647" s="5"/>
      <c r="K647" s="5"/>
    </row>
    <row r="648" spans="2:11" x14ac:dyDescent="0.25">
      <c r="B648" s="1"/>
      <c r="C648" s="1"/>
      <c r="D648" s="8"/>
      <c r="E648" s="8"/>
      <c r="F648" s="8"/>
      <c r="G648" s="8"/>
      <c r="H648" s="8"/>
      <c r="I648" s="5"/>
      <c r="J648" s="5"/>
      <c r="K648" s="5"/>
    </row>
    <row r="649" spans="2:11" x14ac:dyDescent="0.25">
      <c r="B649" s="1"/>
      <c r="C649" s="1"/>
      <c r="D649" s="8"/>
      <c r="E649" s="8"/>
      <c r="F649" s="8"/>
      <c r="G649" s="8"/>
      <c r="H649" s="8"/>
      <c r="I649" s="5"/>
      <c r="J649" s="5"/>
      <c r="K649" s="5"/>
    </row>
    <row r="650" spans="2:11" x14ac:dyDescent="0.25">
      <c r="B650" s="1"/>
      <c r="C650" s="1"/>
      <c r="D650" s="8"/>
      <c r="E650" s="8"/>
      <c r="F650" s="8"/>
      <c r="G650" s="8"/>
      <c r="H650" s="8"/>
      <c r="I650" s="5"/>
      <c r="J650" s="5"/>
      <c r="K650" s="5"/>
    </row>
    <row r="651" spans="2:11" x14ac:dyDescent="0.25">
      <c r="B651" s="1"/>
      <c r="C651" s="1"/>
      <c r="D651" s="8"/>
      <c r="E651" s="8"/>
      <c r="F651" s="8"/>
      <c r="G651" s="8"/>
      <c r="H651" s="8"/>
      <c r="I651" s="5"/>
      <c r="J651" s="5"/>
      <c r="K651" s="5"/>
    </row>
    <row r="652" spans="2:11" x14ac:dyDescent="0.25">
      <c r="B652" s="1"/>
      <c r="C652" s="1"/>
      <c r="D652" s="8"/>
      <c r="E652" s="8"/>
      <c r="F652" s="8"/>
      <c r="G652" s="8"/>
      <c r="H652" s="8"/>
      <c r="I652" s="5"/>
      <c r="J652" s="5"/>
      <c r="K652" s="5"/>
    </row>
    <row r="653" spans="2:11" x14ac:dyDescent="0.25">
      <c r="B653" s="1"/>
      <c r="C653" s="1"/>
      <c r="D653" s="8"/>
      <c r="E653" s="8"/>
      <c r="F653" s="8"/>
      <c r="G653" s="8"/>
      <c r="H653" s="8"/>
      <c r="I653" s="5"/>
      <c r="J653" s="5"/>
      <c r="K653" s="5"/>
    </row>
    <row r="654" spans="2:11" x14ac:dyDescent="0.25">
      <c r="B654" s="1"/>
      <c r="C654" s="1"/>
      <c r="D654" s="8"/>
      <c r="E654" s="8"/>
      <c r="F654" s="8"/>
      <c r="G654" s="8"/>
      <c r="H654" s="8"/>
      <c r="I654" s="5"/>
      <c r="J654" s="5"/>
      <c r="K654" s="5"/>
    </row>
    <row r="655" spans="2:11" x14ac:dyDescent="0.25">
      <c r="B655" s="1"/>
      <c r="C655" s="1"/>
      <c r="D655" s="8"/>
      <c r="E655" s="8"/>
      <c r="F655" s="8"/>
      <c r="G655" s="8"/>
      <c r="H655" s="8"/>
      <c r="I655" s="5"/>
      <c r="J655" s="5"/>
      <c r="K655" s="5"/>
    </row>
    <row r="656" spans="2:11" x14ac:dyDescent="0.25">
      <c r="B656" s="1"/>
      <c r="C656" s="1"/>
      <c r="D656" s="8"/>
      <c r="E656" s="8"/>
      <c r="F656" s="8"/>
      <c r="G656" s="8"/>
      <c r="H656" s="8"/>
      <c r="I656" s="5"/>
      <c r="J656" s="5"/>
      <c r="K656" s="5"/>
    </row>
    <row r="657" spans="2:11" x14ac:dyDescent="0.25">
      <c r="B657" s="1"/>
      <c r="C657" s="1"/>
      <c r="D657" s="8"/>
      <c r="E657" s="8"/>
      <c r="F657" s="8"/>
      <c r="G657" s="8"/>
      <c r="H657" s="8"/>
      <c r="I657" s="5"/>
      <c r="J657" s="5"/>
      <c r="K657" s="5"/>
    </row>
    <row r="658" spans="2:11" x14ac:dyDescent="0.25">
      <c r="B658" s="1"/>
      <c r="C658" s="1"/>
      <c r="D658" s="8"/>
      <c r="E658" s="8"/>
      <c r="F658" s="8"/>
      <c r="G658" s="8"/>
      <c r="H658" s="8"/>
      <c r="I658" s="5"/>
      <c r="J658" s="5"/>
      <c r="K658" s="5"/>
    </row>
    <row r="659" spans="2:11" x14ac:dyDescent="0.25">
      <c r="B659" s="1"/>
      <c r="C659" s="1"/>
      <c r="D659" s="8"/>
      <c r="E659" s="8"/>
      <c r="F659" s="8"/>
      <c r="G659" s="8"/>
      <c r="H659" s="8"/>
      <c r="I659" s="5"/>
      <c r="J659" s="5"/>
      <c r="K659" s="5"/>
    </row>
    <row r="660" spans="2:11" x14ac:dyDescent="0.25">
      <c r="B660" s="1"/>
      <c r="C660" s="1"/>
      <c r="D660" s="8"/>
      <c r="E660" s="8"/>
      <c r="F660" s="8"/>
      <c r="G660" s="8"/>
      <c r="H660" s="8"/>
      <c r="I660" s="5"/>
      <c r="J660" s="5"/>
      <c r="K660" s="5"/>
    </row>
    <row r="661" spans="2:11" x14ac:dyDescent="0.25">
      <c r="B661" s="1"/>
      <c r="C661" s="1"/>
      <c r="D661" s="8"/>
      <c r="E661" s="8"/>
      <c r="F661" s="8"/>
      <c r="G661" s="8"/>
      <c r="H661" s="8"/>
      <c r="I661" s="5"/>
      <c r="J661" s="5"/>
      <c r="K661" s="5"/>
    </row>
    <row r="662" spans="2:11" x14ac:dyDescent="0.25">
      <c r="B662" s="1"/>
      <c r="C662" s="1"/>
      <c r="D662" s="8"/>
      <c r="E662" s="8"/>
      <c r="F662" s="8"/>
      <c r="G662" s="8"/>
      <c r="H662" s="8"/>
      <c r="I662" s="5"/>
      <c r="J662" s="5"/>
      <c r="K662" s="5"/>
    </row>
    <row r="663" spans="2:11" x14ac:dyDescent="0.25">
      <c r="B663" s="1"/>
      <c r="C663" s="1"/>
      <c r="D663" s="8"/>
      <c r="E663" s="8"/>
      <c r="F663" s="8"/>
      <c r="G663" s="8"/>
      <c r="H663" s="8"/>
      <c r="I663" s="5"/>
      <c r="J663" s="5"/>
      <c r="K663" s="5"/>
    </row>
    <row r="664" spans="2:11" x14ac:dyDescent="0.25">
      <c r="B664" s="1"/>
      <c r="C664" s="1"/>
      <c r="D664" s="8"/>
      <c r="E664" s="8"/>
      <c r="F664" s="8"/>
      <c r="G664" s="8"/>
      <c r="H664" s="8"/>
      <c r="I664" s="5"/>
      <c r="J664" s="5"/>
      <c r="K664" s="5"/>
    </row>
    <row r="665" spans="2:11" x14ac:dyDescent="0.25">
      <c r="B665" s="1"/>
      <c r="C665" s="1"/>
      <c r="D665" s="8"/>
      <c r="E665" s="8"/>
      <c r="F665" s="8"/>
      <c r="G665" s="8"/>
      <c r="H665" s="8"/>
      <c r="I665" s="5"/>
      <c r="J665" s="5"/>
      <c r="K665" s="5"/>
    </row>
    <row r="666" spans="2:11" x14ac:dyDescent="0.25">
      <c r="B666" s="1"/>
      <c r="C666" s="1"/>
      <c r="D666" s="8"/>
      <c r="E666" s="8"/>
      <c r="F666" s="8"/>
      <c r="G666" s="8"/>
      <c r="H666" s="8"/>
      <c r="I666" s="5"/>
      <c r="J666" s="5"/>
      <c r="K666" s="5"/>
    </row>
    <row r="667" spans="2:11" x14ac:dyDescent="0.25">
      <c r="B667" s="1"/>
      <c r="C667" s="1"/>
      <c r="D667" s="8"/>
      <c r="E667" s="8"/>
      <c r="F667" s="8"/>
      <c r="G667" s="8"/>
      <c r="H667" s="8"/>
      <c r="I667" s="5"/>
      <c r="J667" s="5"/>
      <c r="K667" s="5"/>
    </row>
    <row r="668" spans="2:11" x14ac:dyDescent="0.25">
      <c r="B668" s="1"/>
      <c r="C668" s="1"/>
      <c r="D668" s="8"/>
      <c r="E668" s="8"/>
      <c r="F668" s="8"/>
      <c r="G668" s="8"/>
      <c r="H668" s="8"/>
      <c r="I668" s="5"/>
      <c r="J668" s="5"/>
      <c r="K668" s="5"/>
    </row>
    <row r="669" spans="2:11" x14ac:dyDescent="0.25">
      <c r="B669" s="1"/>
      <c r="C669" s="1"/>
      <c r="D669" s="8"/>
      <c r="E669" s="8"/>
      <c r="F669" s="8"/>
      <c r="G669" s="8"/>
      <c r="H669" s="8"/>
      <c r="I669" s="5"/>
      <c r="J669" s="5"/>
      <c r="K669" s="5"/>
    </row>
    <row r="670" spans="2:11" x14ac:dyDescent="0.25">
      <c r="B670" s="1"/>
      <c r="C670" s="1"/>
      <c r="D670" s="8"/>
      <c r="E670" s="8"/>
      <c r="F670" s="8"/>
      <c r="G670" s="8"/>
      <c r="H670" s="8"/>
      <c r="I670" s="5"/>
      <c r="J670" s="5"/>
      <c r="K670" s="5"/>
    </row>
    <row r="671" spans="2:11" x14ac:dyDescent="0.25">
      <c r="B671" s="1"/>
      <c r="C671" s="1"/>
      <c r="D671" s="8"/>
      <c r="E671" s="8"/>
      <c r="F671" s="8"/>
      <c r="G671" s="8"/>
      <c r="H671" s="8"/>
      <c r="I671" s="5"/>
      <c r="J671" s="5"/>
      <c r="K671" s="5"/>
    </row>
    <row r="672" spans="2:11" x14ac:dyDescent="0.25">
      <c r="B672" s="1"/>
      <c r="C672" s="1"/>
      <c r="D672" s="8"/>
      <c r="E672" s="8"/>
      <c r="F672" s="8"/>
      <c r="G672" s="8"/>
      <c r="H672" s="8"/>
      <c r="I672" s="5"/>
      <c r="J672" s="5"/>
      <c r="K672" s="5"/>
    </row>
    <row r="673" spans="2:11" x14ac:dyDescent="0.25">
      <c r="B673" s="1"/>
      <c r="C673" s="1"/>
      <c r="D673" s="8"/>
      <c r="E673" s="8"/>
      <c r="F673" s="8"/>
      <c r="G673" s="8"/>
      <c r="H673" s="8"/>
      <c r="I673" s="5"/>
      <c r="J673" s="5"/>
      <c r="K673" s="5"/>
    </row>
    <row r="674" spans="2:11" x14ac:dyDescent="0.25">
      <c r="B674" s="1"/>
      <c r="C674" s="1"/>
      <c r="D674" s="8"/>
      <c r="E674" s="8"/>
      <c r="F674" s="8"/>
      <c r="G674" s="8"/>
      <c r="H674" s="8"/>
      <c r="I674" s="5"/>
      <c r="J674" s="5"/>
      <c r="K674" s="5"/>
    </row>
    <row r="675" spans="2:11" x14ac:dyDescent="0.25">
      <c r="B675" s="1"/>
      <c r="C675" s="1"/>
      <c r="D675" s="8"/>
      <c r="E675" s="8"/>
      <c r="F675" s="8"/>
      <c r="G675" s="8"/>
      <c r="H675" s="8"/>
      <c r="I675" s="5"/>
      <c r="J675" s="5"/>
      <c r="K675" s="5"/>
    </row>
    <row r="676" spans="2:11" x14ac:dyDescent="0.25">
      <c r="B676" s="1"/>
      <c r="C676" s="1"/>
      <c r="D676" s="8"/>
      <c r="E676" s="8"/>
      <c r="F676" s="8"/>
      <c r="G676" s="8"/>
      <c r="H676" s="8"/>
      <c r="I676" s="5"/>
      <c r="J676" s="5"/>
      <c r="K676" s="5"/>
    </row>
    <row r="677" spans="2:11" x14ac:dyDescent="0.25">
      <c r="B677" s="1"/>
      <c r="C677" s="1"/>
      <c r="D677" s="8"/>
      <c r="E677" s="8"/>
      <c r="F677" s="8"/>
      <c r="G677" s="8"/>
      <c r="H677" s="8"/>
      <c r="I677" s="5"/>
      <c r="J677" s="5"/>
      <c r="K677" s="5"/>
    </row>
    <row r="678" spans="2:11" x14ac:dyDescent="0.25">
      <c r="B678" s="1"/>
      <c r="C678" s="1"/>
      <c r="D678" s="8"/>
      <c r="E678" s="8"/>
      <c r="F678" s="8"/>
      <c r="G678" s="8"/>
      <c r="H678" s="8"/>
      <c r="I678" s="5"/>
      <c r="J678" s="5"/>
      <c r="K678" s="5"/>
    </row>
    <row r="679" spans="2:11" x14ac:dyDescent="0.25">
      <c r="B679" s="1"/>
      <c r="C679" s="1"/>
      <c r="D679" s="8"/>
      <c r="E679" s="8"/>
      <c r="F679" s="8"/>
      <c r="G679" s="8"/>
      <c r="H679" s="8"/>
      <c r="I679" s="5"/>
      <c r="J679" s="5"/>
      <c r="K679" s="5"/>
    </row>
    <row r="680" spans="2:11" x14ac:dyDescent="0.25">
      <c r="B680" s="1"/>
      <c r="C680" s="1"/>
      <c r="D680" s="8"/>
      <c r="E680" s="8"/>
      <c r="F680" s="8"/>
      <c r="G680" s="8"/>
      <c r="H680" s="8"/>
      <c r="I680" s="5"/>
      <c r="J680" s="5"/>
      <c r="K680" s="5"/>
    </row>
    <row r="681" spans="2:11" x14ac:dyDescent="0.25">
      <c r="B681" s="1"/>
      <c r="C681" s="1"/>
      <c r="D681" s="8"/>
      <c r="E681" s="8"/>
      <c r="F681" s="8"/>
      <c r="G681" s="8"/>
      <c r="H681" s="8"/>
      <c r="I681" s="5"/>
      <c r="J681" s="5"/>
      <c r="K681" s="5"/>
    </row>
    <row r="682" spans="2:11" x14ac:dyDescent="0.25">
      <c r="B682" s="1"/>
      <c r="C682" s="1"/>
      <c r="D682" s="8"/>
      <c r="E682" s="8"/>
      <c r="F682" s="8"/>
      <c r="G682" s="8"/>
      <c r="H682" s="8"/>
      <c r="I682" s="5"/>
      <c r="J682" s="5"/>
      <c r="K682" s="5"/>
    </row>
    <row r="683" spans="2:11" x14ac:dyDescent="0.25">
      <c r="B683" s="1"/>
      <c r="C683" s="1"/>
      <c r="D683" s="8"/>
      <c r="E683" s="8"/>
      <c r="F683" s="8"/>
      <c r="G683" s="8"/>
      <c r="H683" s="8"/>
      <c r="I683" s="5"/>
      <c r="J683" s="5"/>
      <c r="K683" s="5"/>
    </row>
    <row r="684" spans="2:11" x14ac:dyDescent="0.25">
      <c r="B684" s="1"/>
      <c r="C684" s="1"/>
      <c r="D684" s="8"/>
      <c r="E684" s="8"/>
      <c r="F684" s="8"/>
      <c r="G684" s="8"/>
      <c r="H684" s="8"/>
      <c r="I684" s="5"/>
      <c r="J684" s="5"/>
      <c r="K684" s="5"/>
    </row>
    <row r="685" spans="2:11" x14ac:dyDescent="0.25">
      <c r="B685" s="1"/>
      <c r="C685" s="1"/>
      <c r="D685" s="8"/>
      <c r="E685" s="8"/>
      <c r="F685" s="8"/>
      <c r="G685" s="8"/>
      <c r="H685" s="8"/>
      <c r="I685" s="5"/>
      <c r="J685" s="5"/>
      <c r="K685" s="5"/>
    </row>
    <row r="686" spans="2:11" x14ac:dyDescent="0.25">
      <c r="B686" s="1"/>
      <c r="C686" s="1"/>
      <c r="D686" s="8"/>
      <c r="E686" s="8"/>
      <c r="F686" s="8"/>
      <c r="G686" s="8"/>
      <c r="H686" s="8"/>
      <c r="I686" s="5"/>
      <c r="J686" s="5"/>
      <c r="K686" s="5"/>
    </row>
    <row r="687" spans="2:11" x14ac:dyDescent="0.25">
      <c r="B687" s="1"/>
      <c r="C687" s="1"/>
      <c r="D687" s="8"/>
      <c r="E687" s="8"/>
      <c r="F687" s="8"/>
      <c r="G687" s="8"/>
      <c r="H687" s="8"/>
      <c r="I687" s="5"/>
      <c r="J687" s="5"/>
      <c r="K687" s="5"/>
    </row>
    <row r="688" spans="2:11" x14ac:dyDescent="0.25">
      <c r="B688" s="1"/>
      <c r="C688" s="1"/>
      <c r="D688" s="8"/>
      <c r="E688" s="8"/>
      <c r="F688" s="8"/>
      <c r="G688" s="8"/>
      <c r="H688" s="8"/>
      <c r="I688" s="5"/>
      <c r="J688" s="5"/>
      <c r="K688" s="5"/>
    </row>
    <row r="689" spans="2:11" x14ac:dyDescent="0.25">
      <c r="B689" s="1"/>
      <c r="C689" s="1"/>
      <c r="D689" s="8"/>
      <c r="E689" s="8"/>
      <c r="F689" s="8"/>
      <c r="G689" s="8"/>
      <c r="H689" s="8"/>
      <c r="I689" s="5"/>
      <c r="J689" s="5"/>
      <c r="K689" s="5"/>
    </row>
    <row r="690" spans="2:11" x14ac:dyDescent="0.25">
      <c r="B690" s="1"/>
      <c r="C690" s="1"/>
      <c r="D690" s="8"/>
      <c r="E690" s="8"/>
      <c r="F690" s="8"/>
      <c r="G690" s="8"/>
      <c r="H690" s="8"/>
      <c r="I690" s="5"/>
      <c r="J690" s="5"/>
      <c r="K690" s="5"/>
    </row>
    <row r="691" spans="2:11" x14ac:dyDescent="0.25">
      <c r="B691" s="1"/>
      <c r="C691" s="1"/>
      <c r="D691" s="8"/>
      <c r="E691" s="8"/>
      <c r="F691" s="8"/>
      <c r="G691" s="8"/>
      <c r="H691" s="8"/>
      <c r="I691" s="5"/>
      <c r="J691" s="5"/>
      <c r="K691" s="5"/>
    </row>
    <row r="692" spans="2:11" x14ac:dyDescent="0.25">
      <c r="B692" s="1"/>
      <c r="C692" s="1"/>
      <c r="D692" s="8"/>
      <c r="E692" s="8"/>
      <c r="F692" s="8"/>
      <c r="G692" s="8"/>
      <c r="H692" s="8"/>
      <c r="I692" s="5"/>
      <c r="J692" s="5"/>
      <c r="K692" s="5"/>
    </row>
    <row r="693" spans="2:11" x14ac:dyDescent="0.25">
      <c r="B693" s="1"/>
      <c r="C693" s="1"/>
      <c r="D693" s="8"/>
      <c r="E693" s="8"/>
      <c r="F693" s="8"/>
      <c r="G693" s="8"/>
      <c r="H693" s="8"/>
      <c r="I693" s="5"/>
      <c r="J693" s="5"/>
      <c r="K693" s="5"/>
    </row>
    <row r="694" spans="2:11" x14ac:dyDescent="0.25">
      <c r="B694" s="1"/>
      <c r="C694" s="1"/>
      <c r="D694" s="8"/>
      <c r="E694" s="8"/>
      <c r="F694" s="8"/>
      <c r="G694" s="8"/>
      <c r="H694" s="8"/>
      <c r="I694" s="5"/>
      <c r="J694" s="5"/>
      <c r="K694" s="5"/>
    </row>
    <row r="695" spans="2:11" x14ac:dyDescent="0.25">
      <c r="B695" s="1"/>
      <c r="C695" s="1"/>
      <c r="D695" s="8"/>
      <c r="E695" s="8"/>
      <c r="F695" s="8"/>
      <c r="G695" s="8"/>
      <c r="H695" s="8"/>
      <c r="I695" s="5"/>
      <c r="J695" s="5"/>
      <c r="K695" s="5"/>
    </row>
    <row r="696" spans="2:11" x14ac:dyDescent="0.25">
      <c r="B696" s="1"/>
      <c r="C696" s="1"/>
      <c r="D696" s="8"/>
      <c r="E696" s="8"/>
      <c r="F696" s="8"/>
      <c r="G696" s="8"/>
      <c r="H696" s="8"/>
      <c r="I696" s="5"/>
      <c r="J696" s="5"/>
      <c r="K696" s="5"/>
    </row>
    <row r="697" spans="2:11" x14ac:dyDescent="0.25">
      <c r="B697" s="1"/>
      <c r="C697" s="1"/>
      <c r="D697" s="8"/>
      <c r="E697" s="8"/>
      <c r="F697" s="8"/>
      <c r="G697" s="8"/>
      <c r="H697" s="8"/>
      <c r="I697" s="5"/>
      <c r="J697" s="5"/>
      <c r="K697" s="5"/>
    </row>
    <row r="698" spans="2:11" x14ac:dyDescent="0.25">
      <c r="B698" s="1"/>
      <c r="C698" s="1"/>
      <c r="D698" s="8"/>
      <c r="E698" s="8"/>
      <c r="F698" s="8"/>
      <c r="G698" s="8"/>
      <c r="H698" s="8"/>
      <c r="I698" s="5"/>
      <c r="J698" s="5"/>
      <c r="K698" s="5"/>
    </row>
    <row r="699" spans="2:11" x14ac:dyDescent="0.25">
      <c r="B699" s="1"/>
      <c r="C699" s="1"/>
      <c r="D699" s="8"/>
      <c r="E699" s="8"/>
      <c r="F699" s="8"/>
      <c r="G699" s="8"/>
      <c r="H699" s="8"/>
      <c r="I699" s="5"/>
      <c r="J699" s="5"/>
      <c r="K699" s="5"/>
    </row>
    <row r="700" spans="2:11" x14ac:dyDescent="0.25">
      <c r="B700" s="1"/>
      <c r="C700" s="1"/>
      <c r="D700" s="8"/>
      <c r="E700" s="8"/>
      <c r="F700" s="8"/>
      <c r="G700" s="8"/>
      <c r="H700" s="8"/>
      <c r="I700" s="5"/>
      <c r="J700" s="5"/>
      <c r="K700" s="5"/>
    </row>
    <row r="701" spans="2:11" x14ac:dyDescent="0.25">
      <c r="B701" s="1"/>
      <c r="C701" s="1"/>
      <c r="D701" s="8"/>
      <c r="E701" s="8"/>
      <c r="F701" s="8"/>
      <c r="G701" s="8"/>
      <c r="H701" s="8"/>
      <c r="I701" s="5"/>
      <c r="J701" s="5"/>
      <c r="K701" s="5"/>
    </row>
    <row r="702" spans="2:11" x14ac:dyDescent="0.25">
      <c r="B702" s="1"/>
      <c r="C702" s="1"/>
      <c r="D702" s="8"/>
      <c r="E702" s="8"/>
      <c r="F702" s="8"/>
      <c r="G702" s="8"/>
      <c r="H702" s="8"/>
      <c r="I702" s="5"/>
      <c r="J702" s="5"/>
      <c r="K702" s="5"/>
    </row>
    <row r="703" spans="2:11" x14ac:dyDescent="0.25">
      <c r="B703" s="1"/>
      <c r="C703" s="1"/>
      <c r="D703" s="8"/>
      <c r="E703" s="8"/>
      <c r="F703" s="8"/>
      <c r="G703" s="8"/>
      <c r="H703" s="8"/>
      <c r="I703" s="5"/>
      <c r="J703" s="5"/>
      <c r="K703" s="5"/>
    </row>
    <row r="704" spans="2:11" x14ac:dyDescent="0.25">
      <c r="B704" s="1"/>
      <c r="C704" s="1"/>
      <c r="D704" s="8"/>
      <c r="E704" s="8"/>
      <c r="F704" s="8"/>
      <c r="G704" s="8"/>
      <c r="H704" s="8"/>
      <c r="I704" s="5"/>
      <c r="J704" s="5"/>
      <c r="K704" s="5"/>
    </row>
    <row r="705" spans="2:11" x14ac:dyDescent="0.25">
      <c r="B705" s="1"/>
      <c r="C705" s="1"/>
      <c r="D705" s="8"/>
      <c r="E705" s="8"/>
      <c r="F705" s="8"/>
      <c r="G705" s="8"/>
      <c r="H705" s="8"/>
      <c r="I705" s="5"/>
      <c r="J705" s="5"/>
      <c r="K705" s="5"/>
    </row>
    <row r="706" spans="2:11" x14ac:dyDescent="0.25">
      <c r="B706" s="1"/>
      <c r="C706" s="1"/>
      <c r="D706" s="8"/>
      <c r="E706" s="8"/>
      <c r="F706" s="8"/>
      <c r="G706" s="8"/>
      <c r="H706" s="8"/>
      <c r="I706" s="5"/>
      <c r="J706" s="5"/>
      <c r="K706" s="5"/>
    </row>
    <row r="707" spans="2:11" x14ac:dyDescent="0.25">
      <c r="B707" s="1"/>
      <c r="C707" s="1"/>
      <c r="D707" s="8"/>
      <c r="E707" s="8"/>
      <c r="F707" s="8"/>
      <c r="G707" s="8"/>
      <c r="H707" s="8"/>
      <c r="I707" s="5"/>
      <c r="J707" s="5"/>
      <c r="K707" s="5"/>
    </row>
    <row r="708" spans="2:11" x14ac:dyDescent="0.25">
      <c r="B708" s="1"/>
      <c r="C708" s="1"/>
      <c r="D708" s="8"/>
      <c r="E708" s="8"/>
      <c r="F708" s="8"/>
      <c r="G708" s="8"/>
      <c r="H708" s="8"/>
      <c r="I708" s="5"/>
      <c r="J708" s="5"/>
      <c r="K708" s="5"/>
    </row>
    <row r="709" spans="2:11" x14ac:dyDescent="0.25">
      <c r="B709" s="1"/>
      <c r="C709" s="1"/>
      <c r="D709" s="8"/>
      <c r="E709" s="8"/>
      <c r="F709" s="8"/>
      <c r="G709" s="8"/>
      <c r="H709" s="8"/>
      <c r="I709" s="5"/>
      <c r="J709" s="5"/>
      <c r="K709" s="5"/>
    </row>
    <row r="710" spans="2:11" x14ac:dyDescent="0.25">
      <c r="B710" s="1"/>
      <c r="C710" s="1"/>
      <c r="D710" s="8"/>
      <c r="E710" s="8"/>
      <c r="F710" s="8"/>
      <c r="G710" s="8"/>
      <c r="H710" s="8"/>
      <c r="I710" s="5"/>
      <c r="J710" s="5"/>
      <c r="K710" s="5"/>
    </row>
    <row r="711" spans="2:11" x14ac:dyDescent="0.25">
      <c r="B711" s="1"/>
      <c r="C711" s="1"/>
      <c r="D711" s="8"/>
      <c r="E711" s="8"/>
      <c r="F711" s="8"/>
      <c r="G711" s="8"/>
      <c r="H711" s="8"/>
      <c r="I711" s="5"/>
      <c r="J711" s="5"/>
      <c r="K711" s="5"/>
    </row>
    <row r="712" spans="2:11" x14ac:dyDescent="0.25">
      <c r="B712" s="1"/>
      <c r="C712" s="1"/>
      <c r="D712" s="8"/>
      <c r="E712" s="8"/>
      <c r="F712" s="8"/>
      <c r="G712" s="8"/>
      <c r="H712" s="8"/>
      <c r="I712" s="5"/>
      <c r="J712" s="5"/>
      <c r="K712" s="5"/>
    </row>
    <row r="713" spans="2:11" x14ac:dyDescent="0.25">
      <c r="B713" s="1"/>
      <c r="C713" s="1"/>
      <c r="D713" s="8"/>
      <c r="E713" s="8"/>
      <c r="F713" s="8"/>
      <c r="G713" s="8"/>
      <c r="H713" s="8"/>
      <c r="I713" s="5"/>
      <c r="J713" s="5"/>
      <c r="K713" s="5"/>
    </row>
    <row r="714" spans="2:11" x14ac:dyDescent="0.25">
      <c r="B714" s="1"/>
      <c r="C714" s="1"/>
      <c r="D714" s="8"/>
      <c r="E714" s="8"/>
      <c r="F714" s="8"/>
      <c r="G714" s="8"/>
      <c r="H714" s="8"/>
      <c r="I714" s="5"/>
      <c r="J714" s="5"/>
      <c r="K714" s="5"/>
    </row>
    <row r="715" spans="2:11" x14ac:dyDescent="0.25">
      <c r="B715" s="1"/>
      <c r="C715" s="1"/>
      <c r="D715" s="8"/>
      <c r="E715" s="8"/>
      <c r="F715" s="8"/>
      <c r="G715" s="8"/>
      <c r="H715" s="8"/>
      <c r="I715" s="5"/>
      <c r="J715" s="5"/>
      <c r="K715" s="5"/>
    </row>
    <row r="716" spans="2:11" x14ac:dyDescent="0.25">
      <c r="B716" s="1"/>
      <c r="C716" s="1"/>
      <c r="D716" s="8"/>
      <c r="E716" s="8"/>
      <c r="F716" s="8"/>
      <c r="G716" s="8"/>
      <c r="H716" s="8"/>
      <c r="I716" s="5"/>
      <c r="J716" s="5"/>
      <c r="K716" s="5"/>
    </row>
    <row r="717" spans="2:11" x14ac:dyDescent="0.25">
      <c r="B717" s="1"/>
      <c r="C717" s="1"/>
      <c r="D717" s="8"/>
      <c r="E717" s="8"/>
      <c r="F717" s="8"/>
      <c r="G717" s="8"/>
      <c r="H717" s="8"/>
      <c r="I717" s="5"/>
      <c r="J717" s="5"/>
      <c r="K717" s="5"/>
    </row>
    <row r="718" spans="2:11" x14ac:dyDescent="0.25">
      <c r="B718" s="1"/>
      <c r="C718" s="1"/>
      <c r="D718" s="8"/>
      <c r="E718" s="8"/>
      <c r="F718" s="8"/>
      <c r="G718" s="8"/>
      <c r="H718" s="8"/>
      <c r="I718" s="5"/>
      <c r="J718" s="5"/>
      <c r="K718" s="5"/>
    </row>
    <row r="719" spans="2:11" x14ac:dyDescent="0.25">
      <c r="B719" s="1"/>
      <c r="C719" s="1"/>
      <c r="D719" s="8"/>
      <c r="E719" s="8"/>
      <c r="F719" s="8"/>
      <c r="G719" s="8"/>
      <c r="H719" s="8"/>
      <c r="I719" s="5"/>
      <c r="J719" s="5"/>
      <c r="K719" s="5"/>
    </row>
    <row r="720" spans="2:11" x14ac:dyDescent="0.25">
      <c r="B720" s="1"/>
      <c r="C720" s="1"/>
      <c r="D720" s="8"/>
      <c r="E720" s="8"/>
      <c r="F720" s="8"/>
      <c r="G720" s="8"/>
      <c r="H720" s="8"/>
      <c r="I720" s="5"/>
      <c r="J720" s="5"/>
      <c r="K720" s="5"/>
    </row>
    <row r="721" spans="2:11" x14ac:dyDescent="0.25">
      <c r="B721" s="1"/>
      <c r="C721" s="1"/>
      <c r="D721" s="8"/>
      <c r="E721" s="8"/>
      <c r="F721" s="8"/>
      <c r="G721" s="8"/>
      <c r="H721" s="8"/>
      <c r="I721" s="5"/>
      <c r="J721" s="5"/>
      <c r="K721" s="5"/>
    </row>
    <row r="722" spans="2:11" x14ac:dyDescent="0.25">
      <c r="B722" s="1"/>
      <c r="C722" s="1"/>
      <c r="D722" s="8"/>
      <c r="E722" s="8"/>
      <c r="F722" s="8"/>
      <c r="G722" s="8"/>
      <c r="H722" s="8"/>
      <c r="I722" s="5"/>
      <c r="J722" s="5"/>
      <c r="K722" s="5"/>
    </row>
    <row r="723" spans="2:11" x14ac:dyDescent="0.25">
      <c r="B723" s="1"/>
      <c r="C723" s="1"/>
      <c r="D723" s="8"/>
      <c r="E723" s="8"/>
      <c r="F723" s="8"/>
      <c r="G723" s="8"/>
      <c r="H723" s="8"/>
      <c r="I723" s="5"/>
      <c r="J723" s="5"/>
      <c r="K723" s="5"/>
    </row>
    <row r="724" spans="2:11" x14ac:dyDescent="0.25">
      <c r="B724" s="1"/>
      <c r="C724" s="1"/>
      <c r="D724" s="8"/>
      <c r="E724" s="8"/>
      <c r="F724" s="8"/>
      <c r="G724" s="8"/>
      <c r="H724" s="8"/>
      <c r="I724" s="5"/>
      <c r="J724" s="5"/>
      <c r="K724" s="5"/>
    </row>
    <row r="725" spans="2:11" x14ac:dyDescent="0.25">
      <c r="B725" s="1"/>
      <c r="C725" s="1"/>
      <c r="D725" s="8"/>
      <c r="E725" s="8"/>
      <c r="F725" s="8"/>
      <c r="G725" s="8"/>
      <c r="H725" s="8"/>
      <c r="I725" s="5"/>
      <c r="J725" s="5"/>
      <c r="K725" s="5"/>
    </row>
    <row r="726" spans="2:11" x14ac:dyDescent="0.25">
      <c r="B726" s="1"/>
      <c r="C726" s="1"/>
      <c r="D726" s="8"/>
      <c r="E726" s="8"/>
      <c r="F726" s="8"/>
      <c r="G726" s="8"/>
      <c r="H726" s="8"/>
      <c r="I726" s="5"/>
      <c r="J726" s="5"/>
      <c r="K726" s="5"/>
    </row>
    <row r="727" spans="2:11" x14ac:dyDescent="0.25">
      <c r="B727" s="1"/>
      <c r="C727" s="1"/>
      <c r="D727" s="8"/>
      <c r="E727" s="8"/>
      <c r="F727" s="8"/>
      <c r="G727" s="8"/>
      <c r="H727" s="8"/>
      <c r="I727" s="5"/>
      <c r="J727" s="5"/>
      <c r="K727" s="5"/>
    </row>
    <row r="728" spans="2:11" x14ac:dyDescent="0.25">
      <c r="B728" s="1"/>
      <c r="C728" s="1"/>
      <c r="D728" s="8"/>
      <c r="E728" s="8"/>
      <c r="F728" s="8"/>
      <c r="G728" s="8"/>
      <c r="H728" s="8"/>
      <c r="I728" s="5"/>
      <c r="J728" s="5"/>
      <c r="K728" s="5"/>
    </row>
    <row r="729" spans="2:11" x14ac:dyDescent="0.25">
      <c r="B729" s="1"/>
      <c r="C729" s="1"/>
      <c r="D729" s="8"/>
      <c r="E729" s="8"/>
      <c r="F729" s="8"/>
      <c r="G729" s="8"/>
      <c r="H729" s="8"/>
      <c r="I729" s="5"/>
      <c r="J729" s="5"/>
      <c r="K729" s="5"/>
    </row>
    <row r="730" spans="2:11" x14ac:dyDescent="0.25">
      <c r="B730" s="1"/>
      <c r="C730" s="1"/>
      <c r="D730" s="8"/>
      <c r="E730" s="8"/>
      <c r="F730" s="8"/>
      <c r="G730" s="8"/>
      <c r="H730" s="8"/>
      <c r="I730" s="5"/>
      <c r="J730" s="5"/>
      <c r="K730" s="5"/>
    </row>
    <row r="731" spans="2:11" x14ac:dyDescent="0.25">
      <c r="B731" s="1"/>
      <c r="C731" s="1"/>
      <c r="D731" s="8"/>
      <c r="E731" s="8"/>
      <c r="F731" s="8"/>
      <c r="G731" s="8"/>
      <c r="H731" s="8"/>
      <c r="I731" s="5"/>
      <c r="J731" s="5"/>
      <c r="K731" s="5"/>
    </row>
    <row r="732" spans="2:11" x14ac:dyDescent="0.25">
      <c r="B732" s="1"/>
      <c r="C732" s="1"/>
      <c r="D732" s="8"/>
      <c r="E732" s="8"/>
      <c r="F732" s="8"/>
      <c r="G732" s="8"/>
      <c r="H732" s="8"/>
      <c r="I732" s="5"/>
      <c r="J732" s="5"/>
      <c r="K732" s="5"/>
    </row>
    <row r="733" spans="2:11" x14ac:dyDescent="0.25">
      <c r="B733" s="1"/>
      <c r="C733" s="1"/>
      <c r="D733" s="8"/>
      <c r="E733" s="8"/>
      <c r="F733" s="8"/>
      <c r="G733" s="8"/>
      <c r="H733" s="8"/>
      <c r="I733" s="5"/>
      <c r="J733" s="5"/>
      <c r="K733" s="5"/>
    </row>
    <row r="734" spans="2:11" x14ac:dyDescent="0.25">
      <c r="B734" s="1"/>
      <c r="C734" s="1"/>
      <c r="D734" s="8"/>
      <c r="E734" s="8"/>
      <c r="F734" s="8"/>
      <c r="G734" s="8"/>
      <c r="H734" s="8"/>
      <c r="I734" s="5"/>
      <c r="J734" s="5"/>
      <c r="K734" s="5"/>
    </row>
    <row r="735" spans="2:11" x14ac:dyDescent="0.25">
      <c r="B735" s="1"/>
      <c r="C735" s="1"/>
      <c r="D735" s="8"/>
      <c r="E735" s="8"/>
      <c r="F735" s="8"/>
      <c r="G735" s="8"/>
      <c r="H735" s="8"/>
      <c r="I735" s="5"/>
      <c r="J735" s="5"/>
      <c r="K735" s="5"/>
    </row>
    <row r="736" spans="2:11" x14ac:dyDescent="0.25">
      <c r="B736" s="1"/>
      <c r="C736" s="1"/>
      <c r="D736" s="8"/>
      <c r="E736" s="8"/>
      <c r="F736" s="8"/>
      <c r="G736" s="8"/>
      <c r="H736" s="8"/>
      <c r="I736" s="5"/>
      <c r="J736" s="5"/>
      <c r="K736" s="5"/>
    </row>
    <row r="737" spans="2:11" x14ac:dyDescent="0.25">
      <c r="B737" s="1"/>
      <c r="C737" s="1"/>
      <c r="D737" s="8"/>
      <c r="E737" s="8"/>
      <c r="F737" s="8"/>
      <c r="G737" s="8"/>
      <c r="H737" s="8"/>
      <c r="I737" s="5"/>
      <c r="J737" s="5"/>
      <c r="K737" s="5"/>
    </row>
    <row r="738" spans="2:11" x14ac:dyDescent="0.25">
      <c r="B738" s="1"/>
      <c r="C738" s="1"/>
      <c r="D738" s="8"/>
      <c r="E738" s="8"/>
      <c r="F738" s="8"/>
      <c r="G738" s="8"/>
      <c r="H738" s="8"/>
      <c r="I738" s="5"/>
      <c r="J738" s="5"/>
      <c r="K738" s="5"/>
    </row>
    <row r="739" spans="2:11" x14ac:dyDescent="0.25">
      <c r="B739" s="1"/>
      <c r="C739" s="1"/>
      <c r="D739" s="8"/>
      <c r="E739" s="8"/>
      <c r="F739" s="8"/>
      <c r="G739" s="8"/>
      <c r="H739" s="8"/>
      <c r="I739" s="5"/>
      <c r="J739" s="5"/>
      <c r="K739" s="5"/>
    </row>
    <row r="740" spans="2:11" x14ac:dyDescent="0.25">
      <c r="B740" s="1"/>
      <c r="C740" s="1"/>
      <c r="D740" s="8"/>
      <c r="E740" s="8"/>
      <c r="F740" s="8"/>
      <c r="G740" s="8"/>
      <c r="H740" s="8"/>
      <c r="I740" s="5"/>
      <c r="J740" s="5"/>
      <c r="K740" s="5"/>
    </row>
    <row r="741" spans="2:11" x14ac:dyDescent="0.25">
      <c r="B741" s="1"/>
      <c r="C741" s="1"/>
      <c r="D741" s="8"/>
      <c r="E741" s="8"/>
      <c r="F741" s="8"/>
      <c r="G741" s="8"/>
      <c r="H741" s="8"/>
      <c r="I741" s="5"/>
      <c r="J741" s="5"/>
      <c r="K741" s="5"/>
    </row>
    <row r="742" spans="2:11" x14ac:dyDescent="0.25">
      <c r="B742" s="1"/>
      <c r="C742" s="1"/>
      <c r="D742" s="8"/>
      <c r="E742" s="8"/>
      <c r="F742" s="8"/>
      <c r="G742" s="8"/>
      <c r="H742" s="8"/>
      <c r="I742" s="5"/>
      <c r="J742" s="5"/>
      <c r="K742" s="5"/>
    </row>
    <row r="743" spans="2:11" x14ac:dyDescent="0.25">
      <c r="B743" s="1"/>
      <c r="C743" s="1"/>
      <c r="D743" s="8"/>
      <c r="E743" s="8"/>
      <c r="F743" s="8"/>
      <c r="G743" s="8"/>
      <c r="H743" s="8"/>
      <c r="I743" s="5"/>
      <c r="J743" s="5"/>
      <c r="K743" s="5"/>
    </row>
    <row r="744" spans="2:11" x14ac:dyDescent="0.25">
      <c r="B744" s="1"/>
      <c r="C744" s="1"/>
      <c r="D744" s="8"/>
      <c r="E744" s="8"/>
      <c r="F744" s="8"/>
      <c r="G744" s="8"/>
      <c r="H744" s="8"/>
      <c r="I744" s="5"/>
      <c r="J744" s="5"/>
      <c r="K744" s="5"/>
    </row>
    <row r="745" spans="2:11" x14ac:dyDescent="0.25">
      <c r="B745" s="1"/>
      <c r="C745" s="1"/>
      <c r="D745" s="8"/>
      <c r="E745" s="8"/>
      <c r="F745" s="8"/>
      <c r="G745" s="8"/>
      <c r="H745" s="8"/>
      <c r="I745" s="5"/>
      <c r="J745" s="5"/>
      <c r="K745" s="5"/>
    </row>
    <row r="746" spans="2:11" x14ac:dyDescent="0.25">
      <c r="B746" s="1"/>
      <c r="C746" s="1"/>
      <c r="D746" s="8"/>
      <c r="E746" s="8"/>
      <c r="F746" s="8"/>
      <c r="G746" s="8"/>
      <c r="H746" s="8"/>
      <c r="I746" s="5"/>
      <c r="J746" s="5"/>
      <c r="K746" s="5"/>
    </row>
    <row r="747" spans="2:11" x14ac:dyDescent="0.25">
      <c r="B747" s="1"/>
      <c r="C747" s="1"/>
      <c r="D747" s="8"/>
      <c r="E747" s="8"/>
      <c r="F747" s="8"/>
      <c r="G747" s="8"/>
      <c r="H747" s="8"/>
      <c r="I747" s="5"/>
      <c r="J747" s="5"/>
      <c r="K747" s="5"/>
    </row>
    <row r="748" spans="2:11" x14ac:dyDescent="0.25">
      <c r="B748" s="1"/>
      <c r="C748" s="1"/>
      <c r="D748" s="8"/>
      <c r="E748" s="8"/>
      <c r="F748" s="8"/>
      <c r="G748" s="8"/>
      <c r="H748" s="8"/>
      <c r="I748" s="5"/>
      <c r="J748" s="5"/>
      <c r="K748" s="5"/>
    </row>
    <row r="749" spans="2:11" x14ac:dyDescent="0.25">
      <c r="B749" s="1"/>
      <c r="C749" s="1"/>
      <c r="D749" s="8"/>
      <c r="E749" s="8"/>
      <c r="F749" s="8"/>
      <c r="G749" s="8"/>
      <c r="H749" s="8"/>
      <c r="I749" s="5"/>
      <c r="J749" s="5"/>
      <c r="K749" s="5"/>
    </row>
    <row r="750" spans="2:11" x14ac:dyDescent="0.25">
      <c r="B750" s="1"/>
      <c r="C750" s="1"/>
      <c r="D750" s="8"/>
      <c r="E750" s="8"/>
      <c r="F750" s="8"/>
      <c r="G750" s="8"/>
      <c r="H750" s="8"/>
      <c r="I750" s="5"/>
      <c r="J750" s="5"/>
      <c r="K750" s="5"/>
    </row>
    <row r="751" spans="2:11" x14ac:dyDescent="0.25">
      <c r="B751" s="1"/>
      <c r="C751" s="1"/>
      <c r="D751" s="8"/>
      <c r="E751" s="8"/>
      <c r="F751" s="8"/>
      <c r="G751" s="8"/>
      <c r="H751" s="8"/>
      <c r="I751" s="5"/>
      <c r="J751" s="5"/>
      <c r="K751" s="5"/>
    </row>
    <row r="752" spans="2:11" x14ac:dyDescent="0.25">
      <c r="B752" s="1"/>
      <c r="C752" s="1"/>
      <c r="D752" s="8"/>
      <c r="E752" s="8"/>
      <c r="F752" s="8"/>
      <c r="G752" s="8"/>
      <c r="H752" s="8"/>
      <c r="I752" s="5"/>
      <c r="J752" s="5"/>
      <c r="K752" s="5"/>
    </row>
    <row r="753" spans="2:11" x14ac:dyDescent="0.25">
      <c r="B753" s="1"/>
      <c r="C753" s="1"/>
      <c r="D753" s="8"/>
      <c r="E753" s="8"/>
      <c r="F753" s="8"/>
      <c r="G753" s="8"/>
      <c r="H753" s="8"/>
      <c r="I753" s="5"/>
      <c r="J753" s="5"/>
      <c r="K753" s="5"/>
    </row>
    <row r="754" spans="2:11" x14ac:dyDescent="0.25">
      <c r="B754" s="1"/>
      <c r="C754" s="1"/>
      <c r="D754" s="8"/>
      <c r="E754" s="8"/>
      <c r="F754" s="8"/>
      <c r="G754" s="8"/>
      <c r="H754" s="8"/>
      <c r="I754" s="5"/>
      <c r="J754" s="5"/>
      <c r="K754" s="5"/>
    </row>
    <row r="755" spans="2:11" x14ac:dyDescent="0.25">
      <c r="B755" s="1"/>
      <c r="C755" s="1"/>
      <c r="D755" s="8"/>
      <c r="E755" s="8"/>
      <c r="F755" s="8"/>
      <c r="G755" s="8"/>
      <c r="H755" s="8"/>
      <c r="I755" s="5"/>
      <c r="J755" s="5"/>
      <c r="K755" s="5"/>
    </row>
    <row r="756" spans="2:11" x14ac:dyDescent="0.25">
      <c r="B756" s="1"/>
      <c r="C756" s="1"/>
      <c r="D756" s="8"/>
      <c r="E756" s="8"/>
      <c r="F756" s="8"/>
      <c r="G756" s="8"/>
      <c r="H756" s="8"/>
      <c r="I756" s="5"/>
      <c r="J756" s="5"/>
      <c r="K756" s="5"/>
    </row>
    <row r="757" spans="2:11" x14ac:dyDescent="0.25">
      <c r="B757" s="1"/>
      <c r="C757" s="1"/>
      <c r="D757" s="8"/>
      <c r="E757" s="8"/>
      <c r="F757" s="8"/>
      <c r="G757" s="8"/>
      <c r="H757" s="8"/>
      <c r="I757" s="5"/>
      <c r="J757" s="5"/>
      <c r="K757" s="5"/>
    </row>
    <row r="758" spans="2:11" x14ac:dyDescent="0.25">
      <c r="B758" s="1"/>
      <c r="C758" s="1"/>
      <c r="D758" s="8"/>
      <c r="E758" s="8"/>
      <c r="F758" s="8"/>
      <c r="G758" s="8"/>
      <c r="H758" s="8"/>
      <c r="I758" s="5"/>
      <c r="J758" s="5"/>
      <c r="K758" s="5"/>
    </row>
    <row r="759" spans="2:11" x14ac:dyDescent="0.25">
      <c r="B759" s="1"/>
      <c r="C759" s="1"/>
      <c r="D759" s="8"/>
      <c r="E759" s="8"/>
      <c r="F759" s="8"/>
      <c r="G759" s="8"/>
      <c r="H759" s="8"/>
      <c r="I759" s="5"/>
      <c r="J759" s="5"/>
      <c r="K759" s="5"/>
    </row>
    <row r="760" spans="2:11" x14ac:dyDescent="0.25">
      <c r="B760" s="1"/>
      <c r="C760" s="1"/>
      <c r="D760" s="8"/>
      <c r="E760" s="8"/>
      <c r="F760" s="8"/>
      <c r="G760" s="8"/>
      <c r="H760" s="8"/>
      <c r="I760" s="5"/>
      <c r="J760" s="5"/>
      <c r="K760" s="5"/>
    </row>
    <row r="761" spans="2:11" x14ac:dyDescent="0.25">
      <c r="B761" s="1"/>
      <c r="C761" s="1"/>
      <c r="D761" s="8"/>
      <c r="E761" s="8"/>
      <c r="F761" s="8"/>
      <c r="G761" s="8"/>
      <c r="H761" s="8"/>
      <c r="I761" s="5"/>
      <c r="J761" s="5"/>
      <c r="K761" s="5"/>
    </row>
    <row r="762" spans="2:11" x14ac:dyDescent="0.25">
      <c r="B762" s="1"/>
      <c r="C762" s="1"/>
      <c r="D762" s="8"/>
      <c r="E762" s="8"/>
      <c r="F762" s="8"/>
      <c r="G762" s="8"/>
      <c r="H762" s="8"/>
      <c r="I762" s="5"/>
      <c r="J762" s="5"/>
      <c r="K762" s="5"/>
    </row>
    <row r="763" spans="2:11" x14ac:dyDescent="0.25">
      <c r="B763" s="1"/>
      <c r="C763" s="1"/>
      <c r="D763" s="8"/>
      <c r="E763" s="8"/>
      <c r="F763" s="8"/>
      <c r="G763" s="8"/>
      <c r="H763" s="8"/>
      <c r="I763" s="5"/>
      <c r="J763" s="5"/>
      <c r="K763" s="5"/>
    </row>
    <row r="764" spans="2:11" x14ac:dyDescent="0.25">
      <c r="B764" s="1"/>
      <c r="C764" s="1"/>
      <c r="D764" s="8"/>
      <c r="E764" s="8"/>
      <c r="F764" s="8"/>
      <c r="G764" s="8"/>
      <c r="H764" s="8"/>
      <c r="I764" s="5"/>
      <c r="J764" s="5"/>
      <c r="K764" s="5"/>
    </row>
    <row r="765" spans="2:11" x14ac:dyDescent="0.25">
      <c r="B765" s="1"/>
      <c r="C765" s="1"/>
      <c r="D765" s="8"/>
      <c r="E765" s="8"/>
      <c r="F765" s="8"/>
      <c r="G765" s="8"/>
      <c r="H765" s="8"/>
      <c r="I765" s="5"/>
      <c r="J765" s="5"/>
      <c r="K765" s="5"/>
    </row>
    <row r="766" spans="2:11" x14ac:dyDescent="0.25">
      <c r="B766" s="1"/>
      <c r="C766" s="1"/>
      <c r="D766" s="8"/>
      <c r="E766" s="8"/>
      <c r="F766" s="8"/>
      <c r="G766" s="8"/>
      <c r="H766" s="8"/>
      <c r="I766" s="5"/>
      <c r="J766" s="5"/>
      <c r="K766" s="5"/>
    </row>
    <row r="767" spans="2:11" x14ac:dyDescent="0.25">
      <c r="B767" s="1"/>
      <c r="C767" s="1"/>
      <c r="D767" s="8"/>
      <c r="E767" s="8"/>
      <c r="F767" s="8"/>
      <c r="G767" s="8"/>
      <c r="H767" s="8"/>
      <c r="I767" s="5"/>
      <c r="J767" s="5"/>
      <c r="K767" s="5"/>
    </row>
    <row r="768" spans="2:11" x14ac:dyDescent="0.25">
      <c r="B768" s="1"/>
      <c r="C768" s="1"/>
      <c r="D768" s="8"/>
      <c r="E768" s="8"/>
      <c r="F768" s="8"/>
      <c r="G768" s="8"/>
      <c r="H768" s="8"/>
      <c r="I768" s="5"/>
      <c r="J768" s="5"/>
      <c r="K768" s="5"/>
    </row>
    <row r="769" spans="2:11" x14ac:dyDescent="0.25">
      <c r="B769" s="1"/>
      <c r="C769" s="1"/>
      <c r="D769" s="8"/>
      <c r="E769" s="8"/>
      <c r="F769" s="8"/>
      <c r="G769" s="8"/>
      <c r="H769" s="8"/>
      <c r="I769" s="5"/>
      <c r="J769" s="5"/>
      <c r="K769" s="5"/>
    </row>
    <row r="770" spans="2:11" x14ac:dyDescent="0.25">
      <c r="B770" s="1"/>
      <c r="C770" s="1"/>
      <c r="D770" s="8"/>
      <c r="E770" s="8"/>
      <c r="F770" s="8"/>
      <c r="G770" s="8"/>
      <c r="H770" s="8"/>
      <c r="I770" s="5"/>
      <c r="J770" s="5"/>
      <c r="K770" s="5"/>
    </row>
    <row r="771" spans="2:11" x14ac:dyDescent="0.25">
      <c r="B771" s="1"/>
      <c r="C771" s="1"/>
      <c r="D771" s="8"/>
      <c r="E771" s="8"/>
      <c r="F771" s="8"/>
      <c r="G771" s="8"/>
      <c r="H771" s="8"/>
      <c r="I771" s="5"/>
      <c r="J771" s="5"/>
      <c r="K771" s="5"/>
    </row>
    <row r="772" spans="2:11" x14ac:dyDescent="0.25">
      <c r="B772" s="1"/>
      <c r="C772" s="1"/>
      <c r="D772" s="8"/>
      <c r="E772" s="8"/>
      <c r="F772" s="8"/>
      <c r="G772" s="8"/>
      <c r="H772" s="8"/>
      <c r="I772" s="5"/>
      <c r="J772" s="5"/>
      <c r="K772" s="5"/>
    </row>
    <row r="773" spans="2:11" x14ac:dyDescent="0.25">
      <c r="B773" s="1"/>
      <c r="C773" s="1"/>
      <c r="D773" s="8"/>
      <c r="E773" s="8"/>
      <c r="F773" s="8"/>
      <c r="G773" s="8"/>
      <c r="H773" s="8"/>
      <c r="I773" s="5"/>
      <c r="J773" s="5"/>
      <c r="K773" s="5"/>
    </row>
    <row r="774" spans="2:11" x14ac:dyDescent="0.25">
      <c r="B774" s="1"/>
      <c r="C774" s="1"/>
      <c r="D774" s="8"/>
      <c r="E774" s="8"/>
      <c r="F774" s="8"/>
      <c r="G774" s="8"/>
      <c r="H774" s="8"/>
      <c r="I774" s="5"/>
      <c r="J774" s="5"/>
      <c r="K774" s="5"/>
    </row>
    <row r="775" spans="2:11" x14ac:dyDescent="0.25">
      <c r="B775" s="1"/>
      <c r="C775" s="1"/>
      <c r="D775" s="8"/>
      <c r="E775" s="8"/>
      <c r="F775" s="8"/>
      <c r="G775" s="8"/>
      <c r="H775" s="8"/>
      <c r="I775" s="5"/>
      <c r="J775" s="5"/>
      <c r="K775" s="5"/>
    </row>
    <row r="776" spans="2:11" x14ac:dyDescent="0.25">
      <c r="B776" s="1"/>
      <c r="C776" s="1"/>
      <c r="D776" s="8"/>
      <c r="E776" s="8"/>
      <c r="F776" s="8"/>
      <c r="G776" s="8"/>
      <c r="H776" s="8"/>
      <c r="I776" s="5"/>
      <c r="J776" s="5"/>
      <c r="K776" s="5"/>
    </row>
    <row r="777" spans="2:11" x14ac:dyDescent="0.25">
      <c r="B777" s="1"/>
      <c r="C777" s="1"/>
      <c r="D777" s="8"/>
      <c r="E777" s="8"/>
      <c r="F777" s="8"/>
      <c r="G777" s="8"/>
      <c r="H777" s="8"/>
      <c r="I777" s="5"/>
      <c r="J777" s="5"/>
      <c r="K777" s="5"/>
    </row>
    <row r="778" spans="2:11" x14ac:dyDescent="0.25">
      <c r="B778" s="1"/>
      <c r="C778" s="1"/>
      <c r="D778" s="8"/>
      <c r="E778" s="8"/>
      <c r="F778" s="8"/>
      <c r="G778" s="8"/>
      <c r="H778" s="8"/>
      <c r="I778" s="5"/>
      <c r="J778" s="5"/>
      <c r="K778" s="5"/>
    </row>
    <row r="779" spans="2:11" x14ac:dyDescent="0.25">
      <c r="B779" s="1"/>
      <c r="C779" s="1"/>
      <c r="D779" s="8"/>
      <c r="E779" s="8"/>
      <c r="F779" s="8"/>
      <c r="G779" s="8"/>
      <c r="H779" s="8"/>
      <c r="I779" s="5"/>
      <c r="J779" s="5"/>
      <c r="K779" s="5"/>
    </row>
    <row r="780" spans="2:11" x14ac:dyDescent="0.25">
      <c r="B780" s="1"/>
      <c r="C780" s="1"/>
      <c r="D780" s="8"/>
      <c r="E780" s="8"/>
      <c r="F780" s="8"/>
      <c r="G780" s="8"/>
      <c r="H780" s="8"/>
      <c r="I780" s="5"/>
      <c r="J780" s="5"/>
      <c r="K780" s="5"/>
    </row>
    <row r="781" spans="2:11" x14ac:dyDescent="0.25">
      <c r="B781" s="1"/>
      <c r="C781" s="1"/>
      <c r="D781" s="8"/>
      <c r="E781" s="8"/>
      <c r="F781" s="8"/>
      <c r="G781" s="8"/>
      <c r="H781" s="8"/>
      <c r="I781" s="5"/>
      <c r="J781" s="5"/>
      <c r="K781" s="5"/>
    </row>
    <row r="782" spans="2:11" x14ac:dyDescent="0.25">
      <c r="B782" s="1"/>
      <c r="C782" s="1"/>
      <c r="D782" s="8"/>
      <c r="E782" s="8"/>
      <c r="F782" s="8"/>
      <c r="G782" s="8"/>
      <c r="H782" s="8"/>
      <c r="I782" s="5"/>
      <c r="J782" s="5"/>
      <c r="K782" s="5"/>
    </row>
    <row r="783" spans="2:11" x14ac:dyDescent="0.25">
      <c r="B783" s="1"/>
      <c r="C783" s="1"/>
      <c r="D783" s="8"/>
      <c r="E783" s="8"/>
      <c r="F783" s="8"/>
      <c r="G783" s="8"/>
      <c r="H783" s="8"/>
      <c r="I783" s="5"/>
      <c r="J783" s="5"/>
      <c r="K783" s="5"/>
    </row>
    <row r="784" spans="2:11" x14ac:dyDescent="0.25">
      <c r="B784" s="1"/>
      <c r="C784" s="1"/>
      <c r="D784" s="8"/>
      <c r="E784" s="8"/>
      <c r="F784" s="8"/>
      <c r="G784" s="8"/>
      <c r="H784" s="8"/>
      <c r="I784" s="5"/>
      <c r="J784" s="5"/>
      <c r="K784" s="5"/>
    </row>
    <row r="785" spans="2:11" x14ac:dyDescent="0.25">
      <c r="B785" s="1"/>
      <c r="C785" s="1"/>
      <c r="D785" s="8"/>
      <c r="E785" s="8"/>
      <c r="F785" s="8"/>
      <c r="G785" s="8"/>
      <c r="H785" s="8"/>
      <c r="I785" s="5"/>
      <c r="J785" s="5"/>
      <c r="K785" s="5"/>
    </row>
    <row r="786" spans="2:11" x14ac:dyDescent="0.25">
      <c r="B786" s="1"/>
      <c r="C786" s="1"/>
      <c r="D786" s="8"/>
      <c r="E786" s="8"/>
      <c r="F786" s="8"/>
      <c r="G786" s="8"/>
      <c r="H786" s="8"/>
      <c r="I786" s="5"/>
      <c r="J786" s="5"/>
      <c r="K786" s="5"/>
    </row>
    <row r="787" spans="2:11" x14ac:dyDescent="0.25">
      <c r="B787" s="1"/>
      <c r="C787" s="1"/>
      <c r="D787" s="8"/>
      <c r="E787" s="8"/>
      <c r="F787" s="8"/>
      <c r="G787" s="8"/>
      <c r="H787" s="8"/>
      <c r="I787" s="5"/>
      <c r="J787" s="5"/>
      <c r="K787" s="5"/>
    </row>
    <row r="788" spans="2:11" x14ac:dyDescent="0.25">
      <c r="B788" s="1"/>
      <c r="C788" s="1"/>
      <c r="D788" s="8"/>
      <c r="E788" s="8"/>
      <c r="F788" s="8"/>
      <c r="G788" s="8"/>
      <c r="H788" s="8"/>
      <c r="I788" s="5"/>
      <c r="J788" s="5"/>
      <c r="K788" s="5"/>
    </row>
    <row r="789" spans="2:11" x14ac:dyDescent="0.25">
      <c r="B789" s="1"/>
      <c r="C789" s="1"/>
      <c r="D789" s="8"/>
      <c r="E789" s="8"/>
      <c r="F789" s="8"/>
      <c r="G789" s="8"/>
      <c r="H789" s="8"/>
      <c r="I789" s="5"/>
      <c r="J789" s="5"/>
      <c r="K789" s="5"/>
    </row>
    <row r="790" spans="2:11" x14ac:dyDescent="0.25">
      <c r="B790" s="1"/>
      <c r="C790" s="1"/>
      <c r="D790" s="8"/>
      <c r="E790" s="8"/>
      <c r="F790" s="8"/>
      <c r="G790" s="8"/>
      <c r="H790" s="8"/>
      <c r="I790" s="5"/>
      <c r="J790" s="5"/>
      <c r="K790" s="5"/>
    </row>
    <row r="791" spans="2:11" x14ac:dyDescent="0.25">
      <c r="B791" s="1"/>
      <c r="C791" s="1"/>
      <c r="D791" s="8"/>
      <c r="E791" s="8"/>
      <c r="F791" s="8"/>
      <c r="G791" s="8"/>
      <c r="H791" s="8"/>
      <c r="I791" s="5"/>
      <c r="J791" s="5"/>
      <c r="K791" s="5"/>
    </row>
    <row r="792" spans="2:11" x14ac:dyDescent="0.25">
      <c r="B792" s="1"/>
      <c r="C792" s="1"/>
      <c r="D792" s="8"/>
      <c r="E792" s="8"/>
      <c r="F792" s="8"/>
      <c r="G792" s="8"/>
      <c r="H792" s="8"/>
      <c r="I792" s="5"/>
      <c r="J792" s="5"/>
      <c r="K792" s="5"/>
    </row>
    <row r="793" spans="2:11" x14ac:dyDescent="0.25">
      <c r="B793" s="1"/>
      <c r="C793" s="1"/>
      <c r="D793" s="8"/>
      <c r="E793" s="8"/>
      <c r="F793" s="8"/>
      <c r="G793" s="8"/>
      <c r="H793" s="8"/>
      <c r="I793" s="5"/>
      <c r="J793" s="5"/>
      <c r="K793" s="5"/>
    </row>
    <row r="794" spans="2:11" x14ac:dyDescent="0.25">
      <c r="B794" s="1"/>
      <c r="C794" s="1"/>
      <c r="D794" s="8"/>
      <c r="E794" s="8"/>
      <c r="F794" s="8"/>
      <c r="G794" s="8"/>
      <c r="H794" s="8"/>
      <c r="I794" s="5"/>
      <c r="J794" s="5"/>
      <c r="K794" s="5"/>
    </row>
    <row r="795" spans="2:11" x14ac:dyDescent="0.25">
      <c r="B795" s="1"/>
      <c r="C795" s="1"/>
      <c r="D795" s="8"/>
      <c r="E795" s="8"/>
      <c r="F795" s="8"/>
      <c r="G795" s="8"/>
      <c r="H795" s="8"/>
      <c r="I795" s="5"/>
      <c r="J795" s="5"/>
      <c r="K795" s="5"/>
    </row>
    <row r="796" spans="2:11" x14ac:dyDescent="0.25">
      <c r="B796" s="1"/>
      <c r="C796" s="1"/>
      <c r="D796" s="8"/>
      <c r="E796" s="8"/>
      <c r="F796" s="8"/>
      <c r="G796" s="8"/>
      <c r="H796" s="8"/>
      <c r="I796" s="5"/>
      <c r="J796" s="5"/>
      <c r="K796" s="5"/>
    </row>
    <row r="797" spans="2:11" x14ac:dyDescent="0.25">
      <c r="B797" s="1"/>
      <c r="C797" s="1"/>
      <c r="D797" s="8"/>
      <c r="E797" s="8"/>
      <c r="F797" s="8"/>
      <c r="G797" s="8"/>
      <c r="H797" s="8"/>
      <c r="I797" s="5"/>
      <c r="J797" s="5"/>
      <c r="K797" s="5"/>
    </row>
    <row r="798" spans="2:11" x14ac:dyDescent="0.25">
      <c r="B798" s="1"/>
      <c r="C798" s="1"/>
      <c r="D798" s="8"/>
      <c r="E798" s="8"/>
      <c r="F798" s="8"/>
      <c r="G798" s="8"/>
      <c r="H798" s="8"/>
      <c r="I798" s="5"/>
      <c r="J798" s="5"/>
      <c r="K798" s="5"/>
    </row>
    <row r="799" spans="2:11" x14ac:dyDescent="0.25">
      <c r="B799" s="1"/>
      <c r="C799" s="1"/>
      <c r="D799" s="8"/>
      <c r="E799" s="8"/>
      <c r="F799" s="8"/>
      <c r="G799" s="8"/>
      <c r="H799" s="8"/>
      <c r="I799" s="5"/>
      <c r="J799" s="5"/>
      <c r="K799" s="5"/>
    </row>
    <row r="800" spans="2:11" x14ac:dyDescent="0.25">
      <c r="B800" s="1"/>
      <c r="C800" s="1"/>
      <c r="D800" s="8"/>
      <c r="E800" s="8"/>
      <c r="F800" s="8"/>
      <c r="G800" s="8"/>
      <c r="H800" s="8"/>
      <c r="I800" s="5"/>
      <c r="J800" s="5"/>
      <c r="K800" s="5"/>
    </row>
    <row r="801" spans="2:11" x14ac:dyDescent="0.25">
      <c r="B801" s="1"/>
      <c r="C801" s="1"/>
      <c r="D801" s="8"/>
      <c r="E801" s="8"/>
      <c r="F801" s="8"/>
      <c r="G801" s="8"/>
      <c r="H801" s="8"/>
      <c r="I801" s="5"/>
      <c r="J801" s="5"/>
      <c r="K801" s="5"/>
    </row>
    <row r="802" spans="2:11" x14ac:dyDescent="0.25">
      <c r="B802" s="1"/>
      <c r="C802" s="1"/>
      <c r="D802" s="8"/>
      <c r="E802" s="8"/>
      <c r="F802" s="8"/>
      <c r="G802" s="8"/>
      <c r="H802" s="8"/>
      <c r="I802" s="5"/>
      <c r="J802" s="5"/>
      <c r="K802" s="5"/>
    </row>
    <row r="803" spans="2:11" x14ac:dyDescent="0.25">
      <c r="B803" s="1"/>
      <c r="C803" s="1"/>
      <c r="D803" s="8"/>
      <c r="E803" s="8"/>
      <c r="F803" s="8"/>
      <c r="G803" s="8"/>
      <c r="H803" s="8"/>
      <c r="I803" s="5"/>
      <c r="J803" s="5"/>
      <c r="K803" s="5"/>
    </row>
    <row r="804" spans="2:11" x14ac:dyDescent="0.25">
      <c r="B804" s="1"/>
      <c r="C804" s="1"/>
      <c r="D804" s="8"/>
      <c r="E804" s="8"/>
      <c r="F804" s="8"/>
      <c r="G804" s="8"/>
      <c r="H804" s="8"/>
      <c r="I804" s="5"/>
      <c r="J804" s="5"/>
      <c r="K804" s="5"/>
    </row>
    <row r="805" spans="2:11" x14ac:dyDescent="0.25">
      <c r="B805" s="1"/>
      <c r="C805" s="1"/>
      <c r="D805" s="8"/>
      <c r="E805" s="8"/>
      <c r="F805" s="8"/>
      <c r="G805" s="8"/>
      <c r="H805" s="8"/>
      <c r="I805" s="5"/>
      <c r="J805" s="5"/>
      <c r="K805" s="5"/>
    </row>
    <row r="806" spans="2:11" x14ac:dyDescent="0.25">
      <c r="B806" s="1"/>
      <c r="C806" s="1"/>
      <c r="D806" s="8"/>
      <c r="E806" s="8"/>
      <c r="F806" s="8"/>
      <c r="G806" s="8"/>
      <c r="H806" s="8"/>
      <c r="I806" s="5"/>
      <c r="J806" s="5"/>
      <c r="K806" s="5"/>
    </row>
    <row r="807" spans="2:11" x14ac:dyDescent="0.25">
      <c r="B807" s="1"/>
      <c r="C807" s="1"/>
      <c r="D807" s="8"/>
      <c r="E807" s="8"/>
      <c r="F807" s="8"/>
      <c r="G807" s="8"/>
      <c r="H807" s="8"/>
      <c r="I807" s="5"/>
      <c r="J807" s="5"/>
      <c r="K807" s="5"/>
    </row>
    <row r="808" spans="2:11" x14ac:dyDescent="0.25">
      <c r="B808" s="1"/>
      <c r="C808" s="1"/>
      <c r="D808" s="8"/>
      <c r="E808" s="8"/>
      <c r="F808" s="8"/>
      <c r="G808" s="8"/>
      <c r="H808" s="8"/>
      <c r="I808" s="5"/>
      <c r="J808" s="5"/>
      <c r="K808" s="5"/>
    </row>
    <row r="809" spans="2:11" x14ac:dyDescent="0.25">
      <c r="B809" s="1"/>
      <c r="C809" s="1"/>
      <c r="D809" s="8"/>
      <c r="E809" s="8"/>
      <c r="F809" s="8"/>
      <c r="G809" s="8"/>
      <c r="H809" s="8"/>
      <c r="I809" s="5"/>
      <c r="J809" s="5"/>
      <c r="K809" s="5"/>
    </row>
    <row r="810" spans="2:11" x14ac:dyDescent="0.25">
      <c r="B810" s="1"/>
      <c r="C810" s="1"/>
      <c r="D810" s="8"/>
      <c r="E810" s="8"/>
      <c r="F810" s="8"/>
      <c r="G810" s="8"/>
      <c r="H810" s="8"/>
      <c r="I810" s="5"/>
      <c r="J810" s="5"/>
      <c r="K810" s="5"/>
    </row>
    <row r="811" spans="2:11" x14ac:dyDescent="0.25">
      <c r="B811" s="1"/>
      <c r="C811" s="1"/>
      <c r="D811" s="8"/>
      <c r="E811" s="8"/>
      <c r="F811" s="8"/>
      <c r="G811" s="8"/>
      <c r="H811" s="8"/>
      <c r="I811" s="5"/>
      <c r="J811" s="5"/>
      <c r="K811" s="5"/>
    </row>
    <row r="812" spans="2:11" x14ac:dyDescent="0.25">
      <c r="B812" s="1"/>
      <c r="C812" s="1"/>
      <c r="D812" s="8"/>
      <c r="E812" s="8"/>
      <c r="F812" s="8"/>
      <c r="G812" s="8"/>
      <c r="H812" s="8"/>
      <c r="I812" s="5"/>
      <c r="J812" s="5"/>
      <c r="K812" s="5"/>
    </row>
    <row r="813" spans="2:11" x14ac:dyDescent="0.25">
      <c r="B813" s="1"/>
      <c r="C813" s="1"/>
      <c r="D813" s="8"/>
      <c r="E813" s="8"/>
      <c r="F813" s="8"/>
      <c r="G813" s="8"/>
      <c r="H813" s="8"/>
      <c r="I813" s="5"/>
      <c r="J813" s="5"/>
      <c r="K813" s="5"/>
    </row>
    <row r="814" spans="2:11" x14ac:dyDescent="0.25">
      <c r="B814" s="1"/>
      <c r="C814" s="1"/>
      <c r="D814" s="8"/>
      <c r="E814" s="8"/>
      <c r="F814" s="8"/>
      <c r="G814" s="8"/>
      <c r="H814" s="8"/>
      <c r="I814" s="5"/>
      <c r="J814" s="5"/>
      <c r="K814" s="5"/>
    </row>
    <row r="815" spans="2:11" x14ac:dyDescent="0.25">
      <c r="B815" s="1"/>
      <c r="C815" s="1"/>
      <c r="D815" s="8"/>
      <c r="E815" s="8"/>
      <c r="F815" s="8"/>
      <c r="G815" s="8"/>
      <c r="H815" s="8"/>
      <c r="I815" s="5"/>
      <c r="J815" s="5"/>
      <c r="K815" s="5"/>
    </row>
    <row r="816" spans="2:11" x14ac:dyDescent="0.25">
      <c r="B816" s="1"/>
      <c r="C816" s="1"/>
      <c r="D816" s="8"/>
      <c r="E816" s="8"/>
      <c r="F816" s="8"/>
      <c r="G816" s="8"/>
      <c r="H816" s="8"/>
      <c r="I816" s="5"/>
      <c r="J816" s="5"/>
      <c r="K816" s="5"/>
    </row>
    <row r="817" spans="2:11" x14ac:dyDescent="0.25">
      <c r="B817" s="1"/>
      <c r="C817" s="1"/>
      <c r="D817" s="8"/>
      <c r="E817" s="8"/>
      <c r="F817" s="8"/>
      <c r="G817" s="8"/>
      <c r="H817" s="8"/>
      <c r="I817" s="5"/>
      <c r="J817" s="5"/>
      <c r="K817" s="5"/>
    </row>
    <row r="818" spans="2:11" x14ac:dyDescent="0.25">
      <c r="B818" s="1"/>
      <c r="C818" s="1"/>
      <c r="D818" s="8"/>
      <c r="E818" s="8"/>
      <c r="F818" s="8"/>
      <c r="G818" s="8"/>
      <c r="H818" s="8"/>
      <c r="I818" s="5"/>
      <c r="J818" s="5"/>
      <c r="K818" s="5"/>
    </row>
    <row r="819" spans="2:11" x14ac:dyDescent="0.25">
      <c r="B819" s="1"/>
      <c r="C819" s="1"/>
      <c r="D819" s="8"/>
      <c r="E819" s="8"/>
      <c r="F819" s="8"/>
      <c r="G819" s="8"/>
      <c r="H819" s="8"/>
      <c r="I819" s="5"/>
      <c r="J819" s="5"/>
      <c r="K819" s="5"/>
    </row>
    <row r="820" spans="2:11" x14ac:dyDescent="0.25">
      <c r="B820" s="1"/>
      <c r="C820" s="1"/>
      <c r="D820" s="8"/>
      <c r="E820" s="8"/>
      <c r="F820" s="8"/>
      <c r="G820" s="8"/>
      <c r="H820" s="8"/>
      <c r="I820" s="5"/>
      <c r="J820" s="5"/>
      <c r="K820" s="5"/>
    </row>
    <row r="821" spans="2:11" x14ac:dyDescent="0.25">
      <c r="B821" s="1"/>
      <c r="C821" s="1"/>
      <c r="D821" s="8"/>
      <c r="E821" s="8"/>
      <c r="F821" s="8"/>
      <c r="G821" s="8"/>
      <c r="H821" s="8"/>
      <c r="I821" s="5"/>
      <c r="J821" s="5"/>
      <c r="K821" s="5"/>
    </row>
    <row r="822" spans="2:11" x14ac:dyDescent="0.25">
      <c r="B822" s="1"/>
      <c r="C822" s="1"/>
      <c r="D822" s="8"/>
      <c r="E822" s="8"/>
      <c r="F822" s="8"/>
      <c r="G822" s="8"/>
      <c r="H822" s="8"/>
      <c r="I822" s="5"/>
      <c r="J822" s="5"/>
      <c r="K822" s="5"/>
    </row>
    <row r="823" spans="2:11" x14ac:dyDescent="0.25">
      <c r="B823" s="1"/>
      <c r="C823" s="1"/>
      <c r="D823" s="8"/>
      <c r="E823" s="8"/>
      <c r="F823" s="8"/>
      <c r="G823" s="8"/>
      <c r="H823" s="8"/>
      <c r="I823" s="5"/>
      <c r="J823" s="5"/>
      <c r="K823" s="5"/>
    </row>
    <row r="824" spans="2:11" x14ac:dyDescent="0.25">
      <c r="B824" s="1"/>
      <c r="C824" s="1"/>
      <c r="D824" s="8"/>
      <c r="E824" s="8"/>
      <c r="F824" s="8"/>
      <c r="G824" s="8"/>
      <c r="H824" s="8"/>
      <c r="I824" s="5"/>
      <c r="J824" s="5"/>
      <c r="K824" s="5"/>
    </row>
    <row r="825" spans="2:11" x14ac:dyDescent="0.25">
      <c r="B825" s="1"/>
      <c r="C825" s="1"/>
      <c r="D825" s="8"/>
      <c r="E825" s="8"/>
      <c r="F825" s="8"/>
      <c r="G825" s="8"/>
      <c r="H825" s="8"/>
      <c r="I825" s="5"/>
      <c r="J825" s="5"/>
      <c r="K825" s="5"/>
    </row>
    <row r="826" spans="2:11" x14ac:dyDescent="0.25">
      <c r="B826" s="1"/>
      <c r="C826" s="1"/>
      <c r="D826" s="8"/>
      <c r="E826" s="8"/>
      <c r="F826" s="8"/>
      <c r="G826" s="8"/>
      <c r="H826" s="8"/>
      <c r="I826" s="5"/>
      <c r="J826" s="5"/>
      <c r="K826" s="5"/>
    </row>
    <row r="827" spans="2:11" x14ac:dyDescent="0.25">
      <c r="B827" s="1"/>
      <c r="C827" s="1"/>
      <c r="D827" s="8"/>
      <c r="E827" s="8"/>
      <c r="F827" s="8"/>
      <c r="G827" s="8"/>
      <c r="H827" s="8"/>
      <c r="I827" s="5"/>
      <c r="J827" s="5"/>
      <c r="K827" s="5"/>
    </row>
    <row r="828" spans="2:11" x14ac:dyDescent="0.25">
      <c r="B828" s="1"/>
      <c r="C828" s="1"/>
      <c r="D828" s="8"/>
      <c r="E828" s="8"/>
      <c r="F828" s="8"/>
      <c r="G828" s="8"/>
      <c r="H828" s="8"/>
      <c r="I828" s="5"/>
      <c r="J828" s="5"/>
      <c r="K828" s="5"/>
    </row>
    <row r="829" spans="2:11" x14ac:dyDescent="0.25">
      <c r="B829" s="1"/>
      <c r="C829" s="1"/>
      <c r="D829" s="8"/>
      <c r="E829" s="8"/>
      <c r="F829" s="8"/>
      <c r="G829" s="8"/>
      <c r="H829" s="8"/>
      <c r="I829" s="5"/>
      <c r="J829" s="5"/>
      <c r="K829" s="5"/>
    </row>
    <row r="830" spans="2:11" x14ac:dyDescent="0.25">
      <c r="B830" s="1"/>
      <c r="C830" s="1"/>
      <c r="D830" s="8"/>
      <c r="E830" s="8"/>
      <c r="F830" s="8"/>
      <c r="G830" s="8"/>
      <c r="H830" s="8"/>
      <c r="I830" s="5"/>
      <c r="J830" s="5"/>
      <c r="K830" s="5"/>
    </row>
    <row r="831" spans="2:11" x14ac:dyDescent="0.25">
      <c r="B831" s="1"/>
      <c r="C831" s="1"/>
      <c r="D831" s="8"/>
      <c r="E831" s="8"/>
      <c r="F831" s="8"/>
      <c r="G831" s="8"/>
      <c r="H831" s="8"/>
      <c r="I831" s="5"/>
      <c r="J831" s="5"/>
      <c r="K831" s="5"/>
    </row>
    <row r="832" spans="2:11" x14ac:dyDescent="0.25">
      <c r="B832" s="1"/>
      <c r="C832" s="1"/>
      <c r="D832" s="8"/>
      <c r="E832" s="8"/>
      <c r="F832" s="8"/>
      <c r="G832" s="8"/>
      <c r="H832" s="8"/>
      <c r="I832" s="5"/>
      <c r="J832" s="5"/>
      <c r="K832" s="5"/>
    </row>
    <row r="833" spans="2:11" x14ac:dyDescent="0.25">
      <c r="B833" s="1"/>
      <c r="C833" s="1"/>
      <c r="D833" s="8"/>
      <c r="E833" s="8"/>
      <c r="F833" s="8"/>
      <c r="G833" s="8"/>
      <c r="H833" s="8"/>
      <c r="I833" s="5"/>
      <c r="J833" s="5"/>
      <c r="K833" s="5"/>
    </row>
    <row r="834" spans="2:11" x14ac:dyDescent="0.25">
      <c r="B834" s="1"/>
      <c r="C834" s="1"/>
      <c r="D834" s="8"/>
      <c r="E834" s="8"/>
      <c r="F834" s="8"/>
      <c r="G834" s="8"/>
      <c r="H834" s="8"/>
      <c r="I834" s="5"/>
      <c r="J834" s="5"/>
      <c r="K834" s="5"/>
    </row>
    <row r="835" spans="2:11" x14ac:dyDescent="0.25">
      <c r="B835" s="1"/>
      <c r="C835" s="1"/>
      <c r="D835" s="8"/>
      <c r="E835" s="8"/>
      <c r="F835" s="8"/>
      <c r="G835" s="8"/>
      <c r="H835" s="8"/>
      <c r="I835" s="5"/>
      <c r="J835" s="5"/>
      <c r="K835" s="5"/>
    </row>
    <row r="836" spans="2:11" x14ac:dyDescent="0.25">
      <c r="B836" s="1"/>
      <c r="C836" s="1"/>
      <c r="D836" s="8"/>
      <c r="E836" s="8"/>
      <c r="F836" s="8"/>
      <c r="G836" s="8"/>
      <c r="H836" s="8"/>
      <c r="I836" s="5"/>
      <c r="J836" s="5"/>
      <c r="K836" s="5"/>
    </row>
    <row r="837" spans="2:11" x14ac:dyDescent="0.25">
      <c r="B837" s="1"/>
      <c r="C837" s="1"/>
      <c r="D837" s="8"/>
      <c r="E837" s="8"/>
      <c r="F837" s="8"/>
      <c r="G837" s="8"/>
      <c r="H837" s="8"/>
      <c r="I837" s="5"/>
      <c r="J837" s="5"/>
      <c r="K837" s="5"/>
    </row>
    <row r="838" spans="2:11" x14ac:dyDescent="0.25">
      <c r="B838" s="1"/>
      <c r="C838" s="1"/>
      <c r="D838" s="8"/>
      <c r="E838" s="8"/>
      <c r="F838" s="8"/>
      <c r="G838" s="8"/>
      <c r="H838" s="8"/>
      <c r="I838" s="5"/>
      <c r="J838" s="5"/>
      <c r="K838" s="5"/>
    </row>
    <row r="839" spans="2:11" x14ac:dyDescent="0.25">
      <c r="B839" s="1"/>
      <c r="C839" s="1"/>
      <c r="D839" s="8"/>
      <c r="E839" s="8"/>
      <c r="F839" s="8"/>
      <c r="G839" s="8"/>
      <c r="H839" s="8"/>
      <c r="I839" s="5"/>
      <c r="J839" s="5"/>
      <c r="K839" s="5"/>
    </row>
    <row r="840" spans="2:11" x14ac:dyDescent="0.25">
      <c r="B840" s="1"/>
      <c r="C840" s="1"/>
      <c r="D840" s="8"/>
      <c r="E840" s="8"/>
      <c r="F840" s="8"/>
      <c r="G840" s="8"/>
      <c r="H840" s="8"/>
      <c r="I840" s="5"/>
      <c r="J840" s="5"/>
      <c r="K840" s="5"/>
    </row>
    <row r="841" spans="2:11" x14ac:dyDescent="0.25">
      <c r="B841" s="1"/>
      <c r="C841" s="1"/>
      <c r="D841" s="8"/>
      <c r="E841" s="8"/>
      <c r="F841" s="8"/>
      <c r="G841" s="8"/>
      <c r="H841" s="8"/>
      <c r="I841" s="5"/>
      <c r="J841" s="5"/>
      <c r="K841" s="5"/>
    </row>
    <row r="842" spans="2:11" x14ac:dyDescent="0.25">
      <c r="B842" s="1"/>
      <c r="C842" s="1"/>
      <c r="D842" s="8"/>
      <c r="E842" s="8"/>
      <c r="F842" s="8"/>
      <c r="G842" s="8"/>
      <c r="H842" s="8"/>
      <c r="I842" s="5"/>
      <c r="J842" s="5"/>
      <c r="K842" s="5"/>
    </row>
    <row r="843" spans="2:11" x14ac:dyDescent="0.25">
      <c r="B843" s="1"/>
      <c r="C843" s="1"/>
      <c r="D843" s="8"/>
      <c r="E843" s="8"/>
      <c r="F843" s="8"/>
      <c r="G843" s="8"/>
      <c r="H843" s="8"/>
      <c r="I843" s="5"/>
      <c r="J843" s="5"/>
      <c r="K843" s="5"/>
    </row>
    <row r="844" spans="2:11" x14ac:dyDescent="0.25">
      <c r="B844" s="1"/>
      <c r="C844" s="1"/>
      <c r="D844" s="8"/>
      <c r="E844" s="8"/>
      <c r="F844" s="8"/>
      <c r="G844" s="8"/>
      <c r="H844" s="8"/>
      <c r="I844" s="5"/>
      <c r="J844" s="5"/>
      <c r="K844" s="5"/>
    </row>
    <row r="845" spans="2:11" x14ac:dyDescent="0.25">
      <c r="B845" s="1"/>
      <c r="C845" s="1"/>
      <c r="D845" s="8"/>
      <c r="E845" s="8"/>
      <c r="F845" s="8"/>
      <c r="G845" s="8"/>
      <c r="H845" s="8"/>
      <c r="I845" s="5"/>
      <c r="J845" s="5"/>
      <c r="K845" s="5"/>
    </row>
    <row r="846" spans="2:11" x14ac:dyDescent="0.25">
      <c r="B846" s="1"/>
      <c r="C846" s="1"/>
      <c r="D846" s="8"/>
      <c r="E846" s="8"/>
      <c r="F846" s="8"/>
      <c r="G846" s="8"/>
      <c r="H846" s="8"/>
      <c r="I846" s="5"/>
      <c r="J846" s="5"/>
      <c r="K846" s="5"/>
    </row>
    <row r="847" spans="2:11" x14ac:dyDescent="0.25">
      <c r="B847" s="1"/>
      <c r="C847" s="1"/>
      <c r="D847" s="8"/>
      <c r="E847" s="8"/>
      <c r="F847" s="8"/>
      <c r="G847" s="8"/>
      <c r="H847" s="8"/>
      <c r="I847" s="5"/>
      <c r="J847" s="5"/>
      <c r="K847" s="5"/>
    </row>
    <row r="848" spans="2:11" x14ac:dyDescent="0.25">
      <c r="B848" s="1"/>
      <c r="C848" s="1"/>
      <c r="D848" s="8"/>
      <c r="E848" s="8"/>
      <c r="F848" s="8"/>
      <c r="G848" s="8"/>
      <c r="H848" s="8"/>
      <c r="I848" s="5"/>
      <c r="J848" s="5"/>
      <c r="K848" s="5"/>
    </row>
    <row r="849" spans="2:11" x14ac:dyDescent="0.25">
      <c r="B849" s="1"/>
      <c r="C849" s="1"/>
      <c r="D849" s="8"/>
      <c r="E849" s="8"/>
      <c r="F849" s="8"/>
      <c r="G849" s="8"/>
      <c r="H849" s="8"/>
      <c r="I849" s="5"/>
      <c r="J849" s="5"/>
      <c r="K849" s="5"/>
    </row>
    <row r="850" spans="2:11" x14ac:dyDescent="0.25">
      <c r="B850" s="1"/>
      <c r="C850" s="1"/>
      <c r="D850" s="8"/>
      <c r="E850" s="8"/>
      <c r="F850" s="8"/>
      <c r="G850" s="8"/>
      <c r="H850" s="8"/>
      <c r="I850" s="5"/>
      <c r="J850" s="5"/>
      <c r="K850" s="5"/>
    </row>
    <row r="851" spans="2:11" x14ac:dyDescent="0.25">
      <c r="B851" s="1"/>
      <c r="C851" s="1"/>
      <c r="D851" s="8"/>
      <c r="E851" s="8"/>
      <c r="F851" s="8"/>
      <c r="G851" s="8"/>
      <c r="H851" s="8"/>
      <c r="I851" s="5"/>
      <c r="J851" s="5"/>
      <c r="K851" s="5"/>
    </row>
    <row r="852" spans="2:11" x14ac:dyDescent="0.25">
      <c r="B852" s="1"/>
      <c r="C852" s="1"/>
      <c r="D852" s="8"/>
      <c r="E852" s="8"/>
      <c r="F852" s="8"/>
      <c r="G852" s="8"/>
      <c r="H852" s="8"/>
      <c r="I852" s="5"/>
      <c r="J852" s="5"/>
      <c r="K852" s="5"/>
    </row>
    <row r="853" spans="2:11" x14ac:dyDescent="0.25">
      <c r="B853" s="1"/>
      <c r="C853" s="1"/>
      <c r="D853" s="8"/>
      <c r="E853" s="8"/>
      <c r="F853" s="8"/>
      <c r="G853" s="8"/>
      <c r="H853" s="8"/>
      <c r="I853" s="5"/>
      <c r="J853" s="5"/>
      <c r="K853" s="5"/>
    </row>
    <row r="854" spans="2:11" x14ac:dyDescent="0.25">
      <c r="B854" s="1"/>
      <c r="C854" s="1"/>
      <c r="D854" s="8"/>
      <c r="E854" s="8"/>
      <c r="F854" s="8"/>
      <c r="G854" s="8"/>
      <c r="H854" s="8"/>
      <c r="I854" s="5"/>
      <c r="J854" s="5"/>
      <c r="K854" s="5"/>
    </row>
    <row r="855" spans="2:11" x14ac:dyDescent="0.25">
      <c r="B855" s="1"/>
      <c r="C855" s="1"/>
      <c r="D855" s="8"/>
      <c r="E855" s="8"/>
      <c r="F855" s="8"/>
      <c r="G855" s="8"/>
      <c r="H855" s="8"/>
      <c r="I855" s="5"/>
      <c r="J855" s="5"/>
      <c r="K855" s="5"/>
    </row>
    <row r="856" spans="2:11" x14ac:dyDescent="0.25">
      <c r="B856" s="1"/>
      <c r="C856" s="1"/>
      <c r="D856" s="8"/>
      <c r="E856" s="8"/>
      <c r="F856" s="8"/>
      <c r="G856" s="8"/>
      <c r="H856" s="8"/>
      <c r="I856" s="5"/>
      <c r="J856" s="5"/>
      <c r="K856" s="5"/>
    </row>
    <row r="857" spans="2:11" x14ac:dyDescent="0.25">
      <c r="B857" s="1"/>
      <c r="C857" s="1"/>
      <c r="D857" s="8"/>
      <c r="E857" s="8"/>
      <c r="F857" s="8"/>
      <c r="G857" s="8"/>
      <c r="H857" s="8"/>
      <c r="I857" s="5"/>
      <c r="J857" s="5"/>
      <c r="K857" s="5"/>
    </row>
    <row r="858" spans="2:11" x14ac:dyDescent="0.25">
      <c r="B858" s="1"/>
      <c r="C858" s="1"/>
      <c r="D858" s="8"/>
      <c r="E858" s="8"/>
      <c r="F858" s="8"/>
      <c r="G858" s="8"/>
      <c r="H858" s="8"/>
      <c r="I858" s="5"/>
      <c r="J858" s="5"/>
      <c r="K858" s="5"/>
    </row>
    <row r="859" spans="2:11" x14ac:dyDescent="0.25">
      <c r="B859" s="1"/>
      <c r="C859" s="1"/>
      <c r="D859" s="8"/>
      <c r="E859" s="8"/>
      <c r="F859" s="8"/>
      <c r="G859" s="8"/>
      <c r="H859" s="8"/>
      <c r="I859" s="5"/>
      <c r="J859" s="5"/>
      <c r="K859" s="5"/>
    </row>
    <row r="860" spans="2:11" x14ac:dyDescent="0.25">
      <c r="B860" s="1"/>
      <c r="C860" s="1"/>
      <c r="D860" s="8"/>
      <c r="E860" s="8"/>
      <c r="F860" s="8"/>
      <c r="G860" s="8"/>
      <c r="H860" s="8"/>
      <c r="I860" s="5"/>
      <c r="J860" s="5"/>
      <c r="K860" s="5"/>
    </row>
    <row r="861" spans="2:11" x14ac:dyDescent="0.25">
      <c r="B861" s="1"/>
      <c r="C861" s="1"/>
      <c r="D861" s="8"/>
      <c r="E861" s="8"/>
      <c r="F861" s="8"/>
      <c r="G861" s="8"/>
      <c r="H861" s="8"/>
      <c r="I861" s="5"/>
      <c r="J861" s="5"/>
      <c r="K861" s="5"/>
    </row>
    <row r="862" spans="2:11" x14ac:dyDescent="0.25">
      <c r="B862" s="1"/>
      <c r="C862" s="1"/>
      <c r="D862" s="8"/>
      <c r="E862" s="8"/>
      <c r="F862" s="8"/>
      <c r="G862" s="8"/>
      <c r="H862" s="8"/>
      <c r="I862" s="5"/>
      <c r="J862" s="5"/>
      <c r="K862" s="5"/>
    </row>
    <row r="863" spans="2:11" x14ac:dyDescent="0.25">
      <c r="B863" s="1"/>
      <c r="C863" s="1"/>
      <c r="D863" s="8"/>
      <c r="E863" s="8"/>
      <c r="F863" s="8"/>
      <c r="G863" s="8"/>
      <c r="H863" s="8"/>
      <c r="I863" s="5"/>
      <c r="J863" s="5"/>
      <c r="K863" s="5"/>
    </row>
    <row r="864" spans="2:11" x14ac:dyDescent="0.25">
      <c r="B864" s="1"/>
      <c r="C864" s="1"/>
      <c r="D864" s="8"/>
      <c r="E864" s="8"/>
      <c r="F864" s="8"/>
      <c r="G864" s="8"/>
      <c r="H864" s="8"/>
      <c r="I864" s="5"/>
      <c r="J864" s="5"/>
      <c r="K864" s="5"/>
    </row>
    <row r="865" spans="2:11" x14ac:dyDescent="0.25">
      <c r="B865" s="1"/>
      <c r="C865" s="1"/>
      <c r="D865" s="8"/>
      <c r="E865" s="8"/>
      <c r="F865" s="8"/>
      <c r="G865" s="8"/>
      <c r="H865" s="8"/>
      <c r="I865" s="5"/>
      <c r="J865" s="5"/>
      <c r="K865" s="5"/>
    </row>
    <row r="866" spans="2:11" x14ac:dyDescent="0.25">
      <c r="B866" s="1"/>
      <c r="C866" s="1"/>
      <c r="D866" s="8"/>
      <c r="E866" s="8"/>
      <c r="F866" s="8"/>
      <c r="G866" s="8"/>
      <c r="H866" s="8"/>
      <c r="I866" s="5"/>
      <c r="J866" s="5"/>
      <c r="K866" s="5"/>
    </row>
    <row r="867" spans="2:11" x14ac:dyDescent="0.25">
      <c r="B867" s="1"/>
      <c r="C867" s="1"/>
      <c r="D867" s="8"/>
      <c r="E867" s="8"/>
      <c r="F867" s="8"/>
      <c r="G867" s="8"/>
      <c r="H867" s="8"/>
      <c r="I867" s="5"/>
      <c r="J867" s="5"/>
      <c r="K867" s="5"/>
    </row>
    <row r="868" spans="2:11" x14ac:dyDescent="0.25">
      <c r="B868" s="1"/>
      <c r="C868" s="1"/>
      <c r="D868" s="8"/>
      <c r="E868" s="8"/>
      <c r="F868" s="8"/>
      <c r="G868" s="8"/>
      <c r="H868" s="8"/>
      <c r="I868" s="5"/>
      <c r="J868" s="5"/>
      <c r="K868" s="5"/>
    </row>
    <row r="869" spans="2:11" x14ac:dyDescent="0.25">
      <c r="B869" s="1"/>
      <c r="C869" s="1"/>
      <c r="D869" s="8"/>
      <c r="E869" s="8"/>
      <c r="F869" s="8"/>
      <c r="G869" s="8"/>
      <c r="H869" s="8"/>
      <c r="I869" s="5"/>
      <c r="J869" s="5"/>
      <c r="K869" s="5"/>
    </row>
    <row r="870" spans="2:11" x14ac:dyDescent="0.25">
      <c r="B870" s="1"/>
      <c r="C870" s="1"/>
      <c r="D870" s="8"/>
      <c r="E870" s="8"/>
      <c r="F870" s="8"/>
      <c r="G870" s="8"/>
      <c r="H870" s="8"/>
      <c r="I870" s="5"/>
      <c r="J870" s="5"/>
      <c r="K870" s="5"/>
    </row>
    <row r="871" spans="2:11" x14ac:dyDescent="0.25">
      <c r="B871" s="1"/>
      <c r="C871" s="1"/>
      <c r="D871" s="8"/>
      <c r="E871" s="8"/>
      <c r="F871" s="8"/>
      <c r="G871" s="8"/>
      <c r="H871" s="8"/>
      <c r="I871" s="5"/>
      <c r="J871" s="5"/>
      <c r="K871" s="5"/>
    </row>
    <row r="872" spans="2:11" x14ac:dyDescent="0.25">
      <c r="B872" s="1"/>
      <c r="C872" s="1"/>
      <c r="D872" s="8"/>
      <c r="E872" s="8"/>
      <c r="F872" s="8"/>
      <c r="G872" s="8"/>
      <c r="H872" s="8"/>
      <c r="I872" s="5"/>
      <c r="J872" s="5"/>
      <c r="K872" s="5"/>
    </row>
    <row r="873" spans="2:11" x14ac:dyDescent="0.25">
      <c r="B873" s="1"/>
      <c r="C873" s="1"/>
      <c r="D873" s="8"/>
      <c r="E873" s="8"/>
      <c r="F873" s="8"/>
      <c r="G873" s="8"/>
      <c r="H873" s="8"/>
      <c r="I873" s="5"/>
      <c r="J873" s="5"/>
      <c r="K873" s="5"/>
    </row>
    <row r="874" spans="2:11" x14ac:dyDescent="0.25">
      <c r="B874" s="1"/>
      <c r="C874" s="1"/>
      <c r="D874" s="8"/>
      <c r="E874" s="8"/>
      <c r="F874" s="8"/>
      <c r="G874" s="8"/>
      <c r="H874" s="8"/>
      <c r="I874" s="5"/>
      <c r="J874" s="5"/>
      <c r="K874" s="5"/>
    </row>
    <row r="875" spans="2:11" x14ac:dyDescent="0.25">
      <c r="B875" s="1"/>
      <c r="C875" s="1"/>
      <c r="D875" s="8"/>
      <c r="E875" s="8"/>
      <c r="F875" s="8"/>
      <c r="G875" s="8"/>
      <c r="H875" s="8"/>
      <c r="I875" s="5"/>
      <c r="J875" s="5"/>
      <c r="K875" s="5"/>
    </row>
    <row r="876" spans="2:11" x14ac:dyDescent="0.25">
      <c r="B876" s="1"/>
      <c r="C876" s="1"/>
      <c r="D876" s="8"/>
      <c r="E876" s="8"/>
      <c r="F876" s="8"/>
      <c r="G876" s="8"/>
      <c r="H876" s="8"/>
      <c r="I876" s="5"/>
      <c r="J876" s="5"/>
      <c r="K876" s="5"/>
    </row>
    <row r="877" spans="2:11" x14ac:dyDescent="0.25">
      <c r="B877" s="1"/>
      <c r="C877" s="1"/>
      <c r="D877" s="8"/>
      <c r="E877" s="8"/>
      <c r="F877" s="8"/>
      <c r="G877" s="8"/>
      <c r="H877" s="8"/>
      <c r="I877" s="5"/>
      <c r="J877" s="5"/>
      <c r="K877" s="5"/>
    </row>
    <row r="878" spans="2:11" x14ac:dyDescent="0.25">
      <c r="B878" s="1"/>
      <c r="C878" s="1"/>
      <c r="D878" s="8"/>
      <c r="E878" s="8"/>
      <c r="F878" s="8"/>
      <c r="G878" s="8"/>
      <c r="H878" s="8"/>
      <c r="I878" s="5"/>
      <c r="J878" s="5"/>
      <c r="K878" s="5"/>
    </row>
    <row r="879" spans="2:11" x14ac:dyDescent="0.25">
      <c r="B879" s="1"/>
      <c r="C879" s="1"/>
      <c r="D879" s="8"/>
      <c r="E879" s="8"/>
      <c r="F879" s="8"/>
      <c r="G879" s="8"/>
      <c r="H879" s="8"/>
      <c r="I879" s="5"/>
      <c r="J879" s="5"/>
      <c r="K879" s="5"/>
    </row>
    <row r="880" spans="2:11" x14ac:dyDescent="0.25">
      <c r="B880" s="1"/>
      <c r="C880" s="1"/>
      <c r="D880" s="8"/>
      <c r="E880" s="8"/>
      <c r="F880" s="8"/>
      <c r="G880" s="8"/>
      <c r="H880" s="8"/>
      <c r="I880" s="5"/>
      <c r="J880" s="5"/>
      <c r="K880" s="5"/>
    </row>
    <row r="881" spans="2:11" x14ac:dyDescent="0.25">
      <c r="B881" s="1"/>
      <c r="C881" s="1"/>
      <c r="D881" s="8"/>
      <c r="E881" s="8"/>
      <c r="F881" s="8"/>
      <c r="G881" s="8"/>
      <c r="H881" s="8"/>
      <c r="I881" s="5"/>
      <c r="J881" s="5"/>
      <c r="K881" s="5"/>
    </row>
    <row r="882" spans="2:11" x14ac:dyDescent="0.25">
      <c r="B882" s="1"/>
      <c r="C882" s="1"/>
      <c r="D882" s="8"/>
      <c r="E882" s="8"/>
      <c r="F882" s="8"/>
      <c r="G882" s="8"/>
      <c r="H882" s="8"/>
      <c r="I882" s="5"/>
      <c r="J882" s="5"/>
      <c r="K882" s="5"/>
    </row>
    <row r="883" spans="2:11" x14ac:dyDescent="0.25">
      <c r="B883" s="1"/>
      <c r="C883" s="1"/>
      <c r="D883" s="8"/>
      <c r="E883" s="8"/>
      <c r="F883" s="8"/>
      <c r="G883" s="8"/>
      <c r="H883" s="8"/>
      <c r="I883" s="5"/>
      <c r="J883" s="5"/>
      <c r="K883" s="5"/>
    </row>
    <row r="884" spans="2:11" x14ac:dyDescent="0.25">
      <c r="B884" s="1"/>
      <c r="C884" s="1"/>
      <c r="D884" s="8"/>
      <c r="E884" s="8"/>
      <c r="F884" s="8"/>
      <c r="G884" s="8"/>
      <c r="H884" s="8"/>
      <c r="I884" s="5"/>
      <c r="J884" s="5"/>
      <c r="K884" s="5"/>
    </row>
    <row r="885" spans="2:11" x14ac:dyDescent="0.25">
      <c r="B885" s="1"/>
      <c r="C885" s="1"/>
      <c r="D885" s="8"/>
      <c r="E885" s="8"/>
      <c r="F885" s="8"/>
      <c r="G885" s="8"/>
      <c r="H885" s="8"/>
      <c r="I885" s="5"/>
      <c r="J885" s="5"/>
      <c r="K885" s="5"/>
    </row>
    <row r="886" spans="2:11" x14ac:dyDescent="0.25">
      <c r="B886" s="1"/>
      <c r="C886" s="1"/>
      <c r="D886" s="8"/>
      <c r="E886" s="8"/>
      <c r="F886" s="8"/>
      <c r="G886" s="8"/>
      <c r="H886" s="8"/>
      <c r="I886" s="5"/>
      <c r="J886" s="5"/>
      <c r="K886" s="5"/>
    </row>
    <row r="887" spans="2:11" x14ac:dyDescent="0.25">
      <c r="B887" s="1"/>
      <c r="C887" s="1"/>
      <c r="D887" s="8"/>
      <c r="E887" s="8"/>
      <c r="F887" s="8"/>
      <c r="G887" s="8"/>
      <c r="H887" s="8"/>
      <c r="I887" s="5"/>
      <c r="J887" s="5"/>
      <c r="K887" s="5"/>
    </row>
    <row r="888" spans="2:11" x14ac:dyDescent="0.25">
      <c r="B888" s="1"/>
      <c r="C888" s="1"/>
      <c r="D888" s="8"/>
      <c r="E888" s="8"/>
      <c r="F888" s="8"/>
      <c r="G888" s="8"/>
      <c r="H888" s="8"/>
      <c r="I888" s="5"/>
      <c r="J888" s="5"/>
      <c r="K888" s="5"/>
    </row>
    <row r="889" spans="2:11" x14ac:dyDescent="0.25">
      <c r="B889" s="1"/>
      <c r="C889" s="1"/>
      <c r="D889" s="8"/>
      <c r="E889" s="8"/>
      <c r="F889" s="8"/>
      <c r="G889" s="8"/>
      <c r="H889" s="8"/>
      <c r="I889" s="5"/>
      <c r="J889" s="5"/>
      <c r="K889" s="5"/>
    </row>
    <row r="890" spans="2:11" x14ac:dyDescent="0.25">
      <c r="B890" s="1"/>
      <c r="C890" s="1"/>
      <c r="D890" s="8"/>
      <c r="E890" s="8"/>
      <c r="F890" s="8"/>
      <c r="G890" s="8"/>
      <c r="H890" s="8"/>
      <c r="I890" s="5"/>
      <c r="J890" s="5"/>
      <c r="K890" s="5"/>
    </row>
    <row r="891" spans="2:11" x14ac:dyDescent="0.25">
      <c r="B891" s="1"/>
      <c r="C891" s="1"/>
      <c r="D891" s="8"/>
      <c r="E891" s="8"/>
      <c r="F891" s="8"/>
      <c r="G891" s="8"/>
      <c r="H891" s="8"/>
      <c r="I891" s="5"/>
      <c r="J891" s="5"/>
      <c r="K891" s="5"/>
    </row>
    <row r="892" spans="2:11" x14ac:dyDescent="0.25">
      <c r="B892" s="1"/>
      <c r="C892" s="1"/>
      <c r="D892" s="8"/>
      <c r="E892" s="8"/>
      <c r="F892" s="8"/>
      <c r="G892" s="8"/>
      <c r="H892" s="8"/>
      <c r="I892" s="5"/>
      <c r="J892" s="5"/>
      <c r="K892" s="5"/>
    </row>
    <row r="893" spans="2:11" x14ac:dyDescent="0.25">
      <c r="B893" s="1"/>
      <c r="C893" s="1"/>
      <c r="D893" s="8"/>
      <c r="E893" s="8"/>
      <c r="F893" s="8"/>
      <c r="G893" s="8"/>
      <c r="H893" s="8"/>
      <c r="I893" s="5"/>
      <c r="J893" s="5"/>
      <c r="K893" s="5"/>
    </row>
    <row r="894" spans="2:11" x14ac:dyDescent="0.25">
      <c r="B894" s="1"/>
      <c r="C894" s="1"/>
      <c r="D894" s="8"/>
      <c r="E894" s="8"/>
      <c r="F894" s="8"/>
      <c r="G894" s="8"/>
      <c r="H894" s="8"/>
      <c r="I894" s="5"/>
      <c r="J894" s="5"/>
      <c r="K894" s="5"/>
    </row>
    <row r="895" spans="2:11" x14ac:dyDescent="0.25">
      <c r="B895" s="1"/>
      <c r="C895" s="1"/>
      <c r="D895" s="8"/>
      <c r="E895" s="8"/>
      <c r="F895" s="8"/>
      <c r="G895" s="8"/>
      <c r="H895" s="8"/>
      <c r="I895" s="5"/>
      <c r="J895" s="5"/>
      <c r="K895" s="5"/>
    </row>
    <row r="896" spans="2:11" x14ac:dyDescent="0.25">
      <c r="B896" s="1"/>
      <c r="C896" s="1"/>
      <c r="D896" s="8"/>
      <c r="E896" s="8"/>
      <c r="F896" s="8"/>
      <c r="G896" s="8"/>
      <c r="H896" s="8"/>
      <c r="I896" s="5"/>
      <c r="J896" s="5"/>
      <c r="K896" s="5"/>
    </row>
    <row r="897" spans="2:11" x14ac:dyDescent="0.25">
      <c r="B897" s="1"/>
      <c r="C897" s="1"/>
      <c r="D897" s="8"/>
      <c r="E897" s="8"/>
      <c r="F897" s="8"/>
      <c r="G897" s="8"/>
      <c r="H897" s="8"/>
      <c r="I897" s="5"/>
      <c r="J897" s="5"/>
      <c r="K897" s="5"/>
    </row>
    <row r="898" spans="2:11" x14ac:dyDescent="0.25">
      <c r="B898" s="1"/>
      <c r="C898" s="1"/>
      <c r="D898" s="8"/>
      <c r="E898" s="8"/>
      <c r="F898" s="8"/>
      <c r="G898" s="8"/>
      <c r="H898" s="8"/>
      <c r="I898" s="5"/>
      <c r="J898" s="5"/>
      <c r="K898" s="5"/>
    </row>
    <row r="899" spans="2:11" x14ac:dyDescent="0.25">
      <c r="B899" s="1"/>
      <c r="C899" s="1"/>
      <c r="D899" s="8"/>
      <c r="E899" s="8"/>
      <c r="F899" s="8"/>
      <c r="G899" s="8"/>
      <c r="H899" s="8"/>
      <c r="I899" s="5"/>
      <c r="J899" s="5"/>
      <c r="K899" s="5"/>
    </row>
    <row r="900" spans="2:11" x14ac:dyDescent="0.25">
      <c r="B900" s="1"/>
      <c r="C900" s="1"/>
      <c r="D900" s="8"/>
      <c r="E900" s="8"/>
      <c r="F900" s="8"/>
      <c r="G900" s="8"/>
      <c r="H900" s="8"/>
      <c r="I900" s="5"/>
      <c r="J900" s="5"/>
      <c r="K900" s="5"/>
    </row>
    <row r="901" spans="2:11" x14ac:dyDescent="0.25">
      <c r="B901" s="1"/>
      <c r="C901" s="1"/>
      <c r="D901" s="8"/>
      <c r="E901" s="8"/>
      <c r="F901" s="8"/>
      <c r="G901" s="8"/>
      <c r="H901" s="8"/>
      <c r="I901" s="5"/>
      <c r="J901" s="5"/>
      <c r="K901" s="5"/>
    </row>
    <row r="902" spans="2:11" x14ac:dyDescent="0.25">
      <c r="B902" s="1"/>
      <c r="C902" s="1"/>
      <c r="D902" s="8"/>
      <c r="E902" s="8"/>
      <c r="F902" s="8"/>
      <c r="G902" s="8"/>
      <c r="H902" s="8"/>
      <c r="I902" s="5"/>
      <c r="J902" s="5"/>
      <c r="K902" s="5"/>
    </row>
    <row r="903" spans="2:11" x14ac:dyDescent="0.25">
      <c r="B903" s="1"/>
      <c r="C903" s="1"/>
      <c r="D903" s="8"/>
      <c r="E903" s="8"/>
      <c r="F903" s="8"/>
      <c r="G903" s="8"/>
      <c r="H903" s="8"/>
      <c r="I903" s="5"/>
      <c r="J903" s="5"/>
      <c r="K903" s="5"/>
    </row>
    <row r="904" spans="2:11" x14ac:dyDescent="0.25">
      <c r="B904" s="1"/>
      <c r="C904" s="1"/>
      <c r="D904" s="8"/>
      <c r="E904" s="8"/>
      <c r="F904" s="8"/>
      <c r="G904" s="8"/>
      <c r="H904" s="8"/>
      <c r="I904" s="5"/>
      <c r="J904" s="5"/>
      <c r="K904" s="5"/>
    </row>
    <row r="905" spans="2:11" x14ac:dyDescent="0.25">
      <c r="B905" s="1"/>
      <c r="C905" s="1"/>
      <c r="D905" s="8"/>
      <c r="E905" s="8"/>
      <c r="F905" s="8"/>
      <c r="G905" s="8"/>
      <c r="H905" s="8"/>
      <c r="I905" s="5"/>
      <c r="J905" s="5"/>
      <c r="K905" s="5"/>
    </row>
    <row r="906" spans="2:11" x14ac:dyDescent="0.25">
      <c r="B906" s="1"/>
      <c r="C906" s="1"/>
      <c r="D906" s="8"/>
      <c r="E906" s="8"/>
      <c r="F906" s="8"/>
      <c r="G906" s="8"/>
      <c r="H906" s="8"/>
      <c r="I906" s="5"/>
      <c r="J906" s="5"/>
      <c r="K906" s="5"/>
    </row>
    <row r="907" spans="2:11" x14ac:dyDescent="0.25">
      <c r="B907" s="1"/>
      <c r="C907" s="1"/>
      <c r="D907" s="8"/>
      <c r="E907" s="8"/>
      <c r="F907" s="8"/>
      <c r="G907" s="8"/>
      <c r="H907" s="8"/>
      <c r="I907" s="5"/>
      <c r="J907" s="5"/>
      <c r="K907" s="5"/>
    </row>
    <row r="908" spans="2:11" x14ac:dyDescent="0.25">
      <c r="B908" s="1"/>
      <c r="C908" s="1"/>
      <c r="D908" s="8"/>
      <c r="E908" s="8"/>
      <c r="F908" s="8"/>
      <c r="G908" s="8"/>
      <c r="H908" s="8"/>
      <c r="I908" s="5"/>
      <c r="J908" s="5"/>
      <c r="K908" s="5"/>
    </row>
    <row r="909" spans="2:11" x14ac:dyDescent="0.25">
      <c r="B909" s="1"/>
      <c r="C909" s="1"/>
      <c r="D909" s="8"/>
      <c r="E909" s="8"/>
      <c r="F909" s="8"/>
      <c r="G909" s="8"/>
      <c r="H909" s="8"/>
      <c r="I909" s="5"/>
      <c r="J909" s="5"/>
      <c r="K909" s="5"/>
    </row>
    <row r="910" spans="2:11" x14ac:dyDescent="0.25">
      <c r="B910" s="1"/>
      <c r="C910" s="1"/>
      <c r="D910" s="8"/>
      <c r="E910" s="8"/>
      <c r="F910" s="8"/>
      <c r="G910" s="8"/>
      <c r="H910" s="8"/>
      <c r="I910" s="5"/>
      <c r="J910" s="5"/>
      <c r="K910" s="5"/>
    </row>
    <row r="911" spans="2:11" x14ac:dyDescent="0.25">
      <c r="B911" s="1"/>
      <c r="C911" s="1"/>
      <c r="D911" s="8"/>
      <c r="E911" s="8"/>
      <c r="F911" s="8"/>
      <c r="G911" s="8"/>
      <c r="H911" s="8"/>
      <c r="I911" s="5"/>
      <c r="J911" s="5"/>
      <c r="K911" s="5"/>
    </row>
    <row r="912" spans="2:11" x14ac:dyDescent="0.25">
      <c r="B912" s="1"/>
      <c r="C912" s="1"/>
      <c r="D912" s="8"/>
      <c r="E912" s="8"/>
      <c r="F912" s="8"/>
      <c r="G912" s="8"/>
      <c r="H912" s="8"/>
      <c r="I912" s="5"/>
      <c r="J912" s="5"/>
      <c r="K912" s="5"/>
    </row>
    <row r="913" spans="2:11" x14ac:dyDescent="0.25">
      <c r="B913" s="1"/>
      <c r="C913" s="1"/>
      <c r="D913" s="8"/>
      <c r="E913" s="8"/>
      <c r="F913" s="8"/>
      <c r="G913" s="8"/>
      <c r="H913" s="8"/>
      <c r="I913" s="5"/>
      <c r="J913" s="5"/>
      <c r="K913" s="5"/>
    </row>
    <row r="914" spans="2:11" x14ac:dyDescent="0.25">
      <c r="B914" s="1"/>
      <c r="C914" s="1"/>
      <c r="D914" s="8"/>
      <c r="E914" s="8"/>
      <c r="F914" s="8"/>
      <c r="G914" s="8"/>
      <c r="H914" s="8"/>
      <c r="I914" s="5"/>
      <c r="J914" s="5"/>
      <c r="K914" s="5"/>
    </row>
    <row r="915" spans="2:11" x14ac:dyDescent="0.25">
      <c r="B915" s="1"/>
      <c r="C915" s="1"/>
      <c r="D915" s="8"/>
      <c r="E915" s="8"/>
      <c r="F915" s="8"/>
      <c r="G915" s="8"/>
      <c r="H915" s="8"/>
      <c r="I915" s="5"/>
      <c r="J915" s="5"/>
      <c r="K915" s="5"/>
    </row>
    <row r="916" spans="2:11" x14ac:dyDescent="0.25">
      <c r="B916" s="1"/>
      <c r="C916" s="1"/>
      <c r="D916" s="8"/>
      <c r="E916" s="8"/>
      <c r="F916" s="8"/>
      <c r="G916" s="8"/>
      <c r="H916" s="8"/>
      <c r="I916" s="5"/>
      <c r="J916" s="5"/>
      <c r="K916" s="5"/>
    </row>
    <row r="917" spans="2:11" x14ac:dyDescent="0.25">
      <c r="B917" s="1"/>
      <c r="C917" s="1"/>
      <c r="D917" s="8"/>
      <c r="E917" s="8"/>
      <c r="F917" s="8"/>
      <c r="G917" s="8"/>
      <c r="H917" s="8"/>
      <c r="I917" s="5"/>
      <c r="J917" s="5"/>
      <c r="K917" s="5"/>
    </row>
    <row r="918" spans="2:11" x14ac:dyDescent="0.25">
      <c r="B918" s="1"/>
      <c r="C918" s="1"/>
      <c r="D918" s="8"/>
      <c r="E918" s="8"/>
      <c r="F918" s="8"/>
      <c r="G918" s="8"/>
      <c r="H918" s="8"/>
      <c r="I918" s="5"/>
      <c r="J918" s="5"/>
      <c r="K918" s="5"/>
    </row>
    <row r="919" spans="2:11" x14ac:dyDescent="0.25">
      <c r="B919" s="1"/>
      <c r="C919" s="1"/>
      <c r="D919" s="8"/>
      <c r="E919" s="8"/>
      <c r="F919" s="8"/>
      <c r="G919" s="8"/>
      <c r="H919" s="8"/>
      <c r="I919" s="5"/>
      <c r="J919" s="5"/>
      <c r="K919" s="5"/>
    </row>
    <row r="920" spans="2:11" x14ac:dyDescent="0.25">
      <c r="B920" s="1"/>
      <c r="C920" s="1"/>
      <c r="D920" s="8"/>
      <c r="E920" s="8"/>
      <c r="F920" s="8"/>
      <c r="G920" s="8"/>
      <c r="H920" s="8"/>
      <c r="I920" s="5"/>
      <c r="J920" s="5"/>
      <c r="K920" s="5"/>
    </row>
    <row r="921" spans="2:11" x14ac:dyDescent="0.25">
      <c r="B921" s="1"/>
      <c r="C921" s="1"/>
      <c r="D921" s="8"/>
      <c r="E921" s="8"/>
      <c r="F921" s="8"/>
      <c r="G921" s="8"/>
      <c r="H921" s="8"/>
      <c r="I921" s="5"/>
      <c r="J921" s="5"/>
      <c r="K921" s="5"/>
    </row>
    <row r="922" spans="2:11" x14ac:dyDescent="0.25">
      <c r="B922" s="1"/>
      <c r="C922" s="1"/>
      <c r="D922" s="8"/>
      <c r="E922" s="8"/>
      <c r="F922" s="8"/>
      <c r="G922" s="8"/>
      <c r="H922" s="8"/>
      <c r="I922" s="5"/>
      <c r="J922" s="5"/>
      <c r="K922" s="5"/>
    </row>
    <row r="923" spans="2:11" x14ac:dyDescent="0.25">
      <c r="B923" s="1"/>
      <c r="C923" s="1"/>
      <c r="D923" s="8"/>
      <c r="E923" s="8"/>
      <c r="F923" s="8"/>
      <c r="G923" s="8"/>
      <c r="H923" s="8"/>
      <c r="I923" s="5"/>
      <c r="J923" s="5"/>
      <c r="K923" s="5"/>
    </row>
    <row r="924" spans="2:11" x14ac:dyDescent="0.25">
      <c r="B924" s="1"/>
      <c r="C924" s="1"/>
      <c r="D924" s="8"/>
      <c r="E924" s="8"/>
      <c r="F924" s="8"/>
      <c r="G924" s="8"/>
      <c r="H924" s="8"/>
      <c r="I924" s="5"/>
      <c r="J924" s="5"/>
      <c r="K924" s="5"/>
    </row>
    <row r="925" spans="2:11" x14ac:dyDescent="0.25">
      <c r="B925" s="1"/>
      <c r="C925" s="1"/>
      <c r="D925" s="8"/>
      <c r="E925" s="8"/>
      <c r="F925" s="8"/>
      <c r="G925" s="8"/>
      <c r="H925" s="8"/>
      <c r="I925" s="5"/>
      <c r="J925" s="5"/>
      <c r="K925" s="5"/>
    </row>
    <row r="926" spans="2:11" x14ac:dyDescent="0.25">
      <c r="B926" s="1"/>
      <c r="C926" s="1"/>
      <c r="D926" s="8"/>
      <c r="E926" s="8"/>
      <c r="F926" s="8"/>
      <c r="G926" s="8"/>
      <c r="H926" s="8"/>
      <c r="I926" s="5"/>
      <c r="J926" s="5"/>
      <c r="K926" s="5"/>
    </row>
    <row r="927" spans="2:11" x14ac:dyDescent="0.25">
      <c r="B927" s="1"/>
      <c r="C927" s="1"/>
      <c r="D927" s="8"/>
      <c r="E927" s="8"/>
      <c r="F927" s="8"/>
      <c r="G927" s="8"/>
      <c r="H927" s="8"/>
      <c r="I927" s="5"/>
      <c r="J927" s="5"/>
      <c r="K927" s="5"/>
    </row>
    <row r="928" spans="2:11" x14ac:dyDescent="0.25">
      <c r="B928" s="1"/>
      <c r="C928" s="1"/>
      <c r="D928" s="8"/>
      <c r="E928" s="8"/>
      <c r="F928" s="8"/>
      <c r="G928" s="8"/>
      <c r="H928" s="8"/>
      <c r="I928" s="5"/>
      <c r="J928" s="5"/>
      <c r="K928" s="5"/>
    </row>
    <row r="929" spans="2:11" x14ac:dyDescent="0.25">
      <c r="B929" s="1"/>
      <c r="C929" s="1"/>
      <c r="D929" s="8"/>
      <c r="E929" s="8"/>
      <c r="F929" s="8"/>
      <c r="G929" s="8"/>
      <c r="H929" s="8"/>
      <c r="I929" s="5"/>
      <c r="J929" s="5"/>
      <c r="K929" s="5"/>
    </row>
    <row r="930" spans="2:11" x14ac:dyDescent="0.25">
      <c r="B930" s="1"/>
      <c r="C930" s="1"/>
      <c r="D930" s="8"/>
      <c r="E930" s="8"/>
      <c r="F930" s="8"/>
      <c r="G930" s="8"/>
      <c r="H930" s="8"/>
      <c r="I930" s="5"/>
      <c r="J930" s="5"/>
      <c r="K930" s="5"/>
    </row>
    <row r="931" spans="2:11" x14ac:dyDescent="0.25">
      <c r="B931" s="1"/>
      <c r="C931" s="1"/>
      <c r="D931" s="8"/>
      <c r="E931" s="8"/>
      <c r="F931" s="8"/>
      <c r="G931" s="8"/>
      <c r="H931" s="8"/>
      <c r="I931" s="5"/>
      <c r="J931" s="5"/>
      <c r="K931" s="5"/>
    </row>
    <row r="932" spans="2:11" x14ac:dyDescent="0.25">
      <c r="B932" s="1"/>
      <c r="C932" s="1"/>
      <c r="D932" s="8"/>
      <c r="E932" s="8"/>
      <c r="F932" s="8"/>
      <c r="G932" s="8"/>
      <c r="H932" s="8"/>
      <c r="I932" s="5"/>
      <c r="J932" s="5"/>
      <c r="K932" s="5"/>
    </row>
    <row r="933" spans="2:11" x14ac:dyDescent="0.25">
      <c r="B933" s="1"/>
      <c r="C933" s="1"/>
      <c r="D933" s="8"/>
      <c r="E933" s="8"/>
      <c r="F933" s="8"/>
      <c r="G933" s="8"/>
      <c r="H933" s="8"/>
      <c r="I933" s="5"/>
      <c r="J933" s="5"/>
      <c r="K933" s="5"/>
    </row>
    <row r="934" spans="2:11" x14ac:dyDescent="0.25">
      <c r="B934" s="1"/>
      <c r="C934" s="1"/>
      <c r="D934" s="8"/>
      <c r="E934" s="8"/>
      <c r="F934" s="8"/>
      <c r="G934" s="8"/>
      <c r="H934" s="8"/>
      <c r="I934" s="5"/>
      <c r="J934" s="5"/>
      <c r="K934" s="5"/>
    </row>
    <row r="935" spans="2:11" x14ac:dyDescent="0.25">
      <c r="B935" s="1"/>
      <c r="C935" s="1"/>
      <c r="D935" s="8"/>
      <c r="E935" s="8"/>
      <c r="F935" s="8"/>
      <c r="G935" s="8"/>
      <c r="H935" s="8"/>
      <c r="I935" s="5"/>
      <c r="J935" s="5"/>
      <c r="K935" s="5"/>
    </row>
    <row r="936" spans="2:11" x14ac:dyDescent="0.25">
      <c r="B936" s="1"/>
      <c r="C936" s="1"/>
      <c r="D936" s="8"/>
      <c r="E936" s="8"/>
      <c r="F936" s="8"/>
      <c r="G936" s="8"/>
      <c r="H936" s="8"/>
      <c r="I936" s="5"/>
      <c r="J936" s="5"/>
      <c r="K936" s="5"/>
    </row>
    <row r="937" spans="2:11" x14ac:dyDescent="0.25">
      <c r="B937" s="1"/>
      <c r="C937" s="1"/>
      <c r="D937" s="8"/>
      <c r="E937" s="8"/>
      <c r="F937" s="8"/>
      <c r="G937" s="8"/>
      <c r="H937" s="8"/>
      <c r="I937" s="5"/>
      <c r="J937" s="5"/>
      <c r="K937" s="5"/>
    </row>
    <row r="938" spans="2:11" x14ac:dyDescent="0.25">
      <c r="B938" s="1"/>
      <c r="C938" s="1"/>
      <c r="D938" s="8"/>
      <c r="E938" s="8"/>
      <c r="F938" s="8"/>
      <c r="G938" s="8"/>
      <c r="H938" s="8"/>
      <c r="I938" s="5"/>
      <c r="J938" s="5"/>
      <c r="K938" s="5"/>
    </row>
    <row r="939" spans="2:11" x14ac:dyDescent="0.25">
      <c r="B939" s="1"/>
      <c r="C939" s="1"/>
      <c r="D939" s="8"/>
      <c r="E939" s="8"/>
      <c r="F939" s="8"/>
      <c r="G939" s="8"/>
      <c r="H939" s="8"/>
      <c r="I939" s="5"/>
      <c r="J939" s="5"/>
      <c r="K939" s="5"/>
    </row>
    <row r="940" spans="2:11" x14ac:dyDescent="0.25">
      <c r="B940" s="1"/>
      <c r="C940" s="1"/>
      <c r="D940" s="8"/>
      <c r="E940" s="8"/>
      <c r="F940" s="8"/>
      <c r="G940" s="8"/>
      <c r="H940" s="8"/>
      <c r="I940" s="5"/>
      <c r="J940" s="5"/>
      <c r="K940" s="5"/>
    </row>
    <row r="941" spans="2:11" x14ac:dyDescent="0.25">
      <c r="B941" s="1"/>
      <c r="C941" s="1"/>
      <c r="D941" s="8"/>
      <c r="E941" s="8"/>
      <c r="F941" s="8"/>
      <c r="G941" s="8"/>
      <c r="H941" s="8"/>
      <c r="I941" s="5"/>
      <c r="J941" s="5"/>
      <c r="K941" s="5"/>
    </row>
    <row r="942" spans="2:11" x14ac:dyDescent="0.25">
      <c r="B942" s="1"/>
      <c r="C942" s="1"/>
      <c r="D942" s="8"/>
      <c r="E942" s="8"/>
      <c r="F942" s="8"/>
      <c r="G942" s="8"/>
      <c r="H942" s="8"/>
      <c r="I942" s="5"/>
      <c r="J942" s="5"/>
      <c r="K942" s="5"/>
    </row>
    <row r="943" spans="2:11" x14ac:dyDescent="0.25">
      <c r="B943" s="1"/>
      <c r="C943" s="1"/>
      <c r="D943" s="8"/>
      <c r="E943" s="8"/>
      <c r="F943" s="8"/>
      <c r="G943" s="8"/>
      <c r="H943" s="8"/>
      <c r="I943" s="5"/>
      <c r="J943" s="5"/>
      <c r="K943" s="5"/>
    </row>
    <row r="944" spans="2:11" x14ac:dyDescent="0.25">
      <c r="B944" s="1"/>
      <c r="C944" s="1"/>
      <c r="D944" s="8"/>
      <c r="E944" s="8"/>
      <c r="F944" s="8"/>
      <c r="G944" s="8"/>
      <c r="H944" s="8"/>
      <c r="I944" s="5"/>
      <c r="J944" s="5"/>
      <c r="K944" s="5"/>
    </row>
    <row r="945" spans="2:11" x14ac:dyDescent="0.25">
      <c r="B945" s="1"/>
      <c r="C945" s="1"/>
      <c r="D945" s="8"/>
      <c r="E945" s="8"/>
      <c r="F945" s="8"/>
      <c r="G945" s="8"/>
      <c r="H945" s="8"/>
      <c r="I945" s="5"/>
      <c r="J945" s="5"/>
      <c r="K945" s="5"/>
    </row>
    <row r="946" spans="2:11" x14ac:dyDescent="0.25">
      <c r="B946" s="1"/>
      <c r="C946" s="1"/>
      <c r="D946" s="8"/>
      <c r="E946" s="8"/>
      <c r="F946" s="8"/>
      <c r="G946" s="8"/>
      <c r="H946" s="8"/>
      <c r="I946" s="5"/>
      <c r="J946" s="5"/>
      <c r="K946" s="5"/>
    </row>
    <row r="947" spans="2:11" x14ac:dyDescent="0.25">
      <c r="B947" s="1"/>
      <c r="C947" s="1"/>
      <c r="D947" s="8"/>
      <c r="E947" s="8"/>
      <c r="F947" s="8"/>
      <c r="G947" s="8"/>
      <c r="H947" s="8"/>
      <c r="I947" s="5"/>
      <c r="J947" s="5"/>
      <c r="K947" s="5"/>
    </row>
    <row r="948" spans="2:11" x14ac:dyDescent="0.25">
      <c r="B948" s="1"/>
      <c r="C948" s="1"/>
      <c r="D948" s="8"/>
      <c r="E948" s="8"/>
      <c r="F948" s="8"/>
      <c r="G948" s="8"/>
      <c r="H948" s="8"/>
      <c r="I948" s="5"/>
      <c r="J948" s="5"/>
      <c r="K948" s="5"/>
    </row>
    <row r="949" spans="2:11" x14ac:dyDescent="0.25">
      <c r="B949" s="1"/>
      <c r="C949" s="1"/>
      <c r="D949" s="8"/>
      <c r="E949" s="8"/>
      <c r="F949" s="8"/>
      <c r="G949" s="8"/>
      <c r="H949" s="8"/>
      <c r="I949" s="5"/>
      <c r="J949" s="5"/>
      <c r="K949" s="5"/>
    </row>
    <row r="950" spans="2:11" x14ac:dyDescent="0.25">
      <c r="B950" s="1"/>
      <c r="C950" s="1"/>
      <c r="D950" s="8"/>
      <c r="E950" s="8"/>
      <c r="F950" s="8"/>
      <c r="G950" s="8"/>
      <c r="H950" s="8"/>
      <c r="I950" s="5"/>
      <c r="J950" s="5"/>
      <c r="K950" s="5"/>
    </row>
    <row r="951" spans="2:11" x14ac:dyDescent="0.25">
      <c r="B951" s="1"/>
      <c r="C951" s="1"/>
      <c r="D951" s="8"/>
      <c r="E951" s="8"/>
      <c r="F951" s="8"/>
      <c r="G951" s="8"/>
      <c r="H951" s="8"/>
      <c r="I951" s="5"/>
      <c r="J951" s="5"/>
      <c r="K951" s="5"/>
    </row>
    <row r="952" spans="2:11" x14ac:dyDescent="0.25">
      <c r="B952" s="1"/>
      <c r="C952" s="1"/>
      <c r="D952" s="8"/>
      <c r="E952" s="8"/>
      <c r="F952" s="8"/>
      <c r="G952" s="8"/>
      <c r="H952" s="8"/>
      <c r="I952" s="5"/>
      <c r="J952" s="5"/>
      <c r="K952" s="5"/>
    </row>
    <row r="953" spans="2:11" x14ac:dyDescent="0.25">
      <c r="B953" s="1"/>
      <c r="C953" s="1"/>
      <c r="D953" s="8"/>
      <c r="E953" s="8"/>
      <c r="F953" s="8"/>
      <c r="G953" s="8"/>
      <c r="H953" s="8"/>
      <c r="I953" s="5"/>
      <c r="J953" s="5"/>
      <c r="K953" s="5"/>
    </row>
    <row r="954" spans="2:11" x14ac:dyDescent="0.25">
      <c r="B954" s="1"/>
      <c r="C954" s="1"/>
      <c r="D954" s="8"/>
      <c r="E954" s="8"/>
      <c r="F954" s="8"/>
      <c r="G954" s="8"/>
      <c r="H954" s="8"/>
      <c r="I954" s="5"/>
      <c r="J954" s="5"/>
      <c r="K954" s="5"/>
    </row>
    <row r="955" spans="2:11" x14ac:dyDescent="0.25">
      <c r="B955" s="1"/>
      <c r="C955" s="1"/>
      <c r="D955" s="8"/>
      <c r="E955" s="8"/>
      <c r="F955" s="8"/>
      <c r="G955" s="8"/>
      <c r="H955" s="8"/>
      <c r="I955" s="5"/>
      <c r="J955" s="5"/>
      <c r="K955" s="5"/>
    </row>
    <row r="956" spans="2:11" x14ac:dyDescent="0.25">
      <c r="B956" s="1"/>
      <c r="C956" s="1"/>
      <c r="D956" s="8"/>
      <c r="E956" s="8"/>
      <c r="F956" s="8"/>
      <c r="G956" s="8"/>
      <c r="H956" s="8"/>
      <c r="I956" s="5"/>
      <c r="J956" s="5"/>
      <c r="K956" s="5"/>
    </row>
    <row r="957" spans="2:11" x14ac:dyDescent="0.25">
      <c r="B957" s="1"/>
      <c r="C957" s="1"/>
      <c r="D957" s="8"/>
      <c r="E957" s="8"/>
      <c r="F957" s="8"/>
      <c r="G957" s="8"/>
      <c r="H957" s="8"/>
      <c r="I957" s="5"/>
      <c r="J957" s="5"/>
      <c r="K957" s="5"/>
    </row>
    <row r="958" spans="2:11" x14ac:dyDescent="0.25">
      <c r="B958" s="1"/>
      <c r="C958" s="1"/>
      <c r="D958" s="8"/>
      <c r="E958" s="8"/>
      <c r="F958" s="8"/>
      <c r="G958" s="8"/>
      <c r="H958" s="8"/>
      <c r="I958" s="5"/>
      <c r="J958" s="5"/>
      <c r="K958" s="5"/>
    </row>
    <row r="959" spans="2:11" x14ac:dyDescent="0.25">
      <c r="B959" s="1"/>
      <c r="C959" s="1"/>
      <c r="D959" s="8"/>
      <c r="E959" s="8"/>
      <c r="F959" s="8"/>
      <c r="G959" s="8"/>
      <c r="H959" s="8"/>
      <c r="I959" s="5"/>
      <c r="J959" s="5"/>
      <c r="K959" s="5"/>
    </row>
    <row r="960" spans="2:11" x14ac:dyDescent="0.25">
      <c r="B960" s="1"/>
      <c r="C960" s="1"/>
      <c r="D960" s="8"/>
      <c r="E960" s="8"/>
      <c r="F960" s="8"/>
      <c r="G960" s="8"/>
      <c r="H960" s="8"/>
      <c r="I960" s="5"/>
      <c r="J960" s="5"/>
      <c r="K960" s="5"/>
    </row>
    <row r="961" spans="2:11" x14ac:dyDescent="0.25">
      <c r="B961" s="1"/>
      <c r="C961" s="1"/>
      <c r="D961" s="8"/>
      <c r="E961" s="8"/>
      <c r="F961" s="8"/>
      <c r="G961" s="8"/>
      <c r="H961" s="8"/>
      <c r="I961" s="5"/>
      <c r="J961" s="5"/>
      <c r="K961" s="5"/>
    </row>
    <row r="962" spans="2:11" x14ac:dyDescent="0.25">
      <c r="B962" s="1"/>
      <c r="C962" s="1"/>
      <c r="D962" s="8"/>
      <c r="E962" s="8"/>
      <c r="F962" s="8"/>
      <c r="G962" s="8"/>
      <c r="H962" s="8"/>
      <c r="I962" s="5"/>
      <c r="J962" s="5"/>
      <c r="K962" s="5"/>
    </row>
    <row r="963" spans="2:11" x14ac:dyDescent="0.25">
      <c r="B963" s="1"/>
      <c r="C963" s="1"/>
      <c r="D963" s="8"/>
      <c r="E963" s="8"/>
      <c r="F963" s="8"/>
      <c r="G963" s="8"/>
      <c r="H963" s="8"/>
      <c r="I963" s="5"/>
      <c r="J963" s="5"/>
      <c r="K963" s="5"/>
    </row>
    <row r="964" spans="2:11" x14ac:dyDescent="0.25">
      <c r="B964" s="1"/>
      <c r="C964" s="1"/>
      <c r="D964" s="8"/>
      <c r="E964" s="8"/>
      <c r="F964" s="8"/>
      <c r="G964" s="8"/>
      <c r="H964" s="8"/>
      <c r="I964" s="5"/>
      <c r="J964" s="5"/>
      <c r="K964" s="5"/>
    </row>
    <row r="965" spans="2:11" x14ac:dyDescent="0.25">
      <c r="B965" s="1"/>
      <c r="C965" s="1"/>
      <c r="D965" s="8"/>
      <c r="E965" s="8"/>
      <c r="F965" s="8"/>
      <c r="G965" s="8"/>
      <c r="H965" s="8"/>
      <c r="I965" s="5"/>
      <c r="J965" s="5"/>
      <c r="K965" s="5"/>
    </row>
    <row r="966" spans="2:11" x14ac:dyDescent="0.25">
      <c r="B966" s="1"/>
      <c r="C966" s="1"/>
      <c r="D966" s="8"/>
      <c r="E966" s="8"/>
      <c r="F966" s="8"/>
      <c r="G966" s="8"/>
      <c r="H966" s="8"/>
      <c r="I966" s="5"/>
      <c r="J966" s="5"/>
      <c r="K966" s="5"/>
    </row>
    <row r="967" spans="2:11" x14ac:dyDescent="0.25">
      <c r="B967" s="1"/>
      <c r="C967" s="1"/>
      <c r="D967" s="8"/>
      <c r="E967" s="8"/>
      <c r="F967" s="8"/>
      <c r="G967" s="8"/>
      <c r="H967" s="8"/>
      <c r="I967" s="5"/>
      <c r="J967" s="5"/>
      <c r="K967" s="5"/>
    </row>
    <row r="968" spans="2:11" x14ac:dyDescent="0.25">
      <c r="B968" s="1"/>
      <c r="C968" s="1"/>
      <c r="D968" s="8"/>
      <c r="E968" s="8"/>
      <c r="F968" s="8"/>
      <c r="G968" s="8"/>
      <c r="H968" s="8"/>
      <c r="I968" s="5"/>
      <c r="J968" s="5"/>
      <c r="K968" s="5"/>
    </row>
    <row r="969" spans="2:11" x14ac:dyDescent="0.25">
      <c r="B969" s="1"/>
      <c r="C969" s="1"/>
      <c r="D969" s="8"/>
      <c r="E969" s="8"/>
      <c r="F969" s="8"/>
      <c r="G969" s="8"/>
      <c r="H969" s="8"/>
      <c r="I969" s="5"/>
      <c r="J969" s="5"/>
      <c r="K969" s="5"/>
    </row>
    <row r="970" spans="2:11" x14ac:dyDescent="0.25">
      <c r="B970" s="1"/>
      <c r="C970" s="1"/>
      <c r="D970" s="8"/>
      <c r="E970" s="8"/>
      <c r="F970" s="8"/>
      <c r="G970" s="8"/>
      <c r="H970" s="8"/>
      <c r="I970" s="5"/>
      <c r="J970" s="5"/>
      <c r="K970" s="5"/>
    </row>
    <row r="971" spans="2:11" x14ac:dyDescent="0.25">
      <c r="B971" s="1"/>
      <c r="C971" s="1"/>
      <c r="D971" s="8"/>
      <c r="E971" s="8"/>
      <c r="F971" s="8"/>
      <c r="G971" s="8"/>
      <c r="H971" s="8"/>
      <c r="I971" s="5"/>
      <c r="J971" s="5"/>
      <c r="K971" s="5"/>
    </row>
    <row r="972" spans="2:11" x14ac:dyDescent="0.25">
      <c r="B972" s="1"/>
      <c r="C972" s="1"/>
      <c r="D972" s="8"/>
      <c r="E972" s="8"/>
      <c r="F972" s="8"/>
      <c r="G972" s="8"/>
      <c r="H972" s="8"/>
      <c r="I972" s="5"/>
      <c r="J972" s="5"/>
      <c r="K972" s="5"/>
    </row>
    <row r="973" spans="2:11" x14ac:dyDescent="0.25">
      <c r="B973" s="1"/>
      <c r="C973" s="1"/>
      <c r="D973" s="8"/>
      <c r="E973" s="8"/>
      <c r="F973" s="8"/>
      <c r="G973" s="8"/>
      <c r="H973" s="8"/>
      <c r="I973" s="5"/>
      <c r="J973" s="5"/>
      <c r="K973" s="5"/>
    </row>
    <row r="974" spans="2:11" x14ac:dyDescent="0.25">
      <c r="B974" s="1"/>
      <c r="C974" s="1"/>
      <c r="D974" s="8"/>
      <c r="E974" s="8"/>
      <c r="F974" s="8"/>
      <c r="G974" s="8"/>
      <c r="H974" s="8"/>
      <c r="I974" s="5"/>
      <c r="J974" s="5"/>
      <c r="K974" s="5"/>
    </row>
    <row r="975" spans="2:11" x14ac:dyDescent="0.25">
      <c r="B975" s="1"/>
      <c r="C975" s="1"/>
      <c r="D975" s="8"/>
      <c r="E975" s="8"/>
      <c r="F975" s="8"/>
      <c r="G975" s="8"/>
      <c r="H975" s="8"/>
      <c r="I975" s="5"/>
      <c r="J975" s="5"/>
      <c r="K975" s="5"/>
    </row>
    <row r="976" spans="2:11" x14ac:dyDescent="0.25">
      <c r="B976" s="1"/>
      <c r="C976" s="1"/>
      <c r="D976" s="8"/>
      <c r="E976" s="8"/>
      <c r="F976" s="8"/>
      <c r="G976" s="8"/>
      <c r="H976" s="8"/>
      <c r="I976" s="5"/>
      <c r="J976" s="5"/>
      <c r="K976" s="5"/>
    </row>
    <row r="977" spans="2:11" x14ac:dyDescent="0.25">
      <c r="B977" s="1"/>
      <c r="C977" s="1"/>
      <c r="D977" s="8"/>
      <c r="E977" s="8"/>
      <c r="F977" s="8"/>
      <c r="G977" s="8"/>
      <c r="H977" s="8"/>
      <c r="I977" s="5"/>
      <c r="J977" s="5"/>
      <c r="K977" s="5"/>
    </row>
    <row r="978" spans="2:11" x14ac:dyDescent="0.25">
      <c r="B978" s="1"/>
      <c r="C978" s="1"/>
      <c r="D978" s="8"/>
      <c r="E978" s="8"/>
      <c r="F978" s="8"/>
      <c r="G978" s="8"/>
      <c r="H978" s="8"/>
      <c r="I978" s="5"/>
      <c r="J978" s="5"/>
      <c r="K978" s="5"/>
    </row>
    <row r="979" spans="2:11" x14ac:dyDescent="0.25">
      <c r="B979" s="1"/>
      <c r="C979" s="1"/>
      <c r="D979" s="8"/>
      <c r="E979" s="8"/>
      <c r="F979" s="8"/>
      <c r="G979" s="8"/>
      <c r="H979" s="8"/>
      <c r="I979" s="5"/>
      <c r="J979" s="5"/>
      <c r="K979" s="5"/>
    </row>
    <row r="980" spans="2:11" x14ac:dyDescent="0.25">
      <c r="B980" s="1"/>
      <c r="C980" s="1"/>
      <c r="D980" s="8"/>
      <c r="E980" s="8"/>
      <c r="F980" s="8"/>
      <c r="G980" s="8"/>
      <c r="H980" s="8"/>
      <c r="I980" s="5"/>
      <c r="J980" s="5"/>
      <c r="K980" s="5"/>
    </row>
    <row r="981" spans="2:11" x14ac:dyDescent="0.25">
      <c r="B981" s="1"/>
      <c r="C981" s="1"/>
      <c r="D981" s="8"/>
      <c r="E981" s="8"/>
      <c r="F981" s="8"/>
      <c r="G981" s="8"/>
      <c r="H981" s="8"/>
      <c r="I981" s="5"/>
      <c r="J981" s="5"/>
      <c r="K981" s="5"/>
    </row>
    <row r="982" spans="2:11" x14ac:dyDescent="0.25">
      <c r="B982" s="1"/>
      <c r="C982" s="1"/>
      <c r="D982" s="8"/>
      <c r="E982" s="8"/>
      <c r="F982" s="8"/>
      <c r="G982" s="8"/>
      <c r="H982" s="8"/>
      <c r="I982" s="5"/>
      <c r="J982" s="5"/>
      <c r="K982" s="5"/>
    </row>
    <row r="983" spans="2:11" x14ac:dyDescent="0.25">
      <c r="B983" s="1"/>
      <c r="C983" s="1"/>
      <c r="D983" s="8"/>
      <c r="E983" s="8"/>
      <c r="F983" s="8"/>
      <c r="G983" s="8"/>
      <c r="H983" s="8"/>
      <c r="I983" s="5"/>
      <c r="J983" s="5"/>
      <c r="K983" s="5"/>
    </row>
    <row r="984" spans="2:11" x14ac:dyDescent="0.25">
      <c r="B984" s="1"/>
      <c r="C984" s="1"/>
      <c r="D984" s="8"/>
      <c r="E984" s="8"/>
      <c r="F984" s="8"/>
      <c r="G984" s="8"/>
      <c r="H984" s="8"/>
      <c r="I984" s="5"/>
      <c r="J984" s="5"/>
      <c r="K984" s="5"/>
    </row>
    <row r="985" spans="2:11" x14ac:dyDescent="0.25">
      <c r="B985" s="1"/>
      <c r="C985" s="1"/>
      <c r="D985" s="8"/>
      <c r="E985" s="8"/>
      <c r="F985" s="8"/>
      <c r="G985" s="8"/>
      <c r="H985" s="8"/>
      <c r="I985" s="5"/>
      <c r="J985" s="5"/>
      <c r="K985" s="5"/>
    </row>
    <row r="986" spans="2:11" x14ac:dyDescent="0.25">
      <c r="B986" s="1"/>
      <c r="C986" s="1"/>
      <c r="D986" s="8"/>
      <c r="E986" s="8"/>
      <c r="F986" s="8"/>
      <c r="G986" s="8"/>
      <c r="H986" s="8"/>
      <c r="I986" s="5"/>
      <c r="J986" s="5"/>
      <c r="K986" s="5"/>
    </row>
    <row r="987" spans="2:11" x14ac:dyDescent="0.25">
      <c r="B987" s="1"/>
      <c r="C987" s="1"/>
      <c r="D987" s="8"/>
      <c r="E987" s="8"/>
      <c r="F987" s="8"/>
      <c r="G987" s="8"/>
      <c r="H987" s="8"/>
      <c r="I987" s="5"/>
      <c r="J987" s="5"/>
      <c r="K987" s="5"/>
    </row>
    <row r="988" spans="2:11" x14ac:dyDescent="0.25">
      <c r="B988" s="1"/>
      <c r="C988" s="1"/>
      <c r="D988" s="8"/>
      <c r="E988" s="8"/>
      <c r="F988" s="8"/>
      <c r="G988" s="8"/>
      <c r="H988" s="8"/>
      <c r="I988" s="5"/>
      <c r="J988" s="5"/>
      <c r="K988" s="5"/>
    </row>
    <row r="989" spans="2:11" x14ac:dyDescent="0.25">
      <c r="B989" s="1"/>
      <c r="C989" s="1"/>
      <c r="D989" s="8"/>
      <c r="E989" s="8"/>
      <c r="F989" s="8"/>
      <c r="G989" s="8"/>
      <c r="H989" s="8"/>
      <c r="I989" s="5"/>
      <c r="J989" s="5"/>
      <c r="K989" s="5"/>
    </row>
    <row r="990" spans="2:11" x14ac:dyDescent="0.25">
      <c r="B990" s="1"/>
      <c r="C990" s="1"/>
      <c r="D990" s="8"/>
      <c r="E990" s="8"/>
      <c r="F990" s="8"/>
      <c r="G990" s="8"/>
      <c r="H990" s="8"/>
      <c r="I990" s="5"/>
      <c r="J990" s="5"/>
      <c r="K990" s="5"/>
    </row>
    <row r="991" spans="2:11" x14ac:dyDescent="0.25">
      <c r="B991" s="1"/>
      <c r="C991" s="1"/>
      <c r="D991" s="8"/>
      <c r="E991" s="8"/>
      <c r="F991" s="8"/>
      <c r="G991" s="8"/>
      <c r="H991" s="8"/>
      <c r="I991" s="5"/>
      <c r="J991" s="5"/>
      <c r="K991" s="5"/>
    </row>
    <row r="992" spans="2:11" x14ac:dyDescent="0.25">
      <c r="B992" s="1"/>
      <c r="C992" s="1"/>
      <c r="D992" s="8"/>
      <c r="E992" s="8"/>
      <c r="F992" s="8"/>
      <c r="G992" s="8"/>
      <c r="H992" s="8"/>
      <c r="I992" s="5"/>
      <c r="J992" s="5"/>
      <c r="K992" s="5"/>
    </row>
    <row r="993" spans="2:11" x14ac:dyDescent="0.25">
      <c r="B993" s="1"/>
      <c r="C993" s="1"/>
      <c r="D993" s="8"/>
      <c r="E993" s="8"/>
      <c r="F993" s="8"/>
      <c r="G993" s="8"/>
      <c r="H993" s="8"/>
      <c r="I993" s="5"/>
      <c r="J993" s="5"/>
      <c r="K993" s="5"/>
    </row>
    <row r="994" spans="2:11" x14ac:dyDescent="0.25">
      <c r="B994" s="1"/>
      <c r="C994" s="1"/>
      <c r="D994" s="8"/>
      <c r="E994" s="8"/>
      <c r="F994" s="8"/>
      <c r="G994" s="8"/>
      <c r="H994" s="8"/>
      <c r="I994" s="5"/>
      <c r="J994" s="5"/>
      <c r="K994" s="5"/>
    </row>
    <row r="995" spans="2:11" x14ac:dyDescent="0.25">
      <c r="B995" s="1"/>
      <c r="C995" s="1"/>
      <c r="D995" s="8"/>
      <c r="E995" s="8"/>
      <c r="F995" s="8"/>
      <c r="G995" s="8"/>
      <c r="H995" s="8"/>
      <c r="I995" s="5"/>
      <c r="J995" s="5"/>
      <c r="K995" s="5"/>
    </row>
    <row r="996" spans="2:11" x14ac:dyDescent="0.25">
      <c r="B996" s="1"/>
      <c r="C996" s="1"/>
      <c r="D996" s="8"/>
      <c r="E996" s="8"/>
      <c r="F996" s="8"/>
      <c r="G996" s="8"/>
      <c r="H996" s="8"/>
      <c r="I996" s="5"/>
      <c r="J996" s="5"/>
      <c r="K996" s="5"/>
    </row>
    <row r="997" spans="2:11" x14ac:dyDescent="0.25">
      <c r="B997" s="1"/>
      <c r="C997" s="1"/>
      <c r="D997" s="8"/>
      <c r="E997" s="8"/>
      <c r="F997" s="8"/>
      <c r="G997" s="8"/>
      <c r="H997" s="8"/>
      <c r="I997" s="5"/>
      <c r="J997" s="5"/>
      <c r="K997" s="5"/>
    </row>
    <row r="998" spans="2:11" x14ac:dyDescent="0.25">
      <c r="B998" s="1"/>
      <c r="C998" s="1"/>
      <c r="D998" s="8"/>
      <c r="E998" s="8"/>
      <c r="F998" s="8"/>
      <c r="G998" s="8"/>
      <c r="H998" s="8"/>
      <c r="I998" s="5"/>
      <c r="J998" s="5"/>
      <c r="K998" s="5"/>
    </row>
    <row r="999" spans="2:11" x14ac:dyDescent="0.25">
      <c r="B999" s="1"/>
      <c r="C999" s="1"/>
      <c r="D999" s="8"/>
      <c r="E999" s="8"/>
      <c r="F999" s="8"/>
      <c r="G999" s="8"/>
      <c r="H999" s="8"/>
      <c r="I999" s="5"/>
      <c r="J999" s="5"/>
      <c r="K999" s="5"/>
    </row>
    <row r="1000" spans="2:11" x14ac:dyDescent="0.25">
      <c r="B1000" s="1"/>
      <c r="C1000" s="1"/>
      <c r="D1000" s="8"/>
      <c r="E1000" s="8"/>
      <c r="F1000" s="8"/>
      <c r="G1000" s="8"/>
      <c r="H1000" s="8"/>
      <c r="I1000" s="5"/>
      <c r="J1000" s="5"/>
      <c r="K1000" s="5"/>
    </row>
    <row r="1001" spans="2:11" x14ac:dyDescent="0.25">
      <c r="B1001" s="1"/>
      <c r="C1001" s="1"/>
      <c r="D1001" s="8"/>
      <c r="E1001" s="8"/>
      <c r="F1001" s="8"/>
      <c r="G1001" s="8"/>
      <c r="H1001" s="8"/>
      <c r="I1001" s="5"/>
      <c r="J1001" s="5"/>
      <c r="K1001" s="5"/>
    </row>
    <row r="1002" spans="2:11" x14ac:dyDescent="0.25">
      <c r="B1002" s="1"/>
      <c r="C1002" s="1"/>
      <c r="D1002" s="8"/>
      <c r="E1002" s="8"/>
      <c r="F1002" s="8"/>
      <c r="G1002" s="8"/>
      <c r="H1002" s="8"/>
      <c r="I1002" s="5"/>
      <c r="J1002" s="5"/>
      <c r="K1002" s="5"/>
    </row>
    <row r="1003" spans="2:11" x14ac:dyDescent="0.25">
      <c r="B1003" s="1"/>
      <c r="C1003" s="1"/>
      <c r="D1003" s="8"/>
      <c r="E1003" s="8"/>
      <c r="F1003" s="8"/>
      <c r="G1003" s="8"/>
      <c r="H1003" s="8"/>
      <c r="I1003" s="5"/>
      <c r="J1003" s="5"/>
      <c r="K1003" s="5"/>
    </row>
    <row r="1004" spans="2:11" x14ac:dyDescent="0.25">
      <c r="B1004" s="1"/>
      <c r="C1004" s="1"/>
      <c r="D1004" s="8"/>
      <c r="E1004" s="8"/>
      <c r="F1004" s="8"/>
      <c r="G1004" s="8"/>
      <c r="H1004" s="8"/>
      <c r="I1004" s="5"/>
      <c r="J1004" s="5"/>
      <c r="K1004" s="5"/>
    </row>
    <row r="1005" spans="2:11" x14ac:dyDescent="0.25">
      <c r="B1005" s="1"/>
      <c r="C1005" s="1"/>
      <c r="D1005" s="8"/>
      <c r="E1005" s="8"/>
      <c r="F1005" s="8"/>
      <c r="G1005" s="8"/>
      <c r="H1005" s="8"/>
      <c r="I1005" s="5"/>
      <c r="J1005" s="5"/>
      <c r="K1005" s="5"/>
    </row>
    <row r="1006" spans="2:11" x14ac:dyDescent="0.25">
      <c r="B1006" s="1"/>
      <c r="C1006" s="1"/>
      <c r="D1006" s="8"/>
      <c r="E1006" s="8"/>
      <c r="F1006" s="8"/>
      <c r="G1006" s="8"/>
      <c r="H1006" s="8"/>
      <c r="I1006" s="5"/>
      <c r="J1006" s="5"/>
      <c r="K1006" s="5"/>
    </row>
    <row r="1007" spans="2:11" x14ac:dyDescent="0.25">
      <c r="B1007" s="1"/>
      <c r="C1007" s="1"/>
      <c r="D1007" s="8"/>
      <c r="E1007" s="8"/>
      <c r="F1007" s="8"/>
      <c r="G1007" s="8"/>
      <c r="H1007" s="8"/>
      <c r="I1007" s="5"/>
      <c r="J1007" s="5"/>
      <c r="K1007" s="5"/>
    </row>
    <row r="1008" spans="2:11" x14ac:dyDescent="0.25">
      <c r="B1008" s="1"/>
      <c r="C1008" s="1"/>
      <c r="D1008" s="8"/>
      <c r="E1008" s="8"/>
      <c r="F1008" s="8"/>
      <c r="G1008" s="8"/>
      <c r="H1008" s="8"/>
      <c r="I1008" s="5"/>
      <c r="J1008" s="5"/>
      <c r="K1008" s="5"/>
    </row>
    <row r="1009" spans="2:11" x14ac:dyDescent="0.25">
      <c r="B1009" s="1"/>
      <c r="C1009" s="1"/>
      <c r="D1009" s="8"/>
      <c r="E1009" s="8"/>
      <c r="F1009" s="8"/>
      <c r="G1009" s="8"/>
      <c r="H1009" s="8"/>
      <c r="I1009" s="5"/>
      <c r="J1009" s="5"/>
      <c r="K1009" s="5"/>
    </row>
    <row r="1010" spans="2:11" x14ac:dyDescent="0.25">
      <c r="B1010" s="1"/>
      <c r="C1010" s="1"/>
      <c r="D1010" s="8"/>
      <c r="E1010" s="8"/>
      <c r="F1010" s="8"/>
      <c r="G1010" s="8"/>
      <c r="H1010" s="8"/>
      <c r="I1010" s="5"/>
      <c r="J1010" s="5"/>
      <c r="K1010" s="5"/>
    </row>
    <row r="1011" spans="2:11" x14ac:dyDescent="0.25">
      <c r="B1011" s="1"/>
      <c r="C1011" s="1"/>
      <c r="D1011" s="8"/>
      <c r="E1011" s="8"/>
      <c r="F1011" s="8"/>
      <c r="G1011" s="8"/>
      <c r="H1011" s="8"/>
      <c r="I1011" s="5"/>
      <c r="J1011" s="5"/>
      <c r="K1011" s="5"/>
    </row>
    <row r="1012" spans="2:11" x14ac:dyDescent="0.25">
      <c r="B1012" s="1"/>
      <c r="C1012" s="1"/>
      <c r="D1012" s="8"/>
      <c r="E1012" s="8"/>
      <c r="F1012" s="8"/>
      <c r="G1012" s="8"/>
      <c r="H1012" s="8"/>
      <c r="I1012" s="5"/>
      <c r="J1012" s="5"/>
      <c r="K1012" s="5"/>
    </row>
    <row r="1013" spans="2:11" x14ac:dyDescent="0.25">
      <c r="B1013" s="1"/>
      <c r="C1013" s="1"/>
      <c r="D1013" s="8"/>
      <c r="E1013" s="8"/>
      <c r="F1013" s="8"/>
      <c r="G1013" s="8"/>
      <c r="H1013" s="8"/>
      <c r="I1013" s="5"/>
      <c r="J1013" s="5"/>
      <c r="K1013" s="5"/>
    </row>
    <row r="1014" spans="2:11" x14ac:dyDescent="0.25">
      <c r="B1014" s="1"/>
      <c r="C1014" s="1"/>
      <c r="D1014" s="8"/>
      <c r="E1014" s="8"/>
      <c r="F1014" s="8"/>
      <c r="G1014" s="8"/>
      <c r="H1014" s="8"/>
      <c r="I1014" s="5"/>
      <c r="J1014" s="5"/>
      <c r="K1014" s="5"/>
    </row>
    <row r="1015" spans="2:11" x14ac:dyDescent="0.25">
      <c r="B1015" s="1"/>
      <c r="C1015" s="1"/>
      <c r="D1015" s="8"/>
      <c r="E1015" s="8"/>
      <c r="F1015" s="8"/>
      <c r="G1015" s="8"/>
      <c r="H1015" s="8"/>
      <c r="I1015" s="5"/>
      <c r="J1015" s="5"/>
      <c r="K1015" s="5"/>
    </row>
    <row r="1016" spans="2:11" x14ac:dyDescent="0.25">
      <c r="B1016" s="1"/>
      <c r="C1016" s="1"/>
      <c r="D1016" s="8"/>
      <c r="E1016" s="8"/>
      <c r="F1016" s="8"/>
      <c r="G1016" s="8"/>
      <c r="H1016" s="8"/>
      <c r="I1016" s="5"/>
      <c r="J1016" s="5"/>
      <c r="K1016" s="5"/>
    </row>
    <row r="1017" spans="2:11" x14ac:dyDescent="0.25">
      <c r="B1017" s="1"/>
      <c r="C1017" s="1"/>
      <c r="D1017" s="8"/>
      <c r="E1017" s="8"/>
      <c r="F1017" s="8"/>
      <c r="G1017" s="8"/>
      <c r="H1017" s="8"/>
      <c r="I1017" s="5"/>
      <c r="J1017" s="5"/>
      <c r="K1017" s="5"/>
    </row>
    <row r="1018" spans="2:11" x14ac:dyDescent="0.25">
      <c r="B1018" s="1"/>
      <c r="C1018" s="1"/>
      <c r="D1018" s="8"/>
      <c r="E1018" s="8"/>
      <c r="F1018" s="8"/>
      <c r="G1018" s="8"/>
      <c r="H1018" s="8"/>
      <c r="I1018" s="5"/>
      <c r="J1018" s="5"/>
      <c r="K1018" s="5"/>
    </row>
    <row r="1019" spans="2:11" x14ac:dyDescent="0.25">
      <c r="B1019" s="1"/>
      <c r="C1019" s="1"/>
      <c r="D1019" s="8"/>
      <c r="E1019" s="8"/>
      <c r="F1019" s="8"/>
      <c r="G1019" s="8"/>
      <c r="H1019" s="8"/>
      <c r="I1019" s="5"/>
      <c r="J1019" s="5"/>
      <c r="K1019" s="5"/>
    </row>
    <row r="1020" spans="2:11" x14ac:dyDescent="0.25">
      <c r="B1020" s="1"/>
      <c r="C1020" s="1"/>
      <c r="D1020" s="8"/>
      <c r="E1020" s="8"/>
      <c r="F1020" s="8"/>
      <c r="G1020" s="8"/>
      <c r="H1020" s="8"/>
      <c r="I1020" s="5"/>
      <c r="J1020" s="5"/>
      <c r="K1020" s="5"/>
    </row>
    <row r="1021" spans="2:11" x14ac:dyDescent="0.25">
      <c r="B1021" s="1"/>
      <c r="C1021" s="1"/>
      <c r="D1021" s="8"/>
      <c r="E1021" s="8"/>
      <c r="F1021" s="8"/>
      <c r="G1021" s="8"/>
      <c r="H1021" s="8"/>
      <c r="I1021" s="5"/>
      <c r="J1021" s="5"/>
      <c r="K1021" s="5"/>
    </row>
    <row r="1022" spans="2:11" x14ac:dyDescent="0.25">
      <c r="B1022" s="1"/>
      <c r="C1022" s="1"/>
      <c r="D1022" s="8"/>
      <c r="E1022" s="8"/>
      <c r="F1022" s="8"/>
      <c r="G1022" s="8"/>
      <c r="H1022" s="8"/>
      <c r="I1022" s="5"/>
      <c r="J1022" s="5"/>
      <c r="K1022" s="5"/>
    </row>
    <row r="1023" spans="2:11" x14ac:dyDescent="0.25">
      <c r="B1023" s="1"/>
      <c r="C1023" s="1"/>
      <c r="D1023" s="8"/>
      <c r="E1023" s="8"/>
      <c r="F1023" s="8"/>
      <c r="G1023" s="8"/>
      <c r="H1023" s="8"/>
      <c r="I1023" s="5"/>
      <c r="J1023" s="5"/>
      <c r="K1023" s="5"/>
    </row>
    <row r="1024" spans="2:11" x14ac:dyDescent="0.25">
      <c r="B1024" s="1"/>
      <c r="C1024" s="1"/>
      <c r="D1024" s="8"/>
      <c r="E1024" s="8"/>
      <c r="F1024" s="8"/>
      <c r="G1024" s="8"/>
      <c r="H1024" s="8"/>
      <c r="I1024" s="5"/>
      <c r="J1024" s="5"/>
      <c r="K1024" s="5"/>
    </row>
    <row r="1025" spans="2:11" x14ac:dyDescent="0.25">
      <c r="B1025" s="1"/>
      <c r="C1025" s="1"/>
      <c r="D1025" s="8"/>
      <c r="E1025" s="8"/>
      <c r="F1025" s="8"/>
      <c r="G1025" s="8"/>
      <c r="H1025" s="8"/>
      <c r="I1025" s="5"/>
      <c r="J1025" s="5"/>
      <c r="K1025" s="5"/>
    </row>
    <row r="1026" spans="2:11" x14ac:dyDescent="0.25">
      <c r="B1026" s="1"/>
      <c r="C1026" s="1"/>
      <c r="D1026" s="8"/>
      <c r="E1026" s="8"/>
      <c r="F1026" s="8"/>
      <c r="G1026" s="8"/>
      <c r="H1026" s="8"/>
      <c r="I1026" s="5"/>
      <c r="J1026" s="5"/>
      <c r="K1026" s="5"/>
    </row>
    <row r="1027" spans="2:11" x14ac:dyDescent="0.25">
      <c r="B1027" s="1"/>
      <c r="C1027" s="1"/>
      <c r="D1027" s="8"/>
      <c r="E1027" s="8"/>
      <c r="F1027" s="8"/>
      <c r="G1027" s="8"/>
      <c r="H1027" s="8"/>
      <c r="I1027" s="5"/>
      <c r="J1027" s="5"/>
      <c r="K1027" s="5"/>
    </row>
    <row r="1028" spans="2:11" x14ac:dyDescent="0.25">
      <c r="B1028" s="1"/>
      <c r="C1028" s="1"/>
      <c r="D1028" s="8"/>
      <c r="E1028" s="8"/>
      <c r="F1028" s="8"/>
      <c r="G1028" s="8"/>
      <c r="H1028" s="8"/>
      <c r="I1028" s="5"/>
      <c r="J1028" s="5"/>
      <c r="K1028" s="5"/>
    </row>
    <row r="1029" spans="2:11" x14ac:dyDescent="0.25">
      <c r="B1029" s="1"/>
      <c r="C1029" s="1"/>
      <c r="D1029" s="8"/>
      <c r="E1029" s="8"/>
      <c r="F1029" s="8"/>
      <c r="G1029" s="8"/>
      <c r="H1029" s="8"/>
      <c r="I1029" s="5"/>
      <c r="J1029" s="5"/>
      <c r="K1029" s="5"/>
    </row>
    <row r="1030" spans="2:11" x14ac:dyDescent="0.25">
      <c r="B1030" s="1"/>
      <c r="C1030" s="1"/>
      <c r="D1030" s="8"/>
      <c r="E1030" s="8"/>
      <c r="F1030" s="8"/>
      <c r="G1030" s="8"/>
      <c r="H1030" s="8"/>
      <c r="I1030" s="5"/>
      <c r="J1030" s="5"/>
      <c r="K1030" s="5"/>
    </row>
    <row r="1031" spans="2:11" x14ac:dyDescent="0.25">
      <c r="B1031" s="1"/>
      <c r="C1031" s="1"/>
      <c r="D1031" s="8"/>
      <c r="E1031" s="8"/>
      <c r="F1031" s="8"/>
      <c r="G1031" s="8"/>
      <c r="H1031" s="8"/>
      <c r="I1031" s="5"/>
      <c r="J1031" s="5"/>
      <c r="K1031" s="5"/>
    </row>
    <row r="1032" spans="2:11" x14ac:dyDescent="0.25">
      <c r="B1032" s="1"/>
      <c r="C1032" s="1"/>
      <c r="D1032" s="8"/>
      <c r="E1032" s="8"/>
      <c r="F1032" s="8"/>
      <c r="G1032" s="8"/>
      <c r="H1032" s="8"/>
      <c r="I1032" s="5"/>
      <c r="J1032" s="5"/>
      <c r="K1032" s="5"/>
    </row>
    <row r="1033" spans="2:11" x14ac:dyDescent="0.25">
      <c r="B1033" s="1"/>
      <c r="C1033" s="1"/>
      <c r="D1033" s="8"/>
      <c r="E1033" s="8"/>
      <c r="F1033" s="8"/>
      <c r="G1033" s="8"/>
      <c r="H1033" s="8"/>
      <c r="I1033" s="5"/>
      <c r="J1033" s="5"/>
      <c r="K1033" s="5"/>
    </row>
    <row r="1034" spans="2:11" x14ac:dyDescent="0.25">
      <c r="B1034" s="1"/>
      <c r="C1034" s="1"/>
      <c r="D1034" s="8"/>
      <c r="E1034" s="8"/>
      <c r="F1034" s="8"/>
      <c r="G1034" s="8"/>
      <c r="H1034" s="8"/>
      <c r="I1034" s="5"/>
      <c r="J1034" s="5"/>
      <c r="K1034" s="5"/>
    </row>
    <row r="1035" spans="2:11" x14ac:dyDescent="0.25">
      <c r="B1035" s="1"/>
      <c r="C1035" s="1"/>
      <c r="D1035" s="8"/>
      <c r="E1035" s="8"/>
      <c r="F1035" s="8"/>
      <c r="G1035" s="8"/>
      <c r="H1035" s="8"/>
      <c r="I1035" s="5"/>
      <c r="J1035" s="5"/>
      <c r="K1035" s="5"/>
    </row>
    <row r="1036" spans="2:11" x14ac:dyDescent="0.25">
      <c r="B1036" s="1"/>
      <c r="C1036" s="1"/>
      <c r="D1036" s="8"/>
      <c r="E1036" s="8"/>
      <c r="F1036" s="8"/>
      <c r="G1036" s="8"/>
      <c r="H1036" s="8"/>
      <c r="I1036" s="5"/>
      <c r="J1036" s="5"/>
      <c r="K1036" s="5"/>
    </row>
    <row r="1037" spans="2:11" x14ac:dyDescent="0.25">
      <c r="B1037" s="1"/>
      <c r="C1037" s="1"/>
      <c r="D1037" s="8"/>
      <c r="E1037" s="8"/>
      <c r="F1037" s="8"/>
      <c r="G1037" s="8"/>
      <c r="H1037" s="8"/>
      <c r="I1037" s="5"/>
      <c r="J1037" s="5"/>
      <c r="K1037" s="5"/>
    </row>
    <row r="1038" spans="2:11" x14ac:dyDescent="0.25">
      <c r="B1038" s="1"/>
      <c r="C1038" s="1"/>
      <c r="D1038" s="8"/>
      <c r="E1038" s="8"/>
      <c r="F1038" s="8"/>
      <c r="G1038" s="8"/>
      <c r="H1038" s="8"/>
      <c r="I1038" s="5"/>
      <c r="J1038" s="5"/>
      <c r="K1038" s="5"/>
    </row>
    <row r="1039" spans="2:11" x14ac:dyDescent="0.25">
      <c r="B1039" s="1"/>
      <c r="C1039" s="1"/>
      <c r="D1039" s="8"/>
      <c r="E1039" s="8"/>
      <c r="F1039" s="8"/>
      <c r="G1039" s="8"/>
      <c r="H1039" s="8"/>
      <c r="I1039" s="5"/>
      <c r="J1039" s="5"/>
      <c r="K1039" s="5"/>
    </row>
    <row r="1040" spans="2:11" x14ac:dyDescent="0.25">
      <c r="B1040" s="1"/>
      <c r="C1040" s="1"/>
      <c r="D1040" s="8"/>
      <c r="E1040" s="8"/>
      <c r="F1040" s="8"/>
      <c r="G1040" s="8"/>
      <c r="H1040" s="8"/>
      <c r="I1040" s="5"/>
      <c r="J1040" s="5"/>
      <c r="K1040" s="5"/>
    </row>
    <row r="1041" spans="2:11" x14ac:dyDescent="0.25">
      <c r="B1041" s="1"/>
      <c r="C1041" s="1"/>
      <c r="D1041" s="8"/>
      <c r="E1041" s="8"/>
      <c r="F1041" s="8"/>
      <c r="G1041" s="8"/>
      <c r="H1041" s="8"/>
      <c r="I1041" s="5"/>
      <c r="J1041" s="5"/>
      <c r="K1041" s="5"/>
    </row>
    <row r="1042" spans="2:11" x14ac:dyDescent="0.25">
      <c r="B1042" s="1"/>
      <c r="C1042" s="1"/>
      <c r="D1042" s="8"/>
      <c r="E1042" s="8"/>
      <c r="F1042" s="8"/>
      <c r="G1042" s="8"/>
      <c r="H1042" s="8"/>
      <c r="I1042" s="5"/>
      <c r="J1042" s="5"/>
      <c r="K1042" s="5"/>
    </row>
    <row r="1043" spans="2:11" x14ac:dyDescent="0.25">
      <c r="B1043" s="1"/>
      <c r="C1043" s="1"/>
      <c r="D1043" s="8"/>
      <c r="E1043" s="8"/>
      <c r="F1043" s="8"/>
      <c r="G1043" s="8"/>
      <c r="H1043" s="8"/>
      <c r="I1043" s="5"/>
      <c r="J1043" s="5"/>
      <c r="K1043" s="5"/>
    </row>
    <row r="1044" spans="2:11" x14ac:dyDescent="0.25">
      <c r="B1044" s="1"/>
      <c r="C1044" s="1"/>
      <c r="D1044" s="8"/>
      <c r="E1044" s="8"/>
      <c r="F1044" s="8"/>
      <c r="G1044" s="8"/>
      <c r="H1044" s="8"/>
      <c r="I1044" s="5"/>
      <c r="J1044" s="5"/>
      <c r="K1044" s="5"/>
    </row>
    <row r="1045" spans="2:11" x14ac:dyDescent="0.25">
      <c r="B1045" s="1"/>
      <c r="C1045" s="1"/>
      <c r="D1045" s="8"/>
      <c r="E1045" s="8"/>
      <c r="F1045" s="8"/>
      <c r="G1045" s="8"/>
      <c r="H1045" s="8"/>
      <c r="I1045" s="5"/>
      <c r="J1045" s="5"/>
      <c r="K1045" s="5"/>
    </row>
    <row r="1046" spans="2:11" x14ac:dyDescent="0.25">
      <c r="B1046" s="1"/>
      <c r="C1046" s="1"/>
      <c r="D1046" s="8"/>
      <c r="E1046" s="8"/>
      <c r="F1046" s="8"/>
      <c r="G1046" s="8"/>
      <c r="H1046" s="8"/>
      <c r="I1046" s="5"/>
      <c r="J1046" s="5"/>
      <c r="K1046" s="5"/>
    </row>
    <row r="1047" spans="2:11" x14ac:dyDescent="0.25">
      <c r="B1047" s="1"/>
      <c r="C1047" s="1"/>
      <c r="D1047" s="8"/>
      <c r="E1047" s="8"/>
      <c r="F1047" s="8"/>
      <c r="G1047" s="8"/>
      <c r="H1047" s="8"/>
      <c r="I1047" s="5"/>
      <c r="J1047" s="5"/>
      <c r="K1047" s="5"/>
    </row>
    <row r="1048" spans="2:11" x14ac:dyDescent="0.25">
      <c r="B1048" s="1"/>
      <c r="C1048" s="1"/>
      <c r="D1048" s="8"/>
      <c r="E1048" s="8"/>
      <c r="F1048" s="8"/>
      <c r="G1048" s="8"/>
      <c r="H1048" s="8"/>
      <c r="I1048" s="5"/>
      <c r="J1048" s="5"/>
      <c r="K1048" s="5"/>
    </row>
    <row r="1049" spans="2:11" x14ac:dyDescent="0.25">
      <c r="B1049" s="1"/>
      <c r="C1049" s="1"/>
      <c r="D1049" s="8"/>
      <c r="E1049" s="8"/>
      <c r="F1049" s="8"/>
      <c r="G1049" s="8"/>
      <c r="H1049" s="8"/>
      <c r="I1049" s="5"/>
      <c r="J1049" s="5"/>
      <c r="K1049" s="5"/>
    </row>
    <row r="1050" spans="2:11" x14ac:dyDescent="0.25">
      <c r="B1050" s="1"/>
      <c r="C1050" s="1"/>
      <c r="D1050" s="8"/>
      <c r="E1050" s="8"/>
      <c r="F1050" s="8"/>
      <c r="G1050" s="8"/>
      <c r="H1050" s="8"/>
      <c r="I1050" s="5"/>
      <c r="J1050" s="5"/>
      <c r="K1050" s="5"/>
    </row>
    <row r="1051" spans="2:11" x14ac:dyDescent="0.25">
      <c r="B1051" s="1"/>
      <c r="C1051" s="1"/>
      <c r="D1051" s="8"/>
      <c r="E1051" s="8"/>
      <c r="F1051" s="8"/>
      <c r="G1051" s="8"/>
      <c r="H1051" s="8"/>
      <c r="I1051" s="5"/>
      <c r="J1051" s="5"/>
      <c r="K1051" s="5"/>
    </row>
    <row r="1052" spans="2:11" x14ac:dyDescent="0.25">
      <c r="B1052" s="1"/>
      <c r="C1052" s="1"/>
      <c r="D1052" s="8"/>
      <c r="E1052" s="8"/>
      <c r="F1052" s="8"/>
      <c r="G1052" s="8"/>
      <c r="H1052" s="8"/>
      <c r="I1052" s="5"/>
      <c r="J1052" s="5"/>
      <c r="K1052" s="5"/>
    </row>
    <row r="1053" spans="2:11" x14ac:dyDescent="0.25">
      <c r="B1053" s="1"/>
      <c r="C1053" s="1"/>
      <c r="D1053" s="8"/>
      <c r="E1053" s="8"/>
      <c r="F1053" s="8"/>
      <c r="G1053" s="8"/>
      <c r="H1053" s="8"/>
      <c r="I1053" s="5"/>
      <c r="J1053" s="5"/>
      <c r="K1053" s="5"/>
    </row>
    <row r="1054" spans="2:11" x14ac:dyDescent="0.25">
      <c r="B1054" s="1"/>
      <c r="C1054" s="1"/>
      <c r="D1054" s="8"/>
      <c r="E1054" s="8"/>
      <c r="F1054" s="8"/>
      <c r="G1054" s="8"/>
      <c r="H1054" s="8"/>
      <c r="I1054" s="5"/>
      <c r="J1054" s="5"/>
      <c r="K1054" s="5"/>
    </row>
    <row r="1055" spans="2:11" x14ac:dyDescent="0.25">
      <c r="B1055" s="1"/>
      <c r="C1055" s="1"/>
      <c r="D1055" s="8"/>
      <c r="E1055" s="8"/>
      <c r="F1055" s="8"/>
      <c r="G1055" s="8"/>
      <c r="H1055" s="8"/>
      <c r="I1055" s="5"/>
      <c r="J1055" s="5"/>
      <c r="K1055" s="5"/>
    </row>
    <row r="1056" spans="2:11" x14ac:dyDescent="0.25">
      <c r="B1056" s="1"/>
      <c r="C1056" s="1"/>
      <c r="D1056" s="8"/>
      <c r="E1056" s="8"/>
      <c r="F1056" s="8"/>
      <c r="G1056" s="8"/>
      <c r="H1056" s="8"/>
      <c r="I1056" s="5"/>
      <c r="J1056" s="5"/>
      <c r="K1056" s="5"/>
    </row>
    <row r="1057" spans="2:11" x14ac:dyDescent="0.25">
      <c r="B1057" s="1"/>
      <c r="C1057" s="1"/>
      <c r="D1057" s="8"/>
      <c r="E1057" s="8"/>
      <c r="F1057" s="8"/>
      <c r="G1057" s="8"/>
      <c r="H1057" s="8"/>
      <c r="I1057" s="5"/>
      <c r="J1057" s="5"/>
      <c r="K1057" s="5"/>
    </row>
    <row r="1058" spans="2:11" x14ac:dyDescent="0.25">
      <c r="B1058" s="1"/>
      <c r="C1058" s="1"/>
      <c r="D1058" s="8"/>
      <c r="E1058" s="8"/>
      <c r="F1058" s="8"/>
      <c r="G1058" s="8"/>
      <c r="H1058" s="8"/>
      <c r="I1058" s="5"/>
      <c r="J1058" s="5"/>
      <c r="K1058" s="5"/>
    </row>
    <row r="1059" spans="2:11" x14ac:dyDescent="0.25">
      <c r="B1059" s="1"/>
      <c r="C1059" s="1"/>
      <c r="D1059" s="8"/>
      <c r="E1059" s="8"/>
      <c r="F1059" s="8"/>
      <c r="G1059" s="8"/>
      <c r="H1059" s="8"/>
      <c r="I1059" s="5"/>
      <c r="J1059" s="5"/>
      <c r="K1059" s="5"/>
    </row>
    <row r="1060" spans="2:11" x14ac:dyDescent="0.25">
      <c r="B1060" s="1"/>
      <c r="C1060" s="1"/>
      <c r="D1060" s="8"/>
      <c r="E1060" s="8"/>
      <c r="F1060" s="8"/>
      <c r="G1060" s="8"/>
      <c r="H1060" s="8"/>
      <c r="I1060" s="5"/>
      <c r="J1060" s="5"/>
      <c r="K1060" s="5"/>
    </row>
    <row r="1061" spans="2:11" x14ac:dyDescent="0.25">
      <c r="B1061" s="1"/>
      <c r="C1061" s="1"/>
      <c r="D1061" s="8"/>
      <c r="E1061" s="8"/>
      <c r="F1061" s="8"/>
      <c r="G1061" s="8"/>
      <c r="H1061" s="8"/>
      <c r="I1061" s="5"/>
      <c r="J1061" s="5"/>
      <c r="K1061" s="5"/>
    </row>
    <row r="1062" spans="2:11" x14ac:dyDescent="0.25">
      <c r="B1062" s="1"/>
      <c r="C1062" s="1"/>
      <c r="D1062" s="8"/>
      <c r="E1062" s="8"/>
      <c r="F1062" s="8"/>
      <c r="G1062" s="8"/>
      <c r="H1062" s="8"/>
      <c r="I1062" s="5"/>
      <c r="J1062" s="5"/>
      <c r="K1062" s="5"/>
    </row>
    <row r="1063" spans="2:11" x14ac:dyDescent="0.25">
      <c r="B1063" s="1"/>
      <c r="C1063" s="1"/>
      <c r="D1063" s="8"/>
      <c r="E1063" s="8"/>
      <c r="F1063" s="8"/>
      <c r="G1063" s="8"/>
      <c r="H1063" s="8"/>
      <c r="I1063" s="5"/>
      <c r="J1063" s="5"/>
      <c r="K1063" s="5"/>
    </row>
    <row r="1064" spans="2:11" x14ac:dyDescent="0.25">
      <c r="B1064" s="1"/>
      <c r="C1064" s="1"/>
      <c r="D1064" s="8"/>
      <c r="E1064" s="8"/>
      <c r="F1064" s="8"/>
      <c r="G1064" s="8"/>
      <c r="H1064" s="8"/>
      <c r="I1064" s="5"/>
      <c r="J1064" s="5"/>
      <c r="K1064" s="5"/>
    </row>
    <row r="1065" spans="2:11" x14ac:dyDescent="0.25">
      <c r="B1065" s="1"/>
      <c r="C1065" s="1"/>
      <c r="D1065" s="8"/>
      <c r="E1065" s="8"/>
      <c r="F1065" s="8"/>
      <c r="G1065" s="8"/>
      <c r="H1065" s="8"/>
      <c r="I1065" s="5"/>
      <c r="J1065" s="5"/>
      <c r="K1065" s="5"/>
    </row>
    <row r="1066" spans="2:11" x14ac:dyDescent="0.25">
      <c r="B1066" s="1"/>
      <c r="C1066" s="1"/>
      <c r="D1066" s="8"/>
      <c r="E1066" s="8"/>
      <c r="F1066" s="8"/>
      <c r="G1066" s="8"/>
      <c r="H1066" s="8"/>
      <c r="I1066" s="5"/>
      <c r="J1066" s="5"/>
      <c r="K1066" s="5"/>
    </row>
    <row r="1067" spans="2:11" x14ac:dyDescent="0.25">
      <c r="B1067" s="1"/>
      <c r="C1067" s="1"/>
      <c r="D1067" s="8"/>
      <c r="E1067" s="8"/>
      <c r="F1067" s="8"/>
      <c r="G1067" s="8"/>
      <c r="H1067" s="8"/>
      <c r="I1067" s="5"/>
      <c r="J1067" s="5"/>
      <c r="K1067" s="5"/>
    </row>
    <row r="1068" spans="2:11" x14ac:dyDescent="0.25">
      <c r="B1068" s="1"/>
      <c r="C1068" s="1"/>
      <c r="D1068" s="8"/>
      <c r="E1068" s="8"/>
      <c r="F1068" s="8"/>
      <c r="G1068" s="8"/>
      <c r="H1068" s="8"/>
      <c r="I1068" s="5"/>
      <c r="J1068" s="5"/>
      <c r="K1068" s="5"/>
    </row>
    <row r="1069" spans="2:11" x14ac:dyDescent="0.25">
      <c r="B1069" s="1"/>
      <c r="C1069" s="1"/>
      <c r="D1069" s="8"/>
      <c r="E1069" s="8"/>
      <c r="F1069" s="8"/>
      <c r="G1069" s="8"/>
      <c r="H1069" s="8"/>
      <c r="I1069" s="5"/>
      <c r="J1069" s="5"/>
      <c r="K1069" s="5"/>
    </row>
    <row r="1070" spans="2:11" x14ac:dyDescent="0.25">
      <c r="B1070" s="1"/>
      <c r="C1070" s="1"/>
      <c r="D1070" s="8"/>
      <c r="E1070" s="8"/>
      <c r="F1070" s="8"/>
      <c r="G1070" s="8"/>
      <c r="H1070" s="8"/>
      <c r="I1070" s="5"/>
      <c r="J1070" s="5"/>
      <c r="K1070" s="5"/>
    </row>
    <row r="1071" spans="2:11" x14ac:dyDescent="0.25">
      <c r="B1071" s="1"/>
      <c r="C1071" s="1"/>
      <c r="D1071" s="8"/>
      <c r="E1071" s="8"/>
      <c r="F1071" s="8"/>
      <c r="G1071" s="8"/>
      <c r="H1071" s="8"/>
      <c r="I1071" s="5"/>
      <c r="J1071" s="5"/>
      <c r="K1071" s="5"/>
    </row>
    <row r="1072" spans="2:11" x14ac:dyDescent="0.25">
      <c r="B1072" s="1"/>
      <c r="C1072" s="1"/>
      <c r="D1072" s="8"/>
      <c r="E1072" s="8"/>
      <c r="F1072" s="8"/>
      <c r="G1072" s="8"/>
      <c r="H1072" s="8"/>
      <c r="I1072" s="5"/>
      <c r="J1072" s="5"/>
      <c r="K1072" s="5"/>
    </row>
    <row r="1073" spans="2:11" x14ac:dyDescent="0.25">
      <c r="B1073" s="1"/>
      <c r="C1073" s="1"/>
      <c r="D1073" s="8"/>
      <c r="E1073" s="8"/>
      <c r="F1073" s="8"/>
      <c r="G1073" s="8"/>
      <c r="H1073" s="8"/>
      <c r="I1073" s="5"/>
      <c r="J1073" s="5"/>
      <c r="K1073" s="5"/>
    </row>
    <row r="1074" spans="2:11" x14ac:dyDescent="0.25">
      <c r="B1074" s="1"/>
      <c r="C1074" s="1"/>
      <c r="D1074" s="8"/>
      <c r="E1074" s="8"/>
      <c r="F1074" s="8"/>
      <c r="G1074" s="8"/>
      <c r="H1074" s="8"/>
      <c r="I1074" s="5"/>
      <c r="J1074" s="5"/>
      <c r="K1074" s="5"/>
    </row>
    <row r="1075" spans="2:11" x14ac:dyDescent="0.25">
      <c r="B1075" s="1"/>
      <c r="C1075" s="1"/>
      <c r="D1075" s="8"/>
      <c r="E1075" s="8"/>
      <c r="F1075" s="8"/>
      <c r="G1075" s="8"/>
      <c r="H1075" s="8"/>
      <c r="I1075" s="5"/>
      <c r="J1075" s="5"/>
      <c r="K1075" s="5"/>
    </row>
    <row r="1076" spans="2:11" x14ac:dyDescent="0.25">
      <c r="B1076" s="1"/>
      <c r="C1076" s="1"/>
      <c r="D1076" s="8"/>
      <c r="E1076" s="8"/>
      <c r="F1076" s="8"/>
      <c r="G1076" s="8"/>
      <c r="H1076" s="8"/>
      <c r="I1076" s="5"/>
      <c r="J1076" s="5"/>
      <c r="K1076" s="5"/>
    </row>
    <row r="1077" spans="2:11" x14ac:dyDescent="0.25">
      <c r="B1077" s="1"/>
      <c r="C1077" s="1"/>
      <c r="D1077" s="8"/>
      <c r="E1077" s="8"/>
      <c r="F1077" s="8"/>
      <c r="G1077" s="8"/>
      <c r="H1077" s="8"/>
      <c r="I1077" s="5"/>
      <c r="J1077" s="5"/>
      <c r="K1077" s="5"/>
    </row>
    <row r="1078" spans="2:11" x14ac:dyDescent="0.25">
      <c r="B1078" s="1"/>
      <c r="C1078" s="1"/>
      <c r="D1078" s="8"/>
      <c r="E1078" s="8"/>
      <c r="F1078" s="8"/>
      <c r="G1078" s="8"/>
      <c r="H1078" s="8"/>
      <c r="I1078" s="5"/>
      <c r="J1078" s="5"/>
      <c r="K1078" s="5"/>
    </row>
    <row r="1079" spans="2:11" x14ac:dyDescent="0.25">
      <c r="B1079" s="1"/>
      <c r="C1079" s="1"/>
      <c r="D1079" s="8"/>
      <c r="E1079" s="8"/>
      <c r="F1079" s="8"/>
      <c r="G1079" s="8"/>
      <c r="H1079" s="8"/>
      <c r="I1079" s="5"/>
      <c r="J1079" s="5"/>
      <c r="K1079" s="5"/>
    </row>
    <row r="1080" spans="2:11" x14ac:dyDescent="0.25">
      <c r="B1080" s="1"/>
      <c r="C1080" s="1"/>
      <c r="D1080" s="8"/>
      <c r="E1080" s="8"/>
      <c r="F1080" s="8"/>
      <c r="G1080" s="8"/>
      <c r="H1080" s="8"/>
      <c r="I1080" s="5"/>
      <c r="J1080" s="5"/>
      <c r="K1080" s="5"/>
    </row>
    <row r="1081" spans="2:11" x14ac:dyDescent="0.25">
      <c r="B1081" s="1"/>
      <c r="C1081" s="1"/>
      <c r="D1081" s="8"/>
      <c r="E1081" s="8"/>
      <c r="F1081" s="8"/>
      <c r="G1081" s="8"/>
      <c r="H1081" s="8"/>
      <c r="I1081" s="5"/>
      <c r="J1081" s="5"/>
      <c r="K1081" s="5"/>
    </row>
    <row r="1082" spans="2:11" x14ac:dyDescent="0.25">
      <c r="B1082" s="1"/>
      <c r="C1082" s="1"/>
      <c r="D1082" s="8"/>
      <c r="E1082" s="8"/>
      <c r="F1082" s="8"/>
      <c r="G1082" s="8"/>
      <c r="H1082" s="8"/>
      <c r="I1082" s="5"/>
      <c r="J1082" s="5"/>
      <c r="K1082" s="5"/>
    </row>
    <row r="1083" spans="2:11" x14ac:dyDescent="0.25">
      <c r="B1083" s="1"/>
      <c r="C1083" s="1"/>
      <c r="D1083" s="8"/>
      <c r="E1083" s="8"/>
      <c r="F1083" s="8"/>
      <c r="G1083" s="8"/>
      <c r="H1083" s="8"/>
      <c r="I1083" s="5"/>
      <c r="J1083" s="5"/>
      <c r="K1083" s="5"/>
    </row>
    <row r="1084" spans="2:11" x14ac:dyDescent="0.25">
      <c r="B1084" s="1"/>
      <c r="C1084" s="1"/>
      <c r="D1084" s="8"/>
      <c r="E1084" s="8"/>
      <c r="F1084" s="8"/>
      <c r="G1084" s="8"/>
      <c r="H1084" s="8"/>
      <c r="I1084" s="5"/>
      <c r="J1084" s="5"/>
      <c r="K1084" s="5"/>
    </row>
    <row r="1085" spans="2:11" x14ac:dyDescent="0.25">
      <c r="B1085" s="1"/>
      <c r="C1085" s="1"/>
      <c r="D1085" s="8"/>
      <c r="E1085" s="8"/>
      <c r="F1085" s="8"/>
      <c r="G1085" s="8"/>
      <c r="H1085" s="8"/>
      <c r="I1085" s="5"/>
      <c r="J1085" s="5"/>
      <c r="K1085" s="5"/>
    </row>
    <row r="1086" spans="2:11" x14ac:dyDescent="0.25">
      <c r="B1086" s="1"/>
      <c r="C1086" s="1"/>
      <c r="D1086" s="8"/>
      <c r="E1086" s="8"/>
      <c r="F1086" s="8"/>
      <c r="G1086" s="8"/>
      <c r="H1086" s="8"/>
      <c r="I1086" s="5"/>
      <c r="J1086" s="5"/>
      <c r="K1086" s="5"/>
    </row>
    <row r="1087" spans="2:11" x14ac:dyDescent="0.25">
      <c r="B1087" s="1"/>
      <c r="C1087" s="1"/>
      <c r="D1087" s="8"/>
      <c r="E1087" s="8"/>
      <c r="F1087" s="8"/>
      <c r="G1087" s="8"/>
      <c r="H1087" s="8"/>
      <c r="I1087" s="5"/>
      <c r="J1087" s="5"/>
      <c r="K1087" s="5"/>
    </row>
    <row r="1088" spans="2:11" x14ac:dyDescent="0.25">
      <c r="B1088" s="1"/>
      <c r="C1088" s="1"/>
      <c r="D1088" s="8"/>
      <c r="E1088" s="8"/>
      <c r="F1088" s="8"/>
      <c r="G1088" s="8"/>
      <c r="H1088" s="8"/>
      <c r="I1088" s="5"/>
      <c r="J1088" s="5"/>
      <c r="K1088" s="5"/>
    </row>
    <row r="1089" spans="2:11" x14ac:dyDescent="0.25">
      <c r="B1089" s="1"/>
      <c r="C1089" s="1"/>
      <c r="D1089" s="8"/>
      <c r="E1089" s="8"/>
      <c r="F1089" s="8"/>
      <c r="G1089" s="8"/>
      <c r="H1089" s="8"/>
      <c r="I1089" s="5"/>
      <c r="J1089" s="5"/>
      <c r="K1089" s="5"/>
    </row>
    <row r="1090" spans="2:11" x14ac:dyDescent="0.25">
      <c r="B1090" s="1"/>
      <c r="C1090" s="1"/>
      <c r="D1090" s="8"/>
      <c r="E1090" s="8"/>
      <c r="F1090" s="8"/>
      <c r="G1090" s="8"/>
      <c r="H1090" s="8"/>
      <c r="I1090" s="5"/>
      <c r="J1090" s="5"/>
      <c r="K1090" s="5"/>
    </row>
    <row r="1091" spans="2:11" x14ac:dyDescent="0.25">
      <c r="B1091" s="1"/>
      <c r="C1091" s="1"/>
      <c r="D1091" s="8"/>
      <c r="E1091" s="8"/>
      <c r="F1091" s="8"/>
      <c r="G1091" s="8"/>
      <c r="H1091" s="8"/>
      <c r="I1091" s="5"/>
      <c r="J1091" s="5"/>
      <c r="K1091" s="5"/>
    </row>
    <row r="1092" spans="2:11" x14ac:dyDescent="0.25">
      <c r="B1092" s="1"/>
      <c r="C1092" s="1"/>
      <c r="D1092" s="8"/>
      <c r="E1092" s="8"/>
      <c r="F1092" s="8"/>
      <c r="G1092" s="8"/>
      <c r="H1092" s="8"/>
      <c r="I1092" s="5"/>
      <c r="J1092" s="5"/>
      <c r="K1092" s="5"/>
    </row>
    <row r="1093" spans="2:11" x14ac:dyDescent="0.25">
      <c r="B1093" s="1"/>
      <c r="C1093" s="1"/>
      <c r="D1093" s="8"/>
      <c r="E1093" s="8"/>
      <c r="F1093" s="8"/>
      <c r="G1093" s="8"/>
      <c r="H1093" s="8"/>
      <c r="I1093" s="5"/>
      <c r="J1093" s="5"/>
      <c r="K1093" s="5"/>
    </row>
    <row r="1094" spans="2:11" x14ac:dyDescent="0.25">
      <c r="B1094" s="1"/>
      <c r="C1094" s="1"/>
      <c r="D1094" s="8"/>
      <c r="E1094" s="8"/>
      <c r="F1094" s="8"/>
      <c r="G1094" s="8"/>
      <c r="H1094" s="8"/>
      <c r="I1094" s="5"/>
      <c r="J1094" s="5"/>
      <c r="K1094" s="5"/>
    </row>
    <row r="1095" spans="2:11" x14ac:dyDescent="0.25">
      <c r="B1095" s="1"/>
      <c r="C1095" s="1"/>
      <c r="D1095" s="8"/>
      <c r="E1095" s="8"/>
      <c r="F1095" s="8"/>
      <c r="G1095" s="8"/>
      <c r="H1095" s="8"/>
      <c r="I1095" s="5"/>
      <c r="J1095" s="5"/>
      <c r="K1095" s="5"/>
    </row>
    <row r="1096" spans="2:11" x14ac:dyDescent="0.25">
      <c r="B1096" s="1"/>
      <c r="C1096" s="1"/>
      <c r="D1096" s="8"/>
      <c r="E1096" s="8"/>
      <c r="F1096" s="8"/>
      <c r="G1096" s="8"/>
      <c r="H1096" s="8"/>
      <c r="I1096" s="5"/>
      <c r="J1096" s="5"/>
      <c r="K1096" s="5"/>
    </row>
    <row r="1097" spans="2:11" x14ac:dyDescent="0.25">
      <c r="B1097" s="1"/>
      <c r="C1097" s="1"/>
      <c r="D1097" s="8"/>
      <c r="E1097" s="8"/>
      <c r="F1097" s="8"/>
      <c r="G1097" s="8"/>
      <c r="H1097" s="8"/>
      <c r="I1097" s="5"/>
      <c r="J1097" s="5"/>
      <c r="K1097" s="5"/>
    </row>
    <row r="1098" spans="2:11" x14ac:dyDescent="0.25">
      <c r="B1098" s="1"/>
      <c r="C1098" s="1"/>
      <c r="D1098" s="8"/>
      <c r="E1098" s="8"/>
      <c r="F1098" s="8"/>
      <c r="G1098" s="8"/>
      <c r="H1098" s="8"/>
      <c r="I1098" s="5"/>
      <c r="J1098" s="5"/>
      <c r="K1098" s="5"/>
    </row>
    <row r="1099" spans="2:11" x14ac:dyDescent="0.25">
      <c r="B1099" s="1"/>
      <c r="C1099" s="1"/>
      <c r="D1099" s="8"/>
      <c r="E1099" s="8"/>
      <c r="F1099" s="8"/>
      <c r="G1099" s="8"/>
      <c r="H1099" s="8"/>
      <c r="I1099" s="5"/>
      <c r="J1099" s="5"/>
      <c r="K1099" s="5"/>
    </row>
    <row r="1100" spans="2:11" x14ac:dyDescent="0.25">
      <c r="B1100" s="1"/>
      <c r="C1100" s="1"/>
      <c r="D1100" s="8"/>
      <c r="E1100" s="8"/>
      <c r="F1100" s="8"/>
      <c r="G1100" s="8"/>
      <c r="H1100" s="8"/>
      <c r="I1100" s="5"/>
      <c r="J1100" s="5"/>
      <c r="K1100" s="5"/>
    </row>
    <row r="1101" spans="2:11" x14ac:dyDescent="0.25">
      <c r="B1101" s="1"/>
      <c r="C1101" s="1"/>
      <c r="D1101" s="8"/>
      <c r="E1101" s="8"/>
      <c r="F1101" s="8"/>
      <c r="G1101" s="8"/>
      <c r="H1101" s="8"/>
      <c r="I1101" s="5"/>
      <c r="J1101" s="5"/>
      <c r="K1101" s="5"/>
    </row>
    <row r="1102" spans="2:11" x14ac:dyDescent="0.25">
      <c r="B1102" s="1"/>
      <c r="C1102" s="1"/>
      <c r="D1102" s="8"/>
      <c r="E1102" s="8"/>
      <c r="F1102" s="8"/>
      <c r="G1102" s="8"/>
      <c r="H1102" s="8"/>
      <c r="I1102" s="5"/>
      <c r="J1102" s="5"/>
      <c r="K1102" s="5"/>
    </row>
    <row r="1103" spans="2:11" x14ac:dyDescent="0.25">
      <c r="B1103" s="1"/>
      <c r="C1103" s="1"/>
      <c r="D1103" s="8"/>
      <c r="E1103" s="8"/>
      <c r="F1103" s="8"/>
      <c r="G1103" s="8"/>
      <c r="H1103" s="8"/>
      <c r="I1103" s="5"/>
      <c r="J1103" s="5"/>
      <c r="K1103" s="5"/>
    </row>
    <row r="1104" spans="2:11" x14ac:dyDescent="0.25">
      <c r="B1104" s="1"/>
      <c r="C1104" s="1"/>
      <c r="D1104" s="8"/>
      <c r="E1104" s="8"/>
      <c r="F1104" s="8"/>
      <c r="G1104" s="8"/>
      <c r="H1104" s="8"/>
      <c r="I1104" s="5"/>
      <c r="J1104" s="5"/>
      <c r="K1104" s="5"/>
    </row>
    <row r="1105" spans="2:11" x14ac:dyDescent="0.25">
      <c r="B1105" s="1"/>
      <c r="C1105" s="1"/>
      <c r="D1105" s="8"/>
      <c r="E1105" s="8"/>
      <c r="F1105" s="8"/>
      <c r="G1105" s="8"/>
      <c r="H1105" s="8"/>
      <c r="I1105" s="5"/>
      <c r="J1105" s="5"/>
      <c r="K1105" s="5"/>
    </row>
    <row r="1106" spans="2:11" x14ac:dyDescent="0.25">
      <c r="B1106" s="1"/>
      <c r="C1106" s="1"/>
      <c r="D1106" s="8"/>
      <c r="E1106" s="8"/>
      <c r="F1106" s="8"/>
      <c r="G1106" s="8"/>
      <c r="H1106" s="8"/>
      <c r="I1106" s="5"/>
      <c r="J1106" s="5"/>
      <c r="K1106" s="5"/>
    </row>
    <row r="1107" spans="2:11" x14ac:dyDescent="0.25">
      <c r="B1107" s="1"/>
      <c r="C1107" s="1"/>
      <c r="D1107" s="8"/>
      <c r="E1107" s="8"/>
      <c r="F1107" s="8"/>
      <c r="G1107" s="8"/>
      <c r="H1107" s="8"/>
      <c r="I1107" s="5"/>
      <c r="J1107" s="5"/>
      <c r="K1107" s="5"/>
    </row>
    <row r="1108" spans="2:11" x14ac:dyDescent="0.25">
      <c r="B1108" s="1"/>
      <c r="C1108" s="1"/>
      <c r="D1108" s="8"/>
      <c r="E1108" s="8"/>
      <c r="F1108" s="8"/>
      <c r="G1108" s="8"/>
      <c r="H1108" s="8"/>
      <c r="I1108" s="5"/>
      <c r="J1108" s="5"/>
      <c r="K1108" s="5"/>
    </row>
    <row r="1109" spans="2:11" x14ac:dyDescent="0.25">
      <c r="B1109" s="1"/>
      <c r="C1109" s="1"/>
      <c r="D1109" s="8"/>
      <c r="E1109" s="8"/>
      <c r="F1109" s="8"/>
      <c r="G1109" s="8"/>
      <c r="H1109" s="8"/>
      <c r="I1109" s="5"/>
      <c r="J1109" s="5"/>
      <c r="K1109" s="5"/>
    </row>
    <row r="1110" spans="2:11" x14ac:dyDescent="0.25">
      <c r="B1110" s="1"/>
      <c r="C1110" s="1"/>
      <c r="D1110" s="8"/>
      <c r="E1110" s="8"/>
      <c r="F1110" s="8"/>
      <c r="G1110" s="8"/>
      <c r="H1110" s="8"/>
      <c r="I1110" s="5"/>
      <c r="J1110" s="5"/>
      <c r="K1110" s="5"/>
    </row>
    <row r="1111" spans="2:11" x14ac:dyDescent="0.25">
      <c r="B1111" s="1"/>
      <c r="C1111" s="1"/>
      <c r="D1111" s="8"/>
      <c r="E1111" s="8"/>
      <c r="F1111" s="8"/>
      <c r="G1111" s="8"/>
      <c r="H1111" s="8"/>
      <c r="I1111" s="5"/>
      <c r="J1111" s="5"/>
      <c r="K1111" s="5"/>
    </row>
    <row r="1112" spans="2:11" x14ac:dyDescent="0.25">
      <c r="B1112" s="1"/>
      <c r="C1112" s="1"/>
      <c r="D1112" s="8"/>
      <c r="E1112" s="8"/>
      <c r="F1112" s="8"/>
      <c r="G1112" s="8"/>
      <c r="H1112" s="8"/>
      <c r="I1112" s="5"/>
      <c r="J1112" s="5"/>
      <c r="K1112" s="5"/>
    </row>
    <row r="1113" spans="2:11" x14ac:dyDescent="0.25">
      <c r="B1113" s="1"/>
      <c r="C1113" s="1"/>
      <c r="D1113" s="8"/>
      <c r="E1113" s="8"/>
      <c r="F1113" s="8"/>
      <c r="G1113" s="8"/>
      <c r="H1113" s="8"/>
      <c r="I1113" s="5"/>
      <c r="J1113" s="5"/>
      <c r="K1113" s="5"/>
    </row>
    <row r="1114" spans="2:11" x14ac:dyDescent="0.25">
      <c r="B1114" s="1"/>
      <c r="C1114" s="1"/>
      <c r="D1114" s="8"/>
      <c r="E1114" s="8"/>
      <c r="F1114" s="8"/>
      <c r="G1114" s="8"/>
      <c r="H1114" s="8"/>
      <c r="I1114" s="5"/>
      <c r="J1114" s="5"/>
      <c r="K1114" s="5"/>
    </row>
    <row r="1115" spans="2:11" x14ac:dyDescent="0.25">
      <c r="B1115" s="1"/>
      <c r="C1115" s="1"/>
      <c r="D1115" s="8"/>
      <c r="E1115" s="8"/>
      <c r="F1115" s="8"/>
      <c r="G1115" s="8"/>
      <c r="H1115" s="8"/>
      <c r="I1115" s="5"/>
      <c r="J1115" s="5"/>
      <c r="K1115" s="5"/>
    </row>
    <row r="1116" spans="2:11" x14ac:dyDescent="0.25">
      <c r="B1116" s="1"/>
      <c r="C1116" s="1"/>
      <c r="D1116" s="8"/>
      <c r="E1116" s="8"/>
      <c r="F1116" s="8"/>
      <c r="G1116" s="8"/>
      <c r="H1116" s="8"/>
      <c r="I1116" s="5"/>
      <c r="J1116" s="5"/>
      <c r="K1116" s="5"/>
    </row>
    <row r="1117" spans="2:11" x14ac:dyDescent="0.25">
      <c r="B1117" s="1"/>
      <c r="C1117" s="1"/>
      <c r="D1117" s="8"/>
      <c r="E1117" s="8"/>
      <c r="F1117" s="8"/>
      <c r="G1117" s="8"/>
      <c r="H1117" s="8"/>
      <c r="I1117" s="5"/>
      <c r="J1117" s="5"/>
      <c r="K1117" s="5"/>
    </row>
    <row r="1118" spans="2:11" x14ac:dyDescent="0.25">
      <c r="B1118" s="1"/>
      <c r="C1118" s="1"/>
      <c r="D1118" s="8"/>
      <c r="E1118" s="8"/>
      <c r="F1118" s="8"/>
      <c r="G1118" s="8"/>
      <c r="H1118" s="8"/>
      <c r="I1118" s="5"/>
      <c r="J1118" s="5"/>
      <c r="K1118" s="5"/>
    </row>
    <row r="1119" spans="2:11" x14ac:dyDescent="0.25">
      <c r="B1119" s="1"/>
      <c r="C1119" s="1"/>
      <c r="D1119" s="8"/>
      <c r="E1119" s="8"/>
      <c r="F1119" s="8"/>
      <c r="G1119" s="8"/>
      <c r="H1119" s="8"/>
      <c r="I1119" s="5"/>
      <c r="J1119" s="5"/>
      <c r="K1119" s="5"/>
    </row>
    <row r="1120" spans="2:11" x14ac:dyDescent="0.25">
      <c r="B1120" s="1"/>
      <c r="C1120" s="1"/>
      <c r="D1120" s="8"/>
      <c r="E1120" s="8"/>
      <c r="F1120" s="8"/>
      <c r="G1120" s="8"/>
      <c r="H1120" s="8"/>
      <c r="I1120" s="5"/>
      <c r="J1120" s="5"/>
      <c r="K1120" s="5"/>
    </row>
    <row r="1121" spans="2:11" x14ac:dyDescent="0.25">
      <c r="B1121" s="1"/>
      <c r="C1121" s="1"/>
      <c r="D1121" s="8"/>
      <c r="E1121" s="8"/>
      <c r="F1121" s="8"/>
      <c r="G1121" s="8"/>
      <c r="H1121" s="8"/>
      <c r="I1121" s="5"/>
      <c r="J1121" s="5"/>
      <c r="K1121" s="5"/>
    </row>
    <row r="1122" spans="2:11" x14ac:dyDescent="0.25">
      <c r="B1122" s="1"/>
      <c r="C1122" s="1"/>
      <c r="D1122" s="8"/>
      <c r="E1122" s="8"/>
      <c r="F1122" s="8"/>
      <c r="G1122" s="8"/>
      <c r="H1122" s="8"/>
      <c r="I1122" s="5"/>
      <c r="J1122" s="5"/>
      <c r="K1122" s="5"/>
    </row>
    <row r="1123" spans="2:11" x14ac:dyDescent="0.25">
      <c r="B1123" s="1"/>
      <c r="C1123" s="1"/>
      <c r="D1123" s="8"/>
      <c r="E1123" s="8"/>
      <c r="F1123" s="8"/>
      <c r="G1123" s="8"/>
      <c r="H1123" s="8"/>
      <c r="I1123" s="5"/>
      <c r="J1123" s="5"/>
      <c r="K1123" s="5"/>
    </row>
    <row r="1124" spans="2:11" x14ac:dyDescent="0.25">
      <c r="B1124" s="1"/>
      <c r="C1124" s="1"/>
      <c r="D1124" s="8"/>
      <c r="E1124" s="8"/>
      <c r="F1124" s="8"/>
      <c r="G1124" s="8"/>
      <c r="H1124" s="8"/>
      <c r="I1124" s="5"/>
      <c r="J1124" s="5"/>
      <c r="K1124" s="5"/>
    </row>
    <row r="1125" spans="2:11" x14ac:dyDescent="0.25">
      <c r="B1125" s="1"/>
      <c r="C1125" s="1"/>
      <c r="D1125" s="8"/>
      <c r="E1125" s="8"/>
      <c r="F1125" s="8"/>
      <c r="G1125" s="8"/>
      <c r="H1125" s="8"/>
      <c r="I1125" s="5"/>
      <c r="J1125" s="5"/>
      <c r="K1125" s="5"/>
    </row>
    <row r="1126" spans="2:11" x14ac:dyDescent="0.25">
      <c r="B1126" s="1"/>
      <c r="C1126" s="1"/>
      <c r="D1126" s="8"/>
      <c r="E1126" s="8"/>
      <c r="F1126" s="8"/>
      <c r="G1126" s="8"/>
      <c r="H1126" s="8"/>
      <c r="I1126" s="5"/>
      <c r="J1126" s="5"/>
      <c r="K1126" s="5"/>
    </row>
    <row r="1127" spans="2:11" x14ac:dyDescent="0.25">
      <c r="B1127" s="1"/>
      <c r="C1127" s="1"/>
      <c r="D1127" s="8"/>
      <c r="E1127" s="8"/>
      <c r="F1127" s="8"/>
      <c r="G1127" s="8"/>
      <c r="H1127" s="8"/>
      <c r="I1127" s="5"/>
      <c r="J1127" s="5"/>
      <c r="K1127" s="5"/>
    </row>
    <row r="1128" spans="2:11" x14ac:dyDescent="0.25">
      <c r="B1128" s="1"/>
      <c r="C1128" s="1"/>
      <c r="D1128" s="8"/>
      <c r="E1128" s="8"/>
      <c r="F1128" s="8"/>
      <c r="G1128" s="8"/>
      <c r="H1128" s="8"/>
      <c r="I1128" s="5"/>
      <c r="J1128" s="5"/>
      <c r="K1128" s="5"/>
    </row>
    <row r="1129" spans="2:11" x14ac:dyDescent="0.25">
      <c r="B1129" s="1"/>
      <c r="C1129" s="1"/>
      <c r="D1129" s="8"/>
      <c r="E1129" s="8"/>
      <c r="F1129" s="8"/>
      <c r="G1129" s="8"/>
      <c r="H1129" s="8"/>
      <c r="I1129" s="5"/>
      <c r="J1129" s="5"/>
      <c r="K1129" s="5"/>
    </row>
    <row r="1130" spans="2:11" x14ac:dyDescent="0.25">
      <c r="B1130" s="1"/>
      <c r="C1130" s="1"/>
      <c r="D1130" s="8"/>
      <c r="E1130" s="8"/>
      <c r="F1130" s="8"/>
      <c r="G1130" s="8"/>
      <c r="H1130" s="8"/>
      <c r="I1130" s="5"/>
      <c r="J1130" s="5"/>
      <c r="K1130" s="5"/>
    </row>
    <row r="1131" spans="2:11" x14ac:dyDescent="0.25">
      <c r="B1131" s="1"/>
      <c r="C1131" s="1"/>
      <c r="D1131" s="8"/>
      <c r="E1131" s="8"/>
      <c r="F1131" s="8"/>
      <c r="G1131" s="8"/>
      <c r="H1131" s="8"/>
      <c r="I1131" s="5"/>
      <c r="J1131" s="5"/>
      <c r="K1131" s="5"/>
    </row>
    <row r="1132" spans="2:11" x14ac:dyDescent="0.25">
      <c r="B1132" s="1"/>
      <c r="C1132" s="1"/>
      <c r="D1132" s="8"/>
      <c r="E1132" s="8"/>
      <c r="F1132" s="8"/>
      <c r="G1132" s="8"/>
      <c r="H1132" s="8"/>
      <c r="I1132" s="5"/>
      <c r="J1132" s="5"/>
      <c r="K1132" s="5"/>
    </row>
    <row r="1133" spans="2:11" x14ac:dyDescent="0.25">
      <c r="B1133" s="1"/>
      <c r="C1133" s="1"/>
      <c r="D1133" s="8"/>
      <c r="E1133" s="8"/>
      <c r="F1133" s="8"/>
      <c r="G1133" s="8"/>
      <c r="H1133" s="8"/>
      <c r="I1133" s="5"/>
      <c r="J1133" s="5"/>
      <c r="K1133" s="5"/>
    </row>
    <row r="1134" spans="2:11" x14ac:dyDescent="0.25">
      <c r="B1134" s="1"/>
      <c r="C1134" s="1"/>
      <c r="D1134" s="8"/>
      <c r="E1134" s="8"/>
      <c r="F1134" s="8"/>
      <c r="G1134" s="8"/>
      <c r="H1134" s="8"/>
      <c r="I1134" s="5"/>
      <c r="J1134" s="5"/>
      <c r="K1134" s="5"/>
    </row>
    <row r="1135" spans="2:11" x14ac:dyDescent="0.25">
      <c r="B1135" s="1"/>
      <c r="C1135" s="1"/>
      <c r="D1135" s="8"/>
      <c r="E1135" s="8"/>
      <c r="F1135" s="8"/>
      <c r="G1135" s="8"/>
      <c r="H1135" s="8"/>
      <c r="I1135" s="5"/>
      <c r="J1135" s="5"/>
      <c r="K1135" s="5"/>
    </row>
    <row r="1136" spans="2:11" x14ac:dyDescent="0.25">
      <c r="B1136" s="1"/>
      <c r="C1136" s="1"/>
      <c r="D1136" s="8"/>
      <c r="E1136" s="8"/>
      <c r="F1136" s="8"/>
      <c r="G1136" s="8"/>
      <c r="H1136" s="8"/>
      <c r="I1136" s="5"/>
      <c r="J1136" s="5"/>
      <c r="K1136" s="5"/>
    </row>
    <row r="1137" spans="2:11" x14ac:dyDescent="0.25">
      <c r="B1137" s="1"/>
      <c r="C1137" s="1"/>
      <c r="D1137" s="8"/>
      <c r="E1137" s="8"/>
      <c r="F1137" s="8"/>
      <c r="G1137" s="8"/>
      <c r="H1137" s="8"/>
      <c r="I1137" s="5"/>
      <c r="J1137" s="5"/>
      <c r="K1137" s="5"/>
    </row>
    <row r="1138" spans="2:11" x14ac:dyDescent="0.25">
      <c r="B1138" s="1"/>
      <c r="C1138" s="1"/>
      <c r="D1138" s="8"/>
      <c r="E1138" s="8"/>
      <c r="F1138" s="8"/>
      <c r="G1138" s="8"/>
      <c r="H1138" s="8"/>
      <c r="I1138" s="5"/>
      <c r="J1138" s="5"/>
      <c r="K1138" s="5"/>
    </row>
    <row r="1139" spans="2:11" x14ac:dyDescent="0.25">
      <c r="B1139" s="1"/>
      <c r="C1139" s="1"/>
      <c r="D1139" s="8"/>
      <c r="E1139" s="8"/>
      <c r="F1139" s="8"/>
      <c r="G1139" s="8"/>
      <c r="H1139" s="8"/>
      <c r="I1139" s="5"/>
      <c r="J1139" s="5"/>
      <c r="K1139" s="5"/>
    </row>
    <row r="1140" spans="2:11" x14ac:dyDescent="0.25">
      <c r="B1140" s="1"/>
      <c r="C1140" s="1"/>
      <c r="D1140" s="8"/>
      <c r="E1140" s="8"/>
      <c r="F1140" s="8"/>
      <c r="G1140" s="8"/>
      <c r="H1140" s="8"/>
      <c r="I1140" s="5"/>
      <c r="J1140" s="5"/>
      <c r="K1140" s="5"/>
    </row>
    <row r="1141" spans="2:11" x14ac:dyDescent="0.25">
      <c r="B1141" s="1"/>
      <c r="C1141" s="1"/>
      <c r="D1141" s="8"/>
      <c r="E1141" s="8"/>
      <c r="F1141" s="8"/>
      <c r="G1141" s="8"/>
      <c r="H1141" s="8"/>
      <c r="I1141" s="5"/>
      <c r="J1141" s="5"/>
      <c r="K1141" s="5"/>
    </row>
    <row r="1142" spans="2:11" x14ac:dyDescent="0.25">
      <c r="B1142" s="1"/>
      <c r="C1142" s="1"/>
      <c r="D1142" s="8"/>
      <c r="E1142" s="8"/>
      <c r="F1142" s="8"/>
      <c r="G1142" s="8"/>
      <c r="H1142" s="8"/>
      <c r="I1142" s="5"/>
      <c r="J1142" s="5"/>
      <c r="K1142" s="5"/>
    </row>
    <row r="1143" spans="2:11" x14ac:dyDescent="0.25">
      <c r="B1143" s="1"/>
      <c r="C1143" s="1"/>
      <c r="D1143" s="8"/>
      <c r="E1143" s="8"/>
      <c r="F1143" s="8"/>
      <c r="G1143" s="8"/>
      <c r="H1143" s="8"/>
      <c r="I1143" s="5"/>
      <c r="J1143" s="5"/>
      <c r="K1143" s="5"/>
    </row>
    <row r="1144" spans="2:11" x14ac:dyDescent="0.25">
      <c r="B1144" s="1"/>
      <c r="C1144" s="1"/>
      <c r="D1144" s="8"/>
      <c r="E1144" s="8"/>
      <c r="F1144" s="8"/>
      <c r="G1144" s="8"/>
      <c r="H1144" s="8"/>
      <c r="I1144" s="5"/>
      <c r="J1144" s="5"/>
      <c r="K1144" s="5"/>
    </row>
    <row r="1145" spans="2:11" x14ac:dyDescent="0.25">
      <c r="B1145" s="1"/>
      <c r="C1145" s="1"/>
      <c r="D1145" s="8"/>
      <c r="E1145" s="8"/>
      <c r="F1145" s="8"/>
      <c r="G1145" s="8"/>
      <c r="H1145" s="8"/>
      <c r="I1145" s="5"/>
      <c r="J1145" s="5"/>
      <c r="K1145" s="5"/>
    </row>
    <row r="1146" spans="2:11" x14ac:dyDescent="0.25">
      <c r="B1146" s="1"/>
      <c r="C1146" s="1"/>
      <c r="D1146" s="8"/>
      <c r="E1146" s="8"/>
      <c r="F1146" s="8"/>
      <c r="G1146" s="8"/>
      <c r="H1146" s="8"/>
      <c r="I1146" s="5"/>
      <c r="J1146" s="5"/>
      <c r="K1146" s="5"/>
    </row>
    <row r="1147" spans="2:11" x14ac:dyDescent="0.25">
      <c r="B1147" s="1"/>
      <c r="C1147" s="1"/>
      <c r="D1147" s="8"/>
      <c r="E1147" s="8"/>
      <c r="F1147" s="8"/>
      <c r="G1147" s="8"/>
      <c r="H1147" s="8"/>
      <c r="I1147" s="5"/>
      <c r="J1147" s="5"/>
      <c r="K1147" s="5"/>
    </row>
    <row r="1148" spans="2:11" x14ac:dyDescent="0.25">
      <c r="B1148" s="1"/>
      <c r="C1148" s="1"/>
      <c r="D1148" s="8"/>
      <c r="E1148" s="8"/>
      <c r="F1148" s="8"/>
      <c r="G1148" s="8"/>
      <c r="H1148" s="8"/>
      <c r="I1148" s="5"/>
      <c r="J1148" s="5"/>
      <c r="K1148" s="5"/>
    </row>
    <row r="1149" spans="2:11" x14ac:dyDescent="0.25">
      <c r="B1149" s="1"/>
      <c r="C1149" s="1"/>
      <c r="D1149" s="8"/>
      <c r="E1149" s="8"/>
      <c r="F1149" s="8"/>
      <c r="G1149" s="8"/>
      <c r="H1149" s="8"/>
      <c r="I1149" s="5"/>
      <c r="J1149" s="5"/>
      <c r="K1149" s="5"/>
    </row>
    <row r="1150" spans="2:11" x14ac:dyDescent="0.25">
      <c r="B1150" s="1"/>
      <c r="C1150" s="1"/>
      <c r="D1150" s="8"/>
      <c r="E1150" s="8"/>
      <c r="F1150" s="8"/>
      <c r="G1150" s="8"/>
      <c r="H1150" s="8"/>
      <c r="I1150" s="5"/>
      <c r="J1150" s="5"/>
      <c r="K1150" s="5"/>
    </row>
    <row r="1151" spans="2:11" x14ac:dyDescent="0.25">
      <c r="B1151" s="1"/>
      <c r="C1151" s="1"/>
      <c r="D1151" s="8"/>
      <c r="E1151" s="8"/>
      <c r="F1151" s="8"/>
      <c r="G1151" s="8"/>
      <c r="H1151" s="8"/>
      <c r="I1151" s="5"/>
      <c r="J1151" s="5"/>
      <c r="K1151" s="5"/>
    </row>
    <row r="1152" spans="2:11" x14ac:dyDescent="0.25">
      <c r="B1152" s="1"/>
      <c r="C1152" s="1"/>
      <c r="D1152" s="8"/>
      <c r="E1152" s="8"/>
      <c r="F1152" s="8"/>
      <c r="G1152" s="8"/>
      <c r="H1152" s="8"/>
      <c r="I1152" s="5"/>
      <c r="J1152" s="5"/>
      <c r="K1152" s="5"/>
    </row>
    <row r="1153" spans="2:11" x14ac:dyDescent="0.25">
      <c r="B1153" s="1"/>
      <c r="C1153" s="1"/>
      <c r="D1153" s="8"/>
      <c r="E1153" s="8"/>
      <c r="F1153" s="8"/>
      <c r="G1153" s="8"/>
      <c r="H1153" s="8"/>
      <c r="I1153" s="5"/>
      <c r="J1153" s="5"/>
      <c r="K1153" s="5"/>
    </row>
    <row r="1154" spans="2:11" x14ac:dyDescent="0.25">
      <c r="B1154" s="1"/>
      <c r="C1154" s="1"/>
      <c r="D1154" s="8"/>
      <c r="E1154" s="8"/>
      <c r="F1154" s="8"/>
      <c r="G1154" s="8"/>
      <c r="H1154" s="8"/>
      <c r="I1154" s="5"/>
      <c r="J1154" s="5"/>
      <c r="K1154" s="5"/>
    </row>
    <row r="1155" spans="2:11" x14ac:dyDescent="0.25">
      <c r="B1155" s="1"/>
      <c r="C1155" s="1"/>
      <c r="D1155" s="8"/>
      <c r="E1155" s="8"/>
      <c r="F1155" s="8"/>
      <c r="G1155" s="8"/>
      <c r="H1155" s="8"/>
      <c r="I1155" s="5"/>
      <c r="J1155" s="5"/>
      <c r="K1155" s="5"/>
    </row>
    <row r="1156" spans="2:11" x14ac:dyDescent="0.25">
      <c r="B1156" s="1"/>
      <c r="C1156" s="1"/>
      <c r="D1156" s="8"/>
      <c r="E1156" s="8"/>
      <c r="F1156" s="8"/>
      <c r="G1156" s="8"/>
      <c r="H1156" s="8"/>
      <c r="I1156" s="5"/>
      <c r="J1156" s="5"/>
      <c r="K1156" s="5"/>
    </row>
    <row r="1157" spans="2:11" x14ac:dyDescent="0.25">
      <c r="B1157" s="1"/>
      <c r="C1157" s="1"/>
      <c r="D1157" s="8"/>
      <c r="E1157" s="8"/>
      <c r="F1157" s="8"/>
      <c r="G1157" s="8"/>
      <c r="H1157" s="8"/>
      <c r="I1157" s="5"/>
      <c r="J1157" s="5"/>
      <c r="K1157" s="5"/>
    </row>
    <row r="1158" spans="2:11" x14ac:dyDescent="0.25">
      <c r="B1158" s="1"/>
      <c r="C1158" s="1"/>
      <c r="D1158" s="8"/>
      <c r="E1158" s="8"/>
      <c r="F1158" s="8"/>
      <c r="G1158" s="8"/>
      <c r="H1158" s="8"/>
      <c r="I1158" s="5"/>
      <c r="J1158" s="5"/>
      <c r="K1158" s="5"/>
    </row>
    <row r="1159" spans="2:11" x14ac:dyDescent="0.25">
      <c r="B1159" s="1"/>
      <c r="C1159" s="1"/>
      <c r="D1159" s="8"/>
      <c r="E1159" s="8"/>
      <c r="F1159" s="8"/>
      <c r="G1159" s="8"/>
      <c r="H1159" s="8"/>
      <c r="I1159" s="5"/>
      <c r="J1159" s="5"/>
      <c r="K1159" s="5"/>
    </row>
    <row r="1160" spans="2:11" x14ac:dyDescent="0.25">
      <c r="B1160" s="1"/>
      <c r="C1160" s="1"/>
      <c r="D1160" s="8"/>
      <c r="E1160" s="8"/>
      <c r="F1160" s="8"/>
      <c r="G1160" s="8"/>
      <c r="H1160" s="8"/>
      <c r="I1160" s="5"/>
      <c r="J1160" s="5"/>
      <c r="K1160" s="5"/>
    </row>
    <row r="1161" spans="2:11" x14ac:dyDescent="0.25">
      <c r="B1161" s="1"/>
      <c r="C1161" s="1"/>
      <c r="D1161" s="8"/>
      <c r="E1161" s="8"/>
      <c r="F1161" s="8"/>
      <c r="G1161" s="8"/>
      <c r="H1161" s="8"/>
      <c r="I1161" s="5"/>
      <c r="J1161" s="5"/>
      <c r="K1161" s="5"/>
    </row>
    <row r="1162" spans="2:11" x14ac:dyDescent="0.25">
      <c r="B1162" s="1"/>
      <c r="C1162" s="1"/>
      <c r="D1162" s="8"/>
      <c r="E1162" s="8"/>
      <c r="F1162" s="8"/>
      <c r="G1162" s="8"/>
      <c r="H1162" s="8"/>
      <c r="I1162" s="5"/>
      <c r="J1162" s="5"/>
      <c r="K1162" s="5"/>
    </row>
    <row r="1163" spans="2:11" x14ac:dyDescent="0.25">
      <c r="B1163" s="1"/>
      <c r="C1163" s="1"/>
      <c r="D1163" s="8"/>
      <c r="E1163" s="8"/>
      <c r="F1163" s="8"/>
      <c r="G1163" s="8"/>
      <c r="H1163" s="8"/>
      <c r="I1163" s="5"/>
      <c r="J1163" s="5"/>
      <c r="K1163" s="5"/>
    </row>
    <row r="1164" spans="2:11" x14ac:dyDescent="0.25">
      <c r="B1164" s="1"/>
      <c r="C1164" s="1"/>
      <c r="D1164" s="8"/>
      <c r="E1164" s="8"/>
      <c r="F1164" s="8"/>
      <c r="G1164" s="8"/>
      <c r="H1164" s="8"/>
      <c r="I1164" s="5"/>
      <c r="J1164" s="5"/>
      <c r="K1164" s="5"/>
    </row>
    <row r="1165" spans="2:11" x14ac:dyDescent="0.25">
      <c r="B1165" s="1"/>
      <c r="C1165" s="1"/>
      <c r="D1165" s="8"/>
      <c r="E1165" s="8"/>
      <c r="F1165" s="8"/>
      <c r="G1165" s="8"/>
      <c r="H1165" s="8"/>
      <c r="I1165" s="5"/>
      <c r="J1165" s="5"/>
      <c r="K1165" s="5"/>
    </row>
    <row r="1166" spans="2:11" x14ac:dyDescent="0.25">
      <c r="B1166" s="1"/>
      <c r="C1166" s="1"/>
      <c r="D1166" s="8"/>
      <c r="E1166" s="8"/>
      <c r="F1166" s="8"/>
      <c r="G1166" s="8"/>
      <c r="H1166" s="8"/>
      <c r="I1166" s="5"/>
      <c r="J1166" s="5"/>
      <c r="K1166" s="5"/>
    </row>
    <row r="1167" spans="2:11" x14ac:dyDescent="0.25">
      <c r="B1167" s="1"/>
      <c r="C1167" s="1"/>
      <c r="D1167" s="8"/>
      <c r="E1167" s="8"/>
      <c r="F1167" s="8"/>
      <c r="G1167" s="8"/>
      <c r="H1167" s="8"/>
      <c r="I1167" s="5"/>
      <c r="J1167" s="5"/>
      <c r="K1167" s="5"/>
    </row>
    <row r="1168" spans="2:11" x14ac:dyDescent="0.25">
      <c r="B1168" s="1"/>
      <c r="C1168" s="1"/>
      <c r="D1168" s="8"/>
      <c r="E1168" s="8"/>
      <c r="F1168" s="8"/>
      <c r="G1168" s="8"/>
      <c r="H1168" s="8"/>
      <c r="I1168" s="5"/>
      <c r="J1168" s="5"/>
      <c r="K1168" s="5"/>
    </row>
    <row r="1169" spans="2:11" x14ac:dyDescent="0.25">
      <c r="B1169" s="1"/>
      <c r="C1169" s="1"/>
      <c r="D1169" s="8"/>
      <c r="E1169" s="8"/>
      <c r="F1169" s="8"/>
      <c r="G1169" s="8"/>
      <c r="H1169" s="8"/>
      <c r="I1169" s="5"/>
      <c r="J1169" s="5"/>
      <c r="K1169" s="5"/>
    </row>
    <row r="1170" spans="2:11" x14ac:dyDescent="0.25">
      <c r="B1170" s="1"/>
      <c r="C1170" s="1"/>
      <c r="D1170" s="8"/>
      <c r="E1170" s="8"/>
      <c r="F1170" s="8"/>
      <c r="G1170" s="8"/>
      <c r="H1170" s="8"/>
      <c r="I1170" s="5"/>
      <c r="J1170" s="5"/>
      <c r="K1170" s="5"/>
    </row>
    <row r="1171" spans="2:11" x14ac:dyDescent="0.25">
      <c r="B1171" s="1"/>
      <c r="C1171" s="1"/>
      <c r="D1171" s="8"/>
      <c r="E1171" s="8"/>
      <c r="F1171" s="8"/>
      <c r="G1171" s="8"/>
      <c r="H1171" s="8"/>
      <c r="I1171" s="5"/>
      <c r="J1171" s="5"/>
      <c r="K1171" s="5"/>
    </row>
    <row r="1172" spans="2:11" x14ac:dyDescent="0.25">
      <c r="B1172" s="1"/>
      <c r="C1172" s="1"/>
      <c r="D1172" s="8"/>
      <c r="E1172" s="8"/>
      <c r="F1172" s="8"/>
      <c r="G1172" s="8"/>
      <c r="H1172" s="8"/>
      <c r="I1172" s="5"/>
      <c r="J1172" s="5"/>
      <c r="K1172" s="5"/>
    </row>
    <row r="1173" spans="2:11" x14ac:dyDescent="0.25">
      <c r="B1173" s="1"/>
      <c r="C1173" s="1"/>
      <c r="D1173" s="8"/>
      <c r="E1173" s="8"/>
      <c r="F1173" s="8"/>
      <c r="G1173" s="8"/>
      <c r="H1173" s="8"/>
      <c r="I1173" s="5"/>
      <c r="J1173" s="5"/>
      <c r="K1173" s="5"/>
    </row>
    <row r="1174" spans="2:11" x14ac:dyDescent="0.25">
      <c r="B1174" s="1"/>
      <c r="C1174" s="1"/>
      <c r="D1174" s="8"/>
      <c r="E1174" s="8"/>
      <c r="F1174" s="8"/>
      <c r="G1174" s="8"/>
      <c r="H1174" s="8"/>
      <c r="I1174" s="5"/>
      <c r="J1174" s="5"/>
      <c r="K1174" s="5"/>
    </row>
    <row r="1175" spans="2:11" x14ac:dyDescent="0.25">
      <c r="B1175" s="1"/>
      <c r="C1175" s="1"/>
      <c r="D1175" s="8"/>
      <c r="E1175" s="8"/>
      <c r="F1175" s="8"/>
      <c r="G1175" s="8"/>
      <c r="H1175" s="8"/>
      <c r="I1175" s="5"/>
      <c r="J1175" s="5"/>
      <c r="K1175" s="5"/>
    </row>
    <row r="1176" spans="2:11" x14ac:dyDescent="0.25">
      <c r="B1176" s="1"/>
      <c r="C1176" s="1"/>
      <c r="D1176" s="8"/>
      <c r="E1176" s="8"/>
      <c r="F1176" s="8"/>
      <c r="G1176" s="8"/>
      <c r="H1176" s="8"/>
      <c r="I1176" s="5"/>
      <c r="J1176" s="5"/>
      <c r="K1176" s="5"/>
    </row>
    <row r="1177" spans="2:11" x14ac:dyDescent="0.25">
      <c r="B1177" s="1"/>
      <c r="C1177" s="1"/>
      <c r="D1177" s="8"/>
      <c r="E1177" s="8"/>
      <c r="F1177" s="8"/>
      <c r="G1177" s="8"/>
      <c r="H1177" s="8"/>
      <c r="I1177" s="5"/>
      <c r="J1177" s="5"/>
      <c r="K1177" s="5"/>
    </row>
    <row r="1178" spans="2:11" x14ac:dyDescent="0.25">
      <c r="B1178" s="1"/>
      <c r="C1178" s="1"/>
      <c r="D1178" s="8"/>
      <c r="E1178" s="8"/>
      <c r="F1178" s="8"/>
      <c r="G1178" s="8"/>
      <c r="H1178" s="8"/>
      <c r="I1178" s="5"/>
      <c r="J1178" s="5"/>
      <c r="K1178" s="5"/>
    </row>
    <row r="1179" spans="2:11" x14ac:dyDescent="0.25">
      <c r="B1179" s="1"/>
      <c r="C1179" s="1"/>
      <c r="D1179" s="8"/>
      <c r="E1179" s="8"/>
      <c r="F1179" s="8"/>
      <c r="G1179" s="8"/>
      <c r="H1179" s="8"/>
      <c r="I1179" s="5"/>
      <c r="J1179" s="5"/>
      <c r="K1179" s="5"/>
    </row>
    <row r="1180" spans="2:11" x14ac:dyDescent="0.25">
      <c r="B1180" s="1"/>
      <c r="C1180" s="1"/>
      <c r="D1180" s="8"/>
      <c r="E1180" s="8"/>
      <c r="F1180" s="8"/>
      <c r="G1180" s="8"/>
      <c r="H1180" s="8"/>
      <c r="I1180" s="5"/>
      <c r="J1180" s="5"/>
      <c r="K1180" s="5"/>
    </row>
    <row r="1181" spans="2:11" x14ac:dyDescent="0.25">
      <c r="B1181" s="1"/>
      <c r="C1181" s="1"/>
      <c r="D1181" s="8"/>
      <c r="E1181" s="8"/>
      <c r="F1181" s="8"/>
      <c r="G1181" s="8"/>
      <c r="H1181" s="8"/>
      <c r="I1181" s="5"/>
      <c r="J1181" s="5"/>
      <c r="K1181" s="5"/>
    </row>
    <row r="1182" spans="2:11" x14ac:dyDescent="0.25">
      <c r="B1182" s="1"/>
      <c r="C1182" s="1"/>
      <c r="D1182" s="8"/>
      <c r="E1182" s="8"/>
      <c r="F1182" s="8"/>
      <c r="G1182" s="8"/>
      <c r="H1182" s="8"/>
      <c r="I1182" s="5"/>
      <c r="J1182" s="5"/>
      <c r="K1182" s="5"/>
    </row>
    <row r="1183" spans="2:11" x14ac:dyDescent="0.25">
      <c r="B1183" s="1"/>
      <c r="C1183" s="1"/>
      <c r="D1183" s="8"/>
      <c r="E1183" s="8"/>
      <c r="F1183" s="8"/>
      <c r="G1183" s="8"/>
      <c r="H1183" s="8"/>
      <c r="I1183" s="5"/>
      <c r="J1183" s="5"/>
      <c r="K1183" s="5"/>
    </row>
    <row r="1184" spans="2:11" x14ac:dyDescent="0.25">
      <c r="B1184" s="1"/>
      <c r="C1184" s="1"/>
      <c r="D1184" s="8"/>
      <c r="E1184" s="8"/>
      <c r="F1184" s="8"/>
      <c r="G1184" s="8"/>
      <c r="H1184" s="8"/>
      <c r="I1184" s="5"/>
      <c r="J1184" s="5"/>
      <c r="K1184" s="5"/>
    </row>
    <row r="1185" spans="2:11" x14ac:dyDescent="0.25">
      <c r="B1185" s="1"/>
      <c r="C1185" s="1"/>
      <c r="D1185" s="8"/>
      <c r="E1185" s="8"/>
      <c r="F1185" s="8"/>
      <c r="G1185" s="8"/>
      <c r="H1185" s="8"/>
      <c r="I1185" s="5"/>
      <c r="J1185" s="5"/>
      <c r="K1185" s="5"/>
    </row>
    <row r="1186" spans="2:11" x14ac:dyDescent="0.25">
      <c r="B1186" s="1"/>
      <c r="C1186" s="1"/>
      <c r="D1186" s="8"/>
      <c r="E1186" s="8"/>
      <c r="F1186" s="8"/>
      <c r="G1186" s="8"/>
      <c r="H1186" s="8"/>
      <c r="I1186" s="5"/>
      <c r="J1186" s="5"/>
      <c r="K1186" s="5"/>
    </row>
    <row r="1187" spans="2:11" x14ac:dyDescent="0.25">
      <c r="B1187" s="1"/>
      <c r="C1187" s="1"/>
      <c r="D1187" s="8"/>
      <c r="E1187" s="8"/>
      <c r="F1187" s="8"/>
      <c r="G1187" s="8"/>
      <c r="H1187" s="8"/>
      <c r="I1187" s="5"/>
      <c r="J1187" s="5"/>
      <c r="K1187" s="5"/>
    </row>
    <row r="1188" spans="2:11" x14ac:dyDescent="0.25">
      <c r="B1188" s="1"/>
      <c r="C1188" s="1"/>
      <c r="D1188" s="8"/>
      <c r="E1188" s="8"/>
      <c r="F1188" s="8"/>
      <c r="G1188" s="8"/>
      <c r="H1188" s="8"/>
      <c r="I1188" s="5"/>
      <c r="J1188" s="5"/>
      <c r="K1188" s="5"/>
    </row>
    <row r="1189" spans="2:11" x14ac:dyDescent="0.25">
      <c r="B1189" s="1"/>
      <c r="C1189" s="1"/>
      <c r="D1189" s="8"/>
      <c r="E1189" s="8"/>
      <c r="F1189" s="8"/>
      <c r="G1189" s="8"/>
      <c r="H1189" s="8"/>
      <c r="I1189" s="5"/>
      <c r="J1189" s="5"/>
      <c r="K1189" s="5"/>
    </row>
    <row r="1190" spans="2:11" x14ac:dyDescent="0.25">
      <c r="B1190" s="1"/>
      <c r="C1190" s="1"/>
      <c r="D1190" s="8"/>
      <c r="E1190" s="8"/>
      <c r="F1190" s="8"/>
      <c r="G1190" s="8"/>
      <c r="H1190" s="8"/>
      <c r="I1190" s="5"/>
      <c r="J1190" s="5"/>
      <c r="K1190" s="5"/>
    </row>
    <row r="1191" spans="2:11" x14ac:dyDescent="0.25">
      <c r="B1191" s="1"/>
      <c r="C1191" s="1"/>
      <c r="D1191" s="8"/>
      <c r="E1191" s="8"/>
      <c r="F1191" s="8"/>
      <c r="G1191" s="8"/>
      <c r="H1191" s="8"/>
      <c r="I1191" s="5"/>
      <c r="J1191" s="5"/>
      <c r="K1191" s="5"/>
    </row>
    <row r="1192" spans="2:11" x14ac:dyDescent="0.25">
      <c r="B1192" s="1"/>
      <c r="C1192" s="1"/>
      <c r="D1192" s="8"/>
      <c r="E1192" s="8"/>
      <c r="F1192" s="8"/>
      <c r="G1192" s="8"/>
      <c r="H1192" s="8"/>
      <c r="I1192" s="5"/>
      <c r="J1192" s="5"/>
      <c r="K1192" s="5"/>
    </row>
    <row r="1193" spans="2:11" x14ac:dyDescent="0.25">
      <c r="B1193" s="1"/>
      <c r="C1193" s="1"/>
      <c r="D1193" s="8"/>
      <c r="E1193" s="8"/>
      <c r="F1193" s="8"/>
      <c r="G1193" s="8"/>
      <c r="H1193" s="8"/>
      <c r="I1193" s="5"/>
      <c r="J1193" s="5"/>
      <c r="K1193" s="5"/>
    </row>
    <row r="1194" spans="2:11" x14ac:dyDescent="0.25">
      <c r="B1194" s="1"/>
      <c r="C1194" s="1"/>
      <c r="D1194" s="8"/>
      <c r="E1194" s="8"/>
      <c r="F1194" s="8"/>
      <c r="G1194" s="8"/>
      <c r="H1194" s="8"/>
      <c r="I1194" s="5"/>
      <c r="J1194" s="5"/>
      <c r="K1194" s="5"/>
    </row>
    <row r="1195" spans="2:11" x14ac:dyDescent="0.25">
      <c r="B1195" s="1"/>
      <c r="C1195" s="1"/>
      <c r="D1195" s="8"/>
      <c r="E1195" s="8"/>
      <c r="F1195" s="8"/>
      <c r="G1195" s="8"/>
      <c r="H1195" s="8"/>
      <c r="I1195" s="5"/>
      <c r="J1195" s="5"/>
      <c r="K1195" s="5"/>
    </row>
    <row r="1196" spans="2:11" x14ac:dyDescent="0.25">
      <c r="B1196" s="1"/>
      <c r="C1196" s="1"/>
      <c r="D1196" s="8"/>
      <c r="E1196" s="8"/>
      <c r="F1196" s="8"/>
      <c r="G1196" s="8"/>
      <c r="H1196" s="8"/>
      <c r="I1196" s="5"/>
      <c r="J1196" s="5"/>
      <c r="K1196" s="5"/>
    </row>
    <row r="1197" spans="2:11" x14ac:dyDescent="0.25">
      <c r="B1197" s="1"/>
      <c r="C1197" s="1"/>
      <c r="D1197" s="8"/>
      <c r="E1197" s="8"/>
      <c r="F1197" s="8"/>
      <c r="G1197" s="8"/>
      <c r="H1197" s="8"/>
      <c r="I1197" s="5"/>
      <c r="J1197" s="5"/>
      <c r="K1197" s="5"/>
    </row>
    <row r="1198" spans="2:11" x14ac:dyDescent="0.25">
      <c r="B1198" s="1"/>
      <c r="C1198" s="1"/>
      <c r="D1198" s="8"/>
      <c r="E1198" s="8"/>
      <c r="F1198" s="8"/>
      <c r="G1198" s="8"/>
      <c r="H1198" s="8"/>
      <c r="I1198" s="5"/>
      <c r="J1198" s="5"/>
      <c r="K1198" s="5"/>
    </row>
    <row r="1199" spans="2:11" x14ac:dyDescent="0.25">
      <c r="B1199" s="1"/>
      <c r="C1199" s="1"/>
      <c r="D1199" s="8"/>
      <c r="E1199" s="8"/>
      <c r="F1199" s="8"/>
      <c r="G1199" s="8"/>
      <c r="H1199" s="8"/>
      <c r="I1199" s="5"/>
      <c r="J1199" s="5"/>
      <c r="K1199" s="5"/>
    </row>
    <row r="1200" spans="2:11" x14ac:dyDescent="0.25">
      <c r="B1200" s="1"/>
      <c r="C1200" s="1"/>
      <c r="D1200" s="8"/>
      <c r="E1200" s="8"/>
      <c r="F1200" s="8"/>
      <c r="G1200" s="8"/>
      <c r="H1200" s="8"/>
      <c r="I1200" s="5"/>
      <c r="J1200" s="5"/>
      <c r="K1200" s="5"/>
    </row>
    <row r="1201" spans="2:11" x14ac:dyDescent="0.25">
      <c r="B1201" s="1"/>
      <c r="C1201" s="1"/>
      <c r="D1201" s="8"/>
      <c r="E1201" s="8"/>
      <c r="F1201" s="8"/>
      <c r="G1201" s="8"/>
      <c r="H1201" s="8"/>
      <c r="I1201" s="5"/>
      <c r="J1201" s="5"/>
      <c r="K1201" s="5"/>
    </row>
    <row r="1202" spans="2:11" x14ac:dyDescent="0.25">
      <c r="B1202" s="1"/>
      <c r="C1202" s="1"/>
      <c r="D1202" s="8"/>
      <c r="E1202" s="8"/>
      <c r="F1202" s="8"/>
      <c r="G1202" s="8"/>
      <c r="H1202" s="8"/>
      <c r="I1202" s="5"/>
      <c r="J1202" s="5"/>
      <c r="K1202" s="5"/>
    </row>
    <row r="1203" spans="2:11" x14ac:dyDescent="0.25">
      <c r="B1203" s="1"/>
      <c r="C1203" s="1"/>
      <c r="D1203" s="8"/>
      <c r="E1203" s="8"/>
      <c r="F1203" s="8"/>
      <c r="G1203" s="8"/>
      <c r="H1203" s="8"/>
      <c r="I1203" s="5"/>
      <c r="J1203" s="5"/>
      <c r="K1203" s="5"/>
    </row>
    <row r="1204" spans="2:11" x14ac:dyDescent="0.25">
      <c r="B1204" s="1"/>
      <c r="C1204" s="1"/>
      <c r="D1204" s="8"/>
      <c r="E1204" s="8"/>
      <c r="F1204" s="8"/>
      <c r="G1204" s="8"/>
      <c r="H1204" s="8"/>
      <c r="I1204" s="5"/>
      <c r="J1204" s="5"/>
      <c r="K1204" s="5"/>
    </row>
    <row r="1205" spans="2:11" x14ac:dyDescent="0.25">
      <c r="B1205" s="1"/>
      <c r="C1205" s="1"/>
      <c r="D1205" s="8"/>
      <c r="E1205" s="8"/>
      <c r="F1205" s="8"/>
      <c r="G1205" s="8"/>
      <c r="H1205" s="8"/>
      <c r="I1205" s="5"/>
      <c r="J1205" s="5"/>
      <c r="K1205" s="5"/>
    </row>
    <row r="1206" spans="2:11" x14ac:dyDescent="0.25">
      <c r="B1206" s="1"/>
      <c r="C1206" s="1"/>
      <c r="D1206" s="8"/>
      <c r="E1206" s="8"/>
      <c r="F1206" s="8"/>
      <c r="G1206" s="8"/>
      <c r="H1206" s="8"/>
      <c r="I1206" s="5"/>
      <c r="J1206" s="5"/>
      <c r="K1206" s="5"/>
    </row>
    <row r="1207" spans="2:11" x14ac:dyDescent="0.25">
      <c r="B1207" s="1"/>
      <c r="C1207" s="1"/>
      <c r="D1207" s="8"/>
      <c r="E1207" s="8"/>
      <c r="F1207" s="8"/>
      <c r="G1207" s="8"/>
      <c r="H1207" s="8"/>
      <c r="I1207" s="5"/>
      <c r="J1207" s="5"/>
      <c r="K1207" s="5"/>
    </row>
    <row r="1208" spans="2:11" x14ac:dyDescent="0.25">
      <c r="B1208" s="1"/>
      <c r="C1208" s="1"/>
      <c r="D1208" s="8"/>
      <c r="E1208" s="8"/>
      <c r="F1208" s="8"/>
      <c r="G1208" s="8"/>
      <c r="H1208" s="8"/>
      <c r="I1208" s="5"/>
      <c r="J1208" s="5"/>
      <c r="K1208" s="5"/>
    </row>
    <row r="1209" spans="2:11" x14ac:dyDescent="0.25">
      <c r="B1209" s="1"/>
      <c r="C1209" s="1"/>
      <c r="D1209" s="8"/>
      <c r="E1209" s="8"/>
      <c r="F1209" s="8"/>
      <c r="G1209" s="8"/>
      <c r="H1209" s="8"/>
      <c r="I1209" s="5"/>
      <c r="J1209" s="5"/>
      <c r="K1209" s="5"/>
    </row>
    <row r="1210" spans="2:11" x14ac:dyDescent="0.25">
      <c r="B1210" s="1"/>
      <c r="C1210" s="1"/>
      <c r="D1210" s="8"/>
      <c r="E1210" s="8"/>
      <c r="F1210" s="8"/>
      <c r="G1210" s="8"/>
      <c r="H1210" s="8"/>
      <c r="I1210" s="5"/>
      <c r="J1210" s="5"/>
      <c r="K1210" s="5"/>
    </row>
    <row r="1211" spans="2:11" x14ac:dyDescent="0.25">
      <c r="B1211" s="1"/>
      <c r="C1211" s="1"/>
      <c r="D1211" s="8"/>
      <c r="E1211" s="8"/>
      <c r="F1211" s="8"/>
      <c r="G1211" s="8"/>
      <c r="H1211" s="8"/>
      <c r="I1211" s="5"/>
      <c r="J1211" s="5"/>
      <c r="K1211" s="5"/>
    </row>
    <row r="1212" spans="2:11" x14ac:dyDescent="0.25">
      <c r="B1212" s="1"/>
      <c r="C1212" s="1"/>
      <c r="D1212" s="8"/>
      <c r="E1212" s="8"/>
      <c r="F1212" s="8"/>
      <c r="G1212" s="8"/>
      <c r="H1212" s="8"/>
      <c r="I1212" s="5"/>
      <c r="J1212" s="5"/>
      <c r="K1212" s="5"/>
    </row>
    <row r="1213" spans="2:11" x14ac:dyDescent="0.25">
      <c r="B1213" s="1"/>
      <c r="C1213" s="1"/>
      <c r="D1213" s="8"/>
      <c r="E1213" s="8"/>
      <c r="F1213" s="8"/>
      <c r="G1213" s="8"/>
      <c r="H1213" s="8"/>
      <c r="I1213" s="5"/>
      <c r="J1213" s="5"/>
      <c r="K1213" s="5"/>
    </row>
    <row r="1214" spans="2:11" x14ac:dyDescent="0.25">
      <c r="B1214" s="1"/>
      <c r="C1214" s="1"/>
      <c r="D1214" s="8"/>
      <c r="E1214" s="8"/>
      <c r="F1214" s="8"/>
      <c r="G1214" s="8"/>
      <c r="H1214" s="8"/>
      <c r="I1214" s="5"/>
      <c r="J1214" s="5"/>
      <c r="K1214" s="5"/>
    </row>
    <row r="1215" spans="2:11" x14ac:dyDescent="0.25">
      <c r="B1215" s="1"/>
      <c r="C1215" s="1"/>
      <c r="D1215" s="8"/>
      <c r="E1215" s="8"/>
      <c r="F1215" s="8"/>
      <c r="G1215" s="8"/>
      <c r="H1215" s="8"/>
      <c r="I1215" s="5"/>
      <c r="J1215" s="5"/>
      <c r="K1215" s="5"/>
    </row>
    <row r="1216" spans="2:11" x14ac:dyDescent="0.25">
      <c r="B1216" s="1"/>
      <c r="C1216" s="1"/>
      <c r="D1216" s="8"/>
      <c r="E1216" s="8"/>
      <c r="F1216" s="8"/>
      <c r="G1216" s="8"/>
      <c r="H1216" s="8"/>
      <c r="I1216" s="5"/>
      <c r="J1216" s="5"/>
      <c r="K1216" s="5"/>
    </row>
    <row r="1217" spans="2:11" x14ac:dyDescent="0.25">
      <c r="B1217" s="1"/>
      <c r="C1217" s="1"/>
      <c r="D1217" s="8"/>
      <c r="E1217" s="8"/>
      <c r="F1217" s="8"/>
      <c r="G1217" s="8"/>
      <c r="H1217" s="8"/>
      <c r="I1217" s="5"/>
      <c r="J1217" s="5"/>
      <c r="K1217" s="5"/>
    </row>
    <row r="1218" spans="2:11" x14ac:dyDescent="0.25">
      <c r="B1218" s="1"/>
      <c r="C1218" s="1"/>
      <c r="D1218" s="8"/>
      <c r="E1218" s="8"/>
      <c r="F1218" s="8"/>
      <c r="G1218" s="8"/>
      <c r="H1218" s="8"/>
      <c r="I1218" s="5"/>
      <c r="J1218" s="5"/>
      <c r="K1218" s="5"/>
    </row>
    <row r="1219" spans="2:11" x14ac:dyDescent="0.25">
      <c r="B1219" s="1"/>
      <c r="C1219" s="1"/>
      <c r="D1219" s="8"/>
      <c r="E1219" s="8"/>
      <c r="F1219" s="8"/>
      <c r="G1219" s="8"/>
      <c r="H1219" s="8"/>
      <c r="I1219" s="5"/>
      <c r="J1219" s="5"/>
      <c r="K1219" s="5"/>
    </row>
    <row r="1220" spans="2:11" x14ac:dyDescent="0.25">
      <c r="B1220" s="1"/>
      <c r="C1220" s="1"/>
      <c r="D1220" s="8"/>
      <c r="E1220" s="8"/>
      <c r="F1220" s="8"/>
      <c r="G1220" s="8"/>
      <c r="H1220" s="8"/>
      <c r="I1220" s="5"/>
      <c r="J1220" s="5"/>
      <c r="K1220" s="5"/>
    </row>
    <row r="1221" spans="2:11" x14ac:dyDescent="0.25">
      <c r="B1221" s="1"/>
      <c r="C1221" s="1"/>
      <c r="D1221" s="8"/>
      <c r="E1221" s="8"/>
      <c r="F1221" s="8"/>
      <c r="G1221" s="8"/>
      <c r="H1221" s="8"/>
      <c r="I1221" s="5"/>
      <c r="J1221" s="5"/>
      <c r="K1221" s="5"/>
    </row>
    <row r="1222" spans="2:11" x14ac:dyDescent="0.25">
      <c r="B1222" s="1"/>
      <c r="C1222" s="1"/>
      <c r="D1222" s="8"/>
      <c r="E1222" s="8"/>
      <c r="F1222" s="8"/>
      <c r="G1222" s="8"/>
      <c r="H1222" s="8"/>
      <c r="I1222" s="5"/>
      <c r="J1222" s="5"/>
      <c r="K1222" s="5"/>
    </row>
    <row r="1223" spans="2:11" x14ac:dyDescent="0.25">
      <c r="B1223" s="1"/>
      <c r="C1223" s="1"/>
      <c r="D1223" s="8"/>
      <c r="E1223" s="8"/>
      <c r="F1223" s="8"/>
      <c r="G1223" s="8"/>
      <c r="H1223" s="8"/>
      <c r="I1223" s="5"/>
      <c r="J1223" s="5"/>
      <c r="K1223" s="5"/>
    </row>
    <row r="1224" spans="2:11" x14ac:dyDescent="0.25">
      <c r="B1224" s="1"/>
      <c r="C1224" s="1"/>
      <c r="D1224" s="8"/>
      <c r="E1224" s="8"/>
      <c r="F1224" s="8"/>
      <c r="G1224" s="8"/>
      <c r="H1224" s="8"/>
      <c r="I1224" s="5"/>
      <c r="J1224" s="5"/>
      <c r="K1224" s="5"/>
    </row>
    <row r="1225" spans="2:11" x14ac:dyDescent="0.25">
      <c r="B1225" s="1"/>
      <c r="C1225" s="1"/>
      <c r="D1225" s="8"/>
      <c r="E1225" s="8"/>
      <c r="F1225" s="8"/>
      <c r="G1225" s="8"/>
      <c r="H1225" s="8"/>
      <c r="I1225" s="5"/>
      <c r="J1225" s="5"/>
      <c r="K1225" s="5"/>
    </row>
    <row r="1226" spans="2:11" x14ac:dyDescent="0.25">
      <c r="B1226" s="1"/>
      <c r="C1226" s="1"/>
      <c r="D1226" s="8"/>
      <c r="E1226" s="8"/>
      <c r="F1226" s="8"/>
      <c r="G1226" s="8"/>
      <c r="H1226" s="8"/>
      <c r="I1226" s="5"/>
      <c r="J1226" s="5"/>
      <c r="K1226" s="5"/>
    </row>
    <row r="1227" spans="2:11" x14ac:dyDescent="0.25">
      <c r="B1227" s="1"/>
      <c r="C1227" s="1"/>
      <c r="D1227" s="8"/>
      <c r="E1227" s="8"/>
      <c r="F1227" s="8"/>
      <c r="G1227" s="8"/>
      <c r="H1227" s="8"/>
      <c r="I1227" s="5"/>
      <c r="J1227" s="5"/>
      <c r="K1227" s="5"/>
    </row>
    <row r="1228" spans="2:11" x14ac:dyDescent="0.25">
      <c r="B1228" s="1"/>
      <c r="C1228" s="1"/>
      <c r="D1228" s="8"/>
      <c r="E1228" s="8"/>
      <c r="F1228" s="8"/>
      <c r="G1228" s="8"/>
      <c r="H1228" s="8"/>
      <c r="I1228" s="5"/>
      <c r="J1228" s="5"/>
      <c r="K1228" s="5"/>
    </row>
    <row r="1229" spans="2:11" x14ac:dyDescent="0.25">
      <c r="B1229" s="1"/>
      <c r="C1229" s="1"/>
      <c r="D1229" s="8"/>
      <c r="E1229" s="8"/>
      <c r="F1229" s="8"/>
      <c r="G1229" s="8"/>
      <c r="H1229" s="8"/>
      <c r="I1229" s="5"/>
      <c r="J1229" s="5"/>
      <c r="K1229" s="5"/>
    </row>
    <row r="1230" spans="2:11" x14ac:dyDescent="0.25">
      <c r="B1230" s="1"/>
      <c r="C1230" s="1"/>
      <c r="D1230" s="8"/>
      <c r="E1230" s="8"/>
      <c r="F1230" s="8"/>
      <c r="G1230" s="8"/>
      <c r="H1230" s="8"/>
      <c r="I1230" s="5"/>
      <c r="J1230" s="5"/>
      <c r="K1230" s="5"/>
    </row>
    <row r="1231" spans="2:11" x14ac:dyDescent="0.25">
      <c r="B1231" s="1"/>
      <c r="C1231" s="1"/>
      <c r="D1231" s="8"/>
      <c r="E1231" s="8"/>
      <c r="F1231" s="8"/>
      <c r="G1231" s="8"/>
      <c r="H1231" s="8"/>
      <c r="I1231" s="5"/>
      <c r="J1231" s="5"/>
      <c r="K1231" s="5"/>
    </row>
    <row r="1232" spans="2:11" x14ac:dyDescent="0.25">
      <c r="B1232" s="1"/>
      <c r="C1232" s="1"/>
      <c r="D1232" s="8"/>
      <c r="E1232" s="8"/>
      <c r="F1232" s="8"/>
      <c r="G1232" s="8"/>
      <c r="H1232" s="8"/>
      <c r="I1232" s="5"/>
      <c r="J1232" s="5"/>
      <c r="K1232" s="5"/>
    </row>
    <row r="1233" spans="2:11" x14ac:dyDescent="0.25">
      <c r="B1233" s="1"/>
      <c r="C1233" s="1"/>
      <c r="D1233" s="8"/>
      <c r="E1233" s="8"/>
      <c r="F1233" s="8"/>
      <c r="G1233" s="8"/>
      <c r="H1233" s="8"/>
      <c r="I1233" s="5"/>
      <c r="J1233" s="5"/>
      <c r="K1233" s="5"/>
    </row>
    <row r="1234" spans="2:11" x14ac:dyDescent="0.25">
      <c r="B1234" s="1"/>
      <c r="C1234" s="1"/>
      <c r="D1234" s="8"/>
      <c r="E1234" s="8"/>
      <c r="F1234" s="8"/>
      <c r="G1234" s="8"/>
      <c r="H1234" s="8"/>
      <c r="I1234" s="5"/>
      <c r="J1234" s="5"/>
      <c r="K1234" s="5"/>
    </row>
    <row r="1235" spans="2:11" x14ac:dyDescent="0.25">
      <c r="B1235" s="1"/>
      <c r="C1235" s="1"/>
      <c r="D1235" s="8"/>
      <c r="E1235" s="8"/>
      <c r="F1235" s="8"/>
      <c r="G1235" s="8"/>
      <c r="H1235" s="8"/>
      <c r="I1235" s="5"/>
      <c r="J1235" s="5"/>
      <c r="K1235" s="5"/>
    </row>
    <row r="1236" spans="2:11" x14ac:dyDescent="0.25">
      <c r="B1236" s="1"/>
      <c r="C1236" s="1"/>
      <c r="D1236" s="8"/>
      <c r="E1236" s="8"/>
      <c r="F1236" s="8"/>
      <c r="G1236" s="8"/>
      <c r="H1236" s="8"/>
      <c r="I1236" s="5"/>
      <c r="J1236" s="5"/>
      <c r="K1236" s="5"/>
    </row>
    <row r="1237" spans="2:11" x14ac:dyDescent="0.25">
      <c r="B1237" s="1"/>
      <c r="C1237" s="1"/>
      <c r="D1237" s="8"/>
      <c r="E1237" s="8"/>
      <c r="F1237" s="8"/>
      <c r="G1237" s="8"/>
      <c r="H1237" s="8"/>
      <c r="I1237" s="5"/>
      <c r="J1237" s="5"/>
      <c r="K1237" s="5"/>
    </row>
    <row r="1238" spans="2:11" x14ac:dyDescent="0.25">
      <c r="B1238" s="1"/>
      <c r="C1238" s="1"/>
      <c r="D1238" s="8"/>
      <c r="E1238" s="8"/>
      <c r="F1238" s="8"/>
      <c r="G1238" s="8"/>
      <c r="H1238" s="8"/>
      <c r="I1238" s="5"/>
      <c r="J1238" s="5"/>
      <c r="K1238" s="5"/>
    </row>
    <row r="1239" spans="2:11" x14ac:dyDescent="0.25">
      <c r="B1239" s="1"/>
      <c r="C1239" s="1"/>
      <c r="D1239" s="8"/>
      <c r="E1239" s="8"/>
      <c r="F1239" s="8"/>
      <c r="G1239" s="8"/>
      <c r="H1239" s="8"/>
      <c r="I1239" s="5"/>
      <c r="J1239" s="5"/>
      <c r="K1239" s="5"/>
    </row>
    <row r="1240" spans="2:11" x14ac:dyDescent="0.25">
      <c r="B1240" s="1"/>
      <c r="C1240" s="1"/>
      <c r="D1240" s="8"/>
      <c r="E1240" s="8"/>
      <c r="F1240" s="8"/>
      <c r="G1240" s="8"/>
      <c r="H1240" s="8"/>
      <c r="I1240" s="5"/>
      <c r="J1240" s="5"/>
      <c r="K1240" s="5"/>
    </row>
    <row r="1241" spans="2:11" x14ac:dyDescent="0.25">
      <c r="B1241" s="1"/>
      <c r="C1241" s="1"/>
      <c r="D1241" s="8"/>
      <c r="E1241" s="8"/>
      <c r="F1241" s="8"/>
      <c r="G1241" s="8"/>
      <c r="H1241" s="8"/>
      <c r="I1241" s="5"/>
      <c r="J1241" s="5"/>
      <c r="K1241" s="5"/>
    </row>
    <row r="1242" spans="2:11" x14ac:dyDescent="0.25">
      <c r="B1242" s="1"/>
      <c r="C1242" s="1"/>
      <c r="D1242" s="8"/>
      <c r="E1242" s="8"/>
      <c r="F1242" s="8"/>
      <c r="G1242" s="8"/>
      <c r="H1242" s="8"/>
      <c r="I1242" s="5"/>
      <c r="J1242" s="5"/>
      <c r="K1242" s="5"/>
    </row>
    <row r="1243" spans="2:11" x14ac:dyDescent="0.25">
      <c r="B1243" s="1"/>
      <c r="C1243" s="1"/>
      <c r="D1243" s="8"/>
      <c r="E1243" s="8"/>
      <c r="F1243" s="8"/>
      <c r="G1243" s="8"/>
      <c r="H1243" s="8"/>
      <c r="I1243" s="5"/>
      <c r="J1243" s="5"/>
      <c r="K1243" s="5"/>
    </row>
    <row r="1244" spans="2:11" x14ac:dyDescent="0.25">
      <c r="B1244" s="1"/>
      <c r="C1244" s="1"/>
      <c r="D1244" s="8"/>
      <c r="E1244" s="8"/>
      <c r="F1244" s="8"/>
      <c r="G1244" s="8"/>
      <c r="H1244" s="8"/>
      <c r="I1244" s="5"/>
      <c r="J1244" s="5"/>
      <c r="K1244" s="5"/>
    </row>
    <row r="1245" spans="2:11" x14ac:dyDescent="0.25">
      <c r="B1245" s="1"/>
      <c r="C1245" s="1"/>
      <c r="D1245" s="8"/>
      <c r="E1245" s="8"/>
      <c r="F1245" s="8"/>
      <c r="G1245" s="8"/>
      <c r="H1245" s="8"/>
      <c r="I1245" s="5"/>
      <c r="J1245" s="5"/>
      <c r="K1245" s="5"/>
    </row>
    <row r="1246" spans="2:11" x14ac:dyDescent="0.25">
      <c r="B1246" s="1"/>
      <c r="C1246" s="1"/>
      <c r="D1246" s="8"/>
      <c r="E1246" s="8"/>
      <c r="F1246" s="8"/>
      <c r="G1246" s="8"/>
      <c r="H1246" s="8"/>
      <c r="I1246" s="5"/>
      <c r="J1246" s="5"/>
      <c r="K1246" s="5"/>
    </row>
    <row r="1247" spans="2:11" x14ac:dyDescent="0.25">
      <c r="B1247" s="1"/>
      <c r="C1247" s="1"/>
      <c r="D1247" s="8"/>
      <c r="E1247" s="8"/>
      <c r="F1247" s="8"/>
      <c r="G1247" s="8"/>
      <c r="H1247" s="8"/>
      <c r="I1247" s="5"/>
      <c r="J1247" s="5"/>
      <c r="K1247" s="5"/>
    </row>
    <row r="1248" spans="2:11" x14ac:dyDescent="0.25">
      <c r="B1248" s="1"/>
      <c r="C1248" s="1"/>
      <c r="D1248" s="8"/>
      <c r="E1248" s="8"/>
      <c r="F1248" s="8"/>
      <c r="G1248" s="8"/>
      <c r="H1248" s="8"/>
      <c r="I1248" s="5"/>
      <c r="J1248" s="5"/>
      <c r="K1248" s="5"/>
    </row>
    <row r="1249" spans="2:11" x14ac:dyDescent="0.25">
      <c r="B1249" s="1"/>
      <c r="C1249" s="1"/>
      <c r="D1249" s="8"/>
      <c r="E1249" s="8"/>
      <c r="F1249" s="8"/>
      <c r="G1249" s="8"/>
      <c r="H1249" s="8"/>
      <c r="I1249" s="5"/>
      <c r="J1249" s="5"/>
      <c r="K1249" s="5"/>
    </row>
    <row r="1250" spans="2:11" x14ac:dyDescent="0.25">
      <c r="B1250" s="1"/>
      <c r="C1250" s="1"/>
      <c r="D1250" s="8"/>
      <c r="E1250" s="8"/>
      <c r="F1250" s="8"/>
      <c r="G1250" s="8"/>
      <c r="H1250" s="8"/>
      <c r="I1250" s="5"/>
      <c r="J1250" s="5"/>
      <c r="K1250" s="5"/>
    </row>
    <row r="1251" spans="2:11" x14ac:dyDescent="0.25">
      <c r="B1251" s="1"/>
      <c r="C1251" s="1"/>
      <c r="D1251" s="8"/>
      <c r="E1251" s="8"/>
      <c r="F1251" s="8"/>
      <c r="G1251" s="8"/>
      <c r="H1251" s="8"/>
      <c r="I1251" s="5"/>
      <c r="J1251" s="5"/>
      <c r="K1251" s="5"/>
    </row>
    <row r="1252" spans="2:11" x14ac:dyDescent="0.25">
      <c r="B1252" s="1"/>
      <c r="C1252" s="1"/>
      <c r="D1252" s="8"/>
      <c r="E1252" s="8"/>
      <c r="F1252" s="8"/>
      <c r="G1252" s="8"/>
      <c r="H1252" s="8"/>
      <c r="I1252" s="5"/>
      <c r="J1252" s="5"/>
      <c r="K1252" s="5"/>
    </row>
    <row r="1253" spans="2:11" x14ac:dyDescent="0.25">
      <c r="B1253" s="1"/>
      <c r="C1253" s="1"/>
      <c r="D1253" s="8"/>
      <c r="E1253" s="8"/>
      <c r="F1253" s="8"/>
      <c r="G1253" s="8"/>
      <c r="H1253" s="8"/>
      <c r="I1253" s="5"/>
      <c r="J1253" s="5"/>
      <c r="K1253" s="5"/>
    </row>
    <row r="1254" spans="2:11" x14ac:dyDescent="0.25">
      <c r="B1254" s="1"/>
      <c r="C1254" s="1"/>
      <c r="D1254" s="8"/>
      <c r="E1254" s="8"/>
      <c r="F1254" s="8"/>
      <c r="G1254" s="8"/>
      <c r="H1254" s="8"/>
      <c r="I1254" s="5"/>
      <c r="J1254" s="5"/>
      <c r="K1254" s="5"/>
    </row>
    <row r="1255" spans="2:11" x14ac:dyDescent="0.25">
      <c r="B1255" s="1"/>
      <c r="C1255" s="1"/>
      <c r="D1255" s="8"/>
      <c r="E1255" s="8"/>
      <c r="F1255" s="8"/>
      <c r="G1255" s="8"/>
      <c r="H1255" s="8"/>
      <c r="I1255" s="5"/>
      <c r="J1255" s="5"/>
      <c r="K1255" s="5"/>
    </row>
    <row r="1256" spans="2:11" x14ac:dyDescent="0.25">
      <c r="B1256" s="1"/>
      <c r="C1256" s="1"/>
      <c r="D1256" s="8"/>
      <c r="E1256" s="8"/>
      <c r="F1256" s="8"/>
      <c r="G1256" s="8"/>
      <c r="H1256" s="8"/>
      <c r="I1256" s="5"/>
      <c r="J1256" s="5"/>
      <c r="K1256" s="5"/>
    </row>
    <row r="1257" spans="2:11" x14ac:dyDescent="0.25">
      <c r="B1257" s="1"/>
      <c r="C1257" s="1"/>
      <c r="D1257" s="8"/>
      <c r="E1257" s="8"/>
      <c r="F1257" s="8"/>
      <c r="G1257" s="8"/>
      <c r="H1257" s="8"/>
      <c r="I1257" s="5"/>
      <c r="J1257" s="5"/>
      <c r="K1257" s="5"/>
    </row>
    <row r="1258" spans="2:11" x14ac:dyDescent="0.25">
      <c r="B1258" s="1"/>
      <c r="C1258" s="1"/>
      <c r="D1258" s="8"/>
      <c r="E1258" s="8"/>
      <c r="F1258" s="8"/>
      <c r="G1258" s="8"/>
      <c r="H1258" s="8"/>
      <c r="I1258" s="5"/>
      <c r="J1258" s="5"/>
      <c r="K1258" s="5"/>
    </row>
    <row r="1259" spans="2:11" x14ac:dyDescent="0.25">
      <c r="B1259" s="1"/>
      <c r="C1259" s="1"/>
      <c r="D1259" s="8"/>
      <c r="E1259" s="8"/>
      <c r="F1259" s="8"/>
      <c r="G1259" s="8"/>
      <c r="H1259" s="8"/>
      <c r="I1259" s="5"/>
      <c r="J1259" s="5"/>
      <c r="K1259" s="5"/>
    </row>
    <row r="1260" spans="2:11" x14ac:dyDescent="0.25">
      <c r="B1260" s="1"/>
      <c r="C1260" s="1"/>
      <c r="D1260" s="8"/>
      <c r="E1260" s="8"/>
      <c r="F1260" s="8"/>
      <c r="G1260" s="8"/>
      <c r="H1260" s="8"/>
      <c r="I1260" s="5"/>
      <c r="J1260" s="5"/>
      <c r="K1260" s="5"/>
    </row>
    <row r="1261" spans="2:11" x14ac:dyDescent="0.25">
      <c r="B1261" s="1"/>
      <c r="C1261" s="1"/>
      <c r="D1261" s="8"/>
      <c r="E1261" s="8"/>
      <c r="F1261" s="8"/>
      <c r="G1261" s="8"/>
      <c r="H1261" s="8"/>
      <c r="I1261" s="5"/>
      <c r="J1261" s="5"/>
      <c r="K1261" s="5"/>
    </row>
    <row r="1262" spans="2:11" x14ac:dyDescent="0.25">
      <c r="B1262" s="1"/>
      <c r="C1262" s="1"/>
      <c r="D1262" s="8"/>
      <c r="E1262" s="8"/>
      <c r="F1262" s="8"/>
      <c r="G1262" s="8"/>
      <c r="H1262" s="8"/>
      <c r="I1262" s="5"/>
      <c r="J1262" s="5"/>
      <c r="K1262" s="5"/>
    </row>
    <row r="1263" spans="2:11" x14ac:dyDescent="0.25">
      <c r="B1263" s="1"/>
      <c r="C1263" s="1"/>
      <c r="D1263" s="8"/>
      <c r="E1263" s="8"/>
      <c r="F1263" s="8"/>
      <c r="G1263" s="8"/>
      <c r="H1263" s="8"/>
      <c r="I1263" s="5"/>
      <c r="J1263" s="5"/>
      <c r="K1263" s="5"/>
    </row>
    <row r="1264" spans="2:11" x14ac:dyDescent="0.25">
      <c r="B1264" s="1"/>
      <c r="C1264" s="1"/>
      <c r="D1264" s="8"/>
      <c r="E1264" s="8"/>
      <c r="F1264" s="8"/>
      <c r="G1264" s="8"/>
      <c r="H1264" s="8"/>
      <c r="I1264" s="5"/>
      <c r="J1264" s="5"/>
      <c r="K1264" s="5"/>
    </row>
    <row r="1265" spans="2:11" x14ac:dyDescent="0.25">
      <c r="B1265" s="1"/>
      <c r="C1265" s="1"/>
      <c r="D1265" s="8"/>
      <c r="E1265" s="8"/>
      <c r="F1265" s="8"/>
      <c r="G1265" s="8"/>
      <c r="H1265" s="8"/>
      <c r="I1265" s="5"/>
      <c r="J1265" s="5"/>
      <c r="K1265" s="5"/>
    </row>
    <row r="1266" spans="2:11" x14ac:dyDescent="0.25">
      <c r="B1266" s="1"/>
      <c r="C1266" s="1"/>
      <c r="D1266" s="8"/>
      <c r="E1266" s="8"/>
      <c r="F1266" s="8"/>
      <c r="G1266" s="8"/>
      <c r="H1266" s="8"/>
      <c r="I1266" s="5"/>
      <c r="J1266" s="5"/>
      <c r="K1266" s="5"/>
    </row>
    <row r="1267" spans="2:11" x14ac:dyDescent="0.25">
      <c r="B1267" s="1"/>
      <c r="C1267" s="1"/>
      <c r="D1267" s="8"/>
      <c r="E1267" s="8"/>
      <c r="F1267" s="8"/>
      <c r="G1267" s="8"/>
      <c r="H1267" s="8"/>
      <c r="I1267" s="5"/>
      <c r="J1267" s="5"/>
      <c r="K1267" s="5"/>
    </row>
    <row r="1268" spans="2:11" x14ac:dyDescent="0.25">
      <c r="B1268" s="1"/>
      <c r="C1268" s="1"/>
      <c r="D1268" s="8"/>
      <c r="E1268" s="8"/>
      <c r="F1268" s="8"/>
      <c r="G1268" s="8"/>
      <c r="H1268" s="8"/>
      <c r="I1268" s="5"/>
      <c r="J1268" s="5"/>
      <c r="K1268" s="5"/>
    </row>
    <row r="1269" spans="2:11" x14ac:dyDescent="0.25">
      <c r="B1269" s="1"/>
      <c r="C1269" s="1"/>
      <c r="D1269" s="8"/>
      <c r="E1269" s="8"/>
      <c r="F1269" s="8"/>
      <c r="G1269" s="8"/>
      <c r="H1269" s="8"/>
      <c r="I1269" s="5"/>
      <c r="J1269" s="5"/>
      <c r="K1269" s="5"/>
    </row>
    <row r="1270" spans="2:11" x14ac:dyDescent="0.25">
      <c r="B1270" s="1"/>
      <c r="C1270" s="1"/>
      <c r="D1270" s="8"/>
      <c r="E1270" s="8"/>
      <c r="F1270" s="8"/>
      <c r="G1270" s="8"/>
      <c r="H1270" s="8"/>
      <c r="I1270" s="5"/>
      <c r="J1270" s="5"/>
      <c r="K1270" s="5"/>
    </row>
    <row r="1271" spans="2:11" x14ac:dyDescent="0.25">
      <c r="B1271" s="1"/>
      <c r="C1271" s="1"/>
      <c r="D1271" s="8"/>
      <c r="E1271" s="8"/>
      <c r="F1271" s="8"/>
      <c r="G1271" s="8"/>
      <c r="H1271" s="8"/>
      <c r="I1271" s="5"/>
      <c r="J1271" s="5"/>
      <c r="K1271" s="5"/>
    </row>
    <row r="1272" spans="2:11" x14ac:dyDescent="0.25">
      <c r="B1272" s="1"/>
      <c r="C1272" s="1"/>
      <c r="D1272" s="8"/>
      <c r="E1272" s="8"/>
      <c r="F1272" s="8"/>
      <c r="G1272" s="8"/>
      <c r="H1272" s="8"/>
      <c r="I1272" s="5"/>
      <c r="J1272" s="5"/>
      <c r="K1272" s="5"/>
    </row>
    <row r="1273" spans="2:11" x14ac:dyDescent="0.25">
      <c r="B1273" s="1"/>
      <c r="C1273" s="1"/>
      <c r="D1273" s="8"/>
      <c r="E1273" s="8"/>
      <c r="F1273" s="8"/>
      <c r="G1273" s="8"/>
      <c r="H1273" s="8"/>
      <c r="I1273" s="5"/>
      <c r="J1273" s="5"/>
      <c r="K1273" s="5"/>
    </row>
    <row r="1274" spans="2:11" x14ac:dyDescent="0.25">
      <c r="B1274" s="1"/>
      <c r="C1274" s="1"/>
      <c r="D1274" s="8"/>
      <c r="E1274" s="8"/>
      <c r="F1274" s="8"/>
      <c r="G1274" s="8"/>
      <c r="H1274" s="8"/>
      <c r="I1274" s="5"/>
      <c r="J1274" s="5"/>
      <c r="K1274" s="5"/>
    </row>
    <row r="1275" spans="2:11" x14ac:dyDescent="0.25">
      <c r="B1275" s="1"/>
      <c r="C1275" s="1"/>
      <c r="D1275" s="8"/>
      <c r="E1275" s="8"/>
      <c r="F1275" s="8"/>
      <c r="G1275" s="8"/>
      <c r="H1275" s="8"/>
      <c r="I1275" s="5"/>
      <c r="J1275" s="5"/>
      <c r="K1275" s="5"/>
    </row>
    <row r="1276" spans="2:11" x14ac:dyDescent="0.25">
      <c r="B1276" s="1"/>
      <c r="C1276" s="1"/>
      <c r="D1276" s="8"/>
      <c r="E1276" s="8"/>
      <c r="F1276" s="8"/>
      <c r="G1276" s="8"/>
      <c r="H1276" s="8"/>
      <c r="I1276" s="5"/>
      <c r="J1276" s="5"/>
      <c r="K1276" s="5"/>
    </row>
    <row r="1277" spans="2:11" x14ac:dyDescent="0.25">
      <c r="B1277" s="1"/>
      <c r="C1277" s="1"/>
      <c r="D1277" s="8"/>
      <c r="E1277" s="8"/>
      <c r="F1277" s="8"/>
      <c r="G1277" s="8"/>
      <c r="H1277" s="8"/>
      <c r="I1277" s="5"/>
      <c r="J1277" s="5"/>
      <c r="K1277" s="5"/>
    </row>
    <row r="1278" spans="2:11" x14ac:dyDescent="0.25">
      <c r="B1278" s="1"/>
      <c r="C1278" s="1"/>
      <c r="D1278" s="8"/>
      <c r="E1278" s="8"/>
      <c r="F1278" s="8"/>
      <c r="G1278" s="8"/>
      <c r="H1278" s="8"/>
      <c r="I1278" s="5"/>
      <c r="J1278" s="5"/>
      <c r="K1278" s="5"/>
    </row>
    <row r="1279" spans="2:11" x14ac:dyDescent="0.25">
      <c r="B1279" s="1"/>
      <c r="C1279" s="1"/>
      <c r="D1279" s="8"/>
      <c r="E1279" s="8"/>
      <c r="F1279" s="8"/>
      <c r="G1279" s="8"/>
      <c r="H1279" s="8"/>
      <c r="I1279" s="5"/>
      <c r="J1279" s="5"/>
      <c r="K1279" s="5"/>
    </row>
    <row r="1280" spans="2:11" x14ac:dyDescent="0.25">
      <c r="B1280" s="1"/>
      <c r="C1280" s="1"/>
      <c r="D1280" s="8"/>
      <c r="E1280" s="8"/>
      <c r="F1280" s="8"/>
      <c r="G1280" s="8"/>
      <c r="H1280" s="8"/>
      <c r="I1280" s="5"/>
      <c r="J1280" s="5"/>
      <c r="K1280" s="5"/>
    </row>
    <row r="1281" spans="2:11" x14ac:dyDescent="0.25">
      <c r="B1281" s="1"/>
      <c r="C1281" s="1"/>
      <c r="D1281" s="8"/>
      <c r="E1281" s="8"/>
      <c r="F1281" s="8"/>
      <c r="G1281" s="8"/>
      <c r="H1281" s="8"/>
      <c r="I1281" s="5"/>
      <c r="J1281" s="5"/>
      <c r="K1281" s="5"/>
    </row>
    <row r="1282" spans="2:11" x14ac:dyDescent="0.25">
      <c r="B1282" s="1"/>
      <c r="C1282" s="1"/>
      <c r="D1282" s="8"/>
      <c r="E1282" s="8"/>
      <c r="F1282" s="8"/>
      <c r="G1282" s="8"/>
      <c r="H1282" s="8"/>
      <c r="I1282" s="5"/>
      <c r="J1282" s="5"/>
      <c r="K1282" s="5"/>
    </row>
    <row r="1283" spans="2:11" x14ac:dyDescent="0.25">
      <c r="B1283" s="1"/>
      <c r="C1283" s="1"/>
      <c r="D1283" s="8"/>
      <c r="E1283" s="8"/>
      <c r="F1283" s="8"/>
      <c r="G1283" s="8"/>
      <c r="H1283" s="8"/>
      <c r="I1283" s="5"/>
      <c r="J1283" s="5"/>
      <c r="K1283" s="5"/>
    </row>
    <row r="1284" spans="2:11" x14ac:dyDescent="0.25">
      <c r="B1284" s="1"/>
      <c r="C1284" s="1"/>
      <c r="D1284" s="8"/>
      <c r="E1284" s="8"/>
      <c r="F1284" s="8"/>
      <c r="G1284" s="8"/>
      <c r="H1284" s="8"/>
      <c r="I1284" s="5"/>
      <c r="J1284" s="5"/>
      <c r="K1284" s="5"/>
    </row>
    <row r="1285" spans="2:11" x14ac:dyDescent="0.25">
      <c r="B1285" s="1"/>
      <c r="C1285" s="1"/>
      <c r="D1285" s="8"/>
      <c r="E1285" s="8"/>
      <c r="F1285" s="8"/>
      <c r="G1285" s="8"/>
      <c r="H1285" s="8"/>
      <c r="I1285" s="5"/>
      <c r="J1285" s="5"/>
      <c r="K1285" s="5"/>
    </row>
    <row r="1286" spans="2:11" x14ac:dyDescent="0.25">
      <c r="B1286" s="1"/>
      <c r="C1286" s="1"/>
      <c r="D1286" s="8"/>
      <c r="E1286" s="8"/>
      <c r="F1286" s="8"/>
      <c r="G1286" s="8"/>
      <c r="H1286" s="8"/>
      <c r="I1286" s="5"/>
      <c r="J1286" s="5"/>
      <c r="K1286" s="5"/>
    </row>
    <row r="1287" spans="2:11" x14ac:dyDescent="0.25">
      <c r="B1287" s="1"/>
      <c r="C1287" s="1"/>
      <c r="D1287" s="8"/>
      <c r="E1287" s="8"/>
      <c r="F1287" s="8"/>
      <c r="G1287" s="8"/>
      <c r="H1287" s="8"/>
      <c r="I1287" s="5"/>
      <c r="J1287" s="5"/>
      <c r="K1287" s="5"/>
    </row>
    <row r="1288" spans="2:11" x14ac:dyDescent="0.25">
      <c r="B1288" s="1"/>
      <c r="C1288" s="1"/>
      <c r="D1288" s="8"/>
      <c r="E1288" s="8"/>
      <c r="F1288" s="8"/>
      <c r="G1288" s="8"/>
      <c r="H1288" s="8"/>
      <c r="I1288" s="5"/>
      <c r="J1288" s="5"/>
      <c r="K1288" s="5"/>
    </row>
    <row r="1289" spans="2:11" x14ac:dyDescent="0.25">
      <c r="B1289" s="1"/>
      <c r="C1289" s="1"/>
      <c r="D1289" s="8"/>
      <c r="E1289" s="8"/>
      <c r="F1289" s="8"/>
      <c r="G1289" s="8"/>
      <c r="H1289" s="8"/>
      <c r="I1289" s="5"/>
      <c r="J1289" s="5"/>
      <c r="K1289" s="5"/>
    </row>
    <row r="1290" spans="2:11" x14ac:dyDescent="0.25">
      <c r="B1290" s="1"/>
      <c r="C1290" s="1"/>
      <c r="D1290" s="8"/>
      <c r="E1290" s="8"/>
      <c r="F1290" s="8"/>
      <c r="G1290" s="8"/>
      <c r="H1290" s="8"/>
      <c r="I1290" s="5"/>
      <c r="J1290" s="5"/>
      <c r="K1290" s="5"/>
    </row>
    <row r="1291" spans="2:11" x14ac:dyDescent="0.25">
      <c r="B1291" s="1"/>
      <c r="C1291" s="1"/>
      <c r="D1291" s="8"/>
      <c r="E1291" s="8"/>
      <c r="F1291" s="8"/>
      <c r="G1291" s="8"/>
      <c r="H1291" s="8"/>
      <c r="I1291" s="5"/>
      <c r="J1291" s="5"/>
      <c r="K1291" s="5"/>
    </row>
    <row r="1292" spans="2:11" x14ac:dyDescent="0.25">
      <c r="B1292" s="1"/>
      <c r="C1292" s="1"/>
      <c r="D1292" s="8"/>
      <c r="E1292" s="8"/>
      <c r="F1292" s="8"/>
      <c r="G1292" s="8"/>
      <c r="H1292" s="8"/>
      <c r="I1292" s="5"/>
      <c r="J1292" s="5"/>
      <c r="K1292" s="5"/>
    </row>
    <row r="1293" spans="2:11" x14ac:dyDescent="0.25">
      <c r="B1293" s="1"/>
      <c r="C1293" s="1"/>
      <c r="D1293" s="8"/>
      <c r="E1293" s="8"/>
      <c r="F1293" s="8"/>
      <c r="G1293" s="8"/>
      <c r="H1293" s="8"/>
      <c r="I1293" s="5"/>
      <c r="J1293" s="5"/>
      <c r="K1293" s="5"/>
    </row>
    <row r="1294" spans="2:11" x14ac:dyDescent="0.25">
      <c r="B1294" s="1"/>
      <c r="C1294" s="1"/>
      <c r="D1294" s="8"/>
      <c r="E1294" s="8"/>
      <c r="F1294" s="8"/>
      <c r="G1294" s="8"/>
      <c r="H1294" s="8"/>
      <c r="I1294" s="5"/>
      <c r="J1294" s="5"/>
      <c r="K1294" s="5"/>
    </row>
    <row r="1295" spans="2:11" x14ac:dyDescent="0.25">
      <c r="B1295" s="1"/>
      <c r="C1295" s="1"/>
      <c r="D1295" s="8"/>
      <c r="E1295" s="8"/>
      <c r="F1295" s="8"/>
      <c r="G1295" s="8"/>
      <c r="H1295" s="8"/>
      <c r="I1295" s="5"/>
      <c r="J1295" s="5"/>
      <c r="K1295" s="5"/>
    </row>
    <row r="1296" spans="2:11" x14ac:dyDescent="0.25">
      <c r="B1296" s="1"/>
      <c r="C1296" s="1"/>
      <c r="D1296" s="8"/>
      <c r="E1296" s="8"/>
      <c r="F1296" s="8"/>
      <c r="G1296" s="8"/>
      <c r="H1296" s="8"/>
      <c r="I1296" s="5"/>
      <c r="J1296" s="5"/>
      <c r="K1296" s="5"/>
    </row>
    <row r="1297" spans="2:11" x14ac:dyDescent="0.25">
      <c r="B1297" s="1"/>
      <c r="C1297" s="1"/>
      <c r="D1297" s="8"/>
      <c r="E1297" s="8"/>
      <c r="F1297" s="8"/>
      <c r="G1297" s="8"/>
      <c r="H1297" s="8"/>
      <c r="I1297" s="5"/>
      <c r="J1297" s="5"/>
      <c r="K1297" s="5"/>
    </row>
    <row r="1298" spans="2:11" x14ac:dyDescent="0.25">
      <c r="B1298" s="1"/>
      <c r="C1298" s="1"/>
      <c r="D1298" s="8"/>
      <c r="E1298" s="8"/>
      <c r="F1298" s="8"/>
      <c r="G1298" s="8"/>
      <c r="H1298" s="8"/>
      <c r="I1298" s="5"/>
      <c r="J1298" s="5"/>
      <c r="K1298" s="5"/>
    </row>
    <row r="1299" spans="2:11" x14ac:dyDescent="0.25">
      <c r="B1299" s="1"/>
      <c r="C1299" s="1"/>
      <c r="D1299" s="8"/>
      <c r="E1299" s="8"/>
      <c r="F1299" s="8"/>
      <c r="G1299" s="8"/>
      <c r="H1299" s="8"/>
      <c r="I1299" s="5"/>
      <c r="J1299" s="5"/>
      <c r="K1299" s="5"/>
    </row>
    <row r="1300" spans="2:11" x14ac:dyDescent="0.25">
      <c r="B1300" s="1"/>
      <c r="C1300" s="1"/>
      <c r="D1300" s="8"/>
      <c r="E1300" s="8"/>
      <c r="F1300" s="8"/>
      <c r="G1300" s="8"/>
      <c r="H1300" s="8"/>
      <c r="I1300" s="5"/>
      <c r="J1300" s="5"/>
      <c r="K1300" s="5"/>
    </row>
    <row r="1301" spans="2:11" x14ac:dyDescent="0.25">
      <c r="B1301" s="1"/>
      <c r="C1301" s="1"/>
      <c r="D1301" s="8"/>
      <c r="E1301" s="8"/>
      <c r="F1301" s="8"/>
      <c r="G1301" s="8"/>
      <c r="H1301" s="8"/>
      <c r="I1301" s="5"/>
      <c r="J1301" s="5"/>
      <c r="K1301" s="5"/>
    </row>
    <row r="1302" spans="2:11" x14ac:dyDescent="0.25">
      <c r="B1302" s="1"/>
      <c r="C1302" s="1"/>
      <c r="D1302" s="8"/>
      <c r="E1302" s="8"/>
      <c r="F1302" s="8"/>
      <c r="G1302" s="8"/>
      <c r="H1302" s="8"/>
      <c r="I1302" s="5"/>
      <c r="J1302" s="5"/>
      <c r="K1302" s="5"/>
    </row>
    <row r="1303" spans="2:11" x14ac:dyDescent="0.25">
      <c r="B1303" s="1"/>
      <c r="C1303" s="1"/>
      <c r="D1303" s="8"/>
      <c r="E1303" s="8"/>
      <c r="F1303" s="8"/>
      <c r="G1303" s="8"/>
      <c r="H1303" s="8"/>
      <c r="I1303" s="5"/>
      <c r="J1303" s="5"/>
      <c r="K1303" s="5"/>
    </row>
    <row r="1304" spans="2:11" x14ac:dyDescent="0.25">
      <c r="B1304" s="1"/>
      <c r="C1304" s="1"/>
      <c r="D1304" s="8"/>
      <c r="E1304" s="8"/>
      <c r="F1304" s="8"/>
      <c r="G1304" s="8"/>
      <c r="H1304" s="8"/>
      <c r="I1304" s="5"/>
      <c r="J1304" s="5"/>
      <c r="K1304" s="5"/>
    </row>
    <row r="1305" spans="2:11" x14ac:dyDescent="0.25">
      <c r="B1305" s="1"/>
      <c r="C1305" s="1"/>
      <c r="D1305" s="8"/>
      <c r="E1305" s="8"/>
      <c r="F1305" s="8"/>
      <c r="G1305" s="8"/>
      <c r="H1305" s="8"/>
      <c r="I1305" s="5"/>
      <c r="J1305" s="5"/>
      <c r="K1305" s="5"/>
    </row>
    <row r="1306" spans="2:11" x14ac:dyDescent="0.25">
      <c r="B1306" s="1"/>
      <c r="C1306" s="1"/>
      <c r="D1306" s="8"/>
      <c r="E1306" s="8"/>
      <c r="F1306" s="8"/>
      <c r="G1306" s="8"/>
      <c r="H1306" s="8"/>
      <c r="I1306" s="5"/>
      <c r="J1306" s="5"/>
      <c r="K1306" s="5"/>
    </row>
    <row r="1307" spans="2:11" x14ac:dyDescent="0.25">
      <c r="B1307" s="1"/>
      <c r="C1307" s="1"/>
      <c r="D1307" s="8"/>
      <c r="E1307" s="8"/>
      <c r="F1307" s="8"/>
      <c r="G1307" s="8"/>
      <c r="H1307" s="8"/>
      <c r="I1307" s="5"/>
      <c r="J1307" s="5"/>
      <c r="K1307" s="5"/>
    </row>
    <row r="1308" spans="2:11" x14ac:dyDescent="0.25">
      <c r="B1308" s="1"/>
      <c r="C1308" s="1"/>
      <c r="D1308" s="8"/>
      <c r="E1308" s="8"/>
      <c r="F1308" s="8"/>
      <c r="G1308" s="8"/>
      <c r="H1308" s="8"/>
      <c r="I1308" s="5"/>
      <c r="J1308" s="5"/>
      <c r="K1308" s="5"/>
    </row>
    <row r="1309" spans="2:11" x14ac:dyDescent="0.25">
      <c r="B1309" s="1"/>
      <c r="C1309" s="1"/>
      <c r="D1309" s="8"/>
      <c r="E1309" s="8"/>
      <c r="F1309" s="8"/>
      <c r="G1309" s="8"/>
      <c r="H1309" s="8"/>
      <c r="I1309" s="5"/>
      <c r="J1309" s="5"/>
      <c r="K1309" s="5"/>
    </row>
    <row r="1310" spans="2:11" x14ac:dyDescent="0.25">
      <c r="B1310" s="1"/>
      <c r="C1310" s="1"/>
      <c r="D1310" s="8"/>
      <c r="E1310" s="8"/>
      <c r="F1310" s="8"/>
      <c r="G1310" s="8"/>
      <c r="H1310" s="8"/>
      <c r="I1310" s="5"/>
      <c r="J1310" s="5"/>
      <c r="K1310" s="5"/>
    </row>
    <row r="1311" spans="2:11" x14ac:dyDescent="0.25">
      <c r="B1311" s="1"/>
      <c r="C1311" s="1"/>
      <c r="D1311" s="8"/>
      <c r="E1311" s="8"/>
      <c r="F1311" s="8"/>
      <c r="G1311" s="8"/>
      <c r="H1311" s="8"/>
      <c r="I1311" s="5"/>
      <c r="J1311" s="5"/>
      <c r="K1311" s="5"/>
    </row>
    <row r="1312" spans="2:11" x14ac:dyDescent="0.25">
      <c r="B1312" s="1"/>
      <c r="C1312" s="1"/>
      <c r="D1312" s="8"/>
      <c r="E1312" s="8"/>
      <c r="F1312" s="8"/>
      <c r="G1312" s="8"/>
      <c r="H1312" s="8"/>
      <c r="I1312" s="5"/>
      <c r="J1312" s="5"/>
      <c r="K1312" s="5"/>
    </row>
    <row r="1313" spans="2:11" x14ac:dyDescent="0.25">
      <c r="B1313" s="1"/>
      <c r="C1313" s="1"/>
      <c r="D1313" s="8"/>
      <c r="E1313" s="8"/>
      <c r="F1313" s="8"/>
      <c r="G1313" s="8"/>
      <c r="H1313" s="8"/>
      <c r="I1313" s="5"/>
      <c r="J1313" s="5"/>
      <c r="K1313" s="5"/>
    </row>
    <row r="1314" spans="2:11" x14ac:dyDescent="0.25">
      <c r="B1314" s="1"/>
      <c r="C1314" s="1"/>
      <c r="D1314" s="8"/>
      <c r="E1314" s="8"/>
      <c r="F1314" s="8"/>
      <c r="G1314" s="8"/>
      <c r="H1314" s="8"/>
      <c r="I1314" s="5"/>
      <c r="J1314" s="5"/>
      <c r="K1314" s="5"/>
    </row>
    <row r="1315" spans="2:11" x14ac:dyDescent="0.25">
      <c r="B1315" s="1"/>
      <c r="C1315" s="1"/>
      <c r="D1315" s="8"/>
      <c r="E1315" s="8"/>
      <c r="F1315" s="8"/>
      <c r="G1315" s="8"/>
      <c r="H1315" s="8"/>
      <c r="I1315" s="5"/>
      <c r="J1315" s="5"/>
      <c r="K1315" s="5"/>
    </row>
    <row r="1316" spans="2:11" x14ac:dyDescent="0.25">
      <c r="B1316" s="1"/>
      <c r="C1316" s="1"/>
      <c r="D1316" s="8"/>
      <c r="E1316" s="8"/>
      <c r="F1316" s="8"/>
      <c r="G1316" s="8"/>
      <c r="H1316" s="8"/>
      <c r="I1316" s="5"/>
      <c r="J1316" s="5"/>
      <c r="K1316" s="5"/>
    </row>
    <row r="1317" spans="2:11" x14ac:dyDescent="0.25">
      <c r="B1317" s="1"/>
      <c r="C1317" s="1"/>
      <c r="D1317" s="8"/>
      <c r="E1317" s="8"/>
      <c r="F1317" s="8"/>
      <c r="G1317" s="8"/>
      <c r="H1317" s="8"/>
      <c r="I1317" s="5"/>
      <c r="J1317" s="5"/>
      <c r="K1317" s="5"/>
    </row>
    <row r="1318" spans="2:11" x14ac:dyDescent="0.25">
      <c r="B1318" s="1"/>
      <c r="C1318" s="1"/>
      <c r="D1318" s="8"/>
      <c r="E1318" s="8"/>
      <c r="F1318" s="8"/>
      <c r="G1318" s="8"/>
      <c r="H1318" s="8"/>
      <c r="I1318" s="5"/>
      <c r="J1318" s="5"/>
      <c r="K1318" s="5"/>
    </row>
    <row r="1319" spans="2:11" x14ac:dyDescent="0.25">
      <c r="B1319" s="1"/>
      <c r="C1319" s="1"/>
      <c r="D1319" s="8"/>
      <c r="E1319" s="8"/>
      <c r="F1319" s="8"/>
      <c r="G1319" s="8"/>
      <c r="H1319" s="8"/>
      <c r="I1319" s="5"/>
      <c r="J1319" s="5"/>
      <c r="K1319" s="5"/>
    </row>
    <row r="1320" spans="2:11" x14ac:dyDescent="0.25">
      <c r="B1320" s="1"/>
      <c r="C1320" s="1"/>
      <c r="D1320" s="8"/>
      <c r="E1320" s="8"/>
      <c r="F1320" s="8"/>
      <c r="G1320" s="8"/>
      <c r="H1320" s="8"/>
      <c r="I1320" s="5"/>
      <c r="J1320" s="5"/>
      <c r="K1320" s="5"/>
    </row>
    <row r="1321" spans="2:11" x14ac:dyDescent="0.25">
      <c r="B1321" s="1"/>
      <c r="C1321" s="1"/>
      <c r="D1321" s="8"/>
      <c r="E1321" s="8"/>
      <c r="F1321" s="8"/>
      <c r="G1321" s="8"/>
      <c r="H1321" s="8"/>
      <c r="I1321" s="5"/>
      <c r="J1321" s="5"/>
      <c r="K1321" s="5"/>
    </row>
    <row r="1322" spans="2:11" x14ac:dyDescent="0.25">
      <c r="B1322" s="1"/>
      <c r="C1322" s="1"/>
      <c r="D1322" s="8"/>
      <c r="E1322" s="8"/>
      <c r="F1322" s="8"/>
      <c r="G1322" s="8"/>
      <c r="H1322" s="8"/>
      <c r="I1322" s="5"/>
      <c r="J1322" s="5"/>
      <c r="K1322" s="5"/>
    </row>
    <row r="1323" spans="2:11" x14ac:dyDescent="0.25">
      <c r="B1323" s="1"/>
      <c r="C1323" s="1"/>
      <c r="D1323" s="8"/>
      <c r="E1323" s="8"/>
      <c r="F1323" s="8"/>
      <c r="G1323" s="8"/>
      <c r="H1323" s="8"/>
      <c r="I1323" s="5"/>
      <c r="J1323" s="5"/>
      <c r="K1323" s="5"/>
    </row>
    <row r="1324" spans="2:11" x14ac:dyDescent="0.25">
      <c r="B1324" s="1"/>
      <c r="C1324" s="1"/>
      <c r="D1324" s="8"/>
      <c r="E1324" s="8"/>
      <c r="F1324" s="8"/>
      <c r="G1324" s="8"/>
      <c r="H1324" s="8"/>
      <c r="I1324" s="5"/>
      <c r="J1324" s="5"/>
      <c r="K1324" s="5"/>
    </row>
    <row r="1325" spans="2:11" x14ac:dyDescent="0.25">
      <c r="B1325" s="1"/>
      <c r="C1325" s="1"/>
      <c r="D1325" s="8"/>
      <c r="E1325" s="8"/>
      <c r="F1325" s="8"/>
      <c r="G1325" s="8"/>
      <c r="H1325" s="8"/>
      <c r="I1325" s="5"/>
      <c r="J1325" s="5"/>
      <c r="K1325" s="5"/>
    </row>
    <row r="1326" spans="2:11" x14ac:dyDescent="0.25">
      <c r="B1326" s="1"/>
      <c r="C1326" s="1"/>
      <c r="D1326" s="8"/>
      <c r="E1326" s="8"/>
      <c r="F1326" s="8"/>
      <c r="G1326" s="8"/>
      <c r="H1326" s="8"/>
      <c r="I1326" s="5"/>
      <c r="J1326" s="5"/>
      <c r="K1326" s="5"/>
    </row>
    <row r="1327" spans="2:11" x14ac:dyDescent="0.25">
      <c r="B1327" s="1"/>
      <c r="C1327" s="1"/>
      <c r="D1327" s="8"/>
      <c r="E1327" s="8"/>
      <c r="F1327" s="8"/>
      <c r="G1327" s="8"/>
      <c r="H1327" s="8"/>
      <c r="I1327" s="5"/>
      <c r="J1327" s="5"/>
      <c r="K1327" s="5"/>
    </row>
    <row r="1328" spans="2:11" x14ac:dyDescent="0.25">
      <c r="B1328" s="1"/>
      <c r="C1328" s="1"/>
      <c r="D1328" s="8"/>
      <c r="E1328" s="8"/>
      <c r="F1328" s="8"/>
      <c r="G1328" s="8"/>
      <c r="H1328" s="8"/>
      <c r="I1328" s="5"/>
      <c r="J1328" s="5"/>
      <c r="K1328" s="5"/>
    </row>
    <row r="1329" spans="2:11" x14ac:dyDescent="0.25">
      <c r="B1329" s="1"/>
      <c r="C1329" s="1"/>
      <c r="D1329" s="8"/>
      <c r="E1329" s="8"/>
      <c r="F1329" s="8"/>
      <c r="G1329" s="8"/>
      <c r="H1329" s="8"/>
      <c r="I1329" s="5"/>
      <c r="J1329" s="5"/>
      <c r="K1329" s="5"/>
    </row>
    <row r="1330" spans="2:11" x14ac:dyDescent="0.25">
      <c r="B1330" s="1"/>
      <c r="C1330" s="1"/>
      <c r="D1330" s="8"/>
      <c r="E1330" s="8"/>
      <c r="F1330" s="8"/>
      <c r="G1330" s="8"/>
      <c r="H1330" s="8"/>
      <c r="I1330" s="5"/>
      <c r="J1330" s="5"/>
      <c r="K1330" s="5"/>
    </row>
    <row r="1331" spans="2:11" x14ac:dyDescent="0.25">
      <c r="B1331" s="1"/>
      <c r="C1331" s="1"/>
      <c r="D1331" s="8"/>
      <c r="E1331" s="8"/>
      <c r="F1331" s="8"/>
      <c r="G1331" s="8"/>
      <c r="H1331" s="8"/>
      <c r="I1331" s="5"/>
      <c r="J1331" s="5"/>
      <c r="K1331" s="5"/>
    </row>
    <row r="1332" spans="2:11" x14ac:dyDescent="0.25">
      <c r="B1332" s="1"/>
      <c r="C1332" s="1"/>
      <c r="D1332" s="8"/>
      <c r="E1332" s="8"/>
      <c r="F1332" s="8"/>
      <c r="G1332" s="8"/>
      <c r="H1332" s="8"/>
      <c r="I1332" s="5"/>
      <c r="J1332" s="5"/>
      <c r="K1332" s="5"/>
    </row>
    <row r="1333" spans="2:11" x14ac:dyDescent="0.25">
      <c r="B1333" s="1"/>
      <c r="C1333" s="1"/>
      <c r="D1333" s="8"/>
      <c r="E1333" s="8"/>
      <c r="F1333" s="8"/>
      <c r="G1333" s="8"/>
      <c r="H1333" s="8"/>
      <c r="I1333" s="5"/>
      <c r="J1333" s="5"/>
      <c r="K1333" s="5"/>
    </row>
    <row r="1334" spans="2:11" x14ac:dyDescent="0.25">
      <c r="B1334" s="1"/>
      <c r="C1334" s="1"/>
      <c r="D1334" s="8"/>
      <c r="E1334" s="8"/>
      <c r="F1334" s="8"/>
      <c r="G1334" s="8"/>
      <c r="H1334" s="8"/>
      <c r="I1334" s="5"/>
      <c r="J1334" s="5"/>
      <c r="K1334" s="5"/>
    </row>
    <row r="1335" spans="2:11" x14ac:dyDescent="0.25">
      <c r="B1335" s="1"/>
      <c r="C1335" s="1"/>
      <c r="D1335" s="8"/>
      <c r="E1335" s="8"/>
      <c r="F1335" s="8"/>
      <c r="G1335" s="8"/>
      <c r="H1335" s="8"/>
      <c r="I1335" s="5"/>
      <c r="J1335" s="5"/>
      <c r="K1335" s="5"/>
    </row>
    <row r="1336" spans="2:11" x14ac:dyDescent="0.25">
      <c r="B1336" s="1"/>
      <c r="C1336" s="1"/>
      <c r="D1336" s="8"/>
      <c r="E1336" s="8"/>
      <c r="F1336" s="8"/>
      <c r="G1336" s="8"/>
      <c r="H1336" s="8"/>
      <c r="I1336" s="5"/>
      <c r="J1336" s="5"/>
      <c r="K1336" s="5"/>
    </row>
    <row r="1337" spans="2:11" x14ac:dyDescent="0.25">
      <c r="B1337" s="1"/>
      <c r="C1337" s="1"/>
      <c r="D1337" s="8"/>
      <c r="E1337" s="8"/>
      <c r="F1337" s="8"/>
      <c r="G1337" s="8"/>
      <c r="H1337" s="8"/>
      <c r="I1337" s="5"/>
      <c r="J1337" s="5"/>
      <c r="K1337" s="5"/>
    </row>
    <row r="1338" spans="2:11" x14ac:dyDescent="0.25">
      <c r="B1338" s="1"/>
      <c r="C1338" s="1"/>
      <c r="D1338" s="8"/>
      <c r="E1338" s="8"/>
      <c r="F1338" s="8"/>
      <c r="G1338" s="8"/>
      <c r="H1338" s="8"/>
      <c r="I1338" s="5"/>
      <c r="J1338" s="5"/>
      <c r="K1338" s="5"/>
    </row>
    <row r="1339" spans="2:11" x14ac:dyDescent="0.25">
      <c r="B1339" s="1"/>
      <c r="C1339" s="1"/>
      <c r="D1339" s="8"/>
      <c r="E1339" s="8"/>
      <c r="F1339" s="8"/>
      <c r="G1339" s="8"/>
      <c r="H1339" s="8"/>
      <c r="I1339" s="5"/>
      <c r="J1339" s="5"/>
      <c r="K1339" s="5"/>
    </row>
    <row r="1340" spans="2:11" x14ac:dyDescent="0.25">
      <c r="B1340" s="1"/>
      <c r="C1340" s="1"/>
      <c r="D1340" s="8"/>
      <c r="E1340" s="8"/>
      <c r="F1340" s="8"/>
      <c r="G1340" s="8"/>
      <c r="H1340" s="8"/>
      <c r="I1340" s="5"/>
      <c r="J1340" s="5"/>
      <c r="K1340" s="5"/>
    </row>
    <row r="1341" spans="2:11" x14ac:dyDescent="0.25">
      <c r="B1341" s="1"/>
      <c r="C1341" s="1"/>
      <c r="D1341" s="8"/>
      <c r="E1341" s="8"/>
      <c r="F1341" s="8"/>
      <c r="G1341" s="8"/>
      <c r="H1341" s="8"/>
      <c r="I1341" s="5"/>
      <c r="J1341" s="5"/>
      <c r="K1341" s="5"/>
    </row>
    <row r="1342" spans="2:11" x14ac:dyDescent="0.25">
      <c r="B1342" s="1"/>
      <c r="C1342" s="1"/>
      <c r="D1342" s="8"/>
      <c r="E1342" s="8"/>
      <c r="F1342" s="8"/>
      <c r="G1342" s="8"/>
      <c r="H1342" s="8"/>
      <c r="I1342" s="5"/>
      <c r="J1342" s="5"/>
      <c r="K1342" s="5"/>
    </row>
    <row r="1343" spans="2:11" x14ac:dyDescent="0.25">
      <c r="B1343" s="1"/>
      <c r="C1343" s="1"/>
      <c r="D1343" s="8"/>
      <c r="E1343" s="8"/>
      <c r="F1343" s="8"/>
      <c r="G1343" s="8"/>
      <c r="H1343" s="8"/>
      <c r="I1343" s="5"/>
      <c r="J1343" s="5"/>
      <c r="K1343" s="5"/>
    </row>
    <row r="1344" spans="2:11" x14ac:dyDescent="0.25">
      <c r="B1344" s="1"/>
      <c r="C1344" s="1"/>
      <c r="D1344" s="8"/>
      <c r="E1344" s="8"/>
      <c r="F1344" s="8"/>
      <c r="G1344" s="8"/>
      <c r="H1344" s="8"/>
      <c r="I1344" s="5"/>
      <c r="J1344" s="5"/>
      <c r="K1344" s="5"/>
    </row>
    <row r="1345" spans="2:11" x14ac:dyDescent="0.25">
      <c r="B1345" s="1"/>
      <c r="C1345" s="1"/>
      <c r="D1345" s="8"/>
      <c r="E1345" s="8"/>
      <c r="F1345" s="8"/>
      <c r="G1345" s="8"/>
      <c r="H1345" s="8"/>
      <c r="I1345" s="5"/>
      <c r="J1345" s="5"/>
      <c r="K1345" s="5"/>
    </row>
    <row r="1346" spans="2:11" x14ac:dyDescent="0.25">
      <c r="B1346" s="1"/>
      <c r="C1346" s="1"/>
      <c r="D1346" s="8"/>
      <c r="E1346" s="8"/>
      <c r="F1346" s="8"/>
      <c r="G1346" s="8"/>
      <c r="H1346" s="8"/>
      <c r="I1346" s="5"/>
      <c r="J1346" s="5"/>
      <c r="K1346" s="5"/>
    </row>
    <row r="1347" spans="2:11" x14ac:dyDescent="0.25">
      <c r="B1347" s="1"/>
      <c r="C1347" s="1"/>
      <c r="D1347" s="8"/>
      <c r="E1347" s="8"/>
      <c r="F1347" s="8"/>
      <c r="G1347" s="8"/>
      <c r="H1347" s="8"/>
      <c r="I1347" s="5"/>
      <c r="J1347" s="5"/>
      <c r="K1347" s="5"/>
    </row>
    <row r="1348" spans="2:11" x14ac:dyDescent="0.25">
      <c r="B1348" s="1"/>
      <c r="C1348" s="1"/>
      <c r="D1348" s="8"/>
      <c r="E1348" s="8"/>
      <c r="F1348" s="8"/>
      <c r="G1348" s="8"/>
      <c r="H1348" s="8"/>
      <c r="I1348" s="5"/>
      <c r="J1348" s="5"/>
      <c r="K1348" s="5"/>
    </row>
    <row r="1349" spans="2:11" x14ac:dyDescent="0.25">
      <c r="B1349" s="1"/>
      <c r="C1349" s="1"/>
      <c r="D1349" s="8"/>
      <c r="E1349" s="8"/>
      <c r="F1349" s="8"/>
      <c r="G1349" s="8"/>
      <c r="H1349" s="8"/>
      <c r="I1349" s="5"/>
      <c r="J1349" s="5"/>
      <c r="K1349" s="5"/>
    </row>
    <row r="1350" spans="2:11" x14ac:dyDescent="0.25">
      <c r="B1350" s="1"/>
      <c r="C1350" s="1"/>
      <c r="D1350" s="8"/>
      <c r="E1350" s="8"/>
      <c r="F1350" s="8"/>
      <c r="G1350" s="8"/>
      <c r="H1350" s="8"/>
      <c r="I1350" s="5"/>
      <c r="J1350" s="5"/>
      <c r="K1350" s="5"/>
    </row>
    <row r="1351" spans="2:11" x14ac:dyDescent="0.25">
      <c r="B1351" s="1"/>
      <c r="C1351" s="1"/>
      <c r="D1351" s="8"/>
      <c r="E1351" s="8"/>
      <c r="F1351" s="8"/>
      <c r="G1351" s="8"/>
      <c r="H1351" s="8"/>
      <c r="I1351" s="5"/>
      <c r="J1351" s="5"/>
      <c r="K1351" s="5"/>
    </row>
    <row r="1352" spans="2:11" x14ac:dyDescent="0.25">
      <c r="B1352" s="1"/>
      <c r="C1352" s="1"/>
      <c r="D1352" s="8"/>
      <c r="E1352" s="8"/>
      <c r="F1352" s="8"/>
      <c r="G1352" s="8"/>
      <c r="H1352" s="8"/>
      <c r="I1352" s="5"/>
      <c r="J1352" s="5"/>
      <c r="K1352" s="5"/>
    </row>
    <row r="1353" spans="2:11" x14ac:dyDescent="0.25">
      <c r="B1353" s="1"/>
      <c r="C1353" s="1"/>
      <c r="D1353" s="8"/>
      <c r="E1353" s="8"/>
      <c r="F1353" s="8"/>
      <c r="G1353" s="8"/>
      <c r="H1353" s="8"/>
      <c r="I1353" s="5"/>
      <c r="J1353" s="5"/>
      <c r="K1353" s="5"/>
    </row>
    <row r="1354" spans="2:11" x14ac:dyDescent="0.25">
      <c r="B1354" s="1"/>
      <c r="C1354" s="1"/>
      <c r="D1354" s="8"/>
      <c r="E1354" s="8"/>
      <c r="F1354" s="8"/>
      <c r="G1354" s="8"/>
      <c r="H1354" s="8"/>
      <c r="I1354" s="5"/>
      <c r="J1354" s="5"/>
      <c r="K1354" s="5"/>
    </row>
    <row r="1355" spans="2:11" x14ac:dyDescent="0.25">
      <c r="B1355" s="1"/>
      <c r="C1355" s="1"/>
      <c r="D1355" s="8"/>
      <c r="E1355" s="8"/>
      <c r="F1355" s="8"/>
      <c r="G1355" s="8"/>
      <c r="H1355" s="8"/>
      <c r="I1355" s="5"/>
      <c r="J1355" s="5"/>
      <c r="K1355" s="5"/>
    </row>
    <row r="1356" spans="2:11" x14ac:dyDescent="0.25">
      <c r="B1356" s="1"/>
      <c r="C1356" s="1"/>
      <c r="D1356" s="8"/>
      <c r="E1356" s="8"/>
      <c r="F1356" s="8"/>
      <c r="G1356" s="8"/>
      <c r="H1356" s="8"/>
      <c r="I1356" s="5"/>
      <c r="J1356" s="5"/>
      <c r="K1356" s="5"/>
    </row>
    <row r="1357" spans="2:11" x14ac:dyDescent="0.25">
      <c r="B1357" s="1"/>
      <c r="C1357" s="1"/>
      <c r="D1357" s="8"/>
      <c r="E1357" s="8"/>
      <c r="F1357" s="8"/>
      <c r="G1357" s="8"/>
      <c r="H1357" s="8"/>
      <c r="I1357" s="5"/>
      <c r="J1357" s="5"/>
      <c r="K1357" s="5"/>
    </row>
    <row r="1358" spans="2:11" x14ac:dyDescent="0.25">
      <c r="B1358" s="1"/>
      <c r="C1358" s="1"/>
      <c r="D1358" s="8"/>
      <c r="E1358" s="8"/>
      <c r="F1358" s="8"/>
      <c r="G1358" s="8"/>
      <c r="H1358" s="8"/>
      <c r="I1358" s="5"/>
      <c r="J1358" s="5"/>
      <c r="K1358" s="5"/>
    </row>
    <row r="1359" spans="2:11" x14ac:dyDescent="0.25">
      <c r="B1359" s="1"/>
      <c r="C1359" s="1"/>
      <c r="D1359" s="8"/>
      <c r="E1359" s="8"/>
      <c r="F1359" s="8"/>
      <c r="G1359" s="8"/>
      <c r="H1359" s="8"/>
      <c r="I1359" s="5"/>
      <c r="J1359" s="5"/>
      <c r="K1359" s="5"/>
    </row>
    <row r="1360" spans="2:11" x14ac:dyDescent="0.25">
      <c r="B1360" s="1"/>
      <c r="C1360" s="1"/>
      <c r="D1360" s="8"/>
      <c r="E1360" s="8"/>
      <c r="F1360" s="8"/>
      <c r="G1360" s="8"/>
      <c r="H1360" s="8"/>
      <c r="I1360" s="5"/>
      <c r="J1360" s="5"/>
      <c r="K1360" s="5"/>
    </row>
    <row r="1361" spans="2:11" x14ac:dyDescent="0.25">
      <c r="B1361" s="1"/>
      <c r="C1361" s="1"/>
      <c r="D1361" s="8"/>
      <c r="E1361" s="8"/>
      <c r="F1361" s="8"/>
      <c r="G1361" s="8"/>
      <c r="H1361" s="8"/>
      <c r="I1361" s="5"/>
      <c r="J1361" s="5"/>
      <c r="K1361" s="5"/>
    </row>
    <row r="1362" spans="2:11" x14ac:dyDescent="0.25">
      <c r="B1362" s="1"/>
      <c r="C1362" s="1"/>
      <c r="D1362" s="8"/>
      <c r="E1362" s="8"/>
      <c r="F1362" s="8"/>
      <c r="G1362" s="8"/>
      <c r="H1362" s="8"/>
      <c r="I1362" s="5"/>
      <c r="J1362" s="5"/>
      <c r="K1362" s="5"/>
    </row>
    <row r="1363" spans="2:11" x14ac:dyDescent="0.25">
      <c r="B1363" s="1"/>
      <c r="C1363" s="1"/>
      <c r="D1363" s="8"/>
      <c r="E1363" s="8"/>
      <c r="F1363" s="8"/>
      <c r="G1363" s="8"/>
      <c r="H1363" s="8"/>
      <c r="I1363" s="5"/>
      <c r="J1363" s="5"/>
      <c r="K1363" s="5"/>
    </row>
    <row r="1364" spans="2:11" x14ac:dyDescent="0.25">
      <c r="B1364" s="1"/>
      <c r="C1364" s="1"/>
      <c r="D1364" s="8"/>
      <c r="E1364" s="8"/>
      <c r="F1364" s="8"/>
      <c r="G1364" s="8"/>
      <c r="H1364" s="8"/>
      <c r="I1364" s="5"/>
      <c r="J1364" s="5"/>
      <c r="K1364" s="5"/>
    </row>
    <row r="1365" spans="2:11" x14ac:dyDescent="0.25">
      <c r="B1365" s="1"/>
      <c r="C1365" s="1"/>
      <c r="D1365" s="8"/>
      <c r="E1365" s="8"/>
      <c r="F1365" s="8"/>
      <c r="G1365" s="8"/>
      <c r="H1365" s="8"/>
      <c r="I1365" s="5"/>
      <c r="J1365" s="5"/>
      <c r="K1365" s="5"/>
    </row>
    <row r="1366" spans="2:11" x14ac:dyDescent="0.25">
      <c r="B1366" s="1"/>
      <c r="C1366" s="1"/>
      <c r="D1366" s="8"/>
      <c r="E1366" s="8"/>
      <c r="F1366" s="8"/>
      <c r="G1366" s="8"/>
      <c r="H1366" s="8"/>
      <c r="I1366" s="5"/>
      <c r="J1366" s="5"/>
      <c r="K1366" s="5"/>
    </row>
    <row r="1367" spans="2:11" x14ac:dyDescent="0.25">
      <c r="B1367" s="1"/>
      <c r="C1367" s="1"/>
      <c r="D1367" s="8"/>
      <c r="E1367" s="8"/>
      <c r="F1367" s="8"/>
      <c r="G1367" s="8"/>
      <c r="H1367" s="8"/>
      <c r="I1367" s="5"/>
      <c r="J1367" s="5"/>
      <c r="K1367" s="5"/>
    </row>
    <row r="1368" spans="2:11" x14ac:dyDescent="0.25">
      <c r="B1368" s="1"/>
      <c r="C1368" s="1"/>
      <c r="D1368" s="8"/>
      <c r="E1368" s="8"/>
      <c r="F1368" s="8"/>
      <c r="G1368" s="8"/>
      <c r="H1368" s="8"/>
      <c r="I1368" s="5"/>
      <c r="J1368" s="5"/>
      <c r="K1368" s="5"/>
    </row>
    <row r="1369" spans="2:11" x14ac:dyDescent="0.25">
      <c r="B1369" s="1"/>
      <c r="C1369" s="1"/>
      <c r="D1369" s="8"/>
      <c r="E1369" s="8"/>
      <c r="F1369" s="8"/>
      <c r="G1369" s="8"/>
      <c r="H1369" s="8"/>
      <c r="I1369" s="5"/>
      <c r="J1369" s="5"/>
      <c r="K1369" s="5"/>
    </row>
    <row r="1370" spans="2:11" x14ac:dyDescent="0.25">
      <c r="B1370" s="1"/>
      <c r="C1370" s="1"/>
      <c r="D1370" s="8"/>
      <c r="E1370" s="8"/>
      <c r="F1370" s="8"/>
      <c r="G1370" s="8"/>
      <c r="H1370" s="8"/>
      <c r="I1370" s="5"/>
      <c r="J1370" s="5"/>
      <c r="K1370" s="5"/>
    </row>
    <row r="1371" spans="2:11" x14ac:dyDescent="0.25">
      <c r="B1371" s="1"/>
      <c r="C1371" s="1"/>
      <c r="D1371" s="8"/>
      <c r="E1371" s="8"/>
      <c r="F1371" s="8"/>
      <c r="G1371" s="8"/>
      <c r="H1371" s="8"/>
      <c r="I1371" s="5"/>
      <c r="J1371" s="5"/>
      <c r="K1371" s="5"/>
    </row>
    <row r="1372" spans="2:11" x14ac:dyDescent="0.25">
      <c r="B1372" s="1"/>
      <c r="C1372" s="1"/>
      <c r="D1372" s="8"/>
      <c r="E1372" s="8"/>
      <c r="F1372" s="8"/>
      <c r="G1372" s="8"/>
      <c r="H1372" s="8"/>
      <c r="I1372" s="5"/>
      <c r="J1372" s="5"/>
      <c r="K1372" s="5"/>
    </row>
    <row r="1373" spans="2:11" x14ac:dyDescent="0.25">
      <c r="B1373" s="1"/>
      <c r="C1373" s="1"/>
      <c r="D1373" s="8"/>
      <c r="E1373" s="8"/>
      <c r="F1373" s="8"/>
      <c r="G1373" s="8"/>
      <c r="H1373" s="8"/>
      <c r="I1373" s="5"/>
      <c r="J1373" s="5"/>
      <c r="K1373" s="5"/>
    </row>
    <row r="1374" spans="2:11" x14ac:dyDescent="0.25">
      <c r="B1374" s="1"/>
      <c r="C1374" s="1"/>
      <c r="D1374" s="8"/>
      <c r="E1374" s="8"/>
      <c r="F1374" s="8"/>
      <c r="G1374" s="8"/>
      <c r="H1374" s="8"/>
      <c r="I1374" s="5"/>
      <c r="J1374" s="5"/>
      <c r="K1374" s="5"/>
    </row>
    <row r="1375" spans="2:11" x14ac:dyDescent="0.25">
      <c r="B1375" s="1"/>
      <c r="C1375" s="1"/>
      <c r="D1375" s="8"/>
      <c r="E1375" s="8"/>
      <c r="F1375" s="8"/>
      <c r="G1375" s="8"/>
      <c r="H1375" s="8"/>
      <c r="I1375" s="5"/>
      <c r="J1375" s="5"/>
      <c r="K1375" s="5"/>
    </row>
    <row r="1376" spans="2:11" x14ac:dyDescent="0.25">
      <c r="B1376" s="1"/>
      <c r="C1376" s="1"/>
      <c r="D1376" s="8"/>
      <c r="E1376" s="8"/>
      <c r="F1376" s="8"/>
      <c r="G1376" s="8"/>
      <c r="H1376" s="8"/>
      <c r="I1376" s="5"/>
      <c r="J1376" s="5"/>
      <c r="K1376" s="5"/>
    </row>
    <row r="1377" spans="2:11" x14ac:dyDescent="0.25">
      <c r="B1377" s="1"/>
      <c r="C1377" s="1"/>
      <c r="D1377" s="8"/>
      <c r="E1377" s="8"/>
      <c r="F1377" s="8"/>
      <c r="G1377" s="8"/>
      <c r="H1377" s="8"/>
      <c r="I1377" s="5"/>
      <c r="J1377" s="5"/>
      <c r="K1377" s="5"/>
    </row>
    <row r="1378" spans="2:11" x14ac:dyDescent="0.25">
      <c r="B1378" s="1"/>
      <c r="C1378" s="1"/>
      <c r="D1378" s="8"/>
      <c r="E1378" s="8"/>
      <c r="F1378" s="8"/>
      <c r="G1378" s="8"/>
      <c r="H1378" s="8"/>
      <c r="I1378" s="5"/>
      <c r="J1378" s="5"/>
      <c r="K1378" s="5"/>
    </row>
    <row r="1379" spans="2:11" x14ac:dyDescent="0.25">
      <c r="B1379" s="1"/>
      <c r="C1379" s="1"/>
      <c r="D1379" s="8"/>
      <c r="E1379" s="8"/>
      <c r="F1379" s="8"/>
      <c r="G1379" s="8"/>
      <c r="H1379" s="8"/>
      <c r="I1379" s="5"/>
      <c r="J1379" s="5"/>
      <c r="K1379" s="5"/>
    </row>
    <row r="1380" spans="2:11" x14ac:dyDescent="0.25">
      <c r="B1380" s="1"/>
      <c r="C1380" s="1"/>
      <c r="D1380" s="8"/>
      <c r="E1380" s="8"/>
      <c r="F1380" s="8"/>
      <c r="G1380" s="8"/>
      <c r="H1380" s="8"/>
      <c r="I1380" s="5"/>
      <c r="J1380" s="5"/>
      <c r="K1380" s="5"/>
    </row>
    <row r="1381" spans="2:11" x14ac:dyDescent="0.25">
      <c r="B1381" s="1"/>
      <c r="C1381" s="1"/>
      <c r="D1381" s="8"/>
      <c r="E1381" s="8"/>
      <c r="F1381" s="8"/>
      <c r="G1381" s="8"/>
      <c r="H1381" s="8"/>
      <c r="I1381" s="5"/>
      <c r="J1381" s="5"/>
      <c r="K1381" s="5"/>
    </row>
    <row r="1382" spans="2:11" x14ac:dyDescent="0.25">
      <c r="B1382" s="1"/>
      <c r="C1382" s="1"/>
      <c r="D1382" s="8"/>
      <c r="E1382" s="8"/>
      <c r="F1382" s="8"/>
      <c r="G1382" s="8"/>
      <c r="H1382" s="8"/>
      <c r="I1382" s="5"/>
      <c r="J1382" s="5"/>
      <c r="K1382" s="5"/>
    </row>
    <row r="1383" spans="2:11" x14ac:dyDescent="0.25">
      <c r="B1383" s="1"/>
      <c r="C1383" s="1"/>
      <c r="D1383" s="8"/>
      <c r="E1383" s="8"/>
      <c r="F1383" s="8"/>
      <c r="G1383" s="8"/>
      <c r="H1383" s="8"/>
      <c r="I1383" s="5"/>
      <c r="J1383" s="5"/>
      <c r="K1383" s="5"/>
    </row>
    <row r="1384" spans="2:11" x14ac:dyDescent="0.25">
      <c r="B1384" s="1"/>
      <c r="C1384" s="1"/>
      <c r="D1384" s="8"/>
      <c r="E1384" s="8"/>
      <c r="F1384" s="8"/>
      <c r="G1384" s="8"/>
      <c r="H1384" s="8"/>
      <c r="I1384" s="5"/>
      <c r="J1384" s="5"/>
      <c r="K1384" s="5"/>
    </row>
    <row r="1385" spans="2:11" x14ac:dyDescent="0.25">
      <c r="B1385" s="1"/>
      <c r="C1385" s="1"/>
      <c r="D1385" s="8"/>
      <c r="E1385" s="8"/>
      <c r="F1385" s="8"/>
      <c r="G1385" s="8"/>
      <c r="H1385" s="8"/>
      <c r="I1385" s="5"/>
      <c r="J1385" s="5"/>
      <c r="K1385" s="5"/>
    </row>
    <row r="1386" spans="2:11" x14ac:dyDescent="0.25">
      <c r="B1386" s="1"/>
      <c r="C1386" s="1"/>
      <c r="D1386" s="8"/>
      <c r="E1386" s="8"/>
      <c r="F1386" s="8"/>
      <c r="G1386" s="8"/>
      <c r="H1386" s="8"/>
      <c r="I1386" s="5"/>
      <c r="J1386" s="5"/>
      <c r="K1386" s="5"/>
    </row>
    <row r="1387" spans="2:11" x14ac:dyDescent="0.25">
      <c r="B1387" s="1"/>
      <c r="C1387" s="1"/>
      <c r="D1387" s="8"/>
      <c r="E1387" s="8"/>
      <c r="F1387" s="8"/>
      <c r="G1387" s="8"/>
      <c r="H1387" s="8"/>
      <c r="I1387" s="5"/>
      <c r="J1387" s="5"/>
      <c r="K1387" s="5"/>
    </row>
    <row r="1388" spans="2:11" x14ac:dyDescent="0.25">
      <c r="B1388" s="1"/>
      <c r="C1388" s="1"/>
      <c r="D1388" s="8"/>
      <c r="E1388" s="8"/>
      <c r="F1388" s="8"/>
      <c r="G1388" s="8"/>
      <c r="H1388" s="8"/>
      <c r="I1388" s="5"/>
      <c r="J1388" s="5"/>
      <c r="K1388" s="5"/>
    </row>
    <row r="1389" spans="2:11" x14ac:dyDescent="0.25">
      <c r="B1389" s="1"/>
      <c r="C1389" s="1"/>
      <c r="D1389" s="8"/>
      <c r="E1389" s="8"/>
      <c r="F1389" s="8"/>
      <c r="G1389" s="8"/>
      <c r="H1389" s="8"/>
      <c r="I1389" s="5"/>
      <c r="J1389" s="5"/>
      <c r="K1389" s="5"/>
    </row>
    <row r="1390" spans="2:11" x14ac:dyDescent="0.25">
      <c r="B1390" s="1"/>
      <c r="C1390" s="1"/>
      <c r="D1390" s="8"/>
      <c r="E1390" s="8"/>
      <c r="F1390" s="8"/>
      <c r="G1390" s="8"/>
      <c r="H1390" s="8"/>
      <c r="I1390" s="5"/>
      <c r="J1390" s="5"/>
      <c r="K1390" s="5"/>
    </row>
    <row r="1391" spans="2:11" x14ac:dyDescent="0.25">
      <c r="B1391" s="1"/>
      <c r="C1391" s="1"/>
      <c r="D1391" s="8"/>
      <c r="E1391" s="8"/>
      <c r="F1391" s="8"/>
      <c r="G1391" s="8"/>
      <c r="H1391" s="8"/>
      <c r="I1391" s="5"/>
      <c r="J1391" s="5"/>
      <c r="K1391" s="5"/>
    </row>
    <row r="1392" spans="2:11" x14ac:dyDescent="0.25">
      <c r="B1392" s="1"/>
      <c r="C1392" s="1"/>
      <c r="D1392" s="8"/>
      <c r="E1392" s="8"/>
      <c r="F1392" s="8"/>
      <c r="G1392" s="8"/>
      <c r="H1392" s="8"/>
      <c r="I1392" s="5"/>
      <c r="J1392" s="5"/>
      <c r="K1392" s="5"/>
    </row>
    <row r="1393" spans="2:11" x14ac:dyDescent="0.25">
      <c r="B1393" s="1"/>
      <c r="C1393" s="1"/>
      <c r="D1393" s="8"/>
      <c r="E1393" s="8"/>
      <c r="F1393" s="8"/>
      <c r="G1393" s="8"/>
      <c r="H1393" s="8"/>
      <c r="I1393" s="5"/>
      <c r="J1393" s="5"/>
      <c r="K1393" s="5"/>
    </row>
    <row r="1394" spans="2:11" x14ac:dyDescent="0.25">
      <c r="B1394" s="1"/>
      <c r="C1394" s="1"/>
      <c r="D1394" s="8"/>
      <c r="E1394" s="8"/>
      <c r="F1394" s="8"/>
      <c r="G1394" s="8"/>
      <c r="H1394" s="8"/>
      <c r="I1394" s="5"/>
      <c r="J1394" s="5"/>
      <c r="K1394" s="5"/>
    </row>
    <row r="1395" spans="2:11" x14ac:dyDescent="0.25">
      <c r="B1395" s="1"/>
      <c r="C1395" s="1"/>
      <c r="D1395" s="8"/>
      <c r="E1395" s="8"/>
      <c r="F1395" s="8"/>
      <c r="G1395" s="8"/>
      <c r="H1395" s="8"/>
      <c r="I1395" s="5"/>
      <c r="J1395" s="5"/>
      <c r="K1395" s="5"/>
    </row>
    <row r="1396" spans="2:11" x14ac:dyDescent="0.25">
      <c r="B1396" s="1"/>
      <c r="C1396" s="1"/>
      <c r="D1396" s="8"/>
      <c r="E1396" s="8"/>
      <c r="F1396" s="8"/>
      <c r="G1396" s="8"/>
      <c r="H1396" s="8"/>
      <c r="I1396" s="5"/>
      <c r="J1396" s="5"/>
      <c r="K1396" s="5"/>
    </row>
    <row r="1397" spans="2:11" x14ac:dyDescent="0.25">
      <c r="B1397" s="1"/>
      <c r="C1397" s="1"/>
      <c r="D1397" s="8"/>
      <c r="E1397" s="8"/>
      <c r="F1397" s="8"/>
      <c r="G1397" s="8"/>
      <c r="H1397" s="8"/>
      <c r="I1397" s="5"/>
      <c r="J1397" s="5"/>
      <c r="K1397" s="5"/>
    </row>
    <row r="1398" spans="2:11" x14ac:dyDescent="0.25">
      <c r="B1398" s="1"/>
      <c r="C1398" s="1"/>
      <c r="D1398" s="8"/>
      <c r="E1398" s="8"/>
      <c r="F1398" s="8"/>
      <c r="G1398" s="8"/>
      <c r="H1398" s="8"/>
      <c r="I1398" s="5"/>
      <c r="J1398" s="5"/>
      <c r="K1398" s="5"/>
    </row>
    <row r="1399" spans="2:11" x14ac:dyDescent="0.25">
      <c r="B1399" s="1"/>
      <c r="C1399" s="1"/>
      <c r="D1399" s="8"/>
      <c r="E1399" s="8"/>
      <c r="F1399" s="8"/>
      <c r="G1399" s="8"/>
      <c r="H1399" s="8"/>
      <c r="I1399" s="5"/>
      <c r="J1399" s="5"/>
      <c r="K1399" s="5"/>
    </row>
    <row r="1400" spans="2:11" x14ac:dyDescent="0.25">
      <c r="B1400" s="1"/>
      <c r="C1400" s="1"/>
      <c r="D1400" s="8"/>
      <c r="E1400" s="8"/>
      <c r="F1400" s="8"/>
      <c r="G1400" s="8"/>
      <c r="H1400" s="8"/>
      <c r="I1400" s="5"/>
      <c r="J1400" s="5"/>
      <c r="K1400" s="5"/>
    </row>
    <row r="1401" spans="2:11" x14ac:dyDescent="0.25">
      <c r="B1401" s="1"/>
      <c r="C1401" s="1"/>
      <c r="D1401" s="8"/>
      <c r="E1401" s="8"/>
      <c r="F1401" s="8"/>
      <c r="G1401" s="8"/>
      <c r="H1401" s="8"/>
      <c r="I1401" s="5"/>
      <c r="J1401" s="5"/>
      <c r="K1401" s="5"/>
    </row>
    <row r="1402" spans="2:11" x14ac:dyDescent="0.25">
      <c r="B1402" s="1"/>
      <c r="C1402" s="1"/>
      <c r="D1402" s="8"/>
      <c r="E1402" s="8"/>
      <c r="F1402" s="8"/>
      <c r="G1402" s="8"/>
      <c r="H1402" s="8"/>
      <c r="I1402" s="5"/>
      <c r="J1402" s="5"/>
      <c r="K1402" s="5"/>
    </row>
    <row r="1403" spans="2:11" x14ac:dyDescent="0.25">
      <c r="B1403" s="1"/>
      <c r="C1403" s="1"/>
      <c r="D1403" s="8"/>
      <c r="E1403" s="8"/>
      <c r="F1403" s="8"/>
      <c r="G1403" s="8"/>
      <c r="H1403" s="8"/>
      <c r="I1403" s="5"/>
      <c r="J1403" s="5"/>
      <c r="K1403" s="5"/>
    </row>
    <row r="1404" spans="2:11" x14ac:dyDescent="0.25">
      <c r="B1404" s="1"/>
      <c r="C1404" s="1"/>
      <c r="D1404" s="8"/>
      <c r="E1404" s="8"/>
      <c r="F1404" s="8"/>
      <c r="G1404" s="8"/>
      <c r="H1404" s="8"/>
      <c r="I1404" s="5"/>
      <c r="J1404" s="5"/>
      <c r="K1404" s="5"/>
    </row>
    <row r="1405" spans="2:11" x14ac:dyDescent="0.25">
      <c r="B1405" s="1"/>
      <c r="C1405" s="1"/>
      <c r="D1405" s="8"/>
      <c r="E1405" s="8"/>
      <c r="F1405" s="8"/>
      <c r="G1405" s="8"/>
      <c r="H1405" s="8"/>
      <c r="I1405" s="5"/>
      <c r="J1405" s="5"/>
      <c r="K1405" s="5"/>
    </row>
    <row r="1406" spans="2:11" x14ac:dyDescent="0.25">
      <c r="B1406" s="1"/>
      <c r="C1406" s="1"/>
      <c r="D1406" s="8"/>
      <c r="E1406" s="8"/>
      <c r="F1406" s="8"/>
      <c r="G1406" s="8"/>
      <c r="H1406" s="8"/>
      <c r="I1406" s="5"/>
      <c r="J1406" s="5"/>
      <c r="K1406" s="5"/>
    </row>
    <row r="1407" spans="2:11" x14ac:dyDescent="0.25">
      <c r="B1407" s="1"/>
      <c r="C1407" s="1"/>
      <c r="D1407" s="8"/>
      <c r="E1407" s="8"/>
      <c r="F1407" s="8"/>
      <c r="G1407" s="8"/>
      <c r="H1407" s="8"/>
      <c r="I1407" s="5"/>
      <c r="J1407" s="5"/>
      <c r="K1407" s="5"/>
    </row>
    <row r="1408" spans="2:11" x14ac:dyDescent="0.25">
      <c r="B1408" s="1"/>
      <c r="C1408" s="1"/>
      <c r="D1408" s="8"/>
      <c r="E1408" s="8"/>
      <c r="F1408" s="8"/>
      <c r="G1408" s="8"/>
      <c r="H1408" s="8"/>
      <c r="I1408" s="5"/>
      <c r="J1408" s="5"/>
      <c r="K1408" s="5"/>
    </row>
    <row r="1409" spans="2:11" x14ac:dyDescent="0.25">
      <c r="B1409" s="1"/>
      <c r="C1409" s="1"/>
      <c r="D1409" s="8"/>
      <c r="E1409" s="8"/>
      <c r="F1409" s="8"/>
      <c r="G1409" s="8"/>
      <c r="H1409" s="8"/>
      <c r="I1409" s="5"/>
      <c r="J1409" s="5"/>
      <c r="K1409" s="5"/>
    </row>
    <row r="1410" spans="2:11" x14ac:dyDescent="0.25">
      <c r="B1410" s="1"/>
      <c r="C1410" s="1"/>
      <c r="D1410" s="8"/>
      <c r="E1410" s="8"/>
      <c r="F1410" s="8"/>
      <c r="G1410" s="8"/>
      <c r="H1410" s="8"/>
      <c r="I1410" s="5"/>
      <c r="J1410" s="5"/>
      <c r="K1410" s="5"/>
    </row>
    <row r="1411" spans="2:11" x14ac:dyDescent="0.25">
      <c r="B1411" s="1"/>
      <c r="C1411" s="1"/>
      <c r="D1411" s="8"/>
      <c r="E1411" s="8"/>
      <c r="F1411" s="8"/>
      <c r="G1411" s="8"/>
      <c r="H1411" s="8"/>
      <c r="I1411" s="5"/>
      <c r="J1411" s="5"/>
      <c r="K1411" s="5"/>
    </row>
    <row r="1412" spans="2:11" x14ac:dyDescent="0.25">
      <c r="B1412" s="1"/>
      <c r="C1412" s="1"/>
      <c r="D1412" s="8"/>
      <c r="E1412" s="8"/>
      <c r="F1412" s="8"/>
      <c r="G1412" s="8"/>
      <c r="H1412" s="8"/>
      <c r="I1412" s="5"/>
      <c r="J1412" s="5"/>
      <c r="K1412" s="5"/>
    </row>
    <row r="1413" spans="2:11" x14ac:dyDescent="0.25">
      <c r="B1413" s="1"/>
      <c r="C1413" s="1"/>
      <c r="D1413" s="8"/>
      <c r="E1413" s="8"/>
      <c r="F1413" s="8"/>
      <c r="G1413" s="8"/>
      <c r="H1413" s="8"/>
      <c r="I1413" s="5"/>
      <c r="J1413" s="5"/>
      <c r="K1413" s="5"/>
    </row>
    <row r="1414" spans="2:11" x14ac:dyDescent="0.25">
      <c r="B1414" s="1"/>
      <c r="C1414" s="1"/>
      <c r="D1414" s="8"/>
      <c r="E1414" s="8"/>
      <c r="F1414" s="8"/>
      <c r="G1414" s="8"/>
      <c r="H1414" s="8"/>
      <c r="I1414" s="5"/>
      <c r="J1414" s="5"/>
      <c r="K1414" s="5"/>
    </row>
    <row r="1415" spans="2:11" x14ac:dyDescent="0.25">
      <c r="B1415" s="1"/>
      <c r="C1415" s="1"/>
      <c r="D1415" s="8"/>
      <c r="E1415" s="8"/>
      <c r="F1415" s="8"/>
      <c r="G1415" s="8"/>
      <c r="H1415" s="8"/>
      <c r="I1415" s="5"/>
      <c r="J1415" s="5"/>
      <c r="K1415" s="5"/>
    </row>
    <row r="1416" spans="2:11" x14ac:dyDescent="0.25">
      <c r="B1416" s="1"/>
      <c r="C1416" s="1"/>
      <c r="D1416" s="8"/>
      <c r="E1416" s="8"/>
      <c r="F1416" s="8"/>
      <c r="G1416" s="8"/>
      <c r="H1416" s="8"/>
      <c r="I1416" s="5"/>
      <c r="J1416" s="5"/>
      <c r="K1416" s="5"/>
    </row>
    <row r="1417" spans="2:11" x14ac:dyDescent="0.25">
      <c r="B1417" s="1"/>
      <c r="C1417" s="1"/>
      <c r="D1417" s="8"/>
      <c r="E1417" s="8"/>
      <c r="F1417" s="8"/>
      <c r="G1417" s="8"/>
      <c r="H1417" s="8"/>
      <c r="I1417" s="5"/>
      <c r="J1417" s="5"/>
      <c r="K1417" s="5"/>
    </row>
    <row r="1418" spans="2:11" x14ac:dyDescent="0.25">
      <c r="B1418" s="1"/>
      <c r="C1418" s="1"/>
      <c r="D1418" s="8"/>
      <c r="E1418" s="8"/>
      <c r="F1418" s="8"/>
      <c r="G1418" s="8"/>
      <c r="H1418" s="8"/>
      <c r="I1418" s="5"/>
      <c r="J1418" s="5"/>
      <c r="K1418" s="5"/>
    </row>
    <row r="1419" spans="2:11" x14ac:dyDescent="0.25">
      <c r="B1419" s="1"/>
      <c r="C1419" s="1"/>
      <c r="D1419" s="8"/>
      <c r="E1419" s="8"/>
      <c r="F1419" s="8"/>
      <c r="G1419" s="8"/>
      <c r="H1419" s="8"/>
      <c r="I1419" s="5"/>
      <c r="J1419" s="5"/>
      <c r="K1419" s="5"/>
    </row>
    <row r="1420" spans="2:11" x14ac:dyDescent="0.25">
      <c r="B1420" s="1"/>
      <c r="C1420" s="1"/>
      <c r="D1420" s="8"/>
      <c r="E1420" s="8"/>
      <c r="F1420" s="8"/>
      <c r="G1420" s="8"/>
      <c r="H1420" s="8"/>
      <c r="I1420" s="5"/>
      <c r="J1420" s="5"/>
      <c r="K1420" s="5"/>
    </row>
    <row r="1421" spans="2:11" x14ac:dyDescent="0.25">
      <c r="B1421" s="1"/>
      <c r="C1421" s="1"/>
      <c r="D1421" s="8"/>
      <c r="E1421" s="8"/>
      <c r="F1421" s="8"/>
      <c r="G1421" s="8"/>
      <c r="H1421" s="8"/>
      <c r="I1421" s="5"/>
      <c r="J1421" s="5"/>
      <c r="K1421" s="5"/>
    </row>
    <row r="1422" spans="2:11" x14ac:dyDescent="0.25">
      <c r="B1422" s="1"/>
      <c r="C1422" s="1"/>
      <c r="D1422" s="8"/>
      <c r="E1422" s="8"/>
      <c r="F1422" s="8"/>
      <c r="G1422" s="8"/>
      <c r="H1422" s="8"/>
      <c r="I1422" s="5"/>
      <c r="J1422" s="5"/>
      <c r="K1422" s="5"/>
    </row>
    <row r="1423" spans="2:11" x14ac:dyDescent="0.25">
      <c r="B1423" s="1"/>
      <c r="C1423" s="1"/>
      <c r="D1423" s="8"/>
      <c r="E1423" s="8"/>
      <c r="F1423" s="8"/>
      <c r="G1423" s="8"/>
      <c r="H1423" s="8"/>
      <c r="I1423" s="5"/>
      <c r="J1423" s="5"/>
      <c r="K1423" s="5"/>
    </row>
    <row r="1424" spans="2:11" x14ac:dyDescent="0.25">
      <c r="B1424" s="1"/>
      <c r="C1424" s="1"/>
      <c r="D1424" s="8"/>
      <c r="E1424" s="8"/>
      <c r="F1424" s="8"/>
      <c r="G1424" s="8"/>
      <c r="H1424" s="8"/>
      <c r="I1424" s="5"/>
      <c r="J1424" s="5"/>
      <c r="K1424" s="5"/>
    </row>
    <row r="1425" spans="2:11" x14ac:dyDescent="0.25">
      <c r="B1425" s="1"/>
      <c r="C1425" s="1"/>
      <c r="D1425" s="8"/>
      <c r="E1425" s="8"/>
      <c r="F1425" s="8"/>
      <c r="G1425" s="8"/>
      <c r="H1425" s="8"/>
      <c r="I1425" s="5"/>
      <c r="J1425" s="5"/>
      <c r="K1425" s="5"/>
    </row>
    <row r="1426" spans="2:11" x14ac:dyDescent="0.25">
      <c r="B1426" s="1"/>
      <c r="C1426" s="1"/>
      <c r="D1426" s="8"/>
      <c r="E1426" s="8"/>
      <c r="F1426" s="8"/>
      <c r="G1426" s="8"/>
      <c r="H1426" s="8"/>
      <c r="I1426" s="5"/>
      <c r="J1426" s="5"/>
      <c r="K1426" s="5"/>
    </row>
    <row r="1427" spans="2:11" x14ac:dyDescent="0.25">
      <c r="B1427" s="1"/>
      <c r="C1427" s="1"/>
      <c r="D1427" s="8"/>
      <c r="E1427" s="8"/>
      <c r="F1427" s="8"/>
      <c r="G1427" s="8"/>
      <c r="H1427" s="8"/>
      <c r="I1427" s="5"/>
      <c r="J1427" s="5"/>
      <c r="K1427" s="5"/>
    </row>
    <row r="1428" spans="2:11" x14ac:dyDescent="0.25">
      <c r="B1428" s="1"/>
      <c r="C1428" s="1"/>
      <c r="D1428" s="8"/>
      <c r="E1428" s="8"/>
      <c r="F1428" s="8"/>
      <c r="G1428" s="8"/>
      <c r="H1428" s="8"/>
      <c r="I1428" s="5"/>
      <c r="J1428" s="5"/>
      <c r="K1428" s="5"/>
    </row>
    <row r="1429" spans="2:11" x14ac:dyDescent="0.25">
      <c r="B1429" s="1"/>
      <c r="C1429" s="1"/>
      <c r="D1429" s="8"/>
      <c r="E1429" s="8"/>
      <c r="F1429" s="8"/>
      <c r="G1429" s="8"/>
      <c r="H1429" s="8"/>
      <c r="I1429" s="5"/>
      <c r="J1429" s="5"/>
      <c r="K1429" s="5"/>
    </row>
    <row r="1430" spans="2:11" x14ac:dyDescent="0.25">
      <c r="B1430" s="1"/>
      <c r="C1430" s="1"/>
      <c r="D1430" s="8"/>
      <c r="E1430" s="8"/>
      <c r="F1430" s="8"/>
      <c r="G1430" s="8"/>
      <c r="H1430" s="8"/>
      <c r="I1430" s="5"/>
      <c r="J1430" s="5"/>
      <c r="K1430" s="5"/>
    </row>
    <row r="1431" spans="2:11" x14ac:dyDescent="0.25">
      <c r="B1431" s="1"/>
      <c r="C1431" s="1"/>
      <c r="D1431" s="8"/>
      <c r="E1431" s="8"/>
      <c r="F1431" s="8"/>
      <c r="G1431" s="8"/>
      <c r="H1431" s="8"/>
      <c r="I1431" s="5"/>
      <c r="J1431" s="5"/>
      <c r="K1431" s="5"/>
    </row>
    <row r="1432" spans="2:11" x14ac:dyDescent="0.25">
      <c r="B1432" s="1"/>
      <c r="C1432" s="1"/>
      <c r="D1432" s="8"/>
      <c r="E1432" s="8"/>
      <c r="F1432" s="8"/>
      <c r="G1432" s="8"/>
      <c r="H1432" s="8"/>
      <c r="I1432" s="5"/>
      <c r="J1432" s="5"/>
      <c r="K1432" s="5"/>
    </row>
    <row r="1433" spans="2:11" x14ac:dyDescent="0.25">
      <c r="B1433" s="1"/>
      <c r="C1433" s="1"/>
      <c r="D1433" s="8"/>
      <c r="E1433" s="8"/>
      <c r="F1433" s="8"/>
      <c r="G1433" s="8"/>
      <c r="H1433" s="8"/>
      <c r="I1433" s="5"/>
      <c r="J1433" s="5"/>
      <c r="K1433" s="5"/>
    </row>
    <row r="1434" spans="2:11" x14ac:dyDescent="0.25">
      <c r="B1434" s="1"/>
      <c r="C1434" s="1"/>
      <c r="D1434" s="8"/>
      <c r="E1434" s="8"/>
      <c r="F1434" s="8"/>
      <c r="G1434" s="8"/>
      <c r="H1434" s="8"/>
      <c r="I1434" s="5"/>
      <c r="J1434" s="5"/>
      <c r="K1434" s="5"/>
    </row>
    <row r="1435" spans="2:11" x14ac:dyDescent="0.25">
      <c r="B1435" s="1"/>
      <c r="C1435" s="1"/>
      <c r="D1435" s="8"/>
      <c r="E1435" s="8"/>
      <c r="F1435" s="8"/>
      <c r="G1435" s="8"/>
      <c r="H1435" s="8"/>
      <c r="I1435" s="5"/>
      <c r="J1435" s="5"/>
      <c r="K1435" s="5"/>
    </row>
    <row r="1436" spans="2:11" x14ac:dyDescent="0.25">
      <c r="B1436" s="1"/>
      <c r="C1436" s="1"/>
      <c r="D1436" s="8"/>
      <c r="E1436" s="8"/>
      <c r="F1436" s="8"/>
      <c r="G1436" s="8"/>
      <c r="H1436" s="8"/>
      <c r="I1436" s="5"/>
      <c r="J1436" s="5"/>
      <c r="K1436" s="5"/>
    </row>
    <row r="1437" spans="2:11" x14ac:dyDescent="0.25">
      <c r="B1437" s="1"/>
      <c r="C1437" s="1"/>
      <c r="D1437" s="8"/>
      <c r="E1437" s="8"/>
      <c r="F1437" s="8"/>
      <c r="G1437" s="8"/>
      <c r="H1437" s="8"/>
      <c r="I1437" s="5"/>
      <c r="J1437" s="5"/>
      <c r="K1437" s="5"/>
    </row>
    <row r="1438" spans="2:11" x14ac:dyDescent="0.25">
      <c r="B1438" s="1"/>
      <c r="C1438" s="1"/>
      <c r="D1438" s="8"/>
      <c r="E1438" s="8"/>
      <c r="F1438" s="8"/>
      <c r="G1438" s="8"/>
      <c r="H1438" s="8"/>
      <c r="I1438" s="5"/>
      <c r="J1438" s="5"/>
      <c r="K1438" s="5"/>
    </row>
    <row r="1439" spans="2:11" x14ac:dyDescent="0.25">
      <c r="B1439" s="1"/>
      <c r="C1439" s="1"/>
      <c r="D1439" s="8"/>
      <c r="E1439" s="8"/>
      <c r="F1439" s="8"/>
      <c r="G1439" s="8"/>
      <c r="H1439" s="8"/>
      <c r="I1439" s="5"/>
      <c r="J1439" s="5"/>
      <c r="K1439" s="5"/>
    </row>
    <row r="1440" spans="2:11" x14ac:dyDescent="0.25">
      <c r="B1440" s="1"/>
      <c r="C1440" s="1"/>
      <c r="D1440" s="8"/>
      <c r="E1440" s="8"/>
      <c r="F1440" s="8"/>
      <c r="G1440" s="8"/>
      <c r="H1440" s="8"/>
      <c r="I1440" s="5"/>
      <c r="J1440" s="5"/>
      <c r="K1440" s="5"/>
    </row>
    <row r="1441" spans="2:11" x14ac:dyDescent="0.25">
      <c r="B1441" s="1"/>
      <c r="C1441" s="1"/>
      <c r="D1441" s="8"/>
      <c r="E1441" s="8"/>
      <c r="F1441" s="8"/>
      <c r="G1441" s="8"/>
      <c r="H1441" s="8"/>
      <c r="I1441" s="5"/>
      <c r="J1441" s="5"/>
      <c r="K1441" s="5"/>
    </row>
    <row r="1442" spans="2:11" x14ac:dyDescent="0.25">
      <c r="B1442" s="1"/>
      <c r="C1442" s="1"/>
      <c r="D1442" s="8"/>
      <c r="E1442" s="8"/>
      <c r="F1442" s="8"/>
      <c r="G1442" s="8"/>
      <c r="H1442" s="8"/>
      <c r="I1442" s="5"/>
      <c r="J1442" s="5"/>
      <c r="K1442" s="5"/>
    </row>
    <row r="1443" spans="2:11" x14ac:dyDescent="0.25">
      <c r="B1443" s="1"/>
      <c r="C1443" s="1"/>
      <c r="D1443" s="8"/>
      <c r="E1443" s="8"/>
      <c r="F1443" s="8"/>
      <c r="G1443" s="8"/>
      <c r="H1443" s="8"/>
      <c r="I1443" s="5"/>
      <c r="J1443" s="5"/>
      <c r="K1443" s="5"/>
    </row>
    <row r="1444" spans="2:11" x14ac:dyDescent="0.25">
      <c r="B1444" s="1"/>
      <c r="C1444" s="1"/>
      <c r="D1444" s="8"/>
      <c r="E1444" s="8"/>
      <c r="F1444" s="8"/>
      <c r="G1444" s="8"/>
      <c r="H1444" s="8"/>
      <c r="I1444" s="5"/>
      <c r="J1444" s="5"/>
      <c r="K1444" s="5"/>
    </row>
    <row r="1445" spans="2:11" x14ac:dyDescent="0.25">
      <c r="B1445" s="1"/>
      <c r="C1445" s="1"/>
      <c r="D1445" s="8"/>
      <c r="E1445" s="8"/>
      <c r="F1445" s="8"/>
      <c r="G1445" s="8"/>
      <c r="H1445" s="8"/>
      <c r="I1445" s="5"/>
      <c r="J1445" s="5"/>
      <c r="K1445" s="5"/>
    </row>
    <row r="1446" spans="2:11" x14ac:dyDescent="0.25">
      <c r="B1446" s="1"/>
      <c r="C1446" s="1"/>
      <c r="D1446" s="8"/>
      <c r="E1446" s="8"/>
      <c r="F1446" s="8"/>
      <c r="G1446" s="8"/>
      <c r="H1446" s="8"/>
      <c r="I1446" s="5"/>
      <c r="J1446" s="5"/>
      <c r="K1446" s="5"/>
    </row>
    <row r="1447" spans="2:11" x14ac:dyDescent="0.25">
      <c r="B1447" s="1"/>
      <c r="C1447" s="1"/>
      <c r="D1447" s="8"/>
      <c r="E1447" s="8"/>
      <c r="F1447" s="8"/>
      <c r="G1447" s="8"/>
      <c r="H1447" s="8"/>
      <c r="I1447" s="5"/>
      <c r="J1447" s="5"/>
      <c r="K1447" s="5"/>
    </row>
    <row r="1448" spans="2:11" x14ac:dyDescent="0.25">
      <c r="B1448" s="1"/>
      <c r="C1448" s="1"/>
      <c r="D1448" s="8"/>
      <c r="E1448" s="8"/>
      <c r="F1448" s="8"/>
      <c r="G1448" s="8"/>
      <c r="H1448" s="8"/>
      <c r="I1448" s="5"/>
      <c r="J1448" s="5"/>
      <c r="K1448" s="5"/>
    </row>
    <row r="1449" spans="2:11" x14ac:dyDescent="0.25">
      <c r="B1449" s="1"/>
      <c r="C1449" s="1"/>
      <c r="D1449" s="8"/>
      <c r="E1449" s="8"/>
      <c r="F1449" s="8"/>
      <c r="G1449" s="8"/>
      <c r="H1449" s="8"/>
      <c r="I1449" s="5"/>
      <c r="J1449" s="5"/>
      <c r="K1449" s="5"/>
    </row>
    <row r="1450" spans="2:11" x14ac:dyDescent="0.25">
      <c r="B1450" s="1"/>
      <c r="C1450" s="1"/>
      <c r="D1450" s="8"/>
      <c r="E1450" s="8"/>
      <c r="F1450" s="8"/>
      <c r="G1450" s="8"/>
      <c r="H1450" s="8"/>
      <c r="I1450" s="5"/>
      <c r="J1450" s="5"/>
      <c r="K1450" s="5"/>
    </row>
    <row r="1451" spans="2:11" x14ac:dyDescent="0.25">
      <c r="B1451" s="1"/>
      <c r="C1451" s="1"/>
      <c r="D1451" s="8"/>
      <c r="E1451" s="8"/>
      <c r="F1451" s="8"/>
      <c r="G1451" s="8"/>
      <c r="H1451" s="8"/>
      <c r="I1451" s="5"/>
      <c r="J1451" s="5"/>
      <c r="K1451" s="5"/>
    </row>
    <row r="1452" spans="2:11" x14ac:dyDescent="0.25">
      <c r="B1452" s="1"/>
      <c r="C1452" s="1"/>
      <c r="D1452" s="8"/>
      <c r="E1452" s="8"/>
      <c r="F1452" s="8"/>
      <c r="G1452" s="8"/>
      <c r="H1452" s="8"/>
      <c r="I1452" s="5"/>
      <c r="J1452" s="5"/>
      <c r="K1452" s="5"/>
    </row>
    <row r="1453" spans="2:11" x14ac:dyDescent="0.25">
      <c r="B1453" s="1"/>
      <c r="C1453" s="1"/>
      <c r="D1453" s="8"/>
      <c r="E1453" s="8"/>
      <c r="F1453" s="8"/>
      <c r="G1453" s="8"/>
      <c r="H1453" s="8"/>
      <c r="I1453" s="5"/>
      <c r="J1453" s="5"/>
      <c r="K1453" s="5"/>
    </row>
    <row r="1454" spans="2:11" x14ac:dyDescent="0.25">
      <c r="B1454" s="1"/>
      <c r="C1454" s="1"/>
      <c r="D1454" s="8"/>
      <c r="E1454" s="8"/>
      <c r="F1454" s="8"/>
      <c r="G1454" s="8"/>
      <c r="H1454" s="8"/>
      <c r="I1454" s="5"/>
      <c r="J1454" s="5"/>
      <c r="K1454" s="5"/>
    </row>
    <row r="1455" spans="2:11" x14ac:dyDescent="0.25">
      <c r="B1455" s="1"/>
      <c r="C1455" s="1"/>
      <c r="D1455" s="8"/>
      <c r="E1455" s="8"/>
      <c r="F1455" s="8"/>
      <c r="G1455" s="8"/>
      <c r="H1455" s="8"/>
      <c r="I1455" s="5"/>
      <c r="J1455" s="5"/>
      <c r="K1455" s="5"/>
    </row>
    <row r="1456" spans="2:11" x14ac:dyDescent="0.25">
      <c r="B1456" s="1"/>
      <c r="C1456" s="1"/>
      <c r="D1456" s="8"/>
      <c r="E1456" s="8"/>
      <c r="F1456" s="8"/>
      <c r="G1456" s="8"/>
      <c r="H1456" s="8"/>
      <c r="I1456" s="5"/>
      <c r="J1456" s="5"/>
      <c r="K1456" s="5"/>
    </row>
    <row r="1457" spans="2:11" x14ac:dyDescent="0.25">
      <c r="B1457" s="1"/>
      <c r="C1457" s="1"/>
      <c r="D1457" s="8"/>
      <c r="E1457" s="8"/>
      <c r="F1457" s="8"/>
      <c r="G1457" s="8"/>
      <c r="H1457" s="8"/>
      <c r="I1457" s="5"/>
      <c r="J1457" s="5"/>
      <c r="K1457" s="5"/>
    </row>
    <row r="1458" spans="2:11" x14ac:dyDescent="0.25">
      <c r="B1458" s="1"/>
      <c r="C1458" s="1"/>
      <c r="D1458" s="8"/>
      <c r="E1458" s="8"/>
      <c r="F1458" s="8"/>
      <c r="G1458" s="8"/>
      <c r="H1458" s="8"/>
      <c r="I1458" s="5"/>
      <c r="J1458" s="5"/>
      <c r="K1458" s="5"/>
    </row>
    <row r="1459" spans="2:11" x14ac:dyDescent="0.25">
      <c r="B1459" s="1"/>
      <c r="C1459" s="1"/>
      <c r="D1459" s="8"/>
      <c r="E1459" s="8"/>
      <c r="F1459" s="8"/>
      <c r="G1459" s="8"/>
      <c r="H1459" s="8"/>
      <c r="I1459" s="5"/>
      <c r="J1459" s="5"/>
      <c r="K1459" s="5"/>
    </row>
    <row r="1460" spans="2:11" x14ac:dyDescent="0.25">
      <c r="B1460" s="1"/>
      <c r="C1460" s="1"/>
      <c r="D1460" s="8"/>
      <c r="E1460" s="8"/>
      <c r="F1460" s="8"/>
      <c r="G1460" s="8"/>
      <c r="H1460" s="8"/>
      <c r="I1460" s="5"/>
      <c r="J1460" s="5"/>
      <c r="K1460" s="5"/>
    </row>
    <row r="1461" spans="2:11" x14ac:dyDescent="0.25">
      <c r="B1461" s="1"/>
      <c r="C1461" s="1"/>
      <c r="D1461" s="8"/>
      <c r="E1461" s="8"/>
      <c r="F1461" s="8"/>
      <c r="G1461" s="8"/>
      <c r="H1461" s="8"/>
      <c r="I1461" s="5"/>
      <c r="J1461" s="5"/>
      <c r="K1461" s="5"/>
    </row>
    <row r="1462" spans="2:11" x14ac:dyDescent="0.25">
      <c r="B1462" s="1"/>
      <c r="C1462" s="1"/>
      <c r="D1462" s="8"/>
      <c r="E1462" s="8"/>
      <c r="F1462" s="8"/>
      <c r="G1462" s="8"/>
      <c r="H1462" s="8"/>
      <c r="I1462" s="5"/>
      <c r="J1462" s="5"/>
      <c r="K1462" s="5"/>
    </row>
    <row r="1463" spans="2:11" x14ac:dyDescent="0.25">
      <c r="B1463" s="1"/>
      <c r="C1463" s="1"/>
      <c r="D1463" s="8"/>
      <c r="E1463" s="8"/>
      <c r="F1463" s="8"/>
      <c r="G1463" s="8"/>
      <c r="H1463" s="8"/>
      <c r="I1463" s="5"/>
      <c r="J1463" s="5"/>
      <c r="K1463" s="5"/>
    </row>
    <row r="1464" spans="2:11" x14ac:dyDescent="0.25">
      <c r="B1464" s="1"/>
      <c r="C1464" s="1"/>
      <c r="D1464" s="8"/>
      <c r="E1464" s="8"/>
      <c r="F1464" s="8"/>
      <c r="G1464" s="8"/>
      <c r="H1464" s="8"/>
      <c r="I1464" s="5"/>
      <c r="J1464" s="5"/>
      <c r="K1464" s="5"/>
    </row>
    <row r="1465" spans="2:11" x14ac:dyDescent="0.25">
      <c r="B1465" s="1"/>
      <c r="C1465" s="1"/>
      <c r="D1465" s="8"/>
      <c r="E1465" s="8"/>
      <c r="F1465" s="8"/>
      <c r="G1465" s="8"/>
      <c r="H1465" s="8"/>
      <c r="I1465" s="5"/>
      <c r="J1465" s="5"/>
      <c r="K1465" s="5"/>
    </row>
    <row r="1466" spans="2:11" x14ac:dyDescent="0.25">
      <c r="B1466" s="1"/>
      <c r="C1466" s="1"/>
      <c r="D1466" s="8"/>
      <c r="E1466" s="8"/>
      <c r="F1466" s="8"/>
      <c r="G1466" s="8"/>
      <c r="H1466" s="8"/>
      <c r="I1466" s="5"/>
      <c r="J1466" s="5"/>
      <c r="K1466" s="5"/>
    </row>
    <row r="1467" spans="2:11" x14ac:dyDescent="0.25">
      <c r="B1467" s="1"/>
      <c r="C1467" s="1"/>
      <c r="D1467" s="8"/>
      <c r="E1467" s="8"/>
      <c r="F1467" s="8"/>
      <c r="G1467" s="8"/>
      <c r="H1467" s="8"/>
      <c r="I1467" s="5"/>
      <c r="J1467" s="5"/>
      <c r="K1467" s="5"/>
    </row>
    <row r="1468" spans="2:11" x14ac:dyDescent="0.25">
      <c r="B1468" s="1"/>
      <c r="C1468" s="1"/>
      <c r="D1468" s="8"/>
      <c r="E1468" s="8"/>
      <c r="F1468" s="8"/>
      <c r="G1468" s="8"/>
      <c r="H1468" s="8"/>
      <c r="I1468" s="5"/>
      <c r="J1468" s="5"/>
      <c r="K1468" s="5"/>
    </row>
    <row r="1469" spans="2:11" x14ac:dyDescent="0.25">
      <c r="B1469" s="1"/>
      <c r="C1469" s="1"/>
      <c r="D1469" s="8"/>
      <c r="E1469" s="8"/>
      <c r="F1469" s="8"/>
      <c r="G1469" s="8"/>
      <c r="H1469" s="8"/>
      <c r="I1469" s="5"/>
      <c r="J1469" s="5"/>
      <c r="K1469" s="5"/>
    </row>
    <row r="1470" spans="2:11" x14ac:dyDescent="0.25">
      <c r="B1470" s="1"/>
      <c r="C1470" s="1"/>
      <c r="D1470" s="8"/>
      <c r="E1470" s="8"/>
      <c r="F1470" s="8"/>
      <c r="G1470" s="8"/>
      <c r="H1470" s="8"/>
      <c r="I1470" s="5"/>
      <c r="J1470" s="5"/>
      <c r="K1470" s="5"/>
    </row>
    <row r="1471" spans="2:11" x14ac:dyDescent="0.25">
      <c r="B1471" s="1"/>
      <c r="C1471" s="1"/>
      <c r="D1471" s="8"/>
      <c r="E1471" s="8"/>
      <c r="F1471" s="8"/>
      <c r="G1471" s="8"/>
      <c r="H1471" s="8"/>
      <c r="I1471" s="5"/>
      <c r="J1471" s="5"/>
      <c r="K1471" s="5"/>
    </row>
    <row r="1472" spans="2:11" x14ac:dyDescent="0.25">
      <c r="B1472" s="1"/>
      <c r="C1472" s="1"/>
      <c r="D1472" s="8"/>
      <c r="E1472" s="8"/>
      <c r="F1472" s="8"/>
      <c r="G1472" s="8"/>
      <c r="H1472" s="8"/>
      <c r="I1472" s="5"/>
      <c r="J1472" s="5"/>
      <c r="K1472" s="5"/>
    </row>
    <row r="1473" spans="2:11" x14ac:dyDescent="0.25">
      <c r="B1473" s="1"/>
      <c r="C1473" s="1"/>
      <c r="D1473" s="8"/>
      <c r="E1473" s="8"/>
      <c r="F1473" s="8"/>
      <c r="G1473" s="8"/>
      <c r="H1473" s="8"/>
      <c r="I1473" s="5"/>
      <c r="J1473" s="5"/>
      <c r="K1473" s="5"/>
    </row>
    <row r="1474" spans="2:11" x14ac:dyDescent="0.25">
      <c r="B1474" s="1"/>
      <c r="C1474" s="1"/>
      <c r="D1474" s="8"/>
      <c r="E1474" s="8"/>
      <c r="F1474" s="8"/>
      <c r="G1474" s="8"/>
      <c r="H1474" s="8"/>
      <c r="I1474" s="5"/>
      <c r="J1474" s="5"/>
      <c r="K1474" s="5"/>
    </row>
    <row r="1475" spans="2:11" x14ac:dyDescent="0.25">
      <c r="B1475" s="1"/>
      <c r="C1475" s="1"/>
      <c r="D1475" s="8"/>
      <c r="E1475" s="8"/>
      <c r="F1475" s="8"/>
      <c r="G1475" s="8"/>
      <c r="H1475" s="8"/>
      <c r="I1475" s="5"/>
      <c r="J1475" s="5"/>
      <c r="K1475" s="5"/>
    </row>
    <row r="1476" spans="2:11" x14ac:dyDescent="0.25">
      <c r="B1476" s="1"/>
      <c r="C1476" s="1"/>
      <c r="D1476" s="8"/>
      <c r="E1476" s="8"/>
      <c r="F1476" s="8"/>
      <c r="G1476" s="8"/>
      <c r="H1476" s="8"/>
      <c r="I1476" s="5"/>
      <c r="J1476" s="5"/>
      <c r="K1476" s="5"/>
    </row>
    <row r="1477" spans="2:11" x14ac:dyDescent="0.25">
      <c r="B1477" s="1"/>
      <c r="C1477" s="1"/>
      <c r="D1477" s="8"/>
      <c r="E1477" s="8"/>
      <c r="F1477" s="8"/>
      <c r="G1477" s="8"/>
      <c r="H1477" s="8"/>
      <c r="I1477" s="5"/>
      <c r="J1477" s="5"/>
      <c r="K1477" s="5"/>
    </row>
    <row r="1478" spans="2:11" x14ac:dyDescent="0.25">
      <c r="B1478" s="1"/>
      <c r="C1478" s="1"/>
      <c r="D1478" s="8"/>
      <c r="E1478" s="8"/>
      <c r="F1478" s="8"/>
      <c r="G1478" s="8"/>
      <c r="H1478" s="8"/>
      <c r="I1478" s="5"/>
      <c r="J1478" s="5"/>
      <c r="K1478" s="5"/>
    </row>
    <row r="1479" spans="2:11" x14ac:dyDescent="0.25">
      <c r="B1479" s="1"/>
      <c r="C1479" s="1"/>
      <c r="D1479" s="8"/>
      <c r="E1479" s="8"/>
      <c r="F1479" s="8"/>
      <c r="G1479" s="8"/>
      <c r="H1479" s="8"/>
      <c r="I1479" s="5"/>
      <c r="J1479" s="5"/>
      <c r="K1479" s="5"/>
    </row>
    <row r="1480" spans="2:11" x14ac:dyDescent="0.25">
      <c r="B1480" s="1"/>
      <c r="C1480" s="1"/>
      <c r="D1480" s="8"/>
      <c r="E1480" s="8"/>
      <c r="F1480" s="8"/>
      <c r="G1480" s="8"/>
      <c r="H1480" s="8"/>
      <c r="I1480" s="5"/>
      <c r="J1480" s="5"/>
      <c r="K1480" s="5"/>
    </row>
    <row r="1481" spans="2:11" x14ac:dyDescent="0.25">
      <c r="B1481" s="1"/>
      <c r="C1481" s="1"/>
      <c r="D1481" s="8"/>
      <c r="E1481" s="8"/>
      <c r="F1481" s="8"/>
      <c r="G1481" s="8"/>
      <c r="H1481" s="8"/>
      <c r="I1481" s="5"/>
      <c r="J1481" s="5"/>
      <c r="K1481" s="5"/>
    </row>
    <row r="1482" spans="2:11" x14ac:dyDescent="0.25">
      <c r="B1482" s="1"/>
      <c r="C1482" s="1"/>
      <c r="D1482" s="8"/>
      <c r="E1482" s="8"/>
      <c r="F1482" s="8"/>
      <c r="G1482" s="8"/>
      <c r="H1482" s="8"/>
      <c r="I1482" s="5"/>
      <c r="J1482" s="5"/>
      <c r="K1482" s="5"/>
    </row>
    <row r="1483" spans="2:11" x14ac:dyDescent="0.25">
      <c r="B1483" s="1"/>
      <c r="C1483" s="1"/>
      <c r="D1483" s="8"/>
      <c r="E1483" s="8"/>
      <c r="F1483" s="8"/>
      <c r="G1483" s="8"/>
      <c r="H1483" s="8"/>
      <c r="I1483" s="5"/>
      <c r="J1483" s="5"/>
      <c r="K1483" s="5"/>
    </row>
    <row r="1484" spans="2:11" x14ac:dyDescent="0.25">
      <c r="B1484" s="1"/>
      <c r="C1484" s="1"/>
      <c r="D1484" s="8"/>
      <c r="E1484" s="8"/>
      <c r="F1484" s="8"/>
      <c r="G1484" s="8"/>
      <c r="H1484" s="8"/>
      <c r="I1484" s="5"/>
      <c r="J1484" s="5"/>
      <c r="K1484" s="5"/>
    </row>
    <row r="1485" spans="2:11" x14ac:dyDescent="0.25">
      <c r="B1485" s="1"/>
      <c r="C1485" s="1"/>
      <c r="D1485" s="8"/>
      <c r="E1485" s="8"/>
      <c r="F1485" s="8"/>
      <c r="G1485" s="8"/>
      <c r="H1485" s="8"/>
      <c r="I1485" s="5"/>
      <c r="J1485" s="5"/>
      <c r="K1485" s="5"/>
    </row>
    <row r="1486" spans="2:11" x14ac:dyDescent="0.25">
      <c r="B1486" s="1"/>
      <c r="C1486" s="1"/>
      <c r="D1486" s="8"/>
      <c r="E1486" s="8"/>
      <c r="F1486" s="8"/>
      <c r="G1486" s="8"/>
      <c r="H1486" s="8"/>
      <c r="I1486" s="5"/>
      <c r="J1486" s="5"/>
      <c r="K1486" s="5"/>
    </row>
    <row r="1487" spans="2:11" x14ac:dyDescent="0.25">
      <c r="B1487" s="1"/>
      <c r="C1487" s="1"/>
      <c r="D1487" s="8"/>
      <c r="E1487" s="8"/>
      <c r="F1487" s="8"/>
      <c r="G1487" s="8"/>
      <c r="H1487" s="8"/>
      <c r="I1487" s="5"/>
      <c r="J1487" s="5"/>
      <c r="K1487" s="5"/>
    </row>
    <row r="1488" spans="2:11" x14ac:dyDescent="0.25">
      <c r="B1488" s="1"/>
      <c r="C1488" s="1"/>
      <c r="D1488" s="8"/>
      <c r="E1488" s="8"/>
      <c r="F1488" s="8"/>
      <c r="G1488" s="8"/>
      <c r="H1488" s="8"/>
      <c r="I1488" s="5"/>
      <c r="J1488" s="5"/>
      <c r="K1488" s="5"/>
    </row>
    <row r="1489" spans="2:11" x14ac:dyDescent="0.25">
      <c r="B1489" s="1"/>
      <c r="C1489" s="1"/>
      <c r="D1489" s="8"/>
      <c r="E1489" s="8"/>
      <c r="F1489" s="8"/>
      <c r="G1489" s="8"/>
      <c r="H1489" s="8"/>
      <c r="I1489" s="5"/>
      <c r="J1489" s="5"/>
      <c r="K1489" s="5"/>
    </row>
    <row r="1490" spans="2:11" x14ac:dyDescent="0.25">
      <c r="B1490" s="1"/>
      <c r="C1490" s="1"/>
      <c r="D1490" s="8"/>
      <c r="E1490" s="8"/>
      <c r="F1490" s="8"/>
      <c r="G1490" s="8"/>
      <c r="H1490" s="8"/>
      <c r="I1490" s="5"/>
      <c r="J1490" s="5"/>
      <c r="K1490" s="5"/>
    </row>
    <row r="1491" spans="2:11" x14ac:dyDescent="0.25">
      <c r="B1491" s="1"/>
      <c r="C1491" s="1"/>
      <c r="D1491" s="8"/>
      <c r="E1491" s="8"/>
      <c r="F1491" s="8"/>
      <c r="G1491" s="8"/>
      <c r="H1491" s="8"/>
      <c r="I1491" s="5"/>
      <c r="J1491" s="5"/>
      <c r="K1491" s="5"/>
    </row>
    <row r="1492" spans="2:11" x14ac:dyDescent="0.25">
      <c r="B1492" s="1"/>
      <c r="C1492" s="1"/>
      <c r="D1492" s="8"/>
      <c r="E1492" s="8"/>
      <c r="F1492" s="8"/>
      <c r="G1492" s="8"/>
      <c r="H1492" s="8"/>
      <c r="I1492" s="5"/>
      <c r="J1492" s="5"/>
      <c r="K1492" s="5"/>
    </row>
    <row r="1493" spans="2:11" x14ac:dyDescent="0.25">
      <c r="B1493" s="1"/>
      <c r="C1493" s="1"/>
      <c r="D1493" s="8"/>
      <c r="E1493" s="8"/>
      <c r="F1493" s="8"/>
      <c r="G1493" s="8"/>
      <c r="H1493" s="8"/>
      <c r="I1493" s="5"/>
      <c r="J1493" s="5"/>
      <c r="K1493" s="5"/>
    </row>
    <row r="1494" spans="2:11" x14ac:dyDescent="0.25">
      <c r="B1494" s="1"/>
      <c r="C1494" s="1"/>
      <c r="D1494" s="8"/>
      <c r="E1494" s="8"/>
      <c r="F1494" s="8"/>
      <c r="G1494" s="8"/>
      <c r="H1494" s="8"/>
      <c r="I1494" s="5"/>
      <c r="J1494" s="5"/>
      <c r="K1494" s="5"/>
    </row>
    <row r="1495" spans="2:11" x14ac:dyDescent="0.25">
      <c r="B1495" s="1"/>
      <c r="C1495" s="1"/>
      <c r="D1495" s="8"/>
      <c r="E1495" s="8"/>
      <c r="F1495" s="8"/>
      <c r="G1495" s="8"/>
      <c r="H1495" s="8"/>
      <c r="I1495" s="5"/>
      <c r="J1495" s="5"/>
      <c r="K1495" s="5"/>
    </row>
    <row r="1496" spans="2:11" x14ac:dyDescent="0.25">
      <c r="B1496" s="1"/>
      <c r="C1496" s="1"/>
      <c r="D1496" s="8"/>
      <c r="E1496" s="8"/>
      <c r="F1496" s="8"/>
      <c r="G1496" s="8"/>
      <c r="H1496" s="8"/>
      <c r="I1496" s="5"/>
      <c r="J1496" s="5"/>
      <c r="K1496" s="5"/>
    </row>
    <row r="1497" spans="2:11" x14ac:dyDescent="0.25">
      <c r="B1497" s="1"/>
      <c r="C1497" s="1"/>
      <c r="D1497" s="8"/>
      <c r="E1497" s="8"/>
      <c r="F1497" s="8"/>
      <c r="G1497" s="8"/>
      <c r="H1497" s="8"/>
      <c r="I1497" s="5"/>
      <c r="J1497" s="5"/>
      <c r="K1497" s="5"/>
    </row>
    <row r="1498" spans="2:11" x14ac:dyDescent="0.25">
      <c r="B1498" s="1"/>
      <c r="C1498" s="1"/>
      <c r="D1498" s="8"/>
      <c r="E1498" s="8"/>
      <c r="F1498" s="8"/>
      <c r="G1498" s="8"/>
      <c r="H1498" s="8"/>
      <c r="I1498" s="5"/>
      <c r="J1498" s="5"/>
      <c r="K1498" s="5"/>
    </row>
    <row r="1499" spans="2:11" x14ac:dyDescent="0.25">
      <c r="B1499" s="1"/>
      <c r="C1499" s="1"/>
      <c r="D1499" s="8"/>
      <c r="E1499" s="8"/>
      <c r="F1499" s="8"/>
      <c r="G1499" s="8"/>
      <c r="H1499" s="8"/>
      <c r="I1499" s="5"/>
      <c r="J1499" s="5"/>
      <c r="K1499" s="5"/>
    </row>
    <row r="1500" spans="2:11" x14ac:dyDescent="0.25">
      <c r="B1500" s="1"/>
      <c r="C1500" s="1"/>
      <c r="D1500" s="8"/>
      <c r="E1500" s="8"/>
      <c r="F1500" s="8"/>
      <c r="G1500" s="8"/>
      <c r="H1500" s="8"/>
      <c r="I1500" s="5"/>
      <c r="J1500" s="5"/>
      <c r="K1500" s="5"/>
    </row>
    <row r="1501" spans="2:11" x14ac:dyDescent="0.25">
      <c r="B1501" s="1"/>
      <c r="C1501" s="1"/>
      <c r="D1501" s="8"/>
      <c r="E1501" s="8"/>
      <c r="F1501" s="8"/>
      <c r="G1501" s="8"/>
      <c r="H1501" s="8"/>
      <c r="I1501" s="5"/>
      <c r="J1501" s="5"/>
      <c r="K1501" s="5"/>
    </row>
    <row r="1502" spans="2:11" x14ac:dyDescent="0.25">
      <c r="B1502" s="1"/>
      <c r="C1502" s="1"/>
      <c r="D1502" s="8"/>
      <c r="E1502" s="8"/>
      <c r="F1502" s="8"/>
      <c r="G1502" s="8"/>
      <c r="H1502" s="8"/>
      <c r="I1502" s="5"/>
      <c r="J1502" s="5"/>
      <c r="K1502" s="5"/>
    </row>
    <row r="1503" spans="2:11" x14ac:dyDescent="0.25">
      <c r="B1503" s="1"/>
      <c r="C1503" s="1"/>
      <c r="D1503" s="8"/>
      <c r="E1503" s="8"/>
      <c r="F1503" s="8"/>
      <c r="G1503" s="8"/>
      <c r="H1503" s="8"/>
      <c r="I1503" s="5"/>
      <c r="J1503" s="5"/>
      <c r="K1503" s="5"/>
    </row>
    <row r="1504" spans="2:11" x14ac:dyDescent="0.25">
      <c r="B1504" s="1"/>
      <c r="C1504" s="1"/>
      <c r="D1504" s="8"/>
      <c r="E1504" s="8"/>
      <c r="F1504" s="8"/>
      <c r="G1504" s="8"/>
      <c r="H1504" s="8"/>
      <c r="I1504" s="5"/>
      <c r="J1504" s="5"/>
      <c r="K1504" s="5"/>
    </row>
    <row r="1505" spans="2:11" x14ac:dyDescent="0.25">
      <c r="B1505" s="1"/>
      <c r="C1505" s="1"/>
      <c r="D1505" s="8"/>
      <c r="E1505" s="8"/>
      <c r="F1505" s="8"/>
      <c r="G1505" s="8"/>
      <c r="H1505" s="8"/>
      <c r="I1505" s="5"/>
      <c r="J1505" s="5"/>
      <c r="K1505" s="5"/>
    </row>
    <row r="1506" spans="2:11" x14ac:dyDescent="0.25">
      <c r="B1506" s="1"/>
      <c r="C1506" s="1"/>
      <c r="D1506" s="8"/>
      <c r="E1506" s="8"/>
      <c r="F1506" s="8"/>
      <c r="G1506" s="8"/>
      <c r="H1506" s="8"/>
      <c r="I1506" s="5"/>
      <c r="J1506" s="5"/>
      <c r="K1506" s="5"/>
    </row>
    <row r="1507" spans="2:11" x14ac:dyDescent="0.25">
      <c r="B1507" s="1"/>
      <c r="C1507" s="1"/>
      <c r="D1507" s="8"/>
      <c r="E1507" s="8"/>
      <c r="F1507" s="8"/>
      <c r="G1507" s="8"/>
      <c r="H1507" s="8"/>
      <c r="I1507" s="5"/>
      <c r="J1507" s="5"/>
      <c r="K1507" s="5"/>
    </row>
    <row r="1508" spans="2:11" x14ac:dyDescent="0.25">
      <c r="B1508" s="1"/>
      <c r="C1508" s="1"/>
      <c r="D1508" s="8"/>
      <c r="E1508" s="8"/>
      <c r="F1508" s="8"/>
      <c r="G1508" s="8"/>
      <c r="H1508" s="8"/>
      <c r="I1508" s="5"/>
      <c r="J1508" s="5"/>
      <c r="K1508" s="5"/>
    </row>
    <row r="1509" spans="2:11" x14ac:dyDescent="0.25">
      <c r="B1509" s="1"/>
      <c r="C1509" s="1"/>
      <c r="D1509" s="8"/>
      <c r="E1509" s="8"/>
      <c r="F1509" s="8"/>
      <c r="G1509" s="8"/>
      <c r="H1509" s="8"/>
      <c r="I1509" s="5"/>
      <c r="J1509" s="5"/>
      <c r="K1509" s="5"/>
    </row>
    <row r="1510" spans="2:11" x14ac:dyDescent="0.25">
      <c r="B1510" s="1"/>
      <c r="C1510" s="1"/>
      <c r="D1510" s="8"/>
      <c r="E1510" s="8"/>
      <c r="F1510" s="8"/>
      <c r="G1510" s="8"/>
      <c r="H1510" s="8"/>
      <c r="I1510" s="5"/>
      <c r="J1510" s="5"/>
      <c r="K1510" s="5"/>
    </row>
    <row r="1511" spans="2:11" x14ac:dyDescent="0.25">
      <c r="B1511" s="1"/>
      <c r="C1511" s="1"/>
      <c r="D1511" s="8"/>
      <c r="E1511" s="8"/>
      <c r="F1511" s="8"/>
      <c r="G1511" s="8"/>
      <c r="H1511" s="8"/>
      <c r="I1511" s="5"/>
      <c r="J1511" s="5"/>
      <c r="K1511" s="5"/>
    </row>
    <row r="1512" spans="2:11" x14ac:dyDescent="0.25">
      <c r="B1512" s="1"/>
      <c r="C1512" s="1"/>
      <c r="D1512" s="8"/>
      <c r="E1512" s="8"/>
      <c r="F1512" s="8"/>
      <c r="G1512" s="8"/>
      <c r="H1512" s="8"/>
      <c r="I1512" s="5"/>
      <c r="J1512" s="5"/>
      <c r="K1512" s="5"/>
    </row>
    <row r="1513" spans="2:11" x14ac:dyDescent="0.25">
      <c r="B1513" s="1"/>
      <c r="C1513" s="1"/>
      <c r="D1513" s="8"/>
      <c r="E1513" s="8"/>
      <c r="F1513" s="8"/>
      <c r="G1513" s="8"/>
      <c r="H1513" s="8"/>
      <c r="I1513" s="5"/>
      <c r="J1513" s="5"/>
      <c r="K1513" s="5"/>
    </row>
    <row r="1514" spans="2:11" x14ac:dyDescent="0.25">
      <c r="B1514" s="1"/>
      <c r="C1514" s="1"/>
      <c r="D1514" s="8"/>
      <c r="E1514" s="8"/>
      <c r="F1514" s="8"/>
      <c r="G1514" s="8"/>
      <c r="H1514" s="8"/>
      <c r="I1514" s="5"/>
      <c r="J1514" s="5"/>
      <c r="K1514" s="5"/>
    </row>
    <row r="1515" spans="2:11" x14ac:dyDescent="0.25">
      <c r="B1515" s="1"/>
      <c r="C1515" s="1"/>
      <c r="D1515" s="8"/>
      <c r="E1515" s="8"/>
      <c r="F1515" s="8"/>
      <c r="G1515" s="8"/>
      <c r="H1515" s="8"/>
      <c r="I1515" s="5"/>
      <c r="J1515" s="5"/>
      <c r="K1515" s="5"/>
    </row>
    <row r="1516" spans="2:11" x14ac:dyDescent="0.25">
      <c r="B1516" s="1"/>
      <c r="C1516" s="1"/>
      <c r="D1516" s="8"/>
      <c r="E1516" s="8"/>
      <c r="F1516" s="8"/>
      <c r="G1516" s="8"/>
      <c r="H1516" s="8"/>
      <c r="I1516" s="5"/>
      <c r="J1516" s="5"/>
      <c r="K1516" s="5"/>
    </row>
    <row r="1517" spans="2:11" x14ac:dyDescent="0.25">
      <c r="B1517" s="1"/>
      <c r="C1517" s="1"/>
      <c r="D1517" s="8"/>
      <c r="E1517" s="8"/>
      <c r="F1517" s="8"/>
      <c r="G1517" s="8"/>
      <c r="H1517" s="8"/>
      <c r="I1517" s="5"/>
      <c r="J1517" s="5"/>
      <c r="K1517" s="5"/>
    </row>
    <row r="1518" spans="2:11" x14ac:dyDescent="0.25">
      <c r="B1518" s="1"/>
      <c r="C1518" s="1"/>
      <c r="D1518" s="8"/>
      <c r="E1518" s="8"/>
      <c r="F1518" s="8"/>
      <c r="G1518" s="8"/>
      <c r="H1518" s="8"/>
      <c r="I1518" s="5"/>
      <c r="J1518" s="5"/>
      <c r="K1518" s="5"/>
    </row>
    <row r="1519" spans="2:11" x14ac:dyDescent="0.25">
      <c r="B1519" s="1"/>
      <c r="C1519" s="1"/>
      <c r="D1519" s="8"/>
      <c r="E1519" s="8"/>
      <c r="F1519" s="8"/>
      <c r="G1519" s="8"/>
      <c r="H1519" s="8"/>
      <c r="I1519" s="5"/>
      <c r="J1519" s="5"/>
      <c r="K1519" s="5"/>
    </row>
    <row r="1520" spans="2:11" x14ac:dyDescent="0.25">
      <c r="B1520" s="1"/>
      <c r="C1520" s="1"/>
      <c r="D1520" s="8"/>
      <c r="E1520" s="8"/>
      <c r="F1520" s="8"/>
      <c r="G1520" s="8"/>
      <c r="H1520" s="8"/>
      <c r="I1520" s="5"/>
      <c r="J1520" s="5"/>
      <c r="K1520" s="5"/>
    </row>
    <row r="1521" spans="2:11" x14ac:dyDescent="0.25">
      <c r="B1521" s="1"/>
      <c r="C1521" s="1"/>
      <c r="D1521" s="8"/>
      <c r="E1521" s="8"/>
      <c r="F1521" s="8"/>
      <c r="G1521" s="8"/>
      <c r="H1521" s="8"/>
      <c r="I1521" s="5"/>
      <c r="J1521" s="5"/>
      <c r="K1521" s="5"/>
    </row>
    <row r="1522" spans="2:11" x14ac:dyDescent="0.25">
      <c r="B1522" s="1"/>
      <c r="C1522" s="1"/>
      <c r="D1522" s="8"/>
      <c r="E1522" s="8"/>
      <c r="F1522" s="8"/>
      <c r="G1522" s="8"/>
      <c r="H1522" s="8"/>
      <c r="I1522" s="5"/>
      <c r="J1522" s="5"/>
      <c r="K1522" s="5"/>
    </row>
    <row r="1523" spans="2:11" x14ac:dyDescent="0.25">
      <c r="B1523" s="1"/>
      <c r="C1523" s="1"/>
      <c r="D1523" s="8"/>
      <c r="E1523" s="8"/>
      <c r="F1523" s="8"/>
      <c r="G1523" s="8"/>
      <c r="H1523" s="8"/>
      <c r="I1523" s="5"/>
      <c r="J1523" s="5"/>
      <c r="K1523" s="5"/>
    </row>
    <row r="1524" spans="2:11" x14ac:dyDescent="0.25">
      <c r="B1524" s="1"/>
      <c r="C1524" s="1"/>
      <c r="D1524" s="8"/>
      <c r="E1524" s="8"/>
      <c r="F1524" s="8"/>
      <c r="G1524" s="8"/>
      <c r="H1524" s="8"/>
      <c r="I1524" s="5"/>
      <c r="J1524" s="5"/>
      <c r="K1524" s="5"/>
    </row>
    <row r="1525" spans="2:11" x14ac:dyDescent="0.25">
      <c r="B1525" s="1"/>
      <c r="C1525" s="1"/>
      <c r="D1525" s="8"/>
      <c r="E1525" s="8"/>
      <c r="F1525" s="8"/>
      <c r="G1525" s="8"/>
      <c r="H1525" s="8"/>
      <c r="I1525" s="5"/>
      <c r="J1525" s="5"/>
      <c r="K1525" s="5"/>
    </row>
    <row r="1526" spans="2:11" x14ac:dyDescent="0.25">
      <c r="B1526" s="1"/>
      <c r="C1526" s="1"/>
      <c r="D1526" s="8"/>
      <c r="E1526" s="8"/>
      <c r="F1526" s="8"/>
      <c r="G1526" s="8"/>
      <c r="H1526" s="8"/>
      <c r="I1526" s="5"/>
      <c r="J1526" s="5"/>
      <c r="K1526" s="5"/>
    </row>
    <row r="1527" spans="2:11" x14ac:dyDescent="0.25">
      <c r="B1527" s="1"/>
      <c r="C1527" s="1"/>
      <c r="D1527" s="8"/>
      <c r="E1527" s="8"/>
      <c r="F1527" s="8"/>
      <c r="G1527" s="8"/>
      <c r="H1527" s="8"/>
      <c r="I1527" s="5"/>
      <c r="J1527" s="5"/>
      <c r="K1527" s="5"/>
    </row>
    <row r="1528" spans="2:11" x14ac:dyDescent="0.25">
      <c r="B1528" s="1"/>
      <c r="C1528" s="1"/>
      <c r="D1528" s="8"/>
      <c r="E1528" s="8"/>
      <c r="F1528" s="8"/>
      <c r="G1528" s="8"/>
      <c r="H1528" s="8"/>
      <c r="I1528" s="5"/>
      <c r="J1528" s="5"/>
      <c r="K1528" s="5"/>
    </row>
    <row r="1529" spans="2:11" x14ac:dyDescent="0.25">
      <c r="B1529" s="1"/>
      <c r="C1529" s="1"/>
      <c r="D1529" s="8"/>
      <c r="E1529" s="8"/>
      <c r="F1529" s="8"/>
      <c r="G1529" s="8"/>
      <c r="H1529" s="8"/>
      <c r="I1529" s="5"/>
      <c r="J1529" s="5"/>
      <c r="K1529" s="5"/>
    </row>
    <row r="1530" spans="2:11" x14ac:dyDescent="0.25">
      <c r="B1530" s="1"/>
      <c r="C1530" s="1"/>
      <c r="D1530" s="8"/>
      <c r="E1530" s="8"/>
      <c r="F1530" s="8"/>
      <c r="G1530" s="8"/>
      <c r="H1530" s="8"/>
      <c r="I1530" s="5"/>
      <c r="J1530" s="5"/>
      <c r="K1530" s="5"/>
    </row>
    <row r="1531" spans="2:11" x14ac:dyDescent="0.25">
      <c r="B1531" s="1"/>
      <c r="C1531" s="1"/>
      <c r="D1531" s="8"/>
      <c r="E1531" s="8"/>
      <c r="F1531" s="8"/>
      <c r="G1531" s="8"/>
      <c r="H1531" s="8"/>
      <c r="I1531" s="5"/>
      <c r="J1531" s="5"/>
      <c r="K1531" s="5"/>
    </row>
    <row r="1532" spans="2:11" x14ac:dyDescent="0.25">
      <c r="B1532" s="1"/>
      <c r="C1532" s="1"/>
      <c r="D1532" s="8"/>
      <c r="E1532" s="8"/>
      <c r="F1532" s="8"/>
      <c r="G1532" s="8"/>
      <c r="H1532" s="8"/>
      <c r="I1532" s="5"/>
      <c r="J1532" s="5"/>
      <c r="K1532" s="5"/>
    </row>
    <row r="1533" spans="2:11" x14ac:dyDescent="0.25">
      <c r="B1533" s="1"/>
      <c r="C1533" s="1"/>
      <c r="D1533" s="8"/>
      <c r="E1533" s="8"/>
      <c r="F1533" s="8"/>
      <c r="G1533" s="8"/>
      <c r="H1533" s="8"/>
      <c r="I1533" s="5"/>
      <c r="J1533" s="5"/>
      <c r="K1533" s="5"/>
    </row>
    <row r="1534" spans="2:11" x14ac:dyDescent="0.25">
      <c r="B1534" s="1"/>
      <c r="C1534" s="1"/>
      <c r="D1534" s="8"/>
      <c r="E1534" s="8"/>
      <c r="F1534" s="8"/>
      <c r="G1534" s="8"/>
      <c r="H1534" s="8"/>
      <c r="I1534" s="5"/>
      <c r="J1534" s="5"/>
      <c r="K1534" s="5"/>
    </row>
    <row r="1535" spans="2:11" x14ac:dyDescent="0.25">
      <c r="B1535" s="1"/>
      <c r="C1535" s="1"/>
      <c r="D1535" s="8"/>
      <c r="E1535" s="8"/>
      <c r="F1535" s="8"/>
      <c r="G1535" s="8"/>
      <c r="H1535" s="8"/>
      <c r="I1535" s="5"/>
      <c r="J1535" s="5"/>
      <c r="K1535" s="5"/>
    </row>
    <row r="1536" spans="2:11" x14ac:dyDescent="0.25">
      <c r="B1536" s="1"/>
      <c r="C1536" s="1"/>
      <c r="D1536" s="8"/>
      <c r="E1536" s="8"/>
      <c r="F1536" s="8"/>
      <c r="G1536" s="8"/>
      <c r="H1536" s="8"/>
      <c r="I1536" s="5"/>
      <c r="J1536" s="5"/>
      <c r="K1536" s="5"/>
    </row>
    <row r="1537" spans="2:11" x14ac:dyDescent="0.25">
      <c r="B1537" s="1"/>
      <c r="C1537" s="1"/>
      <c r="D1537" s="8"/>
      <c r="E1537" s="8"/>
      <c r="F1537" s="8"/>
      <c r="G1537" s="8"/>
      <c r="H1537" s="8"/>
      <c r="I1537" s="5"/>
      <c r="J1537" s="5"/>
      <c r="K1537" s="5"/>
    </row>
    <row r="1538" spans="2:11" x14ac:dyDescent="0.25">
      <c r="B1538" s="1"/>
      <c r="C1538" s="1"/>
      <c r="D1538" s="8"/>
      <c r="E1538" s="8"/>
      <c r="F1538" s="8"/>
      <c r="G1538" s="8"/>
      <c r="H1538" s="8"/>
      <c r="I1538" s="5"/>
      <c r="J1538" s="5"/>
      <c r="K1538" s="5"/>
    </row>
    <row r="1539" spans="2:11" x14ac:dyDescent="0.25">
      <c r="B1539" s="1"/>
      <c r="C1539" s="1"/>
      <c r="D1539" s="8"/>
      <c r="E1539" s="8"/>
      <c r="F1539" s="8"/>
      <c r="G1539" s="8"/>
      <c r="H1539" s="8"/>
      <c r="I1539" s="5"/>
      <c r="J1539" s="5"/>
      <c r="K1539" s="5"/>
    </row>
    <row r="1540" spans="2:11" x14ac:dyDescent="0.25">
      <c r="B1540" s="1"/>
      <c r="C1540" s="1"/>
      <c r="D1540" s="8"/>
      <c r="E1540" s="8"/>
      <c r="F1540" s="8"/>
      <c r="G1540" s="8"/>
      <c r="H1540" s="8"/>
      <c r="I1540" s="5"/>
      <c r="J1540" s="5"/>
      <c r="K1540" s="5"/>
    </row>
    <row r="1541" spans="2:11" x14ac:dyDescent="0.25">
      <c r="B1541" s="1"/>
      <c r="C1541" s="1"/>
      <c r="D1541" s="8"/>
      <c r="E1541" s="8"/>
      <c r="F1541" s="8"/>
      <c r="G1541" s="8"/>
      <c r="H1541" s="8"/>
      <c r="I1541" s="5"/>
      <c r="J1541" s="5"/>
      <c r="K1541" s="5"/>
    </row>
    <row r="1542" spans="2:11" x14ac:dyDescent="0.25">
      <c r="B1542" s="1"/>
      <c r="C1542" s="1"/>
      <c r="D1542" s="8"/>
      <c r="E1542" s="8"/>
      <c r="F1542" s="8"/>
      <c r="G1542" s="8"/>
      <c r="H1542" s="8"/>
      <c r="I1542" s="5"/>
      <c r="J1542" s="5"/>
      <c r="K1542" s="5"/>
    </row>
    <row r="1543" spans="2:11" x14ac:dyDescent="0.25">
      <c r="B1543" s="1"/>
      <c r="C1543" s="1"/>
      <c r="D1543" s="8"/>
      <c r="E1543" s="8"/>
      <c r="F1543" s="8"/>
      <c r="G1543" s="8"/>
      <c r="H1543" s="8"/>
      <c r="I1543" s="5"/>
      <c r="J1543" s="5"/>
      <c r="K1543" s="5"/>
    </row>
    <row r="1544" spans="2:11" x14ac:dyDescent="0.25">
      <c r="B1544" s="1"/>
      <c r="C1544" s="1"/>
      <c r="D1544" s="8"/>
      <c r="E1544" s="8"/>
      <c r="F1544" s="8"/>
      <c r="G1544" s="8"/>
      <c r="H1544" s="8"/>
      <c r="I1544" s="5"/>
      <c r="J1544" s="5"/>
      <c r="K1544" s="5"/>
    </row>
    <row r="1545" spans="2:11" x14ac:dyDescent="0.25">
      <c r="B1545" s="1"/>
      <c r="C1545" s="1"/>
      <c r="D1545" s="8"/>
      <c r="E1545" s="8"/>
      <c r="F1545" s="8"/>
      <c r="G1545" s="8"/>
      <c r="H1545" s="8"/>
      <c r="I1545" s="5"/>
      <c r="J1545" s="5"/>
      <c r="K1545" s="5"/>
    </row>
    <row r="1546" spans="2:11" x14ac:dyDescent="0.25">
      <c r="B1546" s="1"/>
      <c r="C1546" s="1"/>
      <c r="D1546" s="8"/>
      <c r="E1546" s="8"/>
      <c r="F1546" s="8"/>
      <c r="G1546" s="8"/>
      <c r="H1546" s="8"/>
      <c r="I1546" s="5"/>
      <c r="J1546" s="5"/>
      <c r="K1546" s="5"/>
    </row>
    <row r="1547" spans="2:11" x14ac:dyDescent="0.25">
      <c r="B1547" s="1"/>
      <c r="C1547" s="1"/>
      <c r="D1547" s="8"/>
      <c r="E1547" s="8"/>
      <c r="F1547" s="8"/>
      <c r="G1547" s="8"/>
      <c r="H1547" s="8"/>
      <c r="I1547" s="5"/>
      <c r="J1547" s="5"/>
      <c r="K1547" s="5"/>
    </row>
    <row r="1548" spans="2:11" x14ac:dyDescent="0.25">
      <c r="B1548" s="1"/>
      <c r="C1548" s="1"/>
      <c r="D1548" s="8"/>
      <c r="E1548" s="8"/>
      <c r="F1548" s="8"/>
      <c r="G1548" s="8"/>
      <c r="H1548" s="8"/>
      <c r="I1548" s="5"/>
      <c r="J1548" s="5"/>
      <c r="K1548" s="5"/>
    </row>
    <row r="1549" spans="2:11" x14ac:dyDescent="0.25">
      <c r="B1549" s="1"/>
      <c r="C1549" s="1"/>
      <c r="D1549" s="8"/>
      <c r="E1549" s="8"/>
      <c r="F1549" s="8"/>
      <c r="G1549" s="8"/>
      <c r="H1549" s="8"/>
      <c r="I1549" s="5"/>
      <c r="J1549" s="5"/>
      <c r="K1549" s="5"/>
    </row>
    <row r="1550" spans="2:11" x14ac:dyDescent="0.25">
      <c r="B1550" s="1"/>
      <c r="C1550" s="1"/>
      <c r="D1550" s="8"/>
      <c r="E1550" s="8"/>
      <c r="F1550" s="8"/>
      <c r="G1550" s="8"/>
      <c r="H1550" s="8"/>
      <c r="I1550" s="5"/>
      <c r="J1550" s="5"/>
      <c r="K1550" s="5"/>
    </row>
    <row r="1551" spans="2:11" x14ac:dyDescent="0.25">
      <c r="B1551" s="1"/>
      <c r="C1551" s="1"/>
      <c r="D1551" s="8"/>
      <c r="E1551" s="8"/>
      <c r="F1551" s="8"/>
      <c r="G1551" s="8"/>
      <c r="H1551" s="8"/>
      <c r="I1551" s="5"/>
      <c r="J1551" s="5"/>
      <c r="K1551" s="5"/>
    </row>
    <row r="1552" spans="2:11" x14ac:dyDescent="0.25">
      <c r="B1552" s="1"/>
      <c r="C1552" s="1"/>
      <c r="D1552" s="8"/>
      <c r="E1552" s="8"/>
      <c r="F1552" s="8"/>
      <c r="G1552" s="8"/>
      <c r="H1552" s="8"/>
      <c r="I1552" s="5"/>
      <c r="J1552" s="5"/>
      <c r="K1552" s="5"/>
    </row>
    <row r="1553" spans="2:11" x14ac:dyDescent="0.25">
      <c r="B1553" s="1"/>
      <c r="C1553" s="1"/>
      <c r="D1553" s="8"/>
      <c r="E1553" s="8"/>
      <c r="F1553" s="8"/>
      <c r="G1553" s="8"/>
      <c r="H1553" s="8"/>
      <c r="I1553" s="5"/>
      <c r="J1553" s="5"/>
      <c r="K1553" s="5"/>
    </row>
    <row r="1554" spans="2:11" x14ac:dyDescent="0.25">
      <c r="B1554" s="1"/>
      <c r="C1554" s="1"/>
      <c r="D1554" s="8"/>
      <c r="E1554" s="8"/>
      <c r="F1554" s="8"/>
      <c r="G1554" s="8"/>
      <c r="H1554" s="8"/>
      <c r="I1554" s="5"/>
      <c r="J1554" s="5"/>
      <c r="K1554" s="5"/>
    </row>
    <row r="1555" spans="2:11" x14ac:dyDescent="0.25">
      <c r="B1555" s="1"/>
      <c r="C1555" s="1"/>
      <c r="D1555" s="8"/>
      <c r="E1555" s="8"/>
      <c r="F1555" s="8"/>
      <c r="G1555" s="8"/>
      <c r="H1555" s="8"/>
      <c r="I1555" s="5"/>
      <c r="J1555" s="5"/>
      <c r="K1555" s="5"/>
    </row>
    <row r="1556" spans="2:11" x14ac:dyDescent="0.25">
      <c r="B1556" s="1"/>
      <c r="C1556" s="1"/>
      <c r="D1556" s="8"/>
      <c r="E1556" s="8"/>
      <c r="F1556" s="8"/>
      <c r="G1556" s="8"/>
      <c r="H1556" s="8"/>
      <c r="I1556" s="5"/>
      <c r="J1556" s="5"/>
      <c r="K1556" s="5"/>
    </row>
    <row r="1557" spans="2:11" x14ac:dyDescent="0.25">
      <c r="B1557" s="1"/>
      <c r="C1557" s="1"/>
      <c r="D1557" s="8"/>
      <c r="E1557" s="8"/>
      <c r="F1557" s="8"/>
      <c r="G1557" s="8"/>
      <c r="H1557" s="8"/>
      <c r="I1557" s="5"/>
      <c r="J1557" s="5"/>
      <c r="K1557" s="5"/>
    </row>
    <row r="1558" spans="2:11" x14ac:dyDescent="0.25">
      <c r="B1558" s="1"/>
      <c r="C1558" s="1"/>
      <c r="D1558" s="8"/>
      <c r="E1558" s="8"/>
      <c r="F1558" s="8"/>
      <c r="G1558" s="8"/>
      <c r="H1558" s="8"/>
      <c r="I1558" s="5"/>
      <c r="J1558" s="5"/>
      <c r="K1558" s="5"/>
    </row>
    <row r="1559" spans="2:11" x14ac:dyDescent="0.25">
      <c r="B1559" s="1"/>
      <c r="C1559" s="1"/>
      <c r="D1559" s="8"/>
      <c r="E1559" s="8"/>
      <c r="F1559" s="8"/>
      <c r="G1559" s="8"/>
      <c r="H1559" s="8"/>
      <c r="I1559" s="5"/>
      <c r="J1559" s="5"/>
      <c r="K1559" s="5"/>
    </row>
    <row r="1560" spans="2:11" x14ac:dyDescent="0.25">
      <c r="B1560" s="1"/>
      <c r="C1560" s="1"/>
      <c r="D1560" s="8"/>
      <c r="E1560" s="8"/>
      <c r="F1560" s="8"/>
      <c r="G1560" s="8"/>
      <c r="H1560" s="8"/>
      <c r="I1560" s="5"/>
      <c r="J1560" s="5"/>
      <c r="K1560" s="5"/>
    </row>
    <row r="1561" spans="2:11" x14ac:dyDescent="0.25">
      <c r="B1561" s="1"/>
      <c r="C1561" s="1"/>
      <c r="D1561" s="8"/>
      <c r="E1561" s="8"/>
      <c r="F1561" s="8"/>
      <c r="G1561" s="8"/>
      <c r="H1561" s="8"/>
      <c r="I1561" s="5"/>
      <c r="J1561" s="5"/>
      <c r="K1561" s="5"/>
    </row>
    <row r="1562" spans="2:11" x14ac:dyDescent="0.25">
      <c r="B1562" s="1"/>
      <c r="C1562" s="1"/>
      <c r="D1562" s="8"/>
      <c r="E1562" s="8"/>
      <c r="F1562" s="8"/>
      <c r="G1562" s="8"/>
      <c r="H1562" s="8"/>
      <c r="I1562" s="5"/>
      <c r="J1562" s="5"/>
      <c r="K1562" s="5"/>
    </row>
    <row r="1563" spans="2:11" x14ac:dyDescent="0.25">
      <c r="B1563" s="1"/>
      <c r="C1563" s="1"/>
      <c r="D1563" s="8"/>
      <c r="E1563" s="8"/>
      <c r="F1563" s="8"/>
      <c r="G1563" s="8"/>
      <c r="H1563" s="8"/>
      <c r="I1563" s="5"/>
      <c r="J1563" s="5"/>
      <c r="K1563" s="5"/>
    </row>
    <row r="1564" spans="2:11" x14ac:dyDescent="0.25">
      <c r="B1564" s="1"/>
      <c r="C1564" s="1"/>
      <c r="D1564" s="8"/>
      <c r="E1564" s="8"/>
      <c r="F1564" s="8"/>
      <c r="G1564" s="8"/>
      <c r="H1564" s="8"/>
      <c r="I1564" s="5"/>
      <c r="J1564" s="5"/>
      <c r="K1564" s="5"/>
    </row>
    <row r="1565" spans="2:11" x14ac:dyDescent="0.25">
      <c r="B1565" s="1"/>
      <c r="C1565" s="1"/>
      <c r="D1565" s="8"/>
      <c r="E1565" s="8"/>
      <c r="F1565" s="8"/>
      <c r="G1565" s="8"/>
      <c r="H1565" s="8"/>
      <c r="I1565" s="5"/>
      <c r="J1565" s="5"/>
      <c r="K1565" s="5"/>
    </row>
    <row r="1566" spans="2:11" x14ac:dyDescent="0.25">
      <c r="B1566" s="1"/>
      <c r="C1566" s="1"/>
      <c r="D1566" s="8"/>
      <c r="E1566" s="8"/>
      <c r="F1566" s="8"/>
      <c r="G1566" s="8"/>
      <c r="H1566" s="8"/>
      <c r="I1566" s="5"/>
      <c r="J1566" s="5"/>
      <c r="K1566" s="5"/>
    </row>
    <row r="1567" spans="2:11" x14ac:dyDescent="0.25">
      <c r="B1567" s="1"/>
      <c r="C1567" s="1"/>
      <c r="D1567" s="8"/>
      <c r="E1567" s="8"/>
      <c r="F1567" s="8"/>
      <c r="G1567" s="8"/>
      <c r="H1567" s="8"/>
      <c r="I1567" s="5"/>
      <c r="J1567" s="5"/>
      <c r="K1567" s="5"/>
    </row>
    <row r="1568" spans="2:11" x14ac:dyDescent="0.25">
      <c r="B1568" s="1"/>
      <c r="C1568" s="1"/>
      <c r="D1568" s="8"/>
      <c r="E1568" s="8"/>
      <c r="F1568" s="8"/>
      <c r="G1568" s="8"/>
      <c r="H1568" s="8"/>
      <c r="I1568" s="5"/>
      <c r="J1568" s="5"/>
      <c r="K1568" s="5"/>
    </row>
    <row r="1569" spans="2:11" x14ac:dyDescent="0.25">
      <c r="B1569" s="1"/>
      <c r="C1569" s="1"/>
      <c r="D1569" s="8"/>
      <c r="E1569" s="8"/>
      <c r="F1569" s="8"/>
      <c r="G1569" s="8"/>
      <c r="H1569" s="8"/>
      <c r="I1569" s="5"/>
      <c r="J1569" s="5"/>
      <c r="K1569" s="5"/>
    </row>
    <row r="1570" spans="2:11" x14ac:dyDescent="0.25">
      <c r="B1570" s="1"/>
      <c r="C1570" s="1"/>
      <c r="D1570" s="8"/>
      <c r="E1570" s="8"/>
      <c r="F1570" s="8"/>
      <c r="G1570" s="8"/>
      <c r="H1570" s="8"/>
      <c r="I1570" s="5"/>
      <c r="J1570" s="5"/>
      <c r="K1570" s="5"/>
    </row>
    <row r="1571" spans="2:11" x14ac:dyDescent="0.25">
      <c r="B1571" s="1"/>
      <c r="C1571" s="1"/>
      <c r="D1571" s="8"/>
      <c r="E1571" s="8"/>
      <c r="F1571" s="8"/>
      <c r="G1571" s="8"/>
      <c r="H1571" s="8"/>
      <c r="I1571" s="5"/>
      <c r="J1571" s="5"/>
      <c r="K1571" s="5"/>
    </row>
    <row r="1572" spans="2:11" x14ac:dyDescent="0.25">
      <c r="B1572" s="1"/>
      <c r="C1572" s="1"/>
      <c r="D1572" s="8"/>
      <c r="E1572" s="8"/>
      <c r="F1572" s="8"/>
      <c r="G1572" s="8"/>
      <c r="H1572" s="8"/>
      <c r="I1572" s="5"/>
      <c r="J1572" s="5"/>
      <c r="K1572" s="5"/>
    </row>
    <row r="1573" spans="2:11" x14ac:dyDescent="0.25">
      <c r="B1573" s="1"/>
      <c r="C1573" s="1"/>
      <c r="D1573" s="8"/>
      <c r="E1573" s="8"/>
      <c r="F1573" s="8"/>
      <c r="G1573" s="8"/>
      <c r="H1573" s="8"/>
      <c r="I1573" s="5"/>
      <c r="J1573" s="5"/>
      <c r="K1573" s="5"/>
    </row>
    <row r="1574" spans="2:11" x14ac:dyDescent="0.25">
      <c r="B1574" s="1"/>
      <c r="C1574" s="1"/>
      <c r="D1574" s="8"/>
      <c r="E1574" s="8"/>
      <c r="F1574" s="8"/>
      <c r="G1574" s="8"/>
      <c r="H1574" s="8"/>
      <c r="I1574" s="5"/>
      <c r="J1574" s="5"/>
      <c r="K1574" s="5"/>
    </row>
    <row r="1575" spans="2:11" x14ac:dyDescent="0.25">
      <c r="B1575" s="1"/>
      <c r="C1575" s="1"/>
      <c r="D1575" s="8"/>
      <c r="E1575" s="8"/>
      <c r="F1575" s="8"/>
      <c r="G1575" s="8"/>
      <c r="H1575" s="8"/>
      <c r="I1575" s="5"/>
      <c r="J1575" s="5"/>
      <c r="K1575" s="5"/>
    </row>
    <row r="1576" spans="2:11" x14ac:dyDescent="0.25">
      <c r="B1576" s="1"/>
      <c r="C1576" s="1"/>
      <c r="D1576" s="8"/>
      <c r="E1576" s="8"/>
      <c r="F1576" s="8"/>
      <c r="G1576" s="8"/>
      <c r="H1576" s="8"/>
      <c r="I1576" s="5"/>
      <c r="J1576" s="5"/>
      <c r="K1576" s="5"/>
    </row>
    <row r="1577" spans="2:11" x14ac:dyDescent="0.25">
      <c r="B1577" s="1"/>
      <c r="C1577" s="1"/>
      <c r="D1577" s="8"/>
      <c r="E1577" s="8"/>
      <c r="F1577" s="8"/>
      <c r="G1577" s="8"/>
      <c r="H1577" s="8"/>
      <c r="I1577" s="5"/>
      <c r="J1577" s="5"/>
      <c r="K1577" s="5"/>
    </row>
    <row r="1578" spans="2:11" x14ac:dyDescent="0.25">
      <c r="B1578" s="1"/>
      <c r="C1578" s="1"/>
      <c r="D1578" s="8"/>
      <c r="E1578" s="8"/>
      <c r="F1578" s="8"/>
      <c r="G1578" s="8"/>
      <c r="H1578" s="8"/>
      <c r="I1578" s="5"/>
      <c r="J1578" s="5"/>
      <c r="K1578" s="5"/>
    </row>
    <row r="1579" spans="2:11" x14ac:dyDescent="0.25">
      <c r="B1579" s="1"/>
      <c r="C1579" s="1"/>
      <c r="D1579" s="8"/>
      <c r="E1579" s="8"/>
      <c r="F1579" s="8"/>
      <c r="G1579" s="8"/>
      <c r="H1579" s="8"/>
      <c r="I1579" s="5"/>
      <c r="J1579" s="5"/>
      <c r="K1579" s="5"/>
    </row>
    <row r="1580" spans="2:11" x14ac:dyDescent="0.25">
      <c r="B1580" s="1"/>
      <c r="C1580" s="1"/>
      <c r="D1580" s="8"/>
      <c r="E1580" s="8"/>
      <c r="F1580" s="8"/>
      <c r="G1580" s="8"/>
      <c r="H1580" s="8"/>
      <c r="I1580" s="5"/>
      <c r="J1580" s="5"/>
      <c r="K1580" s="5"/>
    </row>
    <row r="1581" spans="2:11" x14ac:dyDescent="0.25">
      <c r="B1581" s="1"/>
      <c r="C1581" s="1"/>
      <c r="D1581" s="8"/>
      <c r="E1581" s="8"/>
      <c r="F1581" s="8"/>
      <c r="G1581" s="8"/>
      <c r="H1581" s="8"/>
      <c r="I1581" s="5"/>
      <c r="J1581" s="5"/>
      <c r="K1581" s="5"/>
    </row>
    <row r="1582" spans="2:11" x14ac:dyDescent="0.25">
      <c r="B1582" s="1"/>
      <c r="C1582" s="1"/>
      <c r="D1582" s="8"/>
      <c r="E1582" s="8"/>
      <c r="F1582" s="8"/>
      <c r="G1582" s="8"/>
      <c r="H1582" s="8"/>
      <c r="I1582" s="5"/>
      <c r="J1582" s="5"/>
      <c r="K1582" s="5"/>
    </row>
    <row r="1583" spans="2:11" x14ac:dyDescent="0.25">
      <c r="B1583" s="1"/>
      <c r="C1583" s="1"/>
      <c r="D1583" s="8"/>
      <c r="E1583" s="8"/>
      <c r="F1583" s="8"/>
      <c r="G1583" s="8"/>
      <c r="H1583" s="8"/>
      <c r="I1583" s="5"/>
      <c r="J1583" s="5"/>
      <c r="K1583" s="5"/>
    </row>
    <row r="1584" spans="2:11" x14ac:dyDescent="0.25">
      <c r="B1584" s="1"/>
      <c r="C1584" s="1"/>
      <c r="D1584" s="8"/>
      <c r="E1584" s="8"/>
      <c r="F1584" s="8"/>
      <c r="G1584" s="8"/>
      <c r="H1584" s="8"/>
      <c r="I1584" s="5"/>
      <c r="J1584" s="5"/>
      <c r="K1584" s="5"/>
    </row>
    <row r="1585" spans="2:11" x14ac:dyDescent="0.25">
      <c r="B1585" s="1"/>
      <c r="C1585" s="1"/>
      <c r="D1585" s="8"/>
      <c r="E1585" s="8"/>
      <c r="F1585" s="8"/>
      <c r="G1585" s="8"/>
      <c r="H1585" s="8"/>
      <c r="I1585" s="5"/>
      <c r="J1585" s="5"/>
      <c r="K1585" s="5"/>
    </row>
    <row r="1586" spans="2:11" x14ac:dyDescent="0.25">
      <c r="B1586" s="1"/>
      <c r="C1586" s="1"/>
      <c r="D1586" s="8"/>
      <c r="E1586" s="8"/>
      <c r="F1586" s="8"/>
      <c r="G1586" s="8"/>
      <c r="H1586" s="8"/>
      <c r="I1586" s="5"/>
      <c r="J1586" s="5"/>
      <c r="K1586" s="5"/>
    </row>
    <row r="1587" spans="2:11" x14ac:dyDescent="0.25">
      <c r="B1587" s="1"/>
      <c r="C1587" s="1"/>
      <c r="D1587" s="8"/>
      <c r="E1587" s="8"/>
      <c r="F1587" s="8"/>
      <c r="G1587" s="8"/>
      <c r="H1587" s="8"/>
      <c r="I1587" s="5"/>
      <c r="J1587" s="5"/>
      <c r="K1587" s="5"/>
    </row>
    <row r="1588" spans="2:11" x14ac:dyDescent="0.25">
      <c r="B1588" s="1"/>
      <c r="C1588" s="1"/>
      <c r="D1588" s="8"/>
      <c r="E1588" s="8"/>
      <c r="F1588" s="8"/>
      <c r="G1588" s="8"/>
      <c r="H1588" s="8"/>
      <c r="I1588" s="5"/>
      <c r="J1588" s="5"/>
      <c r="K1588" s="5"/>
    </row>
    <row r="1589" spans="2:11" x14ac:dyDescent="0.25">
      <c r="B1589" s="1"/>
      <c r="C1589" s="1"/>
      <c r="D1589" s="8"/>
      <c r="E1589" s="8"/>
      <c r="F1589" s="8"/>
      <c r="G1589" s="8"/>
      <c r="H1589" s="8"/>
      <c r="I1589" s="5"/>
      <c r="J1589" s="5"/>
      <c r="K1589" s="5"/>
    </row>
    <row r="1590" spans="2:11" x14ac:dyDescent="0.25">
      <c r="B1590" s="1"/>
      <c r="C1590" s="1"/>
      <c r="D1590" s="8"/>
      <c r="E1590" s="8"/>
      <c r="F1590" s="8"/>
      <c r="G1590" s="8"/>
      <c r="H1590" s="8"/>
      <c r="I1590" s="5"/>
      <c r="J1590" s="5"/>
      <c r="K1590" s="5"/>
    </row>
    <row r="1591" spans="2:11" x14ac:dyDescent="0.25">
      <c r="B1591" s="1"/>
      <c r="C1591" s="1"/>
      <c r="D1591" s="8"/>
      <c r="E1591" s="8"/>
      <c r="F1591" s="8"/>
      <c r="G1591" s="8"/>
      <c r="H1591" s="8"/>
      <c r="I1591" s="5"/>
      <c r="J1591" s="5"/>
      <c r="K1591" s="5"/>
    </row>
    <row r="1592" spans="2:11" x14ac:dyDescent="0.25">
      <c r="B1592" s="1"/>
      <c r="C1592" s="1"/>
      <c r="D1592" s="8"/>
      <c r="E1592" s="8"/>
      <c r="F1592" s="8"/>
      <c r="G1592" s="8"/>
      <c r="H1592" s="8"/>
      <c r="I1592" s="5"/>
      <c r="J1592" s="5"/>
      <c r="K1592" s="5"/>
    </row>
    <row r="1593" spans="2:11" x14ac:dyDescent="0.25">
      <c r="B1593" s="1"/>
      <c r="C1593" s="1"/>
      <c r="D1593" s="8"/>
      <c r="E1593" s="8"/>
      <c r="F1593" s="8"/>
      <c r="G1593" s="8"/>
      <c r="H1593" s="8"/>
      <c r="I1593" s="5"/>
      <c r="J1593" s="5"/>
      <c r="K1593" s="5"/>
    </row>
    <row r="1594" spans="2:11" x14ac:dyDescent="0.25">
      <c r="B1594" s="1"/>
      <c r="C1594" s="1"/>
      <c r="D1594" s="8"/>
      <c r="E1594" s="8"/>
      <c r="F1594" s="8"/>
      <c r="G1594" s="8"/>
      <c r="H1594" s="8"/>
      <c r="I1594" s="5"/>
      <c r="J1594" s="5"/>
      <c r="K1594" s="5"/>
    </row>
    <row r="1595" spans="2:11" x14ac:dyDescent="0.25">
      <c r="B1595" s="1"/>
      <c r="C1595" s="1"/>
      <c r="D1595" s="8"/>
      <c r="E1595" s="8"/>
      <c r="F1595" s="8"/>
      <c r="G1595" s="8"/>
      <c r="H1595" s="8"/>
      <c r="I1595" s="5"/>
      <c r="J1595" s="5"/>
      <c r="K1595" s="5"/>
    </row>
    <row r="1596" spans="2:11" x14ac:dyDescent="0.25">
      <c r="B1596" s="1"/>
      <c r="C1596" s="1"/>
      <c r="D1596" s="8"/>
      <c r="E1596" s="8"/>
      <c r="F1596" s="8"/>
      <c r="G1596" s="8"/>
      <c r="H1596" s="8"/>
      <c r="I1596" s="5"/>
      <c r="J1596" s="5"/>
      <c r="K1596" s="5"/>
    </row>
    <row r="1597" spans="2:11" x14ac:dyDescent="0.25">
      <c r="B1597" s="1"/>
      <c r="C1597" s="1"/>
      <c r="D1597" s="8"/>
      <c r="E1597" s="8"/>
      <c r="F1597" s="8"/>
      <c r="G1597" s="8"/>
      <c r="H1597" s="8"/>
      <c r="I1597" s="5"/>
      <c r="J1597" s="5"/>
      <c r="K1597" s="5"/>
    </row>
    <row r="1598" spans="2:11" x14ac:dyDescent="0.25">
      <c r="B1598" s="1"/>
      <c r="C1598" s="1"/>
      <c r="D1598" s="8"/>
      <c r="E1598" s="8"/>
      <c r="F1598" s="8"/>
      <c r="G1598" s="8"/>
      <c r="H1598" s="8"/>
      <c r="I1598" s="5"/>
      <c r="J1598" s="5"/>
      <c r="K1598" s="5"/>
    </row>
    <row r="1599" spans="2:11" x14ac:dyDescent="0.25">
      <c r="B1599" s="1"/>
      <c r="C1599" s="1"/>
      <c r="D1599" s="8"/>
      <c r="E1599" s="8"/>
      <c r="F1599" s="8"/>
      <c r="G1599" s="8"/>
      <c r="H1599" s="8"/>
      <c r="I1599" s="5"/>
      <c r="J1599" s="5"/>
      <c r="K1599" s="5"/>
    </row>
    <row r="1600" spans="2:11" x14ac:dyDescent="0.25">
      <c r="B1600" s="1"/>
      <c r="C1600" s="1"/>
      <c r="D1600" s="8"/>
      <c r="E1600" s="8"/>
      <c r="F1600" s="8"/>
      <c r="G1600" s="8"/>
      <c r="H1600" s="8"/>
      <c r="I1600" s="5"/>
      <c r="J1600" s="5"/>
      <c r="K1600" s="5"/>
    </row>
    <row r="1601" spans="2:11" x14ac:dyDescent="0.25">
      <c r="B1601" s="1"/>
      <c r="C1601" s="1"/>
      <c r="D1601" s="8"/>
      <c r="E1601" s="8"/>
      <c r="F1601" s="8"/>
      <c r="G1601" s="8"/>
      <c r="H1601" s="8"/>
      <c r="I1601" s="5"/>
      <c r="J1601" s="5"/>
      <c r="K1601" s="5"/>
    </row>
    <row r="1602" spans="2:11" x14ac:dyDescent="0.25">
      <c r="B1602" s="1"/>
      <c r="C1602" s="1"/>
      <c r="D1602" s="8"/>
      <c r="E1602" s="8"/>
      <c r="F1602" s="8"/>
      <c r="G1602" s="8"/>
      <c r="H1602" s="8"/>
      <c r="I1602" s="5"/>
      <c r="J1602" s="5"/>
      <c r="K1602" s="5"/>
    </row>
    <row r="1603" spans="2:11" x14ac:dyDescent="0.25">
      <c r="B1603" s="1"/>
      <c r="C1603" s="1"/>
      <c r="D1603" s="8"/>
      <c r="E1603" s="8"/>
      <c r="F1603" s="8"/>
      <c r="G1603" s="8"/>
      <c r="H1603" s="8"/>
      <c r="I1603" s="5"/>
      <c r="J1603" s="5"/>
      <c r="K1603" s="5"/>
    </row>
    <row r="1604" spans="2:11" x14ac:dyDescent="0.25">
      <c r="B1604" s="1"/>
      <c r="C1604" s="1"/>
      <c r="D1604" s="8"/>
      <c r="E1604" s="8"/>
      <c r="F1604" s="8"/>
      <c r="G1604" s="8"/>
      <c r="H1604" s="8"/>
      <c r="I1604" s="5"/>
      <c r="J1604" s="5"/>
      <c r="K1604" s="5"/>
    </row>
    <row r="1605" spans="2:11" x14ac:dyDescent="0.25">
      <c r="B1605" s="1"/>
      <c r="C1605" s="1"/>
      <c r="D1605" s="8"/>
      <c r="E1605" s="8"/>
      <c r="F1605" s="8"/>
      <c r="G1605" s="8"/>
      <c r="H1605" s="8"/>
      <c r="I1605" s="5"/>
      <c r="J1605" s="5"/>
      <c r="K1605" s="5"/>
    </row>
    <row r="1606" spans="2:11" x14ac:dyDescent="0.25">
      <c r="B1606" s="1"/>
      <c r="C1606" s="1"/>
      <c r="D1606" s="8"/>
      <c r="E1606" s="8"/>
      <c r="F1606" s="8"/>
      <c r="G1606" s="8"/>
      <c r="H1606" s="8"/>
      <c r="I1606" s="5"/>
      <c r="J1606" s="5"/>
      <c r="K1606" s="5"/>
    </row>
    <row r="1607" spans="2:11" x14ac:dyDescent="0.25">
      <c r="B1607" s="1"/>
      <c r="C1607" s="1"/>
      <c r="D1607" s="8"/>
      <c r="E1607" s="8"/>
      <c r="F1607" s="8"/>
      <c r="G1607" s="8"/>
      <c r="H1607" s="8"/>
      <c r="I1607" s="5"/>
      <c r="J1607" s="5"/>
      <c r="K1607" s="5"/>
    </row>
    <row r="1608" spans="2:11" x14ac:dyDescent="0.25">
      <c r="B1608" s="1"/>
      <c r="C1608" s="1"/>
      <c r="D1608" s="8"/>
      <c r="E1608" s="8"/>
      <c r="F1608" s="8"/>
      <c r="G1608" s="8"/>
      <c r="H1608" s="8"/>
      <c r="I1608" s="5"/>
      <c r="J1608" s="5"/>
      <c r="K1608" s="5"/>
    </row>
    <row r="1609" spans="2:11" x14ac:dyDescent="0.25">
      <c r="B1609" s="1"/>
      <c r="C1609" s="1"/>
      <c r="D1609" s="8"/>
      <c r="E1609" s="8"/>
      <c r="F1609" s="8"/>
      <c r="G1609" s="8"/>
      <c r="H1609" s="8"/>
      <c r="I1609" s="5"/>
      <c r="J1609" s="5"/>
      <c r="K1609" s="5"/>
    </row>
    <row r="1610" spans="2:11" x14ac:dyDescent="0.25">
      <c r="B1610" s="1"/>
      <c r="C1610" s="1"/>
      <c r="D1610" s="8"/>
      <c r="E1610" s="8"/>
      <c r="F1610" s="8"/>
      <c r="G1610" s="8"/>
      <c r="H1610" s="8"/>
      <c r="I1610" s="5"/>
      <c r="J1610" s="5"/>
      <c r="K1610" s="5"/>
    </row>
    <row r="1611" spans="2:11" x14ac:dyDescent="0.25">
      <c r="B1611" s="1"/>
      <c r="C1611" s="1"/>
      <c r="D1611" s="8"/>
      <c r="E1611" s="8"/>
      <c r="F1611" s="8"/>
      <c r="G1611" s="8"/>
      <c r="H1611" s="8"/>
      <c r="I1611" s="5"/>
      <c r="J1611" s="5"/>
      <c r="K1611" s="5"/>
    </row>
    <row r="1612" spans="2:11" x14ac:dyDescent="0.25">
      <c r="B1612" s="1"/>
      <c r="C1612" s="1"/>
      <c r="D1612" s="8"/>
      <c r="E1612" s="8"/>
      <c r="F1612" s="8"/>
      <c r="G1612" s="8"/>
      <c r="H1612" s="8"/>
      <c r="I1612" s="5"/>
      <c r="J1612" s="5"/>
      <c r="K1612" s="5"/>
    </row>
    <row r="1613" spans="2:11" x14ac:dyDescent="0.25">
      <c r="B1613" s="1"/>
      <c r="C1613" s="1"/>
      <c r="D1613" s="8"/>
      <c r="E1613" s="8"/>
      <c r="F1613" s="8"/>
      <c r="G1613" s="8"/>
      <c r="H1613" s="8"/>
      <c r="I1613" s="5"/>
      <c r="J1613" s="5"/>
      <c r="K1613" s="5"/>
    </row>
    <row r="1614" spans="2:11" x14ac:dyDescent="0.25">
      <c r="B1614" s="1"/>
      <c r="C1614" s="1"/>
      <c r="D1614" s="8"/>
      <c r="E1614" s="8"/>
      <c r="F1614" s="8"/>
      <c r="G1614" s="8"/>
      <c r="H1614" s="8"/>
      <c r="I1614" s="5"/>
      <c r="J1614" s="5"/>
      <c r="K1614" s="5"/>
    </row>
    <row r="1615" spans="2:11" x14ac:dyDescent="0.25">
      <c r="B1615" s="1"/>
      <c r="C1615" s="1"/>
      <c r="D1615" s="8"/>
      <c r="E1615" s="8"/>
      <c r="F1615" s="8"/>
      <c r="G1615" s="8"/>
      <c r="H1615" s="8"/>
      <c r="I1615" s="5"/>
      <c r="J1615" s="5"/>
      <c r="K1615" s="5"/>
    </row>
    <row r="1616" spans="2:11" x14ac:dyDescent="0.25">
      <c r="B1616" s="1"/>
      <c r="C1616" s="1"/>
      <c r="D1616" s="8"/>
      <c r="E1616" s="8"/>
      <c r="F1616" s="8"/>
      <c r="G1616" s="8"/>
      <c r="H1616" s="8"/>
      <c r="I1616" s="5"/>
      <c r="J1616" s="5"/>
      <c r="K1616" s="5"/>
    </row>
    <row r="1617" spans="2:11" x14ac:dyDescent="0.25">
      <c r="B1617" s="1"/>
      <c r="C1617" s="1"/>
      <c r="D1617" s="8"/>
      <c r="E1617" s="8"/>
      <c r="F1617" s="8"/>
      <c r="G1617" s="8"/>
      <c r="H1617" s="8"/>
      <c r="I1617" s="5"/>
      <c r="J1617" s="5"/>
      <c r="K1617" s="5"/>
    </row>
    <row r="1618" spans="2:11" x14ac:dyDescent="0.25">
      <c r="B1618" s="1"/>
      <c r="C1618" s="1"/>
      <c r="D1618" s="8"/>
      <c r="E1618" s="8"/>
      <c r="F1618" s="8"/>
      <c r="G1618" s="8"/>
      <c r="H1618" s="8"/>
      <c r="I1618" s="5"/>
      <c r="J1618" s="5"/>
      <c r="K1618" s="5"/>
    </row>
    <row r="1619" spans="2:11" x14ac:dyDescent="0.25">
      <c r="B1619" s="1"/>
      <c r="C1619" s="1"/>
      <c r="D1619" s="8"/>
      <c r="E1619" s="8"/>
      <c r="F1619" s="8"/>
      <c r="G1619" s="8"/>
      <c r="H1619" s="8"/>
      <c r="I1619" s="5"/>
      <c r="J1619" s="5"/>
      <c r="K1619" s="5"/>
    </row>
    <row r="1620" spans="2:11" x14ac:dyDescent="0.25">
      <c r="B1620" s="1"/>
      <c r="C1620" s="1"/>
      <c r="D1620" s="8"/>
      <c r="E1620" s="8"/>
      <c r="F1620" s="8"/>
      <c r="G1620" s="8"/>
      <c r="H1620" s="8"/>
      <c r="I1620" s="5"/>
      <c r="J1620" s="5"/>
      <c r="K1620" s="5"/>
    </row>
    <row r="1621" spans="2:11" x14ac:dyDescent="0.25">
      <c r="B1621" s="1"/>
      <c r="C1621" s="1"/>
      <c r="D1621" s="8"/>
      <c r="E1621" s="8"/>
      <c r="F1621" s="8"/>
      <c r="G1621" s="8"/>
      <c r="H1621" s="8"/>
      <c r="I1621" s="5"/>
      <c r="J1621" s="5"/>
      <c r="K1621" s="5"/>
    </row>
    <row r="1622" spans="2:11" x14ac:dyDescent="0.25">
      <c r="B1622" s="1"/>
      <c r="C1622" s="1"/>
      <c r="D1622" s="8"/>
      <c r="E1622" s="8"/>
      <c r="F1622" s="8"/>
      <c r="G1622" s="8"/>
      <c r="H1622" s="8"/>
      <c r="I1622" s="5"/>
      <c r="J1622" s="5"/>
      <c r="K1622" s="5"/>
    </row>
    <row r="1623" spans="2:11" x14ac:dyDescent="0.25">
      <c r="B1623" s="1"/>
      <c r="C1623" s="1"/>
      <c r="D1623" s="8"/>
      <c r="E1623" s="8"/>
      <c r="F1623" s="8"/>
      <c r="G1623" s="8"/>
      <c r="H1623" s="8"/>
      <c r="I1623" s="5"/>
      <c r="J1623" s="5"/>
      <c r="K1623" s="5"/>
    </row>
    <row r="1624" spans="2:11" x14ac:dyDescent="0.25">
      <c r="B1624" s="1"/>
      <c r="C1624" s="1"/>
      <c r="D1624" s="8"/>
      <c r="E1624" s="8"/>
      <c r="F1624" s="8"/>
      <c r="G1624" s="8"/>
      <c r="H1624" s="8"/>
      <c r="I1624" s="5"/>
      <c r="J1624" s="5"/>
      <c r="K1624" s="5"/>
    </row>
    <row r="1625" spans="2:11" x14ac:dyDescent="0.25">
      <c r="B1625" s="1"/>
      <c r="C1625" s="1"/>
      <c r="D1625" s="8"/>
      <c r="E1625" s="8"/>
      <c r="F1625" s="8"/>
      <c r="G1625" s="8"/>
      <c r="H1625" s="8"/>
      <c r="I1625" s="5"/>
      <c r="J1625" s="5"/>
      <c r="K1625" s="5"/>
    </row>
    <row r="1626" spans="2:11" x14ac:dyDescent="0.25">
      <c r="B1626" s="1"/>
      <c r="C1626" s="1"/>
      <c r="D1626" s="8"/>
      <c r="E1626" s="8"/>
      <c r="F1626" s="8"/>
      <c r="G1626" s="8"/>
      <c r="H1626" s="8"/>
      <c r="I1626" s="5"/>
      <c r="J1626" s="5"/>
      <c r="K1626" s="5"/>
    </row>
    <row r="1627" spans="2:11" x14ac:dyDescent="0.25">
      <c r="B1627" s="1"/>
      <c r="C1627" s="1"/>
      <c r="D1627" s="8"/>
      <c r="E1627" s="8"/>
      <c r="F1627" s="8"/>
      <c r="G1627" s="8"/>
      <c r="H1627" s="8"/>
      <c r="I1627" s="5"/>
      <c r="J1627" s="5"/>
      <c r="K1627" s="5"/>
    </row>
    <row r="1628" spans="2:11" x14ac:dyDescent="0.25">
      <c r="B1628" s="1"/>
      <c r="C1628" s="1"/>
      <c r="D1628" s="8"/>
      <c r="E1628" s="8"/>
      <c r="F1628" s="8"/>
      <c r="G1628" s="8"/>
      <c r="H1628" s="8"/>
      <c r="I1628" s="5"/>
      <c r="J1628" s="5"/>
      <c r="K1628" s="5"/>
    </row>
    <row r="1629" spans="2:11" x14ac:dyDescent="0.25">
      <c r="B1629" s="1"/>
      <c r="C1629" s="1"/>
      <c r="D1629" s="8"/>
      <c r="E1629" s="8"/>
      <c r="F1629" s="8"/>
      <c r="G1629" s="8"/>
      <c r="H1629" s="8"/>
      <c r="I1629" s="5"/>
      <c r="J1629" s="5"/>
      <c r="K1629" s="5"/>
    </row>
    <row r="1630" spans="2:11" x14ac:dyDescent="0.25">
      <c r="B1630" s="1"/>
      <c r="C1630" s="1"/>
      <c r="D1630" s="8"/>
      <c r="E1630" s="8"/>
      <c r="F1630" s="8"/>
      <c r="G1630" s="8"/>
      <c r="H1630" s="8"/>
      <c r="I1630" s="5"/>
      <c r="J1630" s="5"/>
      <c r="K1630" s="5"/>
    </row>
    <row r="1631" spans="2:11" x14ac:dyDescent="0.25">
      <c r="B1631" s="1"/>
      <c r="C1631" s="1"/>
      <c r="D1631" s="8"/>
      <c r="E1631" s="8"/>
      <c r="F1631" s="8"/>
      <c r="G1631" s="8"/>
      <c r="H1631" s="8"/>
      <c r="I1631" s="5"/>
      <c r="J1631" s="5"/>
      <c r="K1631" s="5"/>
    </row>
    <row r="1632" spans="2:11" x14ac:dyDescent="0.25">
      <c r="B1632" s="1"/>
      <c r="C1632" s="1"/>
      <c r="D1632" s="8"/>
      <c r="E1632" s="8"/>
      <c r="F1632" s="8"/>
      <c r="G1632" s="8"/>
      <c r="H1632" s="8"/>
      <c r="I1632" s="5"/>
      <c r="J1632" s="5"/>
      <c r="K1632" s="5"/>
    </row>
    <row r="1633" spans="2:11" x14ac:dyDescent="0.25">
      <c r="B1633" s="1"/>
      <c r="C1633" s="1"/>
      <c r="D1633" s="8"/>
      <c r="E1633" s="8"/>
      <c r="F1633" s="8"/>
      <c r="G1633" s="8"/>
      <c r="H1633" s="8"/>
      <c r="I1633" s="5"/>
      <c r="J1633" s="5"/>
      <c r="K1633" s="5"/>
    </row>
    <row r="1634" spans="2:11" x14ac:dyDescent="0.25">
      <c r="B1634" s="1"/>
      <c r="C1634" s="1"/>
      <c r="D1634" s="8"/>
      <c r="E1634" s="8"/>
      <c r="F1634" s="8"/>
      <c r="G1634" s="8"/>
      <c r="H1634" s="8"/>
      <c r="I1634" s="5"/>
      <c r="J1634" s="5"/>
      <c r="K1634" s="5"/>
    </row>
    <row r="1635" spans="2:11" x14ac:dyDescent="0.25">
      <c r="B1635" s="1"/>
      <c r="C1635" s="1"/>
      <c r="D1635" s="8"/>
      <c r="E1635" s="8"/>
      <c r="F1635" s="8"/>
      <c r="G1635" s="8"/>
      <c r="H1635" s="8"/>
      <c r="I1635" s="5"/>
      <c r="J1635" s="5"/>
      <c r="K1635" s="5"/>
    </row>
    <row r="1636" spans="2:11" x14ac:dyDescent="0.25">
      <c r="B1636" s="1"/>
      <c r="C1636" s="1"/>
      <c r="D1636" s="8"/>
      <c r="E1636" s="8"/>
      <c r="F1636" s="8"/>
      <c r="G1636" s="8"/>
      <c r="H1636" s="8"/>
      <c r="I1636" s="5"/>
      <c r="J1636" s="5"/>
      <c r="K1636" s="5"/>
    </row>
    <row r="1637" spans="2:11" x14ac:dyDescent="0.25">
      <c r="B1637" s="1"/>
      <c r="C1637" s="1"/>
      <c r="D1637" s="8"/>
      <c r="E1637" s="8"/>
      <c r="F1637" s="8"/>
      <c r="G1637" s="8"/>
      <c r="H1637" s="8"/>
      <c r="I1637" s="5"/>
      <c r="J1637" s="5"/>
      <c r="K1637" s="5"/>
    </row>
    <row r="1638" spans="2:11" x14ac:dyDescent="0.25">
      <c r="B1638" s="1"/>
      <c r="C1638" s="1"/>
      <c r="D1638" s="8"/>
      <c r="E1638" s="8"/>
      <c r="F1638" s="8"/>
      <c r="G1638" s="8"/>
      <c r="H1638" s="8"/>
      <c r="I1638" s="5"/>
      <c r="J1638" s="5"/>
      <c r="K1638" s="5"/>
    </row>
    <row r="1639" spans="2:11" x14ac:dyDescent="0.25">
      <c r="B1639" s="1"/>
      <c r="C1639" s="1"/>
      <c r="D1639" s="8"/>
      <c r="E1639" s="8"/>
      <c r="F1639" s="8"/>
      <c r="G1639" s="8"/>
      <c r="H1639" s="8"/>
      <c r="I1639" s="5"/>
      <c r="J1639" s="5"/>
      <c r="K1639" s="5"/>
    </row>
    <row r="1640" spans="2:11" x14ac:dyDescent="0.25">
      <c r="B1640" s="1"/>
      <c r="C1640" s="1"/>
      <c r="D1640" s="8"/>
      <c r="E1640" s="8"/>
      <c r="F1640" s="8"/>
      <c r="G1640" s="8"/>
      <c r="H1640" s="8"/>
      <c r="I1640" s="5"/>
      <c r="J1640" s="5"/>
      <c r="K1640" s="5"/>
    </row>
    <row r="1641" spans="2:11" x14ac:dyDescent="0.25">
      <c r="B1641" s="1"/>
      <c r="C1641" s="1"/>
      <c r="D1641" s="8"/>
      <c r="E1641" s="8"/>
      <c r="F1641" s="8"/>
      <c r="G1641" s="8"/>
      <c r="H1641" s="8"/>
      <c r="I1641" s="5"/>
      <c r="J1641" s="5"/>
      <c r="K1641" s="5"/>
    </row>
    <row r="1642" spans="2:11" x14ac:dyDescent="0.25">
      <c r="B1642" s="1"/>
      <c r="C1642" s="1"/>
      <c r="D1642" s="8"/>
      <c r="E1642" s="8"/>
      <c r="F1642" s="8"/>
      <c r="G1642" s="8"/>
      <c r="H1642" s="8"/>
      <c r="I1642" s="5"/>
      <c r="J1642" s="5"/>
      <c r="K1642" s="5"/>
    </row>
    <row r="1643" spans="2:11" x14ac:dyDescent="0.25">
      <c r="B1643" s="1"/>
      <c r="C1643" s="1"/>
      <c r="D1643" s="8"/>
      <c r="E1643" s="8"/>
      <c r="F1643" s="8"/>
      <c r="G1643" s="8"/>
      <c r="H1643" s="8"/>
      <c r="I1643" s="5"/>
      <c r="J1643" s="5"/>
      <c r="K1643" s="5"/>
    </row>
    <row r="1644" spans="2:11" x14ac:dyDescent="0.25">
      <c r="B1644" s="1"/>
      <c r="C1644" s="1"/>
      <c r="D1644" s="8"/>
      <c r="E1644" s="8"/>
      <c r="F1644" s="8"/>
      <c r="G1644" s="8"/>
      <c r="H1644" s="8"/>
      <c r="I1644" s="5"/>
      <c r="J1644" s="5"/>
      <c r="K1644" s="5"/>
    </row>
    <row r="1645" spans="2:11" x14ac:dyDescent="0.25">
      <c r="B1645" s="1"/>
      <c r="C1645" s="1"/>
      <c r="D1645" s="8"/>
      <c r="E1645" s="8"/>
      <c r="F1645" s="8"/>
      <c r="G1645" s="8"/>
      <c r="H1645" s="8"/>
      <c r="I1645" s="5"/>
      <c r="J1645" s="5"/>
      <c r="K1645" s="5"/>
    </row>
    <row r="1646" spans="2:11" x14ac:dyDescent="0.25">
      <c r="B1646" s="1"/>
      <c r="C1646" s="1"/>
      <c r="D1646" s="8"/>
      <c r="E1646" s="8"/>
      <c r="F1646" s="8"/>
      <c r="G1646" s="8"/>
      <c r="H1646" s="8"/>
      <c r="I1646" s="5"/>
      <c r="J1646" s="5"/>
      <c r="K1646" s="5"/>
    </row>
    <row r="1647" spans="2:11" x14ac:dyDescent="0.25">
      <c r="B1647" s="1"/>
      <c r="C1647" s="1"/>
      <c r="D1647" s="8"/>
      <c r="E1647" s="8"/>
      <c r="F1647" s="8"/>
      <c r="G1647" s="8"/>
      <c r="H1647" s="8"/>
      <c r="I1647" s="5"/>
      <c r="J1647" s="5"/>
      <c r="K1647" s="5"/>
    </row>
    <row r="1648" spans="2:11" x14ac:dyDescent="0.25">
      <c r="B1648" s="1"/>
      <c r="C1648" s="1"/>
      <c r="D1648" s="8"/>
      <c r="E1648" s="8"/>
      <c r="F1648" s="8"/>
      <c r="G1648" s="8"/>
      <c r="H1648" s="8"/>
      <c r="I1648" s="5"/>
      <c r="J1648" s="5"/>
      <c r="K1648" s="5"/>
    </row>
    <row r="1649" spans="2:11" x14ac:dyDescent="0.25">
      <c r="B1649" s="1"/>
      <c r="C1649" s="1"/>
      <c r="D1649" s="8"/>
      <c r="E1649" s="8"/>
      <c r="F1649" s="8"/>
      <c r="G1649" s="8"/>
      <c r="H1649" s="8"/>
      <c r="I1649" s="5"/>
      <c r="J1649" s="5"/>
      <c r="K1649" s="5"/>
    </row>
    <row r="1650" spans="2:11" x14ac:dyDescent="0.25">
      <c r="B1650" s="1"/>
      <c r="C1650" s="1"/>
      <c r="D1650" s="8"/>
      <c r="E1650" s="8"/>
      <c r="F1650" s="8"/>
      <c r="G1650" s="8"/>
      <c r="H1650" s="8"/>
      <c r="I1650" s="5"/>
      <c r="J1650" s="5"/>
      <c r="K1650" s="5"/>
    </row>
    <row r="1651" spans="2:11" x14ac:dyDescent="0.25">
      <c r="B1651" s="1"/>
      <c r="C1651" s="1"/>
      <c r="D1651" s="8"/>
      <c r="E1651" s="8"/>
      <c r="F1651" s="8"/>
      <c r="G1651" s="8"/>
      <c r="H1651" s="8"/>
      <c r="I1651" s="5"/>
      <c r="J1651" s="5"/>
      <c r="K1651" s="5"/>
    </row>
    <row r="1652" spans="2:11" x14ac:dyDescent="0.25">
      <c r="B1652" s="1"/>
      <c r="C1652" s="1"/>
      <c r="D1652" s="8"/>
      <c r="E1652" s="8"/>
      <c r="F1652" s="8"/>
      <c r="G1652" s="8"/>
      <c r="H1652" s="8"/>
      <c r="I1652" s="5"/>
      <c r="J1652" s="5"/>
      <c r="K1652" s="5"/>
    </row>
    <row r="1653" spans="2:11" x14ac:dyDescent="0.25">
      <c r="B1653" s="1"/>
      <c r="C1653" s="1"/>
      <c r="D1653" s="8"/>
      <c r="E1653" s="8"/>
      <c r="F1653" s="8"/>
      <c r="G1653" s="8"/>
      <c r="H1653" s="8"/>
      <c r="I1653" s="5"/>
      <c r="J1653" s="5"/>
      <c r="K1653" s="5"/>
    </row>
    <row r="1654" spans="2:11" x14ac:dyDescent="0.25">
      <c r="B1654" s="1"/>
      <c r="C1654" s="1"/>
      <c r="D1654" s="8"/>
      <c r="E1654" s="8"/>
      <c r="F1654" s="8"/>
      <c r="G1654" s="8"/>
      <c r="H1654" s="8"/>
      <c r="I1654" s="5"/>
      <c r="J1654" s="5"/>
      <c r="K1654" s="5"/>
    </row>
    <row r="1655" spans="2:11" x14ac:dyDescent="0.25">
      <c r="B1655" s="1"/>
      <c r="C1655" s="1"/>
      <c r="D1655" s="8"/>
      <c r="E1655" s="8"/>
      <c r="F1655" s="8"/>
      <c r="G1655" s="8"/>
      <c r="H1655" s="8"/>
      <c r="I1655" s="5"/>
      <c r="J1655" s="5"/>
      <c r="K1655" s="5"/>
    </row>
    <row r="1656" spans="2:11" x14ac:dyDescent="0.25">
      <c r="B1656" s="1"/>
      <c r="C1656" s="1"/>
      <c r="D1656" s="8"/>
      <c r="E1656" s="8"/>
      <c r="F1656" s="8"/>
      <c r="G1656" s="8"/>
      <c r="H1656" s="8"/>
      <c r="I1656" s="5"/>
      <c r="J1656" s="5"/>
      <c r="K1656" s="5"/>
    </row>
    <row r="1657" spans="2:11" x14ac:dyDescent="0.25">
      <c r="B1657" s="1"/>
      <c r="C1657" s="1"/>
      <c r="D1657" s="8"/>
      <c r="E1657" s="8"/>
      <c r="F1657" s="8"/>
      <c r="G1657" s="8"/>
      <c r="H1657" s="8"/>
      <c r="I1657" s="5"/>
      <c r="J1657" s="5"/>
      <c r="K1657" s="5"/>
    </row>
    <row r="1658" spans="2:11" x14ac:dyDescent="0.25">
      <c r="B1658" s="1"/>
      <c r="C1658" s="1"/>
      <c r="D1658" s="8"/>
      <c r="E1658" s="8"/>
      <c r="F1658" s="8"/>
      <c r="G1658" s="8"/>
      <c r="H1658" s="8"/>
      <c r="I1658" s="5"/>
      <c r="J1658" s="5"/>
      <c r="K1658" s="5"/>
    </row>
    <row r="1659" spans="2:11" x14ac:dyDescent="0.25">
      <c r="B1659" s="1"/>
      <c r="C1659" s="1"/>
      <c r="D1659" s="8"/>
      <c r="E1659" s="8"/>
      <c r="F1659" s="8"/>
      <c r="G1659" s="8"/>
      <c r="H1659" s="8"/>
      <c r="I1659" s="5"/>
      <c r="J1659" s="5"/>
      <c r="K1659" s="5"/>
    </row>
    <row r="1660" spans="2:11" x14ac:dyDescent="0.25">
      <c r="B1660" s="1"/>
      <c r="C1660" s="1"/>
      <c r="D1660" s="8"/>
      <c r="E1660" s="8"/>
      <c r="F1660" s="8"/>
      <c r="G1660" s="8"/>
      <c r="H1660" s="8"/>
      <c r="I1660" s="5"/>
      <c r="J1660" s="5"/>
      <c r="K1660" s="5"/>
    </row>
    <row r="1661" spans="2:11" x14ac:dyDescent="0.25">
      <c r="B1661" s="1"/>
      <c r="C1661" s="1"/>
      <c r="D1661" s="8"/>
      <c r="E1661" s="8"/>
      <c r="F1661" s="8"/>
      <c r="G1661" s="8"/>
      <c r="H1661" s="8"/>
      <c r="I1661" s="5"/>
      <c r="J1661" s="5"/>
      <c r="K1661" s="5"/>
    </row>
    <row r="1662" spans="2:11" x14ac:dyDescent="0.25">
      <c r="B1662" s="1"/>
      <c r="C1662" s="1"/>
      <c r="D1662" s="8"/>
      <c r="E1662" s="8"/>
      <c r="F1662" s="8"/>
      <c r="G1662" s="8"/>
      <c r="H1662" s="8"/>
      <c r="I1662" s="5"/>
      <c r="J1662" s="5"/>
      <c r="K1662" s="5"/>
    </row>
    <row r="1663" spans="2:11" x14ac:dyDescent="0.25">
      <c r="B1663" s="1"/>
      <c r="C1663" s="1"/>
      <c r="D1663" s="8"/>
      <c r="E1663" s="8"/>
      <c r="F1663" s="8"/>
      <c r="G1663" s="8"/>
      <c r="H1663" s="8"/>
      <c r="I1663" s="5"/>
      <c r="J1663" s="5"/>
      <c r="K1663" s="5"/>
    </row>
    <row r="1664" spans="2:11" x14ac:dyDescent="0.25">
      <c r="B1664" s="1"/>
      <c r="C1664" s="1"/>
      <c r="D1664" s="8"/>
      <c r="E1664" s="8"/>
      <c r="F1664" s="8"/>
      <c r="G1664" s="8"/>
      <c r="H1664" s="8"/>
      <c r="I1664" s="5"/>
      <c r="J1664" s="5"/>
      <c r="K1664" s="5"/>
    </row>
    <row r="1665" spans="2:11" x14ac:dyDescent="0.25">
      <c r="B1665" s="1"/>
      <c r="C1665" s="1"/>
      <c r="D1665" s="8"/>
      <c r="E1665" s="8"/>
      <c r="F1665" s="8"/>
      <c r="G1665" s="8"/>
      <c r="H1665" s="8"/>
      <c r="I1665" s="5"/>
      <c r="J1665" s="5"/>
      <c r="K1665" s="5"/>
    </row>
    <row r="1666" spans="2:11" x14ac:dyDescent="0.25">
      <c r="B1666" s="1"/>
      <c r="C1666" s="1"/>
      <c r="D1666" s="8"/>
      <c r="E1666" s="8"/>
      <c r="F1666" s="8"/>
      <c r="G1666" s="8"/>
      <c r="H1666" s="8"/>
      <c r="I1666" s="5"/>
      <c r="J1666" s="5"/>
      <c r="K1666" s="5"/>
    </row>
    <row r="1667" spans="2:11" x14ac:dyDescent="0.25">
      <c r="B1667" s="1"/>
      <c r="C1667" s="1"/>
      <c r="D1667" s="8"/>
      <c r="E1667" s="8"/>
      <c r="F1667" s="8"/>
      <c r="G1667" s="8"/>
      <c r="H1667" s="8"/>
      <c r="I1667" s="5"/>
      <c r="J1667" s="5"/>
      <c r="K1667" s="5"/>
    </row>
    <row r="1668" spans="2:11" x14ac:dyDescent="0.25">
      <c r="B1668" s="1"/>
      <c r="C1668" s="1"/>
      <c r="D1668" s="8"/>
      <c r="E1668" s="8"/>
      <c r="F1668" s="8"/>
      <c r="G1668" s="8"/>
      <c r="H1668" s="8"/>
      <c r="I1668" s="5"/>
      <c r="J1668" s="5"/>
      <c r="K1668" s="5"/>
    </row>
    <row r="1669" spans="2:11" x14ac:dyDescent="0.25">
      <c r="B1669" s="1"/>
      <c r="C1669" s="1"/>
      <c r="D1669" s="8"/>
      <c r="E1669" s="8"/>
      <c r="F1669" s="8"/>
      <c r="G1669" s="8"/>
      <c r="H1669" s="8"/>
      <c r="I1669" s="5"/>
      <c r="J1669" s="5"/>
      <c r="K1669" s="5"/>
    </row>
    <row r="1670" spans="2:11" x14ac:dyDescent="0.25">
      <c r="B1670" s="1"/>
      <c r="C1670" s="1"/>
      <c r="D1670" s="8"/>
      <c r="E1670" s="8"/>
      <c r="F1670" s="8"/>
      <c r="G1670" s="8"/>
      <c r="H1670" s="8"/>
      <c r="I1670" s="5"/>
      <c r="J1670" s="5"/>
      <c r="K1670" s="5"/>
    </row>
    <row r="1671" spans="2:11" x14ac:dyDescent="0.25">
      <c r="B1671" s="1"/>
      <c r="C1671" s="1"/>
      <c r="D1671" s="8"/>
      <c r="E1671" s="8"/>
      <c r="F1671" s="8"/>
      <c r="G1671" s="8"/>
      <c r="H1671" s="8"/>
      <c r="I1671" s="5"/>
      <c r="J1671" s="5"/>
      <c r="K1671" s="5"/>
    </row>
    <row r="1672" spans="2:11" x14ac:dyDescent="0.25">
      <c r="B1672" s="1"/>
      <c r="C1672" s="1"/>
      <c r="D1672" s="8"/>
      <c r="E1672" s="8"/>
      <c r="F1672" s="8"/>
      <c r="G1672" s="8"/>
      <c r="H1672" s="8"/>
      <c r="I1672" s="5"/>
      <c r="J1672" s="5"/>
      <c r="K1672" s="5"/>
    </row>
    <row r="1673" spans="2:11" x14ac:dyDescent="0.25">
      <c r="B1673" s="1"/>
      <c r="C1673" s="1"/>
      <c r="D1673" s="8"/>
      <c r="E1673" s="8"/>
      <c r="F1673" s="8"/>
      <c r="G1673" s="8"/>
      <c r="H1673" s="8"/>
      <c r="I1673" s="5"/>
      <c r="J1673" s="5"/>
      <c r="K1673" s="5"/>
    </row>
    <row r="1674" spans="2:11" x14ac:dyDescent="0.25">
      <c r="B1674" s="1"/>
      <c r="C1674" s="1"/>
      <c r="D1674" s="8"/>
      <c r="E1674" s="8"/>
      <c r="F1674" s="8"/>
      <c r="G1674" s="8"/>
      <c r="H1674" s="8"/>
      <c r="I1674" s="5"/>
      <c r="J1674" s="5"/>
      <c r="K1674" s="5"/>
    </row>
    <row r="1675" spans="2:11" x14ac:dyDescent="0.25">
      <c r="B1675" s="1"/>
      <c r="C1675" s="1"/>
      <c r="D1675" s="8"/>
      <c r="E1675" s="8"/>
      <c r="F1675" s="8"/>
      <c r="G1675" s="8"/>
      <c r="H1675" s="8"/>
      <c r="I1675" s="5"/>
      <c r="J1675" s="5"/>
      <c r="K1675" s="5"/>
    </row>
    <row r="1676" spans="2:11" x14ac:dyDescent="0.25">
      <c r="B1676" s="1"/>
      <c r="C1676" s="1"/>
      <c r="D1676" s="8"/>
      <c r="E1676" s="8"/>
      <c r="F1676" s="8"/>
      <c r="G1676" s="8"/>
      <c r="H1676" s="8"/>
      <c r="I1676" s="5"/>
      <c r="J1676" s="5"/>
      <c r="K1676" s="5"/>
    </row>
    <row r="1677" spans="2:11" x14ac:dyDescent="0.25">
      <c r="B1677" s="1"/>
      <c r="C1677" s="1"/>
      <c r="D1677" s="8"/>
      <c r="E1677" s="8"/>
      <c r="F1677" s="8"/>
      <c r="G1677" s="8"/>
      <c r="H1677" s="8"/>
      <c r="I1677" s="5"/>
      <c r="J1677" s="5"/>
      <c r="K1677" s="5"/>
    </row>
    <row r="1678" spans="2:11" x14ac:dyDescent="0.25">
      <c r="B1678" s="1"/>
      <c r="C1678" s="1"/>
      <c r="D1678" s="8"/>
      <c r="E1678" s="8"/>
      <c r="F1678" s="8"/>
      <c r="G1678" s="8"/>
      <c r="H1678" s="8"/>
      <c r="I1678" s="5"/>
      <c r="J1678" s="5"/>
      <c r="K1678" s="5"/>
    </row>
    <row r="1679" spans="2:11" x14ac:dyDescent="0.25">
      <c r="B1679" s="1"/>
      <c r="C1679" s="1"/>
      <c r="D1679" s="8"/>
      <c r="E1679" s="8"/>
      <c r="F1679" s="8"/>
      <c r="G1679" s="8"/>
      <c r="H1679" s="8"/>
      <c r="I1679" s="5"/>
      <c r="J1679" s="5"/>
      <c r="K1679" s="5"/>
    </row>
    <row r="1680" spans="2:11" x14ac:dyDescent="0.25">
      <c r="B1680" s="1"/>
      <c r="C1680" s="1"/>
      <c r="D1680" s="8"/>
      <c r="E1680" s="8"/>
      <c r="F1680" s="8"/>
      <c r="G1680" s="8"/>
      <c r="H1680" s="8"/>
      <c r="I1680" s="5"/>
      <c r="J1680" s="5"/>
      <c r="K1680" s="5"/>
    </row>
    <row r="1681" spans="2:11" x14ac:dyDescent="0.25">
      <c r="B1681" s="1"/>
      <c r="C1681" s="1"/>
      <c r="D1681" s="8"/>
      <c r="E1681" s="8"/>
      <c r="F1681" s="8"/>
      <c r="G1681" s="8"/>
      <c r="H1681" s="8"/>
      <c r="I1681" s="5"/>
      <c r="J1681" s="5"/>
      <c r="K1681" s="5"/>
    </row>
    <row r="1682" spans="2:11" x14ac:dyDescent="0.25">
      <c r="B1682" s="1"/>
      <c r="C1682" s="1"/>
      <c r="D1682" s="8"/>
      <c r="E1682" s="8"/>
      <c r="F1682" s="8"/>
      <c r="G1682" s="8"/>
      <c r="H1682" s="8"/>
      <c r="I1682" s="5"/>
      <c r="J1682" s="5"/>
      <c r="K1682" s="5"/>
    </row>
    <row r="1683" spans="2:11" x14ac:dyDescent="0.25">
      <c r="B1683" s="1"/>
      <c r="C1683" s="1"/>
      <c r="D1683" s="8"/>
      <c r="E1683" s="8"/>
      <c r="F1683" s="8"/>
      <c r="G1683" s="8"/>
      <c r="H1683" s="8"/>
      <c r="I1683" s="5"/>
      <c r="J1683" s="5"/>
      <c r="K1683" s="5"/>
    </row>
    <row r="1684" spans="2:11" x14ac:dyDescent="0.25">
      <c r="B1684" s="1"/>
      <c r="C1684" s="1"/>
      <c r="D1684" s="8"/>
      <c r="E1684" s="8"/>
      <c r="F1684" s="8"/>
      <c r="G1684" s="8"/>
      <c r="H1684" s="8"/>
      <c r="I1684" s="5"/>
      <c r="J1684" s="5"/>
      <c r="K1684" s="5"/>
    </row>
    <row r="1685" spans="2:11" x14ac:dyDescent="0.25">
      <c r="B1685" s="1"/>
      <c r="C1685" s="1"/>
      <c r="D1685" s="8"/>
      <c r="E1685" s="8"/>
      <c r="F1685" s="8"/>
      <c r="G1685" s="8"/>
      <c r="H1685" s="8"/>
      <c r="I1685" s="5"/>
      <c r="J1685" s="5"/>
      <c r="K1685" s="5"/>
    </row>
    <row r="1686" spans="2:11" x14ac:dyDescent="0.25">
      <c r="B1686" s="1"/>
      <c r="C1686" s="1"/>
      <c r="D1686" s="8"/>
      <c r="E1686" s="8"/>
      <c r="F1686" s="8"/>
      <c r="G1686" s="8"/>
      <c r="H1686" s="8"/>
      <c r="I1686" s="5"/>
      <c r="J1686" s="5"/>
      <c r="K1686" s="5"/>
    </row>
    <row r="1687" spans="2:11" x14ac:dyDescent="0.25">
      <c r="B1687" s="1"/>
      <c r="C1687" s="1"/>
      <c r="D1687" s="8"/>
      <c r="E1687" s="8"/>
      <c r="F1687" s="8"/>
      <c r="G1687" s="8"/>
      <c r="H1687" s="8"/>
      <c r="I1687" s="5"/>
      <c r="J1687" s="5"/>
      <c r="K1687" s="5"/>
    </row>
    <row r="1688" spans="2:11" x14ac:dyDescent="0.25">
      <c r="B1688" s="1"/>
      <c r="C1688" s="1"/>
      <c r="D1688" s="8"/>
      <c r="E1688" s="8"/>
      <c r="F1688" s="8"/>
      <c r="G1688" s="8"/>
      <c r="H1688" s="8"/>
      <c r="I1688" s="5"/>
      <c r="J1688" s="5"/>
      <c r="K1688" s="5"/>
    </row>
    <row r="1689" spans="2:11" x14ac:dyDescent="0.25">
      <c r="B1689" s="1"/>
      <c r="C1689" s="1"/>
      <c r="D1689" s="8"/>
      <c r="E1689" s="8"/>
      <c r="F1689" s="8"/>
      <c r="G1689" s="8"/>
      <c r="H1689" s="8"/>
      <c r="I1689" s="5"/>
      <c r="J1689" s="5"/>
      <c r="K1689" s="5"/>
    </row>
    <row r="1690" spans="2:11" x14ac:dyDescent="0.25">
      <c r="B1690" s="1"/>
      <c r="C1690" s="1"/>
      <c r="D1690" s="8"/>
      <c r="E1690" s="8"/>
      <c r="F1690" s="8"/>
      <c r="G1690" s="8"/>
      <c r="H1690" s="8"/>
      <c r="I1690" s="5"/>
      <c r="J1690" s="5"/>
      <c r="K1690" s="5"/>
    </row>
    <row r="1691" spans="2:11" x14ac:dyDescent="0.25">
      <c r="B1691" s="1"/>
      <c r="C1691" s="1"/>
      <c r="D1691" s="8"/>
      <c r="E1691" s="8"/>
      <c r="F1691" s="8"/>
      <c r="G1691" s="8"/>
      <c r="H1691" s="8"/>
      <c r="I1691" s="5"/>
      <c r="J1691" s="5"/>
      <c r="K1691" s="5"/>
    </row>
    <row r="1692" spans="2:11" x14ac:dyDescent="0.25">
      <c r="B1692" s="1"/>
      <c r="C1692" s="1"/>
      <c r="D1692" s="8"/>
      <c r="E1692" s="8"/>
      <c r="F1692" s="8"/>
      <c r="G1692" s="8"/>
      <c r="H1692" s="8"/>
      <c r="I1692" s="5"/>
      <c r="J1692" s="5"/>
      <c r="K1692" s="5"/>
    </row>
    <row r="1693" spans="2:11" x14ac:dyDescent="0.25">
      <c r="B1693" s="1"/>
      <c r="C1693" s="1"/>
      <c r="D1693" s="8"/>
      <c r="E1693" s="8"/>
      <c r="F1693" s="8"/>
      <c r="G1693" s="8"/>
      <c r="H1693" s="8"/>
      <c r="I1693" s="5"/>
      <c r="J1693" s="5"/>
      <c r="K1693" s="5"/>
    </row>
    <row r="1694" spans="2:11" x14ac:dyDescent="0.25">
      <c r="B1694" s="1"/>
      <c r="C1694" s="1"/>
      <c r="D1694" s="8"/>
      <c r="E1694" s="8"/>
      <c r="F1694" s="8"/>
      <c r="G1694" s="8"/>
      <c r="H1694" s="8"/>
      <c r="I1694" s="5"/>
      <c r="J1694" s="5"/>
      <c r="K1694" s="5"/>
    </row>
    <row r="1695" spans="2:11" x14ac:dyDescent="0.25">
      <c r="B1695" s="1"/>
      <c r="C1695" s="1"/>
      <c r="D1695" s="8"/>
      <c r="E1695" s="8"/>
      <c r="F1695" s="8"/>
      <c r="G1695" s="8"/>
      <c r="H1695" s="8"/>
      <c r="I1695" s="5"/>
      <c r="J1695" s="5"/>
      <c r="K1695" s="5"/>
    </row>
    <row r="1696" spans="2:11" x14ac:dyDescent="0.25">
      <c r="B1696" s="1"/>
      <c r="C1696" s="1"/>
      <c r="D1696" s="8"/>
      <c r="E1696" s="8"/>
      <c r="F1696" s="8"/>
      <c r="G1696" s="8"/>
      <c r="H1696" s="8"/>
      <c r="I1696" s="5"/>
      <c r="J1696" s="5"/>
      <c r="K1696" s="5"/>
    </row>
    <row r="1697" spans="2:11" x14ac:dyDescent="0.25">
      <c r="B1697" s="1"/>
      <c r="C1697" s="1"/>
      <c r="D1697" s="8"/>
      <c r="E1697" s="8"/>
      <c r="F1697" s="8"/>
      <c r="G1697" s="8"/>
      <c r="H1697" s="8"/>
      <c r="I1697" s="5"/>
      <c r="J1697" s="5"/>
      <c r="K1697" s="5"/>
    </row>
    <row r="1698" spans="2:11" x14ac:dyDescent="0.25">
      <c r="B1698" s="1"/>
      <c r="C1698" s="1"/>
      <c r="D1698" s="8"/>
      <c r="E1698" s="8"/>
      <c r="F1698" s="8"/>
      <c r="G1698" s="8"/>
      <c r="H1698" s="8"/>
      <c r="I1698" s="5"/>
      <c r="J1698" s="5"/>
      <c r="K1698" s="5"/>
    </row>
    <row r="1699" spans="2:11" x14ac:dyDescent="0.25">
      <c r="B1699" s="1"/>
      <c r="C1699" s="1"/>
      <c r="D1699" s="8"/>
      <c r="E1699" s="8"/>
      <c r="F1699" s="8"/>
      <c r="G1699" s="8"/>
      <c r="H1699" s="8"/>
      <c r="I1699" s="5"/>
      <c r="J1699" s="5"/>
      <c r="K1699" s="5"/>
    </row>
    <row r="1700" spans="2:11" x14ac:dyDescent="0.25">
      <c r="B1700" s="1"/>
      <c r="C1700" s="1"/>
      <c r="D1700" s="8"/>
      <c r="E1700" s="8"/>
      <c r="F1700" s="8"/>
      <c r="G1700" s="8"/>
      <c r="H1700" s="8"/>
      <c r="I1700" s="5"/>
      <c r="J1700" s="5"/>
      <c r="K1700" s="5"/>
    </row>
    <row r="1701" spans="2:11" x14ac:dyDescent="0.25">
      <c r="B1701" s="1"/>
      <c r="C1701" s="1"/>
      <c r="D1701" s="8"/>
      <c r="E1701" s="8"/>
      <c r="F1701" s="8"/>
      <c r="G1701" s="8"/>
      <c r="H1701" s="8"/>
      <c r="I1701" s="5"/>
      <c r="J1701" s="5"/>
      <c r="K1701" s="5"/>
    </row>
    <row r="1702" spans="2:11" x14ac:dyDescent="0.25">
      <c r="B1702" s="1"/>
      <c r="C1702" s="1"/>
      <c r="D1702" s="8"/>
      <c r="E1702" s="8"/>
      <c r="F1702" s="8"/>
      <c r="G1702" s="8"/>
      <c r="H1702" s="8"/>
      <c r="I1702" s="5"/>
      <c r="J1702" s="5"/>
      <c r="K1702" s="5"/>
    </row>
    <row r="1703" spans="2:11" x14ac:dyDescent="0.25">
      <c r="B1703" s="1"/>
      <c r="C1703" s="1"/>
      <c r="D1703" s="8"/>
      <c r="E1703" s="8"/>
      <c r="F1703" s="8"/>
      <c r="G1703" s="8"/>
      <c r="H1703" s="8"/>
      <c r="I1703" s="5"/>
      <c r="J1703" s="5"/>
      <c r="K1703" s="5"/>
    </row>
    <row r="1704" spans="2:11" x14ac:dyDescent="0.25">
      <c r="B1704" s="1"/>
      <c r="C1704" s="1"/>
      <c r="D1704" s="8"/>
      <c r="E1704" s="8"/>
      <c r="F1704" s="8"/>
      <c r="G1704" s="8"/>
      <c r="H1704" s="8"/>
      <c r="I1704" s="5"/>
      <c r="J1704" s="5"/>
      <c r="K1704" s="5"/>
    </row>
    <row r="1705" spans="2:11" x14ac:dyDescent="0.25">
      <c r="B1705" s="1"/>
      <c r="C1705" s="1"/>
      <c r="D1705" s="8"/>
      <c r="E1705" s="8"/>
      <c r="F1705" s="8"/>
      <c r="G1705" s="8"/>
      <c r="H1705" s="8"/>
      <c r="I1705" s="5"/>
      <c r="J1705" s="5"/>
      <c r="K1705" s="5"/>
    </row>
    <row r="1706" spans="2:11" x14ac:dyDescent="0.25">
      <c r="B1706" s="1"/>
      <c r="C1706" s="1"/>
      <c r="D1706" s="8"/>
      <c r="E1706" s="8"/>
      <c r="F1706" s="8"/>
      <c r="G1706" s="8"/>
      <c r="H1706" s="8"/>
      <c r="I1706" s="5"/>
      <c r="J1706" s="5"/>
      <c r="K1706" s="5"/>
    </row>
    <row r="1707" spans="2:11" x14ac:dyDescent="0.25">
      <c r="B1707" s="1"/>
      <c r="C1707" s="1"/>
      <c r="D1707" s="8"/>
      <c r="E1707" s="8"/>
      <c r="F1707" s="8"/>
      <c r="G1707" s="8"/>
      <c r="H1707" s="8"/>
      <c r="I1707" s="5"/>
      <c r="J1707" s="5"/>
      <c r="K1707" s="5"/>
    </row>
    <row r="1708" spans="2:11" x14ac:dyDescent="0.25">
      <c r="B1708" s="1"/>
      <c r="C1708" s="1"/>
      <c r="D1708" s="8"/>
      <c r="E1708" s="8"/>
      <c r="F1708" s="8"/>
      <c r="G1708" s="8"/>
      <c r="H1708" s="8"/>
      <c r="I1708" s="5"/>
      <c r="J1708" s="5"/>
      <c r="K1708" s="5"/>
    </row>
    <row r="1709" spans="2:11" x14ac:dyDescent="0.25">
      <c r="B1709" s="1"/>
      <c r="C1709" s="1"/>
      <c r="D1709" s="8"/>
      <c r="E1709" s="8"/>
      <c r="F1709" s="8"/>
      <c r="G1709" s="8"/>
      <c r="H1709" s="8"/>
      <c r="I1709" s="5"/>
      <c r="J1709" s="5"/>
      <c r="K1709" s="5"/>
    </row>
    <row r="1710" spans="2:11" x14ac:dyDescent="0.25">
      <c r="B1710" s="1"/>
      <c r="C1710" s="1"/>
      <c r="D1710" s="8"/>
      <c r="E1710" s="8"/>
      <c r="F1710" s="8"/>
      <c r="G1710" s="8"/>
      <c r="H1710" s="8"/>
      <c r="I1710" s="5"/>
      <c r="J1710" s="5"/>
      <c r="K1710" s="5"/>
    </row>
    <row r="1711" spans="2:11" x14ac:dyDescent="0.25">
      <c r="B1711" s="1"/>
      <c r="C1711" s="1"/>
      <c r="D1711" s="8"/>
      <c r="E1711" s="8"/>
      <c r="F1711" s="8"/>
      <c r="G1711" s="8"/>
      <c r="H1711" s="8"/>
      <c r="I1711" s="5"/>
      <c r="J1711" s="5"/>
      <c r="K1711" s="5"/>
    </row>
    <row r="1712" spans="2:11" x14ac:dyDescent="0.25">
      <c r="B1712" s="1"/>
      <c r="C1712" s="1"/>
      <c r="D1712" s="8"/>
      <c r="E1712" s="8"/>
      <c r="F1712" s="8"/>
      <c r="G1712" s="8"/>
      <c r="H1712" s="8"/>
      <c r="I1712" s="5"/>
      <c r="J1712" s="5"/>
      <c r="K1712" s="5"/>
    </row>
    <row r="1713" spans="2:11" x14ac:dyDescent="0.25">
      <c r="B1713" s="1"/>
      <c r="C1713" s="1"/>
      <c r="D1713" s="8"/>
      <c r="E1713" s="8"/>
      <c r="F1713" s="8"/>
      <c r="G1713" s="8"/>
      <c r="H1713" s="8"/>
      <c r="I1713" s="5"/>
      <c r="J1713" s="5"/>
      <c r="K1713" s="5"/>
    </row>
  </sheetData>
  <mergeCells count="6">
    <mergeCell ref="D35:I35"/>
    <mergeCell ref="D36:F36"/>
    <mergeCell ref="G36:I36"/>
    <mergeCell ref="D45:K45"/>
    <mergeCell ref="D46:G46"/>
    <mergeCell ref="H46:K46"/>
  </mergeCells>
  <pageMargins left="0.75" right="0.75" top="1" bottom="1" header="0.5" footer="0.5"/>
  <pageSetup paperSize="9"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B2:AM41"/>
  <sheetViews>
    <sheetView zoomScaleNormal="100" workbookViewId="0">
      <selection activeCell="C7" sqref="C7"/>
    </sheetView>
  </sheetViews>
  <sheetFormatPr defaultRowHeight="13.2" x14ac:dyDescent="0.25"/>
  <cols>
    <col min="1" max="1" width="2.88671875" customWidth="1"/>
    <col min="2" max="2" width="10.6640625" customWidth="1"/>
    <col min="3" max="3" width="54" bestFit="1" customWidth="1"/>
    <col min="4" max="4" width="9.5546875" style="32" bestFit="1" customWidth="1"/>
    <col min="5" max="5" width="12.88671875" customWidth="1"/>
    <col min="6" max="6" width="14.88671875" customWidth="1"/>
    <col min="7" max="8" width="15.109375" customWidth="1"/>
    <col min="9" max="9" width="12.6640625" bestFit="1" customWidth="1"/>
    <col min="10" max="10" width="11.5546875" bestFit="1" customWidth="1"/>
    <col min="11" max="11" width="32.88671875" customWidth="1"/>
    <col min="12" max="12" width="13.6640625" bestFit="1" customWidth="1"/>
    <col min="13" max="14" width="12.5546875" bestFit="1" customWidth="1"/>
    <col min="15" max="15" width="9.6640625" bestFit="1" customWidth="1"/>
    <col min="16" max="16" width="4" bestFit="1" customWidth="1"/>
    <col min="17" max="18" width="11.5546875" bestFit="1" customWidth="1"/>
    <col min="19" max="19" width="5.6640625" bestFit="1" customWidth="1"/>
    <col min="20" max="20" width="5.109375" bestFit="1" customWidth="1"/>
    <col min="21" max="21" width="5.6640625" bestFit="1" customWidth="1"/>
    <col min="22" max="22" width="10.6640625" bestFit="1" customWidth="1"/>
    <col min="23" max="23" width="6.5546875" bestFit="1" customWidth="1"/>
    <col min="24" max="24" width="6.109375" bestFit="1" customWidth="1"/>
    <col min="25" max="27" width="6.44140625" bestFit="1" customWidth="1"/>
    <col min="28" max="28" width="21.33203125" bestFit="1" customWidth="1"/>
    <col min="29" max="30" width="6.5546875" bestFit="1" customWidth="1"/>
    <col min="31" max="32" width="6.109375" bestFit="1" customWidth="1"/>
    <col min="33" max="35" width="6" bestFit="1" customWidth="1"/>
    <col min="36" max="36" width="5.33203125" bestFit="1" customWidth="1"/>
    <col min="37" max="38" width="5.88671875" bestFit="1" customWidth="1"/>
  </cols>
  <sheetData>
    <row r="2" spans="2:39" x14ac:dyDescent="0.25">
      <c r="G2" s="1626" t="s">
        <v>50</v>
      </c>
      <c r="H2" s="1626"/>
      <c r="I2" s="1626"/>
      <c r="J2" s="1626"/>
      <c r="K2" s="1626"/>
      <c r="L2" s="1626"/>
      <c r="M2" s="1626"/>
      <c r="N2" s="1626"/>
      <c r="O2" s="1626"/>
      <c r="P2" s="1626"/>
      <c r="Q2" s="1626"/>
      <c r="R2" s="1626"/>
      <c r="S2" s="1626"/>
      <c r="T2" s="1626"/>
      <c r="U2" s="1626"/>
      <c r="V2" s="1626"/>
      <c r="W2" s="1626"/>
      <c r="X2" s="1626"/>
      <c r="Y2" s="1626"/>
      <c r="Z2" s="1626"/>
      <c r="AA2" s="1626"/>
      <c r="AB2" s="1626"/>
      <c r="AC2" s="1626"/>
      <c r="AD2" s="1626"/>
      <c r="AE2" s="1626"/>
      <c r="AF2" s="1626"/>
      <c r="AG2" s="1626"/>
      <c r="AH2" s="1626"/>
      <c r="AI2" s="1626"/>
      <c r="AJ2" s="1626"/>
      <c r="AK2" s="1626"/>
      <c r="AL2" s="1626"/>
    </row>
    <row r="3" spans="2:39" x14ac:dyDescent="0.25">
      <c r="B3" s="10"/>
      <c r="C3" s="10"/>
    </row>
    <row r="4" spans="2:39" s="16" customFormat="1" ht="13.8" x14ac:dyDescent="0.25">
      <c r="B4" s="33" t="s">
        <v>4</v>
      </c>
      <c r="C4" s="194" t="s">
        <v>273</v>
      </c>
      <c r="D4" s="194" t="s">
        <v>27</v>
      </c>
      <c r="E4" s="33" t="s">
        <v>394</v>
      </c>
      <c r="F4" s="33" t="s">
        <v>395</v>
      </c>
      <c r="G4" s="33" t="s">
        <v>396</v>
      </c>
      <c r="H4" s="33" t="s">
        <v>397</v>
      </c>
      <c r="I4"/>
      <c r="J4"/>
      <c r="K4"/>
      <c r="L4"/>
      <c r="M4"/>
      <c r="N4"/>
      <c r="O4"/>
      <c r="P4"/>
      <c r="Q4"/>
      <c r="R4"/>
      <c r="S4"/>
      <c r="T4"/>
      <c r="U4"/>
      <c r="V4"/>
      <c r="W4"/>
      <c r="X4"/>
      <c r="Y4"/>
      <c r="Z4"/>
      <c r="AA4"/>
      <c r="AB4"/>
      <c r="AC4"/>
      <c r="AD4"/>
      <c r="AE4"/>
      <c r="AF4"/>
      <c r="AG4"/>
      <c r="AH4"/>
      <c r="AI4"/>
      <c r="AJ4"/>
      <c r="AK4"/>
      <c r="AL4"/>
      <c r="AM4"/>
    </row>
    <row r="5" spans="2:39" s="11" customFormat="1" x14ac:dyDescent="0.25">
      <c r="B5" s="13" t="str">
        <f>Commodities!C6</f>
        <v>RHDDB</v>
      </c>
      <c r="C5" s="195" t="str">
        <f>Commodities!D6</f>
        <v>Residential heating Decentralised Detached Buildings Demand</v>
      </c>
      <c r="D5" s="195" t="str">
        <f>Commodities!E6</f>
        <v>Mm2</v>
      </c>
      <c r="E5" s="31">
        <f>Buildings_stock_eff12!C33+Buildings_stock_eff12!D33</f>
        <v>3.0105094648067983</v>
      </c>
      <c r="F5" s="89">
        <f>Buildings_stock_eff12!C4+Buildings_stock_eff12!D4</f>
        <v>9.3998816315150258</v>
      </c>
      <c r="G5" s="31">
        <f>Buildings_stock_eff34!C33+Buildings_stock_eff34!D33</f>
        <v>38.739934450809187</v>
      </c>
      <c r="H5" s="89">
        <f>Buildings_stock_eff34!C4+Buildings_stock_eff34!D4</f>
        <v>13.195001105632052</v>
      </c>
      <c r="I5"/>
      <c r="J5"/>
      <c r="K5"/>
      <c r="L5"/>
      <c r="M5"/>
      <c r="N5"/>
      <c r="O5"/>
      <c r="P5"/>
      <c r="Q5"/>
      <c r="R5"/>
      <c r="S5"/>
      <c r="T5"/>
      <c r="U5"/>
      <c r="V5"/>
      <c r="W5"/>
      <c r="X5"/>
      <c r="Y5"/>
      <c r="Z5"/>
      <c r="AA5"/>
      <c r="AB5"/>
      <c r="AC5"/>
      <c r="AD5"/>
      <c r="AE5"/>
      <c r="AF5"/>
      <c r="AG5"/>
      <c r="AH5"/>
      <c r="AI5"/>
      <c r="AJ5"/>
      <c r="AK5"/>
      <c r="AL5"/>
      <c r="AM5"/>
    </row>
    <row r="6" spans="2:39" x14ac:dyDescent="0.25">
      <c r="B6" s="13" t="str">
        <f>Commodities!C7</f>
        <v>RHCDB</v>
      </c>
      <c r="C6" s="195" t="str">
        <f>Commodities!D7</f>
        <v>Residential heating Centralised Detached Buildings Demand</v>
      </c>
      <c r="D6" s="195" t="str">
        <f>Commodities!E7</f>
        <v>Mm2</v>
      </c>
      <c r="E6" s="31">
        <f>Buildings_stock_eff12!C34+Buildings_stock_eff12!D34</f>
        <v>4.1500001449407433</v>
      </c>
      <c r="F6" s="89">
        <f>Buildings_stock_eff12!C5+Buildings_stock_eff12!D5</f>
        <v>15.79462661064667</v>
      </c>
      <c r="G6" s="31">
        <f>Buildings_stock_eff34!C34+Buildings_stock_eff34!D34</f>
        <v>72.273788403388693</v>
      </c>
      <c r="H6" s="89">
        <f>Buildings_stock_eff34!C5+Buildings_stock_eff34!D5</f>
        <v>25.320914999763815</v>
      </c>
    </row>
    <row r="7" spans="2:39" x14ac:dyDescent="0.25">
      <c r="B7" s="13" t="str">
        <f>Commodities!C8</f>
        <v>RHIDB</v>
      </c>
      <c r="C7" s="195" t="str">
        <f>Commodities!D8</f>
        <v>Residential heating Indivdual Detached Buildings Demand</v>
      </c>
      <c r="D7" s="195" t="str">
        <f>Commodities!E8</f>
        <v>Mm2</v>
      </c>
      <c r="E7" s="31">
        <f>Buildings_stock_eff12!C35+Buildings_stock_eff12!D35</f>
        <v>2.0500353902524573</v>
      </c>
      <c r="F7" s="89">
        <f>Buildings_stock_eff12!C6+Buildings_stock_eff12!D6</f>
        <v>8.4743467578383029</v>
      </c>
      <c r="G7" s="31">
        <f>Buildings_stock_eff34!C35+Buildings_stock_eff34!D35</f>
        <v>70.392587145802096</v>
      </c>
      <c r="H7" s="89">
        <f>Buildings_stock_eff34!C6+Buildings_stock_eff34!D6</f>
        <v>26.28646889460413</v>
      </c>
    </row>
    <row r="8" spans="2:39" x14ac:dyDescent="0.25">
      <c r="B8" s="13" t="str">
        <f>Commodities!C9</f>
        <v>RHDMB</v>
      </c>
      <c r="C8" s="195" t="str">
        <f>Commodities!D9</f>
        <v>Residential heating Decentralised Multi S. Buildings Demand</v>
      </c>
      <c r="D8" s="195" t="str">
        <f>Commodities!E9</f>
        <v>Mm2</v>
      </c>
      <c r="E8" s="31">
        <f>Buildings_stock_eff12!C36+Buildings_stock_eff12!D36</f>
        <v>1.0300998353827624</v>
      </c>
      <c r="F8" s="89">
        <f>Buildings_stock_eff12!C7+Buildings_stock_eff12!D7</f>
        <v>2.6235418360860701</v>
      </c>
      <c r="G8" s="31">
        <f>Buildings_stock_eff34!C36+Buildings_stock_eff34!D36</f>
        <v>17.978858120763107</v>
      </c>
      <c r="H8" s="89">
        <f>Buildings_stock_eff34!C7+Buildings_stock_eff34!D7</f>
        <v>3.98851285892348</v>
      </c>
      <c r="AF8" s="15"/>
      <c r="AG8" s="15"/>
    </row>
    <row r="9" spans="2:39" x14ac:dyDescent="0.25">
      <c r="B9" s="13" t="str">
        <f>Commodities!C10</f>
        <v>RHCMB</v>
      </c>
      <c r="C9" s="195" t="str">
        <f>Commodities!D10</f>
        <v>Residential heating Centralised Multi S. Buildings Demand</v>
      </c>
      <c r="D9" s="195" t="str">
        <f>Commodities!E10</f>
        <v>Mm2</v>
      </c>
      <c r="E9" s="31">
        <f>Buildings_stock_eff12!C37+Buildings_stock_eff12!D37</f>
        <v>2.5959594630895531</v>
      </c>
      <c r="F9" s="89">
        <f>Buildings_stock_eff12!C8+Buildings_stock_eff12!D8</f>
        <v>10.614444329644634</v>
      </c>
      <c r="G9" s="31">
        <f>Buildings_stock_eff34!C37+Buildings_stock_eff34!D37</f>
        <v>94.16005995105715</v>
      </c>
      <c r="H9" s="89">
        <f>Buildings_stock_eff34!C8+Buildings_stock_eff34!D8</f>
        <v>22.849808268680981</v>
      </c>
      <c r="AF9" s="15"/>
    </row>
    <row r="10" spans="2:39" x14ac:dyDescent="0.25">
      <c r="B10" s="13" t="str">
        <f>Commodities!C11</f>
        <v>RHIMB</v>
      </c>
      <c r="C10" s="195" t="str">
        <f>Commodities!D11</f>
        <v>Residential heating Individual Multi S. Buildings Demand</v>
      </c>
      <c r="D10" s="195" t="str">
        <f>Commodities!E11</f>
        <v>Mm2</v>
      </c>
      <c r="E10" s="31">
        <f>Buildings_stock_eff12!C38+Buildings_stock_eff12!D38</f>
        <v>7.8274701527684676E-2</v>
      </c>
      <c r="F10" s="89">
        <f>Buildings_stock_eff12!C9+Buildings_stock_eff12!D9</f>
        <v>0.37902583426929698</v>
      </c>
      <c r="G10" s="31">
        <f>Buildings_stock_eff34!C38+Buildings_stock_eff34!D38</f>
        <v>3.690001928179766</v>
      </c>
      <c r="H10" s="89">
        <f>Buildings_stock_eff34!C9+Buildings_stock_eff34!D9</f>
        <v>1.5183328723955354</v>
      </c>
    </row>
    <row r="24" spans="4:4" x14ac:dyDescent="0.25">
      <c r="D24"/>
    </row>
    <row r="25" spans="4:4" x14ac:dyDescent="0.25">
      <c r="D25"/>
    </row>
    <row r="26" spans="4:4" x14ac:dyDescent="0.25">
      <c r="D26"/>
    </row>
    <row r="27" spans="4:4" x14ac:dyDescent="0.25">
      <c r="D27"/>
    </row>
    <row r="28" spans="4:4" x14ac:dyDescent="0.25">
      <c r="D28"/>
    </row>
    <row r="29" spans="4:4" x14ac:dyDescent="0.25">
      <c r="D29"/>
    </row>
    <row r="30" spans="4:4" x14ac:dyDescent="0.25">
      <c r="D30"/>
    </row>
    <row r="31" spans="4:4" x14ac:dyDescent="0.25">
      <c r="D31"/>
    </row>
    <row r="32" spans="4: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sheetData>
  <mergeCells count="1">
    <mergeCell ref="G2:AL2"/>
  </mergeCells>
  <phoneticPr fontId="26" type="noConversion"/>
  <pageMargins left="0.75" right="0.75" top="1" bottom="1" header="0.5" footer="0.5"/>
  <pageSetup paperSize="9" orientation="portrait" r:id="rId1"/>
  <headerFooter alignWithMargins="0"/>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B1:K28"/>
  <sheetViews>
    <sheetView zoomScaleNormal="100" workbookViewId="0">
      <selection activeCell="D41" sqref="D41"/>
    </sheetView>
  </sheetViews>
  <sheetFormatPr defaultRowHeight="13.2" x14ac:dyDescent="0.25"/>
  <cols>
    <col min="1" max="1" width="4.6640625" customWidth="1"/>
    <col min="2" max="2" width="16.33203125" customWidth="1"/>
    <col min="3" max="3" width="53.44140625" bestFit="1" customWidth="1"/>
    <col min="5" max="5" width="11.5546875" customWidth="1"/>
    <col min="6" max="6" width="3.5546875" bestFit="1" customWidth="1"/>
    <col min="7" max="7" width="4" bestFit="1" customWidth="1"/>
    <col min="8" max="8" width="10.44140625" customWidth="1"/>
    <col min="9" max="9" width="10.5546875" customWidth="1"/>
    <col min="10" max="11" width="12.109375" customWidth="1"/>
  </cols>
  <sheetData>
    <row r="1" spans="2:11" x14ac:dyDescent="0.25">
      <c r="G1" s="99"/>
      <c r="H1" s="100"/>
    </row>
    <row r="3" spans="2:11" ht="13.8" x14ac:dyDescent="0.3">
      <c r="B3" s="14"/>
      <c r="C3" s="20"/>
      <c r="D3" s="20"/>
      <c r="E3" s="21" t="s">
        <v>8</v>
      </c>
      <c r="F3" s="20"/>
    </row>
    <row r="4" spans="2:11" ht="27.6" x14ac:dyDescent="0.25">
      <c r="B4" s="19" t="s">
        <v>2</v>
      </c>
      <c r="C4" s="19" t="s">
        <v>26</v>
      </c>
      <c r="D4" s="19" t="s">
        <v>14</v>
      </c>
      <c r="E4" s="22" t="s">
        <v>15</v>
      </c>
      <c r="F4" s="23" t="s">
        <v>16</v>
      </c>
      <c r="G4" s="23" t="s">
        <v>197</v>
      </c>
      <c r="H4" s="23" t="s">
        <v>398</v>
      </c>
      <c r="I4" s="23" t="s">
        <v>399</v>
      </c>
      <c r="J4" s="23" t="s">
        <v>400</v>
      </c>
      <c r="K4" s="23" t="s">
        <v>401</v>
      </c>
    </row>
    <row r="5" spans="2:11" ht="13.8" thickBot="1" x14ac:dyDescent="0.3">
      <c r="B5" s="24" t="s">
        <v>45</v>
      </c>
      <c r="C5" s="25"/>
      <c r="D5" s="25"/>
      <c r="E5" s="26"/>
      <c r="F5" s="27"/>
      <c r="G5" s="27"/>
      <c r="H5" s="27" t="s">
        <v>44</v>
      </c>
      <c r="I5" s="27" t="s">
        <v>44</v>
      </c>
      <c r="J5" s="27" t="s">
        <v>44</v>
      </c>
      <c r="K5" s="27" t="s">
        <v>44</v>
      </c>
    </row>
    <row r="6" spans="2:11" x14ac:dyDescent="0.25">
      <c r="B6" t="str">
        <f>Processes!D42</f>
        <v>FT-RESNGA</v>
      </c>
      <c r="C6" t="str">
        <f>Processes!E42</f>
        <v>Fuel Technology Nat. Gas RES</v>
      </c>
      <c r="D6" t="str">
        <f>RIGHT(Commodities!C12,3)</f>
        <v>NGA</v>
      </c>
      <c r="E6" t="str">
        <f>Commodities!C12</f>
        <v>RESNGA</v>
      </c>
      <c r="F6" s="28">
        <v>1</v>
      </c>
      <c r="G6">
        <v>50</v>
      </c>
      <c r="H6" s="96">
        <f>Boilers12!R7/Boilers12!H7+Boilers12!R16/Boilers12!H16</f>
        <v>0</v>
      </c>
      <c r="I6" s="96">
        <f>Boilers12!U7/Boilers12!I7+Boilers12!U16/Boilers12!I16</f>
        <v>0</v>
      </c>
      <c r="J6" s="96">
        <f>Boilers34!R7/Boilers34!H7+Boilers34!R16/Boilers34!H16</f>
        <v>0.38375974683544301</v>
      </c>
      <c r="K6" s="96">
        <f>Boilers34!U7/Boilers34!I7+Boilers34!U16/Boilers34!I16</f>
        <v>1.535038987341772</v>
      </c>
    </row>
    <row r="7" spans="2:11" x14ac:dyDescent="0.25">
      <c r="B7" t="str">
        <f>Processes!D43</f>
        <v>FT-RESDSL</v>
      </c>
      <c r="C7" t="str">
        <f>Processes!E43</f>
        <v>Fuel Technology Diesel RES</v>
      </c>
      <c r="D7" t="str">
        <f>RIGHT(Commodities!C13,3)</f>
        <v>DSL</v>
      </c>
      <c r="E7" t="str">
        <f>Commodities!C13</f>
        <v>RESDSL</v>
      </c>
      <c r="F7" s="28">
        <v>1</v>
      </c>
      <c r="G7">
        <v>50</v>
      </c>
      <c r="H7" s="96">
        <f>Boilers12!R8/Boilers12!H8+Boilers12!R17/Boilers12!H17</f>
        <v>6.1157275243496886E-2</v>
      </c>
      <c r="I7" s="96">
        <f>Boilers12!U8/Boilers12!I8+Boilers12!U17/Boilers12!I17</f>
        <v>0.72726185213487082</v>
      </c>
      <c r="J7" s="96">
        <f>Boilers34!R8/Boilers34!H8+Boilers34!R17/Boilers34!H17</f>
        <v>1.7207195995406981</v>
      </c>
      <c r="K7" s="96">
        <f>Boilers34!U8/Boilers34!I8+Boilers34!U17/Boilers34!I17</f>
        <v>1.6452118324280869</v>
      </c>
    </row>
    <row r="8" spans="2:11" x14ac:dyDescent="0.25">
      <c r="B8" t="str">
        <f>Processes!D44</f>
        <v>FT-RESWPE</v>
      </c>
      <c r="C8" t="str">
        <f>Processes!E44</f>
        <v>Fuel Technology Wood Pellets RES</v>
      </c>
      <c r="D8" t="str">
        <f>RIGHT(Commodities!C14,3)</f>
        <v>WPE</v>
      </c>
      <c r="E8" t="str">
        <f>Commodities!C14</f>
        <v>RESWPE</v>
      </c>
      <c r="F8" s="28">
        <v>1</v>
      </c>
      <c r="G8">
        <v>50</v>
      </c>
      <c r="H8" s="96">
        <f>Boilers12!R9/Boilers12!H9+Boilers12!R18/Boilers12!H18</f>
        <v>1.4878599482929722</v>
      </c>
      <c r="I8" s="96">
        <f>Boilers12!U9/Boilers12!I9+Boilers12!U18/Boilers12!I18</f>
        <v>9.6299385935186468</v>
      </c>
      <c r="J8" s="96">
        <f>Boilers34!R9/Boilers34!H9+Boilers34!R18/Boilers34!H18</f>
        <v>32.486985758612597</v>
      </c>
      <c r="K8" s="96">
        <f>Boilers34!U9/Boilers34!I9+Boilers34!U18/Boilers34!I18</f>
        <v>11.914466043418692</v>
      </c>
    </row>
    <row r="9" spans="2:11" x14ac:dyDescent="0.25">
      <c r="B9" t="str">
        <f>Processes!D45</f>
        <v>FT-RESFIW</v>
      </c>
      <c r="C9" t="str">
        <f>Processes!E45</f>
        <v>Fuel Technology Firewoods RES</v>
      </c>
      <c r="D9" t="str">
        <f>RIGHT(Commodities!C15,3)</f>
        <v>FIW</v>
      </c>
      <c r="E9" t="str">
        <f>Commodities!C15</f>
        <v>RESFIW</v>
      </c>
      <c r="F9" s="28">
        <v>1</v>
      </c>
      <c r="G9">
        <v>50</v>
      </c>
      <c r="H9" s="96"/>
      <c r="I9" s="96"/>
      <c r="J9" s="96"/>
      <c r="K9" s="96"/>
    </row>
    <row r="10" spans="2:11" x14ac:dyDescent="0.25">
      <c r="B10" t="str">
        <f>Processes!D46</f>
        <v>FT-RESSTR</v>
      </c>
      <c r="C10" t="str">
        <f>Processes!E46</f>
        <v>Fuel Technology Straw RES</v>
      </c>
      <c r="D10" t="str">
        <f>RIGHT(Commodities!C16,3)</f>
        <v>STR</v>
      </c>
      <c r="E10" t="str">
        <f>Commodities!C16</f>
        <v>RESSTR</v>
      </c>
      <c r="F10" s="28">
        <v>1</v>
      </c>
      <c r="G10">
        <v>50</v>
      </c>
      <c r="H10" s="96"/>
      <c r="I10" s="96"/>
      <c r="J10" s="96"/>
      <c r="K10" s="96"/>
    </row>
    <row r="11" spans="2:11" x14ac:dyDescent="0.25">
      <c r="B11" t="str">
        <f>Processes!D47</f>
        <v>FT-RESH2</v>
      </c>
      <c r="C11" t="str">
        <f>Processes!E47</f>
        <v>Fuel Technology Hydrogen RES</v>
      </c>
      <c r="D11" t="s">
        <v>590</v>
      </c>
      <c r="E11" t="str">
        <f>Commodities!C17</f>
        <v>RESH2</v>
      </c>
      <c r="F11" s="28">
        <v>1</v>
      </c>
      <c r="G11">
        <v>50</v>
      </c>
      <c r="H11" s="96"/>
      <c r="I11" s="96"/>
      <c r="J11" s="96"/>
      <c r="K11" s="96"/>
    </row>
    <row r="12" spans="2:11" x14ac:dyDescent="0.25">
      <c r="B12" t="str">
        <f>Processes!D48</f>
        <v>FT-RESSOL</v>
      </c>
      <c r="C12" t="str">
        <f>Processes!E48</f>
        <v>Fuel Technology Solar RES</v>
      </c>
      <c r="D12" t="str">
        <f>RIGHT(Commodities!C18,3)</f>
        <v>SOL</v>
      </c>
      <c r="E12" t="str">
        <f>Commodities!C18</f>
        <v>RESSOL</v>
      </c>
      <c r="F12" s="28">
        <v>1</v>
      </c>
      <c r="G12">
        <v>50</v>
      </c>
      <c r="H12" s="90">
        <f>Boilers12!R11/Boilers12!H11+Boilers12!R20/Boilers12!H20</f>
        <v>2.602483346155816E-2</v>
      </c>
      <c r="I12" s="90">
        <f>Boilers12!U11/Boilers12!I11+Boilers12!U20/Boilers12!I20</f>
        <v>5.2049666923116321E-2</v>
      </c>
      <c r="J12" s="90">
        <f>Boilers34!R11/Boilers34!H11+Boilers34!R20/Boilers34!H20</f>
        <v>0.31229800153869791</v>
      </c>
      <c r="K12" s="90">
        <f>Boilers34!U11/Boilers34!I11+Boilers34!U20/Boilers34!I20</f>
        <v>0.13012416730779081</v>
      </c>
    </row>
    <row r="13" spans="2:11" x14ac:dyDescent="0.25">
      <c r="B13" t="str">
        <f>Processes!D49</f>
        <v>FT-RESELCH</v>
      </c>
      <c r="C13" t="str">
        <f>Processes!E49</f>
        <v>Fuel Technology for Heating Electricity RES</v>
      </c>
      <c r="D13" t="s">
        <v>199</v>
      </c>
      <c r="E13" t="str">
        <f>Commodities!C19</f>
        <v>RESELCH</v>
      </c>
      <c r="F13" s="28">
        <v>1</v>
      </c>
      <c r="G13">
        <v>50</v>
      </c>
      <c r="H13" s="96"/>
      <c r="I13" s="96"/>
      <c r="J13" s="96"/>
      <c r="K13" s="96"/>
    </row>
    <row r="14" spans="2:11" x14ac:dyDescent="0.25">
      <c r="B14" t="str">
        <f>Processes!D50</f>
        <v>FT-RESHCE</v>
      </c>
      <c r="C14" t="str">
        <f>Processes!E50</f>
        <v>Fuel Technology Centralised District Heat RES</v>
      </c>
      <c r="D14" s="17" t="s">
        <v>256</v>
      </c>
      <c r="E14" s="11" t="str">
        <f>Commodities!C20</f>
        <v>RESHCE</v>
      </c>
      <c r="F14" s="28">
        <v>1</v>
      </c>
      <c r="G14">
        <v>50</v>
      </c>
      <c r="H14" s="96">
        <f>Boilers12!R14/Boilers12!H14+Boilers12!R23/Boilers12!H23</f>
        <v>2.2872744259026936</v>
      </c>
      <c r="I14" s="96">
        <f>Boilers12!U14/Boilers12!I14+Boilers12!U23/Boilers12!I23</f>
        <v>6.2325796806761087</v>
      </c>
      <c r="J14" s="96">
        <f>Boilers34!R14/Boilers34!H14+Boilers34!R23/Boilers34!H23</f>
        <v>55.670855016451043</v>
      </c>
      <c r="K14" s="96">
        <f>Boilers34!U14/Boilers34!I14+Boilers34!U23/Boilers34!I23</f>
        <v>14.22624138402519</v>
      </c>
    </row>
    <row r="15" spans="2:11" x14ac:dyDescent="0.25">
      <c r="B15" s="29" t="str">
        <f>Processes!D51</f>
        <v>FT-RESHDE</v>
      </c>
      <c r="C15" s="29" t="str">
        <f>Processes!E51</f>
        <v>Fuel Technology Decentralised District Heat RES</v>
      </c>
      <c r="D15" s="30" t="s">
        <v>258</v>
      </c>
      <c r="E15" s="37" t="str">
        <f>Commodities!C21</f>
        <v>RESHDE</v>
      </c>
      <c r="F15" s="50">
        <v>1</v>
      </c>
      <c r="G15" s="29">
        <v>50</v>
      </c>
      <c r="H15" s="101">
        <f>Boilers12!R15/Boilers12!H15+Boilers12!R24/Boilers12!H24</f>
        <v>1.1489271946906072</v>
      </c>
      <c r="I15" s="101">
        <f>Boilers12!U15/Boilers12!I15+Boilers12!U24/Boilers12!I24</f>
        <v>2.1243668439087786</v>
      </c>
      <c r="J15" s="101">
        <f>Boilers34!R15/Boilers34!H15+Boilers34!R24/Boilers34!H24</f>
        <v>9.3786273690097808</v>
      </c>
      <c r="K15" s="101">
        <f>Boilers34!U15/Boilers34!I15+Boilers34!U24/Boilers34!I24</f>
        <v>2.2254755988623209</v>
      </c>
    </row>
    <row r="16" spans="2:11" x14ac:dyDescent="0.25">
      <c r="B16" s="1" t="str">
        <f>Processes!D52</f>
        <v>FT-RESSNG</v>
      </c>
      <c r="C16" s="1" t="str">
        <f>Processes!E52</f>
        <v>Fuel Technology Bio Synt. Nat. Gas RES</v>
      </c>
      <c r="D16" t="str">
        <f>RIGHT(Commodities!C22,3)&amp;"1"</f>
        <v>SNG1</v>
      </c>
      <c r="E16" t="str">
        <f>Commodities!C22</f>
        <v>RESSNG</v>
      </c>
      <c r="F16" s="28">
        <v>1</v>
      </c>
      <c r="G16">
        <v>50</v>
      </c>
    </row>
    <row r="17" spans="2:9" x14ac:dyDescent="0.25">
      <c r="B17" s="1"/>
      <c r="C17" s="1"/>
      <c r="D17" t="str">
        <f>RIGHT(Commodities!C22,3)&amp;"2"</f>
        <v>SNG2</v>
      </c>
      <c r="F17" s="28"/>
    </row>
    <row r="18" spans="2:9" x14ac:dyDescent="0.25">
      <c r="B18" s="1" t="str">
        <f>Processes!D53</f>
        <v>FT-RESDSB</v>
      </c>
      <c r="C18" s="1" t="str">
        <f>Processes!E53</f>
        <v>Fuel Technology BioDiesel RES</v>
      </c>
      <c r="D18" t="str">
        <f>RIGHT(Commodities!C23,3)&amp;"1"</f>
        <v>DSB1</v>
      </c>
      <c r="E18" t="str">
        <f>Commodities!C23</f>
        <v>RESDSB</v>
      </c>
      <c r="F18" s="28">
        <v>1</v>
      </c>
      <c r="G18">
        <v>50</v>
      </c>
      <c r="H18" s="1"/>
      <c r="I18" s="3"/>
    </row>
    <row r="19" spans="2:9" x14ac:dyDescent="0.25">
      <c r="D19" t="str">
        <f>RIGHT(Commodities!C23,3)&amp;"2"</f>
        <v>DSB2</v>
      </c>
      <c r="F19" s="28"/>
    </row>
    <row r="23" spans="2:9" ht="14.4" x14ac:dyDescent="0.3">
      <c r="I23" s="426"/>
    </row>
    <row r="28" spans="2:9" x14ac:dyDescent="0.25">
      <c r="I28" s="300"/>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T32"/>
  <sheetViews>
    <sheetView zoomScale="85" zoomScaleNormal="85" workbookViewId="0">
      <selection activeCell="O24" sqref="O24"/>
    </sheetView>
  </sheetViews>
  <sheetFormatPr defaultRowHeight="13.2" x14ac:dyDescent="0.25"/>
  <cols>
    <col min="2" max="2" width="36" customWidth="1"/>
    <col min="3" max="5" width="6.6640625" customWidth="1"/>
    <col min="7" max="7" width="8.6640625" bestFit="1" customWidth="1"/>
    <col min="8" max="8" width="26.44140625" customWidth="1"/>
    <col min="9" max="9" width="14.5546875" bestFit="1" customWidth="1"/>
    <col min="14" max="14" width="4" bestFit="1" customWidth="1"/>
    <col min="15" max="15" width="26.6640625" bestFit="1" customWidth="1"/>
    <col min="16" max="16" width="19" bestFit="1" customWidth="1"/>
    <col min="17" max="17" width="11.5546875" bestFit="1" customWidth="1"/>
  </cols>
  <sheetData>
    <row r="2" spans="1:20" ht="13.8" thickBot="1" x14ac:dyDescent="0.3"/>
    <row r="3" spans="1:20" ht="16.8" thickTop="1" thickBot="1" x14ac:dyDescent="0.35">
      <c r="A3" s="303" t="s">
        <v>1</v>
      </c>
      <c r="B3" s="304" t="s">
        <v>112</v>
      </c>
      <c r="C3" s="1587" t="s">
        <v>291</v>
      </c>
      <c r="D3" s="1588"/>
      <c r="E3" s="1589"/>
    </row>
    <row r="4" spans="1:20" ht="15.9" customHeight="1" x14ac:dyDescent="0.25">
      <c r="A4" s="1590" t="s">
        <v>378</v>
      </c>
      <c r="B4" s="308" t="s">
        <v>52</v>
      </c>
      <c r="C4" s="1300" t="s">
        <v>836</v>
      </c>
      <c r="D4" s="1301" t="s">
        <v>677</v>
      </c>
      <c r="E4" s="1302" t="s">
        <v>58</v>
      </c>
      <c r="H4" s="301"/>
      <c r="I4" s="301"/>
    </row>
    <row r="5" spans="1:20" ht="15.9" customHeight="1" x14ac:dyDescent="0.25">
      <c r="A5" s="1591"/>
      <c r="B5" s="305" t="s">
        <v>53</v>
      </c>
      <c r="C5" s="310" t="s">
        <v>836</v>
      </c>
      <c r="D5" s="306" t="s">
        <v>677</v>
      </c>
      <c r="E5" s="1303" t="s">
        <v>58</v>
      </c>
      <c r="I5" s="45"/>
    </row>
    <row r="6" spans="1:20" ht="15.9" customHeight="1" x14ac:dyDescent="0.25">
      <c r="A6" s="1591"/>
      <c r="B6" s="305" t="s">
        <v>54</v>
      </c>
      <c r="C6" s="310" t="s">
        <v>836</v>
      </c>
      <c r="D6" s="306" t="s">
        <v>677</v>
      </c>
      <c r="E6" s="1303" t="s">
        <v>58</v>
      </c>
    </row>
    <row r="7" spans="1:20" ht="15.9" customHeight="1" x14ac:dyDescent="0.25">
      <c r="A7" s="1591"/>
      <c r="B7" s="305" t="s">
        <v>55</v>
      </c>
      <c r="C7" s="310" t="s">
        <v>836</v>
      </c>
      <c r="D7" s="306" t="s">
        <v>677</v>
      </c>
      <c r="E7" s="1303" t="s">
        <v>58</v>
      </c>
    </row>
    <row r="8" spans="1:20" ht="15.9" customHeight="1" x14ac:dyDescent="0.25">
      <c r="A8" s="1591"/>
      <c r="B8" s="305" t="s">
        <v>57</v>
      </c>
      <c r="C8" s="310" t="s">
        <v>836</v>
      </c>
      <c r="D8" s="306" t="s">
        <v>677</v>
      </c>
      <c r="E8" s="1303" t="s">
        <v>58</v>
      </c>
    </row>
    <row r="9" spans="1:20" ht="15.9" customHeight="1" thickBot="1" x14ac:dyDescent="0.3">
      <c r="A9" s="1592"/>
      <c r="B9" s="309" t="s">
        <v>56</v>
      </c>
      <c r="C9" s="310" t="s">
        <v>836</v>
      </c>
      <c r="D9" s="306" t="s">
        <v>677</v>
      </c>
      <c r="E9" s="1303" t="s">
        <v>58</v>
      </c>
      <c r="N9" s="1"/>
      <c r="O9" s="1"/>
      <c r="P9" s="1"/>
      <c r="Q9" s="1"/>
      <c r="R9" s="1"/>
      <c r="S9" s="1"/>
      <c r="T9" s="1"/>
    </row>
    <row r="10" spans="1:20" ht="15.9" customHeight="1" x14ac:dyDescent="0.25">
      <c r="A10" s="1591" t="s">
        <v>379</v>
      </c>
      <c r="B10" s="305" t="s">
        <v>52</v>
      </c>
      <c r="C10" s="1300" t="s">
        <v>836</v>
      </c>
      <c r="D10" s="1301" t="s">
        <v>677</v>
      </c>
      <c r="E10" s="1302" t="s">
        <v>58</v>
      </c>
      <c r="N10" s="1"/>
      <c r="O10" s="1"/>
      <c r="P10" s="1"/>
      <c r="Q10" s="1"/>
      <c r="R10" s="1"/>
      <c r="S10" s="1"/>
      <c r="T10" s="1"/>
    </row>
    <row r="11" spans="1:20" ht="15.9" customHeight="1" x14ac:dyDescent="0.25">
      <c r="A11" s="1591"/>
      <c r="B11" s="305" t="s">
        <v>53</v>
      </c>
      <c r="C11" s="310" t="s">
        <v>836</v>
      </c>
      <c r="D11" s="306" t="s">
        <v>677</v>
      </c>
      <c r="E11" s="1303" t="s">
        <v>58</v>
      </c>
      <c r="N11" s="1"/>
      <c r="O11" s="1"/>
      <c r="P11" s="1"/>
      <c r="Q11" s="1"/>
      <c r="R11" s="1"/>
      <c r="S11" s="1"/>
      <c r="T11" s="1"/>
    </row>
    <row r="12" spans="1:20" ht="15.9" customHeight="1" x14ac:dyDescent="0.25">
      <c r="A12" s="1591"/>
      <c r="B12" s="305" t="s">
        <v>54</v>
      </c>
      <c r="C12" s="310" t="s">
        <v>836</v>
      </c>
      <c r="D12" s="306" t="s">
        <v>677</v>
      </c>
      <c r="E12" s="1303" t="s">
        <v>58</v>
      </c>
      <c r="N12" s="1"/>
      <c r="O12" s="1"/>
      <c r="P12" s="1"/>
      <c r="Q12" s="1"/>
      <c r="R12" s="1"/>
      <c r="S12" s="1"/>
      <c r="T12" s="1"/>
    </row>
    <row r="13" spans="1:20" ht="15.9" customHeight="1" x14ac:dyDescent="0.25">
      <c r="A13" s="1591"/>
      <c r="B13" s="305" t="s">
        <v>55</v>
      </c>
      <c r="C13" s="310" t="s">
        <v>836</v>
      </c>
      <c r="D13" s="306" t="s">
        <v>677</v>
      </c>
      <c r="E13" s="1303" t="s">
        <v>58</v>
      </c>
      <c r="N13" s="1"/>
      <c r="O13" s="1"/>
      <c r="P13" s="1"/>
      <c r="Q13" s="1"/>
      <c r="R13" s="1"/>
      <c r="S13" s="1"/>
      <c r="T13" s="1"/>
    </row>
    <row r="14" spans="1:20" ht="15.9" customHeight="1" x14ac:dyDescent="0.25">
      <c r="A14" s="1591"/>
      <c r="B14" s="305" t="s">
        <v>57</v>
      </c>
      <c r="C14" s="310" t="s">
        <v>836</v>
      </c>
      <c r="D14" s="306" t="s">
        <v>677</v>
      </c>
      <c r="E14" s="1303" t="s">
        <v>58</v>
      </c>
      <c r="N14" s="1"/>
      <c r="O14" s="1"/>
      <c r="P14" s="1"/>
      <c r="Q14" s="1"/>
      <c r="R14" s="1"/>
      <c r="S14" s="1"/>
      <c r="T14" s="1"/>
    </row>
    <row r="15" spans="1:20" ht="15.9" customHeight="1" thickBot="1" x14ac:dyDescent="0.3">
      <c r="A15" s="1593"/>
      <c r="B15" s="307" t="s">
        <v>56</v>
      </c>
      <c r="C15" s="311" t="s">
        <v>836</v>
      </c>
      <c r="D15" s="1304" t="s">
        <v>677</v>
      </c>
      <c r="E15" s="1305" t="s">
        <v>58</v>
      </c>
      <c r="N15" s="1"/>
      <c r="O15" s="1"/>
      <c r="P15" s="302"/>
      <c r="Q15" s="302"/>
      <c r="R15" s="1"/>
      <c r="S15" s="1"/>
      <c r="T15" s="1"/>
    </row>
    <row r="16" spans="1:20" ht="16.2" thickTop="1" x14ac:dyDescent="0.25">
      <c r="A16" s="1591" t="s">
        <v>380</v>
      </c>
      <c r="B16" s="305" t="s">
        <v>52</v>
      </c>
      <c r="C16" s="1300" t="s">
        <v>836</v>
      </c>
      <c r="D16" s="1301" t="s">
        <v>677</v>
      </c>
      <c r="E16" s="1302" t="s">
        <v>58</v>
      </c>
      <c r="N16" s="1"/>
      <c r="O16" s="1"/>
      <c r="P16" s="302"/>
      <c r="Q16" s="1"/>
      <c r="R16" s="1"/>
      <c r="S16" s="1"/>
      <c r="T16" s="1"/>
    </row>
    <row r="17" spans="1:20" ht="15.6" x14ac:dyDescent="0.25">
      <c r="A17" s="1591"/>
      <c r="B17" s="305" t="s">
        <v>53</v>
      </c>
      <c r="C17" s="310" t="s">
        <v>836</v>
      </c>
      <c r="D17" s="306" t="s">
        <v>677</v>
      </c>
      <c r="E17" s="1303" t="s">
        <v>58</v>
      </c>
      <c r="N17" s="1"/>
      <c r="O17" s="1"/>
      <c r="P17" s="302"/>
      <c r="Q17" s="1"/>
      <c r="R17" s="1"/>
      <c r="S17" s="1"/>
      <c r="T17" s="1"/>
    </row>
    <row r="18" spans="1:20" ht="15.6" x14ac:dyDescent="0.25">
      <c r="A18" s="1591"/>
      <c r="B18" s="305" t="s">
        <v>54</v>
      </c>
      <c r="C18" s="310" t="s">
        <v>836</v>
      </c>
      <c r="D18" s="306" t="s">
        <v>677</v>
      </c>
      <c r="E18" s="1303" t="s">
        <v>58</v>
      </c>
      <c r="N18" s="1"/>
      <c r="O18" s="1"/>
      <c r="P18" s="302"/>
      <c r="Q18" s="1"/>
      <c r="R18" s="1"/>
      <c r="S18" s="1"/>
      <c r="T18" s="1"/>
    </row>
    <row r="19" spans="1:20" ht="15.6" x14ac:dyDescent="0.25">
      <c r="A19" s="1591"/>
      <c r="B19" s="305" t="s">
        <v>55</v>
      </c>
      <c r="C19" s="310" t="s">
        <v>836</v>
      </c>
      <c r="D19" s="306" t="s">
        <v>677</v>
      </c>
      <c r="E19" s="1303" t="s">
        <v>58</v>
      </c>
      <c r="N19" s="1"/>
      <c r="O19" s="1"/>
      <c r="P19" s="302"/>
      <c r="Q19" s="1"/>
      <c r="R19" s="1"/>
      <c r="S19" s="1"/>
      <c r="T19" s="1"/>
    </row>
    <row r="20" spans="1:20" ht="15.6" x14ac:dyDescent="0.25">
      <c r="A20" s="1591"/>
      <c r="B20" s="305" t="s">
        <v>57</v>
      </c>
      <c r="C20" s="310" t="s">
        <v>836</v>
      </c>
      <c r="D20" s="306" t="s">
        <v>677</v>
      </c>
      <c r="E20" s="1303" t="s">
        <v>58</v>
      </c>
      <c r="N20" s="1"/>
      <c r="O20" s="1"/>
      <c r="P20" s="302"/>
      <c r="Q20" s="1"/>
      <c r="R20" s="1"/>
      <c r="S20" s="1"/>
      <c r="T20" s="1"/>
    </row>
    <row r="21" spans="1:20" ht="16.2" thickBot="1" x14ac:dyDescent="0.3">
      <c r="A21" s="1593"/>
      <c r="B21" s="307" t="s">
        <v>56</v>
      </c>
      <c r="C21" s="311" t="s">
        <v>836</v>
      </c>
      <c r="D21" s="1304" t="s">
        <v>677</v>
      </c>
      <c r="E21" s="1305" t="s">
        <v>58</v>
      </c>
      <c r="N21" s="1"/>
      <c r="O21" s="1"/>
      <c r="P21" s="302"/>
      <c r="Q21" s="1"/>
      <c r="R21" s="1"/>
      <c r="S21" s="1"/>
      <c r="T21" s="1"/>
    </row>
    <row r="22" spans="1:20" ht="16.2" thickTop="1" x14ac:dyDescent="0.25">
      <c r="A22" s="1591" t="s">
        <v>381</v>
      </c>
      <c r="B22" s="305" t="s">
        <v>52</v>
      </c>
      <c r="C22" s="310" t="s">
        <v>836</v>
      </c>
      <c r="D22" s="306" t="s">
        <v>677</v>
      </c>
      <c r="E22" s="1303" t="s">
        <v>58</v>
      </c>
      <c r="N22" s="1"/>
      <c r="O22" s="1"/>
      <c r="P22" s="302"/>
      <c r="Q22" s="3"/>
      <c r="R22" s="1"/>
      <c r="S22" s="1"/>
      <c r="T22" s="1"/>
    </row>
    <row r="23" spans="1:20" ht="15.6" x14ac:dyDescent="0.25">
      <c r="A23" s="1591"/>
      <c r="B23" s="305" t="s">
        <v>53</v>
      </c>
      <c r="C23" s="310" t="s">
        <v>836</v>
      </c>
      <c r="D23" s="306" t="s">
        <v>677</v>
      </c>
      <c r="E23" s="1303" t="s">
        <v>58</v>
      </c>
      <c r="N23" s="1"/>
      <c r="O23" s="1"/>
      <c r="P23" s="1"/>
      <c r="Q23" s="1"/>
      <c r="R23" s="1"/>
      <c r="S23" s="1"/>
      <c r="T23" s="1"/>
    </row>
    <row r="24" spans="1:20" ht="15.6" x14ac:dyDescent="0.25">
      <c r="A24" s="1591"/>
      <c r="B24" s="305" t="s">
        <v>54</v>
      </c>
      <c r="C24" s="310" t="s">
        <v>836</v>
      </c>
      <c r="D24" s="306" t="s">
        <v>677</v>
      </c>
      <c r="E24" s="1303" t="s">
        <v>58</v>
      </c>
      <c r="N24" s="1"/>
      <c r="O24" s="1"/>
      <c r="P24" s="1"/>
      <c r="Q24" s="1"/>
      <c r="R24" s="1"/>
      <c r="S24" s="1"/>
      <c r="T24" s="1"/>
    </row>
    <row r="25" spans="1:20" ht="15.6" x14ac:dyDescent="0.25">
      <c r="A25" s="1591"/>
      <c r="B25" s="305" t="s">
        <v>55</v>
      </c>
      <c r="C25" s="310" t="s">
        <v>836</v>
      </c>
      <c r="D25" s="306" t="s">
        <v>677</v>
      </c>
      <c r="E25" s="1303" t="s">
        <v>58</v>
      </c>
      <c r="N25" s="1"/>
      <c r="O25" s="1"/>
      <c r="P25" s="1"/>
      <c r="Q25" s="1"/>
      <c r="R25" s="1"/>
      <c r="S25" s="1"/>
      <c r="T25" s="1"/>
    </row>
    <row r="26" spans="1:20" ht="15.6" x14ac:dyDescent="0.25">
      <c r="A26" s="1591"/>
      <c r="B26" s="305" t="s">
        <v>57</v>
      </c>
      <c r="C26" s="310" t="s">
        <v>836</v>
      </c>
      <c r="D26" s="306" t="s">
        <v>677</v>
      </c>
      <c r="E26" s="1303" t="s">
        <v>58</v>
      </c>
      <c r="N26" s="1"/>
      <c r="O26" s="1"/>
      <c r="P26" s="1"/>
      <c r="Q26" s="1"/>
      <c r="R26" s="1"/>
      <c r="S26" s="1"/>
      <c r="T26" s="1"/>
    </row>
    <row r="27" spans="1:20" ht="16.2" thickBot="1" x14ac:dyDescent="0.3">
      <c r="A27" s="1593"/>
      <c r="B27" s="307" t="s">
        <v>56</v>
      </c>
      <c r="C27" s="311" t="s">
        <v>836</v>
      </c>
      <c r="D27" s="1304" t="s">
        <v>677</v>
      </c>
      <c r="E27" s="1305" t="s">
        <v>58</v>
      </c>
      <c r="N27" s="1"/>
      <c r="O27" s="1"/>
      <c r="P27" s="1"/>
      <c r="Q27" s="1"/>
      <c r="R27" s="1"/>
      <c r="S27" s="1"/>
      <c r="T27" s="1"/>
    </row>
    <row r="28" spans="1:20" ht="13.8" thickTop="1" x14ac:dyDescent="0.25">
      <c r="N28" s="1"/>
      <c r="O28" s="1"/>
      <c r="P28" s="1"/>
      <c r="Q28" s="1"/>
      <c r="R28" s="1"/>
      <c r="S28" s="1"/>
      <c r="T28" s="1"/>
    </row>
    <row r="29" spans="1:20" x14ac:dyDescent="0.25">
      <c r="N29" s="1"/>
      <c r="O29" s="1"/>
      <c r="P29" s="1"/>
      <c r="Q29" s="1"/>
      <c r="R29" s="1"/>
      <c r="S29" s="1"/>
      <c r="T29" s="1"/>
    </row>
    <row r="30" spans="1:20" x14ac:dyDescent="0.25">
      <c r="N30" s="1"/>
      <c r="O30" s="1"/>
      <c r="P30" s="1"/>
      <c r="Q30" s="1"/>
      <c r="R30" s="1"/>
      <c r="S30" s="1"/>
      <c r="T30" s="1"/>
    </row>
    <row r="31" spans="1:20" x14ac:dyDescent="0.25">
      <c r="N31" s="1"/>
      <c r="O31" s="1"/>
      <c r="P31" s="1"/>
      <c r="Q31" s="1"/>
      <c r="R31" s="1"/>
      <c r="S31" s="1"/>
      <c r="T31" s="1"/>
    </row>
    <row r="32" spans="1:20" x14ac:dyDescent="0.25">
      <c r="N32" s="1"/>
      <c r="O32" s="1"/>
      <c r="P32" s="1"/>
      <c r="Q32" s="1"/>
      <c r="R32" s="1"/>
      <c r="S32" s="1"/>
      <c r="T32" s="1"/>
    </row>
  </sheetData>
  <mergeCells count="5">
    <mergeCell ref="C3:E3"/>
    <mergeCell ref="A4:A9"/>
    <mergeCell ref="A10:A15"/>
    <mergeCell ref="A16:A21"/>
    <mergeCell ref="A22:A27"/>
  </mergeCells>
  <phoneticPr fontId="26"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6"/>
  <sheetViews>
    <sheetView zoomScale="70" zoomScaleNormal="70" workbookViewId="0">
      <selection activeCell="C31" sqref="C31"/>
    </sheetView>
  </sheetViews>
  <sheetFormatPr defaultRowHeight="13.2" x14ac:dyDescent="0.25"/>
  <cols>
    <col min="2" max="2" width="11.88671875" bestFit="1" customWidth="1"/>
    <col min="3" max="3" width="44.33203125" customWidth="1"/>
    <col min="4" max="4" width="61.6640625" bestFit="1" customWidth="1"/>
    <col min="5" max="5" width="5.109375" bestFit="1" customWidth="1"/>
    <col min="6" max="6" width="9.88671875" customWidth="1"/>
    <col min="7" max="7" width="8.88671875" bestFit="1" customWidth="1"/>
    <col min="8" max="8" width="8.44140625" bestFit="1" customWidth="1"/>
    <col min="9" max="9" width="7.6640625" bestFit="1" customWidth="1"/>
    <col min="10" max="10" width="152.5546875" bestFit="1" customWidth="1"/>
  </cols>
  <sheetData>
    <row r="1" spans="1:10" x14ac:dyDescent="0.25">
      <c r="B1" s="2"/>
      <c r="C1" s="17"/>
    </row>
    <row r="2" spans="1:10" x14ac:dyDescent="0.25">
      <c r="B2" s="2"/>
    </row>
    <row r="3" spans="1:10" x14ac:dyDescent="0.25">
      <c r="B3" s="149" t="s">
        <v>9</v>
      </c>
      <c r="C3" s="150"/>
      <c r="D3" s="150"/>
      <c r="E3" s="150"/>
      <c r="F3" s="150"/>
      <c r="G3" s="150"/>
      <c r="H3" s="150"/>
      <c r="I3" s="150"/>
    </row>
    <row r="4" spans="1:10" ht="13.8" x14ac:dyDescent="0.25">
      <c r="B4" s="151" t="s">
        <v>6</v>
      </c>
      <c r="C4" s="151" t="s">
        <v>4</v>
      </c>
      <c r="D4" s="151" t="s">
        <v>5</v>
      </c>
      <c r="E4" s="151" t="s">
        <v>7</v>
      </c>
      <c r="F4" s="151" t="s">
        <v>10</v>
      </c>
      <c r="G4" s="151" t="s">
        <v>11</v>
      </c>
      <c r="H4" s="151" t="s">
        <v>12</v>
      </c>
      <c r="I4" s="151" t="s">
        <v>13</v>
      </c>
      <c r="J4" s="368" t="s">
        <v>316</v>
      </c>
    </row>
    <row r="5" spans="1:10" ht="21" thickBot="1" x14ac:dyDescent="0.3">
      <c r="B5" s="387" t="s">
        <v>37</v>
      </c>
      <c r="C5" s="388" t="s">
        <v>38</v>
      </c>
      <c r="D5" s="388" t="s">
        <v>39</v>
      </c>
      <c r="E5" s="388" t="s">
        <v>7</v>
      </c>
      <c r="F5" s="388" t="s">
        <v>40</v>
      </c>
      <c r="G5" s="388" t="s">
        <v>41</v>
      </c>
      <c r="H5" s="388" t="s">
        <v>42</v>
      </c>
      <c r="I5" s="388" t="s">
        <v>43</v>
      </c>
    </row>
    <row r="6" spans="1:10" s="11" customFormat="1" x14ac:dyDescent="0.25">
      <c r="A6"/>
      <c r="B6" s="389" t="s">
        <v>17</v>
      </c>
      <c r="C6" s="389" t="s">
        <v>59</v>
      </c>
      <c r="D6" s="390" t="str">
        <f>"Residential heating "&amp;Legend!B4&amp;" Demand"</f>
        <v>Residential heating Decentralised Detached Buildings Demand</v>
      </c>
      <c r="E6" s="372" t="s">
        <v>48</v>
      </c>
      <c r="F6" s="391"/>
      <c r="G6" s="391"/>
      <c r="H6" s="391"/>
      <c r="I6" s="391"/>
      <c r="J6" s="381" t="s">
        <v>326</v>
      </c>
    </row>
    <row r="7" spans="1:10" x14ac:dyDescent="0.25">
      <c r="B7" s="150"/>
      <c r="C7" s="153" t="s">
        <v>60</v>
      </c>
      <c r="D7" s="154" t="str">
        <f>"Residential heating "&amp;Legend!B5&amp;" Demand"</f>
        <v>Residential heating Centralised Detached Buildings Demand</v>
      </c>
      <c r="E7" s="155" t="s">
        <v>48</v>
      </c>
      <c r="F7" s="156"/>
      <c r="G7" s="150"/>
      <c r="H7" s="150"/>
      <c r="I7" s="150"/>
      <c r="J7" s="369" t="s">
        <v>326</v>
      </c>
    </row>
    <row r="8" spans="1:10" x14ac:dyDescent="0.25">
      <c r="B8" s="150"/>
      <c r="C8" s="153" t="s">
        <v>61</v>
      </c>
      <c r="D8" s="154" t="str">
        <f>"Residential heating "&amp;Legend!B6&amp;" Demand"</f>
        <v>Residential heating Indivdual Detached Buildings Demand</v>
      </c>
      <c r="E8" s="155" t="s">
        <v>48</v>
      </c>
      <c r="F8" s="156"/>
      <c r="G8" s="150"/>
      <c r="H8" s="150"/>
      <c r="I8" s="150"/>
      <c r="J8" s="369" t="s">
        <v>326</v>
      </c>
    </row>
    <row r="9" spans="1:10" x14ac:dyDescent="0.25">
      <c r="B9" s="150"/>
      <c r="C9" s="153" t="s">
        <v>62</v>
      </c>
      <c r="D9" s="154" t="str">
        <f>"Residential heating "&amp;Legend!B7&amp;" Demand"</f>
        <v>Residential heating Decentralised Multi S. Buildings Demand</v>
      </c>
      <c r="E9" s="155" t="s">
        <v>48</v>
      </c>
      <c r="F9" s="156"/>
      <c r="G9" s="150"/>
      <c r="H9" s="150"/>
      <c r="I9" s="150"/>
      <c r="J9" s="369" t="s">
        <v>326</v>
      </c>
    </row>
    <row r="10" spans="1:10" x14ac:dyDescent="0.25">
      <c r="B10" s="150"/>
      <c r="C10" s="153" t="s">
        <v>63</v>
      </c>
      <c r="D10" s="154" t="str">
        <f>"Residential heating "&amp;Legend!B8&amp;" Demand"</f>
        <v>Residential heating Centralised Multi S. Buildings Demand</v>
      </c>
      <c r="E10" s="155" t="s">
        <v>48</v>
      </c>
      <c r="F10" s="156"/>
      <c r="G10" s="150"/>
      <c r="H10" s="150"/>
      <c r="I10" s="150"/>
      <c r="J10" s="369" t="s">
        <v>326</v>
      </c>
    </row>
    <row r="11" spans="1:10" x14ac:dyDescent="0.25">
      <c r="B11" s="164"/>
      <c r="C11" s="153" t="s">
        <v>64</v>
      </c>
      <c r="D11" s="385" t="str">
        <f>"Residential heating "&amp;Legend!B9&amp;" Demand"</f>
        <v>Residential heating Individual Multi S. Buildings Demand</v>
      </c>
      <c r="E11" s="155" t="s">
        <v>48</v>
      </c>
      <c r="F11" s="165"/>
      <c r="G11" s="164"/>
      <c r="H11" s="164"/>
      <c r="I11" s="164"/>
      <c r="J11" s="369" t="s">
        <v>326</v>
      </c>
    </row>
    <row r="12" spans="1:10" x14ac:dyDescent="0.25">
      <c r="B12" s="374" t="s">
        <v>49</v>
      </c>
      <c r="C12" s="373" t="s">
        <v>46</v>
      </c>
      <c r="D12" s="373" t="s">
        <v>244</v>
      </c>
      <c r="E12" s="375" t="s">
        <v>44</v>
      </c>
      <c r="F12" s="373"/>
      <c r="G12" s="373"/>
      <c r="H12" s="373"/>
      <c r="I12" s="373"/>
      <c r="J12" s="386" t="s">
        <v>328</v>
      </c>
    </row>
    <row r="13" spans="1:10" x14ac:dyDescent="0.25">
      <c r="B13" s="150"/>
      <c r="C13" s="150" t="s">
        <v>201</v>
      </c>
      <c r="D13" s="150" t="s">
        <v>245</v>
      </c>
      <c r="E13" s="155" t="s">
        <v>44</v>
      </c>
      <c r="F13" s="150"/>
      <c r="G13" s="150"/>
      <c r="H13" s="150"/>
      <c r="I13" s="150"/>
      <c r="J13" s="11" t="s">
        <v>329</v>
      </c>
    </row>
    <row r="14" spans="1:10" x14ac:dyDescent="0.25">
      <c r="B14" s="150"/>
      <c r="C14" s="150" t="s">
        <v>249</v>
      </c>
      <c r="D14" s="163" t="s">
        <v>248</v>
      </c>
      <c r="E14" s="155" t="s">
        <v>44</v>
      </c>
      <c r="F14" s="150"/>
      <c r="G14" s="150"/>
      <c r="H14" s="150"/>
      <c r="I14" s="150"/>
      <c r="J14" s="11" t="s">
        <v>330</v>
      </c>
    </row>
    <row r="15" spans="1:10" x14ac:dyDescent="0.25">
      <c r="B15" s="150"/>
      <c r="C15" s="784" t="s">
        <v>553</v>
      </c>
      <c r="D15" s="508" t="s">
        <v>558</v>
      </c>
      <c r="E15" s="394" t="s">
        <v>44</v>
      </c>
      <c r="F15" s="150"/>
      <c r="G15" s="150"/>
      <c r="H15" s="150"/>
      <c r="I15" s="150"/>
      <c r="J15" s="369" t="s">
        <v>559</v>
      </c>
    </row>
    <row r="16" spans="1:10" x14ac:dyDescent="0.25">
      <c r="B16" s="150"/>
      <c r="C16" s="150" t="s">
        <v>200</v>
      </c>
      <c r="D16" s="150" t="s">
        <v>246</v>
      </c>
      <c r="E16" s="155" t="s">
        <v>44</v>
      </c>
      <c r="F16" s="150"/>
      <c r="G16" s="150"/>
      <c r="H16" s="150"/>
      <c r="I16" s="150"/>
      <c r="J16" s="11" t="s">
        <v>331</v>
      </c>
    </row>
    <row r="17" spans="1:13" x14ac:dyDescent="0.25">
      <c r="B17" s="150"/>
      <c r="C17" s="150" t="s">
        <v>587</v>
      </c>
      <c r="D17" s="150" t="s">
        <v>588</v>
      </c>
      <c r="E17" s="784" t="s">
        <v>44</v>
      </c>
      <c r="F17" s="150"/>
      <c r="G17" s="150"/>
      <c r="H17" s="150"/>
      <c r="I17" s="150"/>
      <c r="J17" t="s">
        <v>589</v>
      </c>
    </row>
    <row r="18" spans="1:13" x14ac:dyDescent="0.25">
      <c r="B18" s="150"/>
      <c r="C18" s="150" t="s">
        <v>47</v>
      </c>
      <c r="D18" s="150" t="s">
        <v>247</v>
      </c>
      <c r="E18" s="155" t="s">
        <v>44</v>
      </c>
      <c r="F18" s="150"/>
      <c r="G18" s="150"/>
      <c r="H18" s="150"/>
      <c r="I18" s="150"/>
      <c r="J18" s="11" t="s">
        <v>332</v>
      </c>
    </row>
    <row r="19" spans="1:13" ht="13.8" thickBot="1" x14ac:dyDescent="0.3">
      <c r="B19" s="164"/>
      <c r="C19" s="508" t="s">
        <v>367</v>
      </c>
      <c r="D19" s="508" t="s">
        <v>368</v>
      </c>
      <c r="E19" s="155" t="s">
        <v>44</v>
      </c>
      <c r="F19" s="164"/>
      <c r="G19" s="164" t="s">
        <v>205</v>
      </c>
      <c r="H19" s="164"/>
      <c r="I19" s="164" t="s">
        <v>206</v>
      </c>
      <c r="J19" s="11" t="s">
        <v>369</v>
      </c>
    </row>
    <row r="20" spans="1:13" x14ac:dyDescent="0.25">
      <c r="B20" s="371"/>
      <c r="C20" s="794" t="s">
        <v>98</v>
      </c>
      <c r="D20" s="794" t="s">
        <v>250</v>
      </c>
      <c r="E20" s="372" t="s">
        <v>44</v>
      </c>
      <c r="F20" s="371"/>
      <c r="G20" s="801" t="s">
        <v>205</v>
      </c>
      <c r="H20" s="371"/>
      <c r="I20" s="371"/>
      <c r="J20" s="381" t="s">
        <v>339</v>
      </c>
    </row>
    <row r="21" spans="1:13" ht="13.8" thickBot="1" x14ac:dyDescent="0.3">
      <c r="B21" s="376"/>
      <c r="C21" s="799" t="s">
        <v>99</v>
      </c>
      <c r="D21" s="799" t="s">
        <v>251</v>
      </c>
      <c r="E21" s="377" t="s">
        <v>44</v>
      </c>
      <c r="F21" s="382"/>
      <c r="G21" s="802" t="s">
        <v>205</v>
      </c>
      <c r="H21" s="376"/>
      <c r="I21" s="376"/>
      <c r="J21" s="379" t="s">
        <v>340</v>
      </c>
    </row>
    <row r="22" spans="1:13" x14ac:dyDescent="0.25">
      <c r="B22" s="164"/>
      <c r="C22" s="394" t="s">
        <v>252</v>
      </c>
      <c r="D22" s="394" t="s">
        <v>253</v>
      </c>
      <c r="E22" s="155" t="s">
        <v>44</v>
      </c>
      <c r="F22" s="165"/>
      <c r="G22" s="164"/>
      <c r="H22" s="164"/>
      <c r="I22" s="164"/>
      <c r="J22" s="370" t="s">
        <v>323</v>
      </c>
      <c r="M22" t="s">
        <v>341</v>
      </c>
    </row>
    <row r="23" spans="1:13" ht="13.8" thickBot="1" x14ac:dyDescent="0.3">
      <c r="B23" s="164"/>
      <c r="C23" s="394" t="s">
        <v>254</v>
      </c>
      <c r="D23" s="394" t="s">
        <v>255</v>
      </c>
      <c r="E23" s="155" t="s">
        <v>44</v>
      </c>
      <c r="F23" s="165"/>
      <c r="G23" s="164"/>
      <c r="H23" s="164"/>
      <c r="I23" s="164"/>
      <c r="J23" s="370" t="s">
        <v>324</v>
      </c>
      <c r="M23" t="s">
        <v>342</v>
      </c>
    </row>
    <row r="24" spans="1:13" x14ac:dyDescent="0.25">
      <c r="B24" s="371"/>
      <c r="C24" s="794" t="s">
        <v>191</v>
      </c>
      <c r="D24" s="794" t="s">
        <v>185</v>
      </c>
      <c r="E24" s="372" t="s">
        <v>44</v>
      </c>
      <c r="F24" s="371"/>
      <c r="G24" s="380" t="s">
        <v>205</v>
      </c>
      <c r="H24" s="371"/>
      <c r="I24" s="371"/>
      <c r="J24" s="392" t="s">
        <v>319</v>
      </c>
      <c r="L24" s="17"/>
      <c r="M24" t="s">
        <v>343</v>
      </c>
    </row>
    <row r="25" spans="1:13" x14ac:dyDescent="0.25">
      <c r="B25" s="157"/>
      <c r="C25" s="797" t="s">
        <v>192</v>
      </c>
      <c r="D25" s="797" t="s">
        <v>186</v>
      </c>
      <c r="E25" s="158" t="s">
        <v>44</v>
      </c>
      <c r="F25" s="157"/>
      <c r="G25" s="162" t="s">
        <v>205</v>
      </c>
      <c r="H25" s="157"/>
      <c r="I25" s="157"/>
      <c r="J25" s="384" t="s">
        <v>327</v>
      </c>
    </row>
    <row r="26" spans="1:13" x14ac:dyDescent="0.25">
      <c r="B26" s="164"/>
      <c r="C26" s="394" t="s">
        <v>193</v>
      </c>
      <c r="D26" s="785" t="s">
        <v>187</v>
      </c>
      <c r="E26" s="155" t="s">
        <v>44</v>
      </c>
      <c r="F26" s="165"/>
      <c r="G26" s="161" t="s">
        <v>205</v>
      </c>
      <c r="H26" s="164"/>
      <c r="I26" s="164"/>
      <c r="J26" s="370" t="s">
        <v>320</v>
      </c>
    </row>
    <row r="27" spans="1:13" ht="13.8" thickBot="1" x14ac:dyDescent="0.3">
      <c r="B27" s="376"/>
      <c r="C27" s="799" t="s">
        <v>194</v>
      </c>
      <c r="D27" s="799" t="s">
        <v>188</v>
      </c>
      <c r="E27" s="377" t="s">
        <v>44</v>
      </c>
      <c r="F27" s="382"/>
      <c r="G27" s="378" t="s">
        <v>205</v>
      </c>
      <c r="H27" s="376"/>
      <c r="I27" s="376"/>
      <c r="J27" s="379" t="s">
        <v>321</v>
      </c>
      <c r="L27" s="42"/>
    </row>
    <row r="28" spans="1:13" s="1" customFormat="1" x14ac:dyDescent="0.25">
      <c r="A28"/>
      <c r="B28" s="164"/>
      <c r="C28" s="394" t="s">
        <v>195</v>
      </c>
      <c r="D28" s="394" t="s">
        <v>189</v>
      </c>
      <c r="E28" s="155" t="s">
        <v>44</v>
      </c>
      <c r="F28" s="165"/>
      <c r="G28" s="161" t="s">
        <v>205</v>
      </c>
      <c r="H28" s="164"/>
      <c r="I28" s="164"/>
      <c r="J28" s="370" t="s">
        <v>325</v>
      </c>
      <c r="M28"/>
    </row>
    <row r="29" spans="1:13" ht="13.8" thickBot="1" x14ac:dyDescent="0.3">
      <c r="B29" s="376"/>
      <c r="C29" s="799" t="s">
        <v>196</v>
      </c>
      <c r="D29" s="799" t="s">
        <v>190</v>
      </c>
      <c r="E29" s="377" t="s">
        <v>44</v>
      </c>
      <c r="F29" s="376"/>
      <c r="G29" s="378" t="s">
        <v>205</v>
      </c>
      <c r="H29" s="376"/>
      <c r="I29" s="376"/>
      <c r="J29" s="379" t="s">
        <v>325</v>
      </c>
    </row>
    <row r="30" spans="1:13" x14ac:dyDescent="0.25">
      <c r="B30" s="164"/>
      <c r="C30" s="785" t="s">
        <v>554</v>
      </c>
      <c r="D30" s="785" t="s">
        <v>560</v>
      </c>
      <c r="E30" s="785" t="s">
        <v>44</v>
      </c>
      <c r="F30" s="786"/>
      <c r="G30" s="787" t="s">
        <v>205</v>
      </c>
      <c r="H30" s="373"/>
      <c r="I30" s="373"/>
      <c r="J30" s="788" t="s">
        <v>325</v>
      </c>
    </row>
    <row r="31" spans="1:13" x14ac:dyDescent="0.25">
      <c r="B31" s="164"/>
      <c r="C31" s="394" t="s">
        <v>555</v>
      </c>
      <c r="D31" s="394" t="s">
        <v>561</v>
      </c>
      <c r="E31" s="394" t="s">
        <v>44</v>
      </c>
      <c r="F31" s="164"/>
      <c r="G31" s="161" t="s">
        <v>205</v>
      </c>
      <c r="H31" s="164"/>
      <c r="I31" s="164"/>
      <c r="J31" s="370" t="s">
        <v>325</v>
      </c>
    </row>
    <row r="32" spans="1:13" x14ac:dyDescent="0.25">
      <c r="B32" s="164"/>
      <c r="C32" s="394" t="s">
        <v>556</v>
      </c>
      <c r="D32" s="394" t="s">
        <v>562</v>
      </c>
      <c r="E32" s="394" t="s">
        <v>44</v>
      </c>
      <c r="F32" s="165"/>
      <c r="G32" s="161" t="s">
        <v>205</v>
      </c>
      <c r="H32" s="164"/>
      <c r="I32" s="164"/>
      <c r="J32" s="370" t="s">
        <v>325</v>
      </c>
    </row>
    <row r="33" spans="2:11" ht="13.8" thickBot="1" x14ac:dyDescent="0.3">
      <c r="B33" s="164"/>
      <c r="C33" s="789" t="s">
        <v>557</v>
      </c>
      <c r="D33" s="789" t="s">
        <v>563</v>
      </c>
      <c r="E33" s="789" t="s">
        <v>44</v>
      </c>
      <c r="F33" s="790"/>
      <c r="G33" s="791" t="s">
        <v>205</v>
      </c>
      <c r="H33" s="790"/>
      <c r="I33" s="790"/>
      <c r="J33" s="792" t="s">
        <v>325</v>
      </c>
    </row>
    <row r="34" spans="2:11" x14ac:dyDescent="0.25">
      <c r="B34" s="371"/>
      <c r="C34" s="793" t="s">
        <v>838</v>
      </c>
      <c r="D34" s="794" t="s">
        <v>510</v>
      </c>
      <c r="E34" s="372" t="s">
        <v>44</v>
      </c>
      <c r="F34" s="372" t="s">
        <v>212</v>
      </c>
      <c r="G34" s="380" t="s">
        <v>205</v>
      </c>
      <c r="H34" s="371"/>
      <c r="I34" s="371"/>
      <c r="J34" s="381" t="s">
        <v>322</v>
      </c>
      <c r="K34" s="300"/>
    </row>
    <row r="35" spans="2:11" x14ac:dyDescent="0.25">
      <c r="B35" s="164"/>
      <c r="C35" s="795" t="s">
        <v>839</v>
      </c>
      <c r="D35" s="394" t="s">
        <v>511</v>
      </c>
      <c r="E35" s="155" t="s">
        <v>44</v>
      </c>
      <c r="F35" s="155" t="s">
        <v>212</v>
      </c>
      <c r="G35" s="161" t="s">
        <v>205</v>
      </c>
      <c r="H35" s="164"/>
      <c r="I35" s="164"/>
      <c r="J35" s="370" t="s">
        <v>322</v>
      </c>
    </row>
    <row r="36" spans="2:11" x14ac:dyDescent="0.25">
      <c r="B36" s="164"/>
      <c r="C36" s="795" t="s">
        <v>840</v>
      </c>
      <c r="D36" s="394" t="s">
        <v>512</v>
      </c>
      <c r="E36" s="155" t="s">
        <v>44</v>
      </c>
      <c r="F36" s="155" t="s">
        <v>212</v>
      </c>
      <c r="G36" s="161" t="s">
        <v>205</v>
      </c>
      <c r="H36" s="164"/>
      <c r="I36" s="164"/>
      <c r="J36" s="370" t="s">
        <v>322</v>
      </c>
    </row>
    <row r="37" spans="2:11" x14ac:dyDescent="0.25">
      <c r="B37" s="164"/>
      <c r="C37" s="795" t="s">
        <v>841</v>
      </c>
      <c r="D37" s="394" t="s">
        <v>513</v>
      </c>
      <c r="E37" s="155" t="s">
        <v>44</v>
      </c>
      <c r="F37" s="155" t="s">
        <v>212</v>
      </c>
      <c r="G37" s="161" t="s">
        <v>205</v>
      </c>
      <c r="H37" s="164"/>
      <c r="I37" s="164"/>
      <c r="J37" s="370" t="s">
        <v>322</v>
      </c>
    </row>
    <row r="38" spans="2:11" x14ac:dyDescent="0.25">
      <c r="B38" s="164"/>
      <c r="C38" s="795" t="s">
        <v>842</v>
      </c>
      <c r="D38" s="394" t="s">
        <v>514</v>
      </c>
      <c r="E38" s="155" t="s">
        <v>44</v>
      </c>
      <c r="F38" s="155" t="s">
        <v>212</v>
      </c>
      <c r="G38" s="161" t="s">
        <v>205</v>
      </c>
      <c r="H38" s="164"/>
      <c r="I38" s="164"/>
      <c r="J38" s="370" t="s">
        <v>322</v>
      </c>
    </row>
    <row r="39" spans="2:11" x14ac:dyDescent="0.25">
      <c r="B39" s="157"/>
      <c r="C39" s="796" t="s">
        <v>843</v>
      </c>
      <c r="D39" s="797" t="s">
        <v>515</v>
      </c>
      <c r="E39" s="158" t="s">
        <v>44</v>
      </c>
      <c r="F39" s="158" t="s">
        <v>212</v>
      </c>
      <c r="G39" s="162" t="s">
        <v>205</v>
      </c>
      <c r="H39" s="157"/>
      <c r="I39" s="157"/>
      <c r="J39" s="384" t="s">
        <v>322</v>
      </c>
    </row>
    <row r="40" spans="2:11" x14ac:dyDescent="0.25">
      <c r="B40" s="164"/>
      <c r="C40" s="795" t="s">
        <v>844</v>
      </c>
      <c r="D40" s="394" t="s">
        <v>516</v>
      </c>
      <c r="E40" s="155" t="s">
        <v>44</v>
      </c>
      <c r="F40" s="155" t="s">
        <v>212</v>
      </c>
      <c r="G40" s="161" t="s">
        <v>205</v>
      </c>
      <c r="H40" s="164"/>
      <c r="I40" s="164"/>
      <c r="J40" s="370" t="s">
        <v>322</v>
      </c>
    </row>
    <row r="41" spans="2:11" x14ac:dyDescent="0.25">
      <c r="B41" s="164"/>
      <c r="C41" s="795" t="s">
        <v>845</v>
      </c>
      <c r="D41" s="394" t="s">
        <v>517</v>
      </c>
      <c r="E41" s="155" t="s">
        <v>44</v>
      </c>
      <c r="F41" s="155" t="s">
        <v>212</v>
      </c>
      <c r="G41" s="161" t="s">
        <v>205</v>
      </c>
      <c r="H41" s="164"/>
      <c r="I41" s="164"/>
      <c r="J41" s="370" t="s">
        <v>322</v>
      </c>
    </row>
    <row r="42" spans="2:11" x14ac:dyDescent="0.25">
      <c r="B42" s="164"/>
      <c r="C42" s="795" t="s">
        <v>846</v>
      </c>
      <c r="D42" s="394" t="s">
        <v>518</v>
      </c>
      <c r="E42" s="155" t="s">
        <v>44</v>
      </c>
      <c r="F42" s="155" t="s">
        <v>212</v>
      </c>
      <c r="G42" s="161" t="s">
        <v>205</v>
      </c>
      <c r="H42" s="164"/>
      <c r="I42" s="164"/>
      <c r="J42" s="370" t="s">
        <v>322</v>
      </c>
    </row>
    <row r="43" spans="2:11" x14ac:dyDescent="0.25">
      <c r="B43" s="164"/>
      <c r="C43" s="795" t="s">
        <v>847</v>
      </c>
      <c r="D43" s="394" t="s">
        <v>519</v>
      </c>
      <c r="E43" s="155" t="s">
        <v>44</v>
      </c>
      <c r="F43" s="155" t="s">
        <v>212</v>
      </c>
      <c r="G43" s="161" t="s">
        <v>205</v>
      </c>
      <c r="H43" s="164"/>
      <c r="I43" s="164"/>
      <c r="J43" s="370" t="s">
        <v>322</v>
      </c>
    </row>
    <row r="44" spans="2:11" x14ac:dyDescent="0.25">
      <c r="B44" s="164"/>
      <c r="C44" s="795" t="s">
        <v>848</v>
      </c>
      <c r="D44" s="394" t="s">
        <v>520</v>
      </c>
      <c r="E44" s="155" t="s">
        <v>44</v>
      </c>
      <c r="F44" s="155" t="s">
        <v>212</v>
      </c>
      <c r="G44" s="161" t="s">
        <v>205</v>
      </c>
      <c r="H44" s="164"/>
      <c r="I44" s="164"/>
      <c r="J44" s="370" t="s">
        <v>322</v>
      </c>
    </row>
    <row r="45" spans="2:11" ht="13.8" thickBot="1" x14ac:dyDescent="0.3">
      <c r="B45" s="376"/>
      <c r="C45" s="798" t="s">
        <v>849</v>
      </c>
      <c r="D45" s="799" t="s">
        <v>521</v>
      </c>
      <c r="E45" s="377" t="s">
        <v>44</v>
      </c>
      <c r="F45" s="377" t="s">
        <v>212</v>
      </c>
      <c r="G45" s="378" t="s">
        <v>205</v>
      </c>
      <c r="H45" s="376"/>
      <c r="I45" s="376"/>
      <c r="J45" s="379" t="s">
        <v>322</v>
      </c>
    </row>
    <row r="46" spans="2:11" x14ac:dyDescent="0.25">
      <c r="B46" s="157" t="s">
        <v>232</v>
      </c>
      <c r="C46" s="796" t="s">
        <v>233</v>
      </c>
      <c r="D46" s="797" t="s">
        <v>235</v>
      </c>
      <c r="E46" s="158" t="s">
        <v>234</v>
      </c>
      <c r="F46" s="157"/>
      <c r="G46" s="157"/>
      <c r="H46" s="157"/>
      <c r="I46" s="157"/>
      <c r="J46" s="384" t="s">
        <v>333</v>
      </c>
    </row>
    <row r="47" spans="2:11" x14ac:dyDescent="0.25">
      <c r="B47" s="165" t="s">
        <v>49</v>
      </c>
      <c r="C47" s="394" t="s">
        <v>256</v>
      </c>
      <c r="D47" s="394" t="s">
        <v>257</v>
      </c>
      <c r="E47" s="165" t="s">
        <v>44</v>
      </c>
      <c r="F47" s="165"/>
      <c r="G47" s="165" t="s">
        <v>205</v>
      </c>
      <c r="H47" s="164"/>
      <c r="I47" s="164"/>
      <c r="J47" s="3" t="s">
        <v>317</v>
      </c>
    </row>
    <row r="48" spans="2:11" ht="13.8" thickBot="1" x14ac:dyDescent="0.3">
      <c r="B48" s="382"/>
      <c r="C48" s="382" t="s">
        <v>258</v>
      </c>
      <c r="D48" s="382" t="s">
        <v>259</v>
      </c>
      <c r="E48" s="382" t="s">
        <v>44</v>
      </c>
      <c r="F48" s="382"/>
      <c r="G48" s="382" t="s">
        <v>205</v>
      </c>
      <c r="H48" s="376"/>
      <c r="I48" s="376"/>
      <c r="J48" s="383" t="s">
        <v>318</v>
      </c>
    </row>
    <row r="50" spans="2:3" x14ac:dyDescent="0.25">
      <c r="B50" s="160"/>
      <c r="C50" s="150"/>
    </row>
    <row r="51" spans="2:3" x14ac:dyDescent="0.25">
      <c r="B51" s="150"/>
      <c r="C51" s="150"/>
    </row>
    <row r="73" spans="3:5" x14ac:dyDescent="0.25">
      <c r="C73" t="s">
        <v>548</v>
      </c>
    </row>
    <row r="74" spans="3:5" x14ac:dyDescent="0.25">
      <c r="C74" t="s">
        <v>549</v>
      </c>
    </row>
    <row r="75" spans="3:5" x14ac:dyDescent="0.25">
      <c r="C75" t="s">
        <v>1</v>
      </c>
      <c r="D75" t="s">
        <v>550</v>
      </c>
      <c r="E75">
        <v>2010</v>
      </c>
    </row>
    <row r="76" spans="3:5" x14ac:dyDescent="0.25">
      <c r="C76" t="s">
        <v>379</v>
      </c>
      <c r="D76" s="771" t="s">
        <v>196</v>
      </c>
      <c r="E76">
        <v>0.329934545129282</v>
      </c>
    </row>
    <row r="77" spans="3:5" x14ac:dyDescent="0.25">
      <c r="C77" t="s">
        <v>379</v>
      </c>
      <c r="D77" s="771" t="s">
        <v>526</v>
      </c>
      <c r="E77">
        <v>0.14189867327019901</v>
      </c>
    </row>
    <row r="78" spans="3:5" x14ac:dyDescent="0.25">
      <c r="C78" t="s">
        <v>379</v>
      </c>
      <c r="D78" s="771" t="s">
        <v>524</v>
      </c>
      <c r="E78" s="770">
        <v>9.7525573674397195E-2</v>
      </c>
    </row>
    <row r="79" spans="3:5" x14ac:dyDescent="0.25">
      <c r="C79" t="s">
        <v>379</v>
      </c>
      <c r="D79" s="771" t="s">
        <v>523</v>
      </c>
      <c r="E79">
        <v>0.108054180248483</v>
      </c>
    </row>
    <row r="81" spans="3:5" x14ac:dyDescent="0.25">
      <c r="C81" t="s">
        <v>380</v>
      </c>
      <c r="D81" s="771" t="s">
        <v>196</v>
      </c>
      <c r="E81">
        <v>14.1723160268469</v>
      </c>
    </row>
    <row r="82" spans="3:5" x14ac:dyDescent="0.25">
      <c r="C82" t="s">
        <v>380</v>
      </c>
      <c r="D82" s="771" t="s">
        <v>98</v>
      </c>
      <c r="E82">
        <v>14.6877856136751</v>
      </c>
    </row>
    <row r="83" spans="3:5" x14ac:dyDescent="0.25">
      <c r="C83" t="s">
        <v>380</v>
      </c>
      <c r="D83" s="771" t="s">
        <v>99</v>
      </c>
      <c r="E83">
        <v>5.8288669035490104</v>
      </c>
    </row>
    <row r="84" spans="3:5" x14ac:dyDescent="0.25">
      <c r="C84" t="s">
        <v>380</v>
      </c>
      <c r="D84" s="771" t="s">
        <v>525</v>
      </c>
      <c r="E84">
        <v>4.3462244660609803</v>
      </c>
    </row>
    <row r="85" spans="3:5" x14ac:dyDescent="0.25">
      <c r="C85" t="s">
        <v>380</v>
      </c>
      <c r="D85" s="771" t="s">
        <v>524</v>
      </c>
      <c r="E85">
        <v>0.82804241993221495</v>
      </c>
    </row>
    <row r="86" spans="3:5" x14ac:dyDescent="0.25">
      <c r="C86" t="s">
        <v>380</v>
      </c>
      <c r="D86" s="771" t="s">
        <v>523</v>
      </c>
      <c r="E86" s="770">
        <v>3.9955658133858901E-2</v>
      </c>
    </row>
    <row r="87" spans="3:5" x14ac:dyDescent="0.25">
      <c r="C87" t="s">
        <v>380</v>
      </c>
      <c r="D87" s="771" t="s">
        <v>191</v>
      </c>
      <c r="E87">
        <v>6.8993377625945502</v>
      </c>
    </row>
    <row r="88" spans="3:5" x14ac:dyDescent="0.25">
      <c r="C88" t="s">
        <v>380</v>
      </c>
      <c r="D88" s="771" t="s">
        <v>192</v>
      </c>
      <c r="E88">
        <v>4.8062524261697996</v>
      </c>
    </row>
    <row r="89" spans="3:5" x14ac:dyDescent="0.25">
      <c r="C89" t="s">
        <v>380</v>
      </c>
      <c r="D89" t="s">
        <v>193</v>
      </c>
      <c r="E89">
        <v>3.96172196015478</v>
      </c>
    </row>
    <row r="91" spans="3:5" x14ac:dyDescent="0.25">
      <c r="C91" t="s">
        <v>381</v>
      </c>
      <c r="D91" t="s">
        <v>522</v>
      </c>
      <c r="E91">
        <v>0.43121061062815902</v>
      </c>
    </row>
    <row r="92" spans="3:5" x14ac:dyDescent="0.25">
      <c r="C92" t="s">
        <v>381</v>
      </c>
      <c r="D92" t="s">
        <v>526</v>
      </c>
      <c r="E92">
        <v>0.422865504524571</v>
      </c>
    </row>
    <row r="93" spans="3:5" x14ac:dyDescent="0.25">
      <c r="C93" t="s">
        <v>381</v>
      </c>
      <c r="D93" t="s">
        <v>525</v>
      </c>
      <c r="E93">
        <v>2.4691422453818501</v>
      </c>
    </row>
    <row r="94" spans="3:5" x14ac:dyDescent="0.25">
      <c r="C94" t="s">
        <v>381</v>
      </c>
      <c r="D94" t="s">
        <v>523</v>
      </c>
      <c r="E94">
        <v>0.22907416231633199</v>
      </c>
    </row>
    <row r="95" spans="3:5" x14ac:dyDescent="0.25">
      <c r="C95" t="s">
        <v>381</v>
      </c>
      <c r="D95" t="s">
        <v>191</v>
      </c>
      <c r="E95">
        <v>1.8268209119946499</v>
      </c>
    </row>
    <row r="96" spans="3:5" x14ac:dyDescent="0.25">
      <c r="C96" t="s">
        <v>381</v>
      </c>
      <c r="D96" t="s">
        <v>193</v>
      </c>
      <c r="E96">
        <v>0.69816351728082005</v>
      </c>
    </row>
  </sheetData>
  <phoneticPr fontId="26" type="noConversion"/>
  <pageMargins left="0.75" right="0.75" top="1" bottom="1" header="0.5" footer="0.5"/>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C5C0D-367B-483B-B382-6EFFD19043F2}">
  <sheetPr>
    <tabColor theme="9" tint="0.59999389629810485"/>
  </sheetPr>
  <dimension ref="A3:P71"/>
  <sheetViews>
    <sheetView zoomScale="70" zoomScaleNormal="70" workbookViewId="0">
      <selection activeCell="E32" sqref="E32"/>
    </sheetView>
  </sheetViews>
  <sheetFormatPr defaultRowHeight="13.2" x14ac:dyDescent="0.25"/>
  <cols>
    <col min="1" max="1" width="5.88671875" customWidth="1"/>
    <col min="2" max="2" width="11.6640625" bestFit="1" customWidth="1"/>
    <col min="3" max="3" width="10.5546875" customWidth="1"/>
    <col min="4" max="4" width="16.6640625" customWidth="1"/>
    <col min="5" max="5" width="75.6640625" customWidth="1"/>
    <col min="7" max="7" width="12" customWidth="1"/>
    <col min="8" max="8" width="12.88671875" customWidth="1"/>
    <col min="9" max="9" width="14" customWidth="1"/>
    <col min="11" max="11" width="107.6640625" bestFit="1" customWidth="1"/>
  </cols>
  <sheetData>
    <row r="3" spans="1:16" x14ac:dyDescent="0.25">
      <c r="B3" s="149" t="s">
        <v>18</v>
      </c>
      <c r="C3" s="149"/>
      <c r="D3" s="150"/>
      <c r="E3" s="150"/>
      <c r="F3" s="150"/>
      <c r="G3" s="150"/>
      <c r="H3" s="150"/>
      <c r="I3" s="150"/>
      <c r="J3" s="150"/>
    </row>
    <row r="4" spans="1:16" ht="13.8" x14ac:dyDescent="0.25">
      <c r="B4" s="151" t="s">
        <v>19</v>
      </c>
      <c r="C4" s="151" t="s">
        <v>1</v>
      </c>
      <c r="D4" s="151" t="s">
        <v>2</v>
      </c>
      <c r="E4" s="151" t="s">
        <v>3</v>
      </c>
      <c r="F4" s="151" t="s">
        <v>20</v>
      </c>
      <c r="G4" s="151" t="s">
        <v>21</v>
      </c>
      <c r="H4" s="151" t="s">
        <v>22</v>
      </c>
      <c r="I4" s="151" t="s">
        <v>23</v>
      </c>
      <c r="J4" s="151" t="s">
        <v>24</v>
      </c>
      <c r="K4" s="368" t="s">
        <v>316</v>
      </c>
    </row>
    <row r="5" spans="1:16" ht="21" thickBot="1" x14ac:dyDescent="0.3">
      <c r="B5" s="152" t="s">
        <v>28</v>
      </c>
      <c r="C5" s="152" t="s">
        <v>29</v>
      </c>
      <c r="D5" s="152" t="s">
        <v>30</v>
      </c>
      <c r="E5" s="152" t="s">
        <v>31</v>
      </c>
      <c r="F5" s="152" t="s">
        <v>32</v>
      </c>
      <c r="G5" s="152" t="s">
        <v>33</v>
      </c>
      <c r="H5" s="152" t="s">
        <v>34</v>
      </c>
      <c r="I5" s="152" t="s">
        <v>35</v>
      </c>
      <c r="J5" s="152" t="s">
        <v>36</v>
      </c>
    </row>
    <row r="6" spans="1:16" s="11" customFormat="1" x14ac:dyDescent="0.25">
      <c r="A6" s="3"/>
      <c r="B6" s="165" t="s">
        <v>25</v>
      </c>
      <c r="C6" s="168"/>
      <c r="D6" s="394" t="s">
        <v>606</v>
      </c>
      <c r="E6" s="835" t="s">
        <v>664</v>
      </c>
      <c r="F6" s="165" t="str">
        <f>Commodities!$E$6</f>
        <v>Mm2</v>
      </c>
      <c r="G6" s="165" t="str">
        <f>Commodities!$E$6</f>
        <v>Mm2</v>
      </c>
      <c r="H6" s="165"/>
      <c r="I6" s="170"/>
      <c r="J6" s="165"/>
      <c r="K6" s="369" t="s">
        <v>336</v>
      </c>
    </row>
    <row r="7" spans="1:16" x14ac:dyDescent="0.25">
      <c r="B7" s="164"/>
      <c r="C7" s="164"/>
      <c r="D7" s="394" t="s">
        <v>609</v>
      </c>
      <c r="E7" s="836" t="s">
        <v>665</v>
      </c>
      <c r="F7" s="165" t="str">
        <f>Commodities!$E$6</f>
        <v>Mm2</v>
      </c>
      <c r="G7" s="165" t="str">
        <f>Commodities!$E$6</f>
        <v>Mm2</v>
      </c>
      <c r="H7" s="164"/>
      <c r="I7" s="172"/>
      <c r="J7" s="164"/>
    </row>
    <row r="8" spans="1:16" x14ac:dyDescent="0.25">
      <c r="B8" s="164"/>
      <c r="C8" s="164"/>
      <c r="D8" s="150" t="s">
        <v>67</v>
      </c>
      <c r="E8" s="160" t="s">
        <v>223</v>
      </c>
      <c r="F8" s="165" t="s">
        <v>48</v>
      </c>
      <c r="G8" s="155" t="s">
        <v>48</v>
      </c>
      <c r="H8" s="164"/>
      <c r="I8" s="172"/>
      <c r="J8" s="165" t="s">
        <v>230</v>
      </c>
      <c r="K8" s="394" t="s">
        <v>334</v>
      </c>
    </row>
    <row r="9" spans="1:16" x14ac:dyDescent="0.25">
      <c r="B9" s="164"/>
      <c r="C9" s="164"/>
      <c r="D9" s="394" t="s">
        <v>605</v>
      </c>
      <c r="E9" s="836" t="s">
        <v>666</v>
      </c>
      <c r="F9" s="165" t="str">
        <f>Commodities!$E$6</f>
        <v>Mm2</v>
      </c>
      <c r="G9" s="165" t="str">
        <f>Commodities!$E$6</f>
        <v>Mm2</v>
      </c>
      <c r="H9" s="164"/>
      <c r="I9" s="172"/>
      <c r="J9" s="164"/>
      <c r="P9" s="300"/>
    </row>
    <row r="10" spans="1:16" x14ac:dyDescent="0.25">
      <c r="B10" s="164"/>
      <c r="C10" s="164"/>
      <c r="D10" s="394" t="s">
        <v>608</v>
      </c>
      <c r="E10" s="836" t="s">
        <v>667</v>
      </c>
      <c r="F10" s="165" t="str">
        <f>Commodities!$E$6</f>
        <v>Mm2</v>
      </c>
      <c r="G10" s="165" t="str">
        <f>Commodities!$E$6</f>
        <v>Mm2</v>
      </c>
      <c r="H10" s="164"/>
      <c r="I10" s="172"/>
      <c r="J10" s="164"/>
    </row>
    <row r="11" spans="1:16" x14ac:dyDescent="0.25">
      <c r="B11" s="164"/>
      <c r="C11" s="164"/>
      <c r="D11" s="150" t="s">
        <v>70</v>
      </c>
      <c r="E11" s="160" t="s">
        <v>224</v>
      </c>
      <c r="F11" s="165" t="s">
        <v>48</v>
      </c>
      <c r="G11" s="155" t="s">
        <v>48</v>
      </c>
      <c r="H11" s="164"/>
      <c r="I11" s="172"/>
      <c r="J11" s="165" t="s">
        <v>230</v>
      </c>
      <c r="K11" s="394" t="s">
        <v>334</v>
      </c>
    </row>
    <row r="12" spans="1:16" x14ac:dyDescent="0.25">
      <c r="B12" s="164"/>
      <c r="C12" s="164"/>
      <c r="D12" s="394" t="s">
        <v>607</v>
      </c>
      <c r="E12" s="836" t="s">
        <v>668</v>
      </c>
      <c r="F12" s="165" t="str">
        <f>Commodities!$E$6</f>
        <v>Mm2</v>
      </c>
      <c r="G12" s="165" t="str">
        <f>Commodities!$E$6</f>
        <v>Mm2</v>
      </c>
      <c r="H12" s="164"/>
      <c r="I12" s="172"/>
      <c r="J12" s="164"/>
    </row>
    <row r="13" spans="1:16" x14ac:dyDescent="0.25">
      <c r="B13" s="164"/>
      <c r="C13" s="164"/>
      <c r="D13" s="394" t="s">
        <v>610</v>
      </c>
      <c r="E13" s="836" t="s">
        <v>669</v>
      </c>
      <c r="F13" s="165" t="str">
        <f>Commodities!$E$6</f>
        <v>Mm2</v>
      </c>
      <c r="G13" s="165" t="str">
        <f>Commodities!$E$6</f>
        <v>Mm2</v>
      </c>
      <c r="H13" s="164"/>
      <c r="I13" s="172"/>
      <c r="J13" s="164"/>
    </row>
    <row r="14" spans="1:16" x14ac:dyDescent="0.25">
      <c r="B14" s="164"/>
      <c r="C14" s="164"/>
      <c r="D14" s="155" t="s">
        <v>73</v>
      </c>
      <c r="E14" s="160" t="s">
        <v>225</v>
      </c>
      <c r="F14" s="165" t="s">
        <v>48</v>
      </c>
      <c r="G14" s="155" t="s">
        <v>48</v>
      </c>
      <c r="H14" s="164"/>
      <c r="I14" s="172"/>
      <c r="J14" s="165" t="s">
        <v>230</v>
      </c>
      <c r="K14" s="394" t="s">
        <v>334</v>
      </c>
    </row>
    <row r="15" spans="1:16" x14ac:dyDescent="0.25">
      <c r="B15" s="164"/>
      <c r="C15" s="164"/>
      <c r="D15" s="394" t="s">
        <v>600</v>
      </c>
      <c r="E15" s="836" t="s">
        <v>670</v>
      </c>
      <c r="F15" s="165" t="str">
        <f>Commodities!$E$6</f>
        <v>Mm2</v>
      </c>
      <c r="G15" s="165" t="str">
        <f>Commodities!$E$6</f>
        <v>Mm2</v>
      </c>
      <c r="H15" s="164"/>
      <c r="I15" s="172"/>
      <c r="J15" s="164"/>
    </row>
    <row r="16" spans="1:16" x14ac:dyDescent="0.25">
      <c r="B16" s="164"/>
      <c r="C16" s="164"/>
      <c r="D16" s="394" t="s">
        <v>603</v>
      </c>
      <c r="E16" s="836" t="s">
        <v>671</v>
      </c>
      <c r="F16" s="165" t="str">
        <f>Commodities!$E$6</f>
        <v>Mm2</v>
      </c>
      <c r="G16" s="165" t="str">
        <f>Commodities!$E$6</f>
        <v>Mm2</v>
      </c>
      <c r="H16" s="164"/>
      <c r="I16" s="172"/>
      <c r="J16" s="164"/>
    </row>
    <row r="17" spans="2:15" x14ac:dyDescent="0.25">
      <c r="B17" s="164"/>
      <c r="C17" s="164"/>
      <c r="D17" s="155" t="s">
        <v>76</v>
      </c>
      <c r="E17" s="160" t="s">
        <v>226</v>
      </c>
      <c r="F17" s="165" t="s">
        <v>48</v>
      </c>
      <c r="G17" s="155" t="s">
        <v>48</v>
      </c>
      <c r="H17" s="164"/>
      <c r="I17" s="172"/>
      <c r="J17" s="165" t="s">
        <v>230</v>
      </c>
      <c r="K17" s="394" t="s">
        <v>334</v>
      </c>
    </row>
    <row r="18" spans="2:15" x14ac:dyDescent="0.25">
      <c r="B18" s="164"/>
      <c r="C18" s="164"/>
      <c r="D18" s="394" t="s">
        <v>598</v>
      </c>
      <c r="E18" s="836" t="s">
        <v>672</v>
      </c>
      <c r="F18" s="165" t="str">
        <f>Commodities!$E$6</f>
        <v>Mm2</v>
      </c>
      <c r="G18" s="165" t="str">
        <f>Commodities!$E$6</f>
        <v>Mm2</v>
      </c>
      <c r="H18" s="164"/>
      <c r="I18" s="172"/>
      <c r="J18" s="164"/>
    </row>
    <row r="19" spans="2:15" x14ac:dyDescent="0.25">
      <c r="B19" s="164"/>
      <c r="C19" s="164"/>
      <c r="D19" s="394" t="s">
        <v>602</v>
      </c>
      <c r="E19" s="836" t="s">
        <v>673</v>
      </c>
      <c r="F19" s="165" t="str">
        <f>Commodities!$E$6</f>
        <v>Mm2</v>
      </c>
      <c r="G19" s="165" t="str">
        <f>Commodities!$E$6</f>
        <v>Mm2</v>
      </c>
      <c r="H19" s="164"/>
      <c r="I19" s="172"/>
      <c r="J19" s="164"/>
    </row>
    <row r="20" spans="2:15" x14ac:dyDescent="0.25">
      <c r="B20" s="164"/>
      <c r="C20" s="164"/>
      <c r="D20" s="155" t="s">
        <v>79</v>
      </c>
      <c r="E20" s="160" t="s">
        <v>227</v>
      </c>
      <c r="F20" s="165" t="s">
        <v>48</v>
      </c>
      <c r="G20" s="155" t="s">
        <v>48</v>
      </c>
      <c r="H20" s="164"/>
      <c r="I20" s="172"/>
      <c r="J20" s="165" t="s">
        <v>230</v>
      </c>
      <c r="K20" s="394" t="s">
        <v>334</v>
      </c>
    </row>
    <row r="21" spans="2:15" x14ac:dyDescent="0.25">
      <c r="B21" s="164"/>
      <c r="C21" s="164"/>
      <c r="D21" s="394" t="s">
        <v>601</v>
      </c>
      <c r="E21" s="835" t="s">
        <v>674</v>
      </c>
      <c r="F21" s="165" t="str">
        <f>Commodities!$E$6</f>
        <v>Mm2</v>
      </c>
      <c r="G21" s="165" t="str">
        <f>Commodities!$E$6</f>
        <v>Mm2</v>
      </c>
      <c r="H21" s="150"/>
      <c r="I21" s="172"/>
      <c r="J21" s="150"/>
    </row>
    <row r="22" spans="2:15" x14ac:dyDescent="0.25">
      <c r="B22" s="164"/>
      <c r="C22" s="164"/>
      <c r="D22" s="394" t="s">
        <v>604</v>
      </c>
      <c r="E22" s="835" t="s">
        <v>675</v>
      </c>
      <c r="F22" s="165" t="s">
        <v>48</v>
      </c>
      <c r="G22" s="165" t="s">
        <v>48</v>
      </c>
      <c r="H22" s="150"/>
      <c r="I22" s="172"/>
      <c r="J22" s="150"/>
    </row>
    <row r="23" spans="2:15" x14ac:dyDescent="0.25">
      <c r="B23" s="157"/>
      <c r="C23" s="157"/>
      <c r="D23" s="158" t="s">
        <v>82</v>
      </c>
      <c r="E23" s="173" t="s">
        <v>228</v>
      </c>
      <c r="F23" s="159" t="s">
        <v>48</v>
      </c>
      <c r="G23" s="159" t="s">
        <v>48</v>
      </c>
      <c r="H23" s="157"/>
      <c r="I23" s="174"/>
      <c r="J23" s="157" t="s">
        <v>230</v>
      </c>
      <c r="K23" s="394" t="s">
        <v>334</v>
      </c>
    </row>
    <row r="24" spans="2:15" x14ac:dyDescent="0.25">
      <c r="B24" s="175" t="s">
        <v>83</v>
      </c>
      <c r="C24" s="156"/>
      <c r="D24" s="155" t="str">
        <f>"RHT"&amp;"DB"&amp;RIGHT(Commodities!C12,3)&amp;"BE1"</f>
        <v>RHTDBNGABE1</v>
      </c>
      <c r="E24" s="176" t="s">
        <v>85</v>
      </c>
      <c r="F24" s="155" t="s">
        <v>44</v>
      </c>
      <c r="G24" s="155" t="s">
        <v>84</v>
      </c>
      <c r="H24" s="166" t="s">
        <v>205</v>
      </c>
      <c r="I24" s="150"/>
      <c r="J24" s="150"/>
      <c r="K24" s="300" t="s">
        <v>335</v>
      </c>
    </row>
    <row r="25" spans="2:15" x14ac:dyDescent="0.25">
      <c r="B25" s="156"/>
      <c r="C25" s="156"/>
      <c r="D25" s="155" t="str">
        <f>"RHT"&amp;"DB"&amp;RIGHT(Commodities!C13,3)&amp;"BE1"</f>
        <v>RHTDBDSLBE1</v>
      </c>
      <c r="E25" s="176" t="s">
        <v>86</v>
      </c>
      <c r="F25" s="155" t="s">
        <v>44</v>
      </c>
      <c r="G25" s="155" t="s">
        <v>84</v>
      </c>
      <c r="H25" s="166" t="s">
        <v>205</v>
      </c>
      <c r="I25" s="150"/>
      <c r="J25" s="150"/>
    </row>
    <row r="26" spans="2:15" x14ac:dyDescent="0.25">
      <c r="B26" s="156"/>
      <c r="C26" s="156"/>
      <c r="D26" s="155" t="str">
        <f>"RHT"&amp;"DB"&amp;RIGHT(Commodities!C14,3)&amp;"BE1"</f>
        <v>RHTDBWPEBE1</v>
      </c>
      <c r="E26" s="800" t="s">
        <v>905</v>
      </c>
      <c r="F26" s="155" t="s">
        <v>44</v>
      </c>
      <c r="G26" s="155" t="s">
        <v>84</v>
      </c>
      <c r="H26" s="166" t="s">
        <v>205</v>
      </c>
      <c r="I26" s="150"/>
      <c r="J26" s="150"/>
    </row>
    <row r="27" spans="2:15" x14ac:dyDescent="0.25">
      <c r="B27" s="156"/>
      <c r="C27" s="156"/>
      <c r="D27" s="155" t="str">
        <f>"RHT"&amp;"DB"&amp;RIGHT(Commodities!C15,3)&amp;"BE1"</f>
        <v>RHTDBFIWBE1</v>
      </c>
      <c r="E27" s="800" t="s">
        <v>904</v>
      </c>
      <c r="F27" s="155" t="s">
        <v>44</v>
      </c>
      <c r="G27" s="155" t="s">
        <v>84</v>
      </c>
      <c r="H27" s="166" t="s">
        <v>205</v>
      </c>
      <c r="I27" s="150"/>
      <c r="J27" s="150"/>
    </row>
    <row r="28" spans="2:15" x14ac:dyDescent="0.25">
      <c r="B28" s="156"/>
      <c r="C28" s="156"/>
      <c r="D28" s="155" t="str">
        <f>"RHT"&amp;"DB"&amp;RIGHT(Commodities!C16,3)&amp;"BE1"</f>
        <v>RHTDBSTRBE1</v>
      </c>
      <c r="E28" s="176" t="s">
        <v>88</v>
      </c>
      <c r="F28" s="155" t="s">
        <v>44</v>
      </c>
      <c r="G28" s="155" t="s">
        <v>84</v>
      </c>
      <c r="H28" s="166" t="s">
        <v>205</v>
      </c>
      <c r="I28" s="150"/>
      <c r="J28" s="150"/>
      <c r="O28" s="393"/>
    </row>
    <row r="29" spans="2:15" x14ac:dyDescent="0.25">
      <c r="B29" s="156"/>
      <c r="C29" s="156"/>
      <c r="D29" s="155" t="str">
        <f>"RHT"&amp;"DB"&amp;RIGHT(Commodities!C18,3)&amp;"XE1"</f>
        <v>RHTDBSOLXE1</v>
      </c>
      <c r="E29" s="177" t="s">
        <v>208</v>
      </c>
      <c r="F29" s="155" t="s">
        <v>44</v>
      </c>
      <c r="G29" s="155" t="s">
        <v>84</v>
      </c>
      <c r="H29" s="166" t="s">
        <v>205</v>
      </c>
      <c r="I29" s="150"/>
      <c r="J29" s="150"/>
    </row>
    <row r="30" spans="2:15" x14ac:dyDescent="0.25">
      <c r="B30" s="156"/>
      <c r="C30" s="156"/>
      <c r="D30" s="155" t="str">
        <f>"RHT"&amp;"DB"&amp;RIGHT(Commodities!C19,3)&amp;"XE1"</f>
        <v>RHTDBLCHXE1</v>
      </c>
      <c r="E30" s="177" t="s">
        <v>287</v>
      </c>
      <c r="F30" s="155" t="s">
        <v>44</v>
      </c>
      <c r="G30" s="155" t="s">
        <v>84</v>
      </c>
      <c r="H30" s="166" t="s">
        <v>205</v>
      </c>
      <c r="I30" s="150"/>
      <c r="J30" s="150"/>
    </row>
    <row r="31" spans="2:15" x14ac:dyDescent="0.25">
      <c r="B31" s="156"/>
      <c r="C31" s="156"/>
      <c r="D31" s="155" t="str">
        <f>"RHT"&amp;"DB"&amp;RIGHT(Commodities!C19,3)&amp;"XE2"</f>
        <v>RHTDBLCHXE2</v>
      </c>
      <c r="E31" s="177" t="s">
        <v>288</v>
      </c>
      <c r="F31" s="155" t="s">
        <v>44</v>
      </c>
      <c r="G31" s="155" t="s">
        <v>84</v>
      </c>
      <c r="H31" s="166" t="s">
        <v>205</v>
      </c>
      <c r="I31" s="150"/>
      <c r="J31" s="150"/>
    </row>
    <row r="32" spans="2:15" x14ac:dyDescent="0.25">
      <c r="B32" s="165"/>
      <c r="C32" s="165"/>
      <c r="D32" s="155" t="str">
        <f>"RHT"&amp;"DB"&amp;RIGHT(Commodities!C20,3)&amp;"BE1"</f>
        <v>RHTDBHCEBE1</v>
      </c>
      <c r="E32" s="176" t="s">
        <v>104</v>
      </c>
      <c r="F32" s="155" t="s">
        <v>44</v>
      </c>
      <c r="G32" s="155" t="s">
        <v>84</v>
      </c>
      <c r="H32" s="166" t="s">
        <v>205</v>
      </c>
      <c r="I32" s="171"/>
      <c r="J32" s="164"/>
    </row>
    <row r="33" spans="2:11" x14ac:dyDescent="0.25">
      <c r="B33" s="159"/>
      <c r="C33" s="159"/>
      <c r="D33" s="158" t="str">
        <f>"RHT"&amp;"DB"&amp;RIGHT(Commodities!C21,3)&amp;"BE1"</f>
        <v>RHTDBHDEBE1</v>
      </c>
      <c r="E33" s="178" t="s">
        <v>105</v>
      </c>
      <c r="F33" s="158" t="s">
        <v>44</v>
      </c>
      <c r="G33" s="158" t="s">
        <v>84</v>
      </c>
      <c r="H33" s="162" t="s">
        <v>205</v>
      </c>
      <c r="I33" s="173"/>
      <c r="J33" s="157"/>
    </row>
    <row r="34" spans="2:11" x14ac:dyDescent="0.25">
      <c r="B34" s="156"/>
      <c r="C34" s="156"/>
      <c r="D34" s="155" t="str">
        <f>"RHT"&amp;"MB"&amp;RIGHT(Commodities!C12,3)&amp;"BE1"</f>
        <v>RHTMBNGABE1</v>
      </c>
      <c r="E34" s="176" t="s">
        <v>94</v>
      </c>
      <c r="F34" s="155" t="s">
        <v>44</v>
      </c>
      <c r="G34" s="155" t="s">
        <v>84</v>
      </c>
      <c r="H34" s="166" t="s">
        <v>205</v>
      </c>
      <c r="I34" s="150"/>
      <c r="J34" s="150"/>
    </row>
    <row r="35" spans="2:11" x14ac:dyDescent="0.25">
      <c r="B35" s="156"/>
      <c r="C35" s="156"/>
      <c r="D35" s="155" t="str">
        <f>"RHT"&amp;"MB"&amp;RIGHT(Commodities!C13,3)&amp;"BE1"</f>
        <v>RHTMBDSLBE1</v>
      </c>
      <c r="E35" s="176" t="s">
        <v>95</v>
      </c>
      <c r="F35" s="155" t="s">
        <v>44</v>
      </c>
      <c r="G35" s="155" t="s">
        <v>84</v>
      </c>
      <c r="H35" s="166" t="s">
        <v>205</v>
      </c>
      <c r="I35" s="150"/>
      <c r="J35" s="150"/>
    </row>
    <row r="36" spans="2:11" x14ac:dyDescent="0.25">
      <c r="B36" s="156"/>
      <c r="C36" s="156"/>
      <c r="D36" s="155" t="str">
        <f>"RHT"&amp;"MB"&amp;RIGHT(Commodities!C14,3)&amp;"BE1"</f>
        <v>RHTMBWPEBE1</v>
      </c>
      <c r="E36" s="800" t="s">
        <v>906</v>
      </c>
      <c r="F36" s="155" t="s">
        <v>44</v>
      </c>
      <c r="G36" s="155" t="s">
        <v>84</v>
      </c>
      <c r="H36" s="166" t="s">
        <v>205</v>
      </c>
      <c r="I36" s="150"/>
      <c r="J36" s="150"/>
    </row>
    <row r="37" spans="2:11" x14ac:dyDescent="0.25">
      <c r="B37" s="156"/>
      <c r="C37" s="156"/>
      <c r="D37" s="155" t="str">
        <f>"RHT"&amp;"MB"&amp;RIGHT(Commodities!C15,3)&amp;"BE1"</f>
        <v>RHTMBFIWBE1</v>
      </c>
      <c r="E37" s="800" t="s">
        <v>907</v>
      </c>
      <c r="F37" s="155" t="s">
        <v>44</v>
      </c>
      <c r="G37" s="155" t="s">
        <v>84</v>
      </c>
      <c r="H37" s="166" t="s">
        <v>205</v>
      </c>
      <c r="I37" s="150"/>
      <c r="J37" s="150"/>
    </row>
    <row r="38" spans="2:11" x14ac:dyDescent="0.25">
      <c r="B38" s="156"/>
      <c r="C38" s="156"/>
      <c r="D38" s="155" t="str">
        <f>"RHT"&amp;"MB"&amp;RIGHT(Commodities!C16,3)&amp;"BE1"</f>
        <v>RHTMBSTRBE1</v>
      </c>
      <c r="E38" s="176" t="s">
        <v>97</v>
      </c>
      <c r="F38" s="155" t="s">
        <v>44</v>
      </c>
      <c r="G38" s="155" t="s">
        <v>84</v>
      </c>
      <c r="H38" s="166" t="s">
        <v>205</v>
      </c>
      <c r="I38" s="150"/>
      <c r="J38" s="150"/>
    </row>
    <row r="39" spans="2:11" x14ac:dyDescent="0.25">
      <c r="B39" s="156"/>
      <c r="C39" s="156"/>
      <c r="D39" s="155" t="str">
        <f>"RHT"&amp;"MB"&amp;RIGHT(Commodities!C18,3)&amp;"XE1"</f>
        <v>RHTMBSOLXE1</v>
      </c>
      <c r="E39" s="176" t="s">
        <v>209</v>
      </c>
      <c r="F39" s="155" t="s">
        <v>44</v>
      </c>
      <c r="G39" s="155" t="s">
        <v>84</v>
      </c>
      <c r="H39" s="166" t="s">
        <v>205</v>
      </c>
      <c r="I39" s="150"/>
      <c r="J39" s="150"/>
    </row>
    <row r="40" spans="2:11" x14ac:dyDescent="0.25">
      <c r="B40" s="156"/>
      <c r="C40" s="156"/>
      <c r="D40" s="155" t="str">
        <f>"RHT"&amp;"MB"&amp;RIGHT(Commodities!C19,3)&amp;"XE1"</f>
        <v>RHTMBLCHXE1</v>
      </c>
      <c r="E40" s="538" t="s">
        <v>371</v>
      </c>
      <c r="F40" s="155" t="s">
        <v>44</v>
      </c>
      <c r="G40" s="155" t="s">
        <v>84</v>
      </c>
      <c r="H40" s="166" t="s">
        <v>205</v>
      </c>
      <c r="I40" s="150"/>
      <c r="J40" s="150"/>
    </row>
    <row r="41" spans="2:11" x14ac:dyDescent="0.25">
      <c r="B41" s="156"/>
      <c r="C41" s="156"/>
      <c r="D41" s="155" t="str">
        <f>"RHT"&amp;"MB"&amp;RIGHT(Commodities!C19,3)&amp;"XE2"</f>
        <v>RHTMBLCHXE2</v>
      </c>
      <c r="E41" s="177" t="s">
        <v>289</v>
      </c>
      <c r="F41" s="155" t="s">
        <v>44</v>
      </c>
      <c r="G41" s="155" t="s">
        <v>84</v>
      </c>
      <c r="H41" s="166" t="s">
        <v>205</v>
      </c>
      <c r="I41" s="150"/>
      <c r="J41" s="150"/>
      <c r="K41" s="441"/>
    </row>
    <row r="42" spans="2:11" x14ac:dyDescent="0.25">
      <c r="B42" s="156"/>
      <c r="C42" s="156"/>
      <c r="D42" s="155" t="str">
        <f>"RHT"&amp;"MB"&amp;RIGHT(Commodities!C20,3)&amp;"BE1"</f>
        <v>RHTMBHCEBE1</v>
      </c>
      <c r="E42" s="176" t="s">
        <v>106</v>
      </c>
      <c r="F42" s="155" t="s">
        <v>44</v>
      </c>
      <c r="G42" s="155" t="s">
        <v>84</v>
      </c>
      <c r="H42" s="166" t="s">
        <v>205</v>
      </c>
      <c r="I42" s="169"/>
      <c r="J42" s="150"/>
      <c r="K42" s="441"/>
    </row>
    <row r="43" spans="2:11" x14ac:dyDescent="0.25">
      <c r="B43" s="159"/>
      <c r="C43" s="159"/>
      <c r="D43" s="158" t="str">
        <f>"RHT"&amp;"MB"&amp;RIGHT(Commodities!C21,3)&amp;"BE1"</f>
        <v>RHTMBHDEBE1</v>
      </c>
      <c r="E43" s="178" t="s">
        <v>107</v>
      </c>
      <c r="F43" s="158" t="s">
        <v>44</v>
      </c>
      <c r="G43" s="158" t="s">
        <v>84</v>
      </c>
      <c r="H43" s="162" t="s">
        <v>205</v>
      </c>
      <c r="I43" s="173"/>
      <c r="J43" s="157"/>
      <c r="K43" s="441"/>
    </row>
    <row r="44" spans="2:11" x14ac:dyDescent="0.25">
      <c r="B44" s="156"/>
      <c r="C44" s="156"/>
      <c r="D44" s="156" t="str">
        <f>"FT-RES"&amp;RIGHT(Commodities!C12,3)</f>
        <v>FT-RESNGA</v>
      </c>
      <c r="E44" s="179" t="str">
        <f>"Fuel Technology "&amp;Commodities!D12</f>
        <v>Fuel Technology Nat. Gas RES</v>
      </c>
      <c r="F44" s="155" t="s">
        <v>44</v>
      </c>
      <c r="G44" s="155" t="s">
        <v>89</v>
      </c>
      <c r="H44" s="150"/>
      <c r="I44" s="150"/>
      <c r="J44" s="150"/>
      <c r="K44" s="441"/>
    </row>
    <row r="45" spans="2:11" x14ac:dyDescent="0.25">
      <c r="B45" s="156"/>
      <c r="C45" s="156"/>
      <c r="D45" s="156" t="str">
        <f>"FT-RES"&amp;RIGHT(Commodities!C13,3)</f>
        <v>FT-RESDSL</v>
      </c>
      <c r="E45" s="179" t="str">
        <f>"Fuel Technology "&amp;Commodities!D13</f>
        <v>Fuel Technology Diesel RES</v>
      </c>
      <c r="F45" s="155" t="s">
        <v>44</v>
      </c>
      <c r="G45" s="155" t="s">
        <v>89</v>
      </c>
      <c r="H45" s="150"/>
      <c r="I45" s="150"/>
      <c r="J45" s="150"/>
      <c r="K45" s="441"/>
    </row>
    <row r="46" spans="2:11" x14ac:dyDescent="0.25">
      <c r="B46" s="156"/>
      <c r="C46" s="156"/>
      <c r="D46" s="156" t="str">
        <f>"FT-RES"&amp;RIGHT(Commodities!C14,3)</f>
        <v>FT-RESWPE</v>
      </c>
      <c r="E46" s="179" t="str">
        <f>"Fuel Technology "&amp;Commodities!D14</f>
        <v>Fuel Technology Wood Pellets RES</v>
      </c>
      <c r="F46" s="155" t="s">
        <v>44</v>
      </c>
      <c r="G46" s="155" t="s">
        <v>89</v>
      </c>
      <c r="H46" s="150"/>
      <c r="I46" s="150"/>
      <c r="J46" s="150"/>
      <c r="K46" s="441"/>
    </row>
    <row r="47" spans="2:11" x14ac:dyDescent="0.25">
      <c r="B47" s="156"/>
      <c r="C47" s="156"/>
      <c r="D47" s="156" t="str">
        <f>"FT-RES"&amp;RIGHT(Commodities!C15,3)</f>
        <v>FT-RESFIW</v>
      </c>
      <c r="E47" s="179" t="str">
        <f>"Fuel Technology "&amp;Commodities!D15</f>
        <v>Fuel Technology Firewoods RES</v>
      </c>
      <c r="F47" s="155" t="s">
        <v>44</v>
      </c>
      <c r="G47" s="155" t="s">
        <v>89</v>
      </c>
      <c r="H47" s="150"/>
      <c r="I47" s="150"/>
      <c r="J47" s="150"/>
      <c r="K47" s="441"/>
    </row>
    <row r="48" spans="2:11" x14ac:dyDescent="0.25">
      <c r="B48" s="156"/>
      <c r="C48" s="156"/>
      <c r="D48" s="156" t="str">
        <f>"FT-RES"&amp;RIGHT(Commodities!C16,3)</f>
        <v>FT-RESSTR</v>
      </c>
      <c r="E48" s="179" t="str">
        <f>"Fuel Technology "&amp;Commodities!D16</f>
        <v>Fuel Technology Straw RES</v>
      </c>
      <c r="F48" s="155" t="s">
        <v>44</v>
      </c>
      <c r="G48" s="155" t="s">
        <v>89</v>
      </c>
      <c r="H48" s="150"/>
      <c r="I48" s="150"/>
      <c r="J48" s="150"/>
      <c r="K48" s="441"/>
    </row>
    <row r="49" spans="2:11" x14ac:dyDescent="0.25">
      <c r="B49" s="150"/>
      <c r="C49" s="150"/>
      <c r="D49" s="150" t="str">
        <f>"FT-RES"&amp;RIGHT(Commodities!C17,2)</f>
        <v>FT-RESH2</v>
      </c>
      <c r="E49" s="150" t="str">
        <f>"Fuel Technology "&amp;Commodities!D17</f>
        <v>Fuel Technology Hydrogen RES</v>
      </c>
      <c r="F49" s="784" t="s">
        <v>44</v>
      </c>
      <c r="G49" s="784" t="s">
        <v>89</v>
      </c>
      <c r="H49" s="150"/>
      <c r="I49" s="150"/>
      <c r="J49" s="150"/>
      <c r="K49" s="441"/>
    </row>
    <row r="50" spans="2:11" x14ac:dyDescent="0.25">
      <c r="B50" s="156"/>
      <c r="C50" s="156"/>
      <c r="D50" s="156" t="str">
        <f>"FT-RES"&amp;RIGHT(Commodities!C18,3)</f>
        <v>FT-RESSOL</v>
      </c>
      <c r="E50" s="179" t="str">
        <f>"Fuel Technology "&amp;Commodities!D18</f>
        <v>Fuel Technology Solar RES</v>
      </c>
      <c r="F50" s="155" t="s">
        <v>44</v>
      </c>
      <c r="G50" s="155" t="s">
        <v>89</v>
      </c>
      <c r="H50" s="150"/>
      <c r="I50" s="150"/>
      <c r="J50" s="150"/>
      <c r="K50" s="441"/>
    </row>
    <row r="51" spans="2:11" x14ac:dyDescent="0.25">
      <c r="B51" s="156"/>
      <c r="C51" s="156"/>
      <c r="D51" s="156" t="str">
        <f>"FT-RES"&amp;RIGHT(Commodities!C19,4)</f>
        <v>FT-RESELCH</v>
      </c>
      <c r="E51" s="179" t="str">
        <f>"Fuel Technology for "&amp;Commodities!D19</f>
        <v>Fuel Technology for Heating Electricity RES</v>
      </c>
      <c r="F51" s="155" t="s">
        <v>44</v>
      </c>
      <c r="G51" s="155" t="s">
        <v>89</v>
      </c>
      <c r="H51" s="166" t="s">
        <v>205</v>
      </c>
      <c r="I51" s="150"/>
      <c r="J51" s="150"/>
      <c r="K51" s="441"/>
    </row>
    <row r="52" spans="2:11" x14ac:dyDescent="0.25">
      <c r="B52" s="156"/>
      <c r="C52" s="156"/>
      <c r="D52" s="156" t="str">
        <f>"FT-RES"&amp;RIGHT(Commodities!C20,3)</f>
        <v>FT-RESHCE</v>
      </c>
      <c r="E52" s="179" t="str">
        <f>"Fuel Technology "&amp;Commodities!D20</f>
        <v>Fuel Technology Centralised District Heat RES</v>
      </c>
      <c r="F52" s="155" t="s">
        <v>44</v>
      </c>
      <c r="G52" s="155" t="s">
        <v>89</v>
      </c>
      <c r="H52" s="166" t="s">
        <v>205</v>
      </c>
      <c r="I52" s="150"/>
      <c r="J52" s="150"/>
      <c r="K52" s="441"/>
    </row>
    <row r="53" spans="2:11" x14ac:dyDescent="0.25">
      <c r="B53" s="159"/>
      <c r="C53" s="159"/>
      <c r="D53" s="159" t="str">
        <f>"FT-RES"&amp;RIGHT(Commodities!C21,3)</f>
        <v>FT-RESHDE</v>
      </c>
      <c r="E53" s="180" t="str">
        <f>"Fuel Technology "&amp;Commodities!D21</f>
        <v>Fuel Technology Decentralised District Heat RES</v>
      </c>
      <c r="F53" s="158" t="s">
        <v>44</v>
      </c>
      <c r="G53" s="158" t="s">
        <v>89</v>
      </c>
      <c r="H53" s="162" t="s">
        <v>205</v>
      </c>
      <c r="I53" s="157"/>
      <c r="J53" s="157"/>
    </row>
    <row r="54" spans="2:11" x14ac:dyDescent="0.25">
      <c r="B54" s="150"/>
      <c r="C54" s="150"/>
      <c r="D54" s="165" t="str">
        <f>"FT-RES"&amp;RIGHT(Commodities!C22,3)</f>
        <v>FT-RESSNG</v>
      </c>
      <c r="E54" s="167" t="str">
        <f>"Fuel Technology "&amp;Commodities!D22</f>
        <v>Fuel Technology Bio Synt. Nat. Gas RES</v>
      </c>
      <c r="F54" s="155" t="s">
        <v>44</v>
      </c>
      <c r="G54" s="155" t="s">
        <v>89</v>
      </c>
      <c r="H54" s="150"/>
      <c r="I54" s="150"/>
      <c r="J54" s="150"/>
    </row>
    <row r="55" spans="2:11" x14ac:dyDescent="0.25">
      <c r="B55" s="150"/>
      <c r="C55" s="150"/>
      <c r="D55" s="165" t="str">
        <f>"FT-RES"&amp;RIGHT(Commodities!C23,3)</f>
        <v>FT-RESDSB</v>
      </c>
      <c r="E55" s="167" t="str">
        <f>"Fuel Technology "&amp;Commodities!D23</f>
        <v>Fuel Technology BioDiesel RES</v>
      </c>
      <c r="F55" s="155" t="s">
        <v>44</v>
      </c>
      <c r="G55" s="155" t="s">
        <v>89</v>
      </c>
      <c r="H55" s="150"/>
      <c r="I55" s="164"/>
      <c r="J55" s="164"/>
    </row>
    <row r="56" spans="2:11" x14ac:dyDescent="0.25">
      <c r="B56" s="1"/>
      <c r="C56" s="1"/>
      <c r="D56" s="1"/>
      <c r="E56" s="1"/>
      <c r="F56" s="1"/>
      <c r="G56" s="1"/>
      <c r="H56" s="1"/>
      <c r="I56" s="1"/>
      <c r="J56" s="1"/>
    </row>
    <row r="57" spans="2:11" x14ac:dyDescent="0.25">
      <c r="B57" s="156"/>
      <c r="C57" s="156"/>
      <c r="H57" s="161"/>
    </row>
    <row r="58" spans="2:11" x14ac:dyDescent="0.25">
      <c r="B58" s="164"/>
      <c r="C58" s="164"/>
      <c r="H58" s="161"/>
    </row>
    <row r="71" spans="4:8" x14ac:dyDescent="0.25">
      <c r="D71" s="155" t="str">
        <f>"RHT"&amp;"DB"&amp;RIGHT(Commodities!C15,3)&amp;"BE1"</f>
        <v>RHTDBFIWBE1</v>
      </c>
      <c r="E71" s="800" t="s">
        <v>564</v>
      </c>
      <c r="F71" s="394" t="s">
        <v>44</v>
      </c>
      <c r="G71" s="394" t="s">
        <v>84</v>
      </c>
      <c r="H71" s="166" t="s">
        <v>205</v>
      </c>
    </row>
  </sheetData>
  <pageMargins left="0.75" right="0.75" top="1" bottom="1" header="0.5" footer="0.5"/>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9F2E7-4361-4104-824C-EF37B08BC958}">
  <sheetPr>
    <tabColor theme="9" tint="0.59999389629810485"/>
  </sheetPr>
  <dimension ref="A1:AT1811"/>
  <sheetViews>
    <sheetView tabSelected="1" topLeftCell="E1" zoomScale="70" zoomScaleNormal="70" workbookViewId="0">
      <selection activeCell="S17" sqref="S17"/>
    </sheetView>
  </sheetViews>
  <sheetFormatPr defaultRowHeight="13.2" x14ac:dyDescent="0.25"/>
  <cols>
    <col min="1" max="1" width="4.5546875" customWidth="1"/>
    <col min="2" max="2" width="19.6640625" customWidth="1"/>
    <col min="3" max="3" width="67.109375" customWidth="1"/>
    <col min="4" max="4" width="17.5546875" style="6" customWidth="1"/>
    <col min="5" max="5" width="13.109375" style="6" customWidth="1"/>
    <col min="6" max="6" width="15.33203125" style="6" customWidth="1"/>
    <col min="7" max="7" width="13" style="6" bestFit="1" customWidth="1"/>
    <col min="8" max="8" width="16.109375" style="4" customWidth="1"/>
    <col min="9" max="9" width="16.88671875" style="4" bestFit="1" customWidth="1"/>
    <col min="10" max="10" width="14" style="4" bestFit="1" customWidth="1"/>
    <col min="11" max="11" width="13.109375" bestFit="1" customWidth="1"/>
    <col min="12" max="12" width="13.88671875" bestFit="1" customWidth="1"/>
    <col min="13" max="13" width="19.77734375" customWidth="1"/>
    <col min="14" max="14" width="15.109375" bestFit="1" customWidth="1"/>
    <col min="15" max="15" width="9.6640625" customWidth="1"/>
    <col min="16" max="16" width="9.109375" customWidth="1"/>
    <col min="17" max="21" width="19.33203125" customWidth="1"/>
    <col min="22" max="22" width="17.33203125" style="11" customWidth="1"/>
    <col min="23" max="23" width="18.5546875" customWidth="1"/>
    <col min="24" max="24" width="22.109375" customWidth="1"/>
    <col min="25" max="25" width="20.21875" bestFit="1" customWidth="1"/>
    <col min="26" max="26" width="20.109375" customWidth="1"/>
    <col min="27" max="27" width="22.5546875" bestFit="1" customWidth="1"/>
    <col min="28" max="28" width="24.109375" bestFit="1" customWidth="1"/>
    <col min="29" max="29" width="34.44140625" customWidth="1"/>
    <col min="30" max="30" width="32.88671875" customWidth="1"/>
    <col min="31" max="31" width="13.44140625" bestFit="1" customWidth="1"/>
    <col min="32" max="32" width="33" bestFit="1" customWidth="1"/>
    <col min="33" max="33" width="7.109375" bestFit="1" customWidth="1"/>
    <col min="34" max="34" width="20.109375" bestFit="1" customWidth="1"/>
    <col min="35" max="35" width="24.88671875" bestFit="1" customWidth="1"/>
    <col min="36" max="36" width="24" bestFit="1" customWidth="1"/>
    <col min="37" max="37" width="16.33203125" bestFit="1" customWidth="1"/>
    <col min="38" max="38" width="17.6640625" bestFit="1" customWidth="1"/>
    <col min="39" max="39" width="11.5546875" bestFit="1" customWidth="1"/>
  </cols>
  <sheetData>
    <row r="1" spans="2:32" x14ac:dyDescent="0.25">
      <c r="E1" s="2"/>
      <c r="F1" s="2"/>
      <c r="G1" s="2"/>
      <c r="I1" s="1398" t="s">
        <v>871</v>
      </c>
      <c r="J1" s="1399">
        <v>1.04</v>
      </c>
      <c r="L1" s="11" t="s">
        <v>914</v>
      </c>
      <c r="M1">
        <v>1.9</v>
      </c>
      <c r="O1" s="11" t="s">
        <v>915</v>
      </c>
      <c r="P1">
        <v>2.2000000000000002</v>
      </c>
      <c r="Q1" s="11" t="s">
        <v>916</v>
      </c>
      <c r="R1">
        <v>2.5</v>
      </c>
      <c r="AD1" s="11"/>
      <c r="AE1" s="11"/>
      <c r="AF1" s="11"/>
    </row>
    <row r="2" spans="2:32" x14ac:dyDescent="0.25">
      <c r="F2" s="9" t="s">
        <v>8</v>
      </c>
      <c r="G2" s="9"/>
      <c r="I2" s="5"/>
      <c r="J2"/>
      <c r="L2" s="11"/>
      <c r="M2" s="11"/>
      <c r="N2" s="11"/>
      <c r="O2" s="11"/>
      <c r="P2" s="11"/>
      <c r="W2" s="1615" t="s">
        <v>378</v>
      </c>
      <c r="X2" s="1616"/>
      <c r="Y2" s="1617" t="s">
        <v>379</v>
      </c>
      <c r="Z2" s="1616"/>
      <c r="AA2" s="1617" t="s">
        <v>380</v>
      </c>
      <c r="AB2" s="1616"/>
      <c r="AC2" s="1617" t="s">
        <v>381</v>
      </c>
      <c r="AD2" s="1615"/>
    </row>
    <row r="3" spans="2:32" ht="13.8" x14ac:dyDescent="0.25">
      <c r="B3" s="19" t="s">
        <v>2</v>
      </c>
      <c r="C3" s="19" t="s">
        <v>26</v>
      </c>
      <c r="D3" s="19" t="s">
        <v>14</v>
      </c>
      <c r="E3" s="19" t="s">
        <v>15</v>
      </c>
      <c r="F3" s="837" t="s">
        <v>910</v>
      </c>
      <c r="G3" s="839" t="s">
        <v>382</v>
      </c>
      <c r="H3" s="839" t="s">
        <v>383</v>
      </c>
      <c r="I3" s="839" t="s">
        <v>386</v>
      </c>
      <c r="J3" s="839" t="s">
        <v>387</v>
      </c>
      <c r="K3" s="1184" t="s">
        <v>384</v>
      </c>
      <c r="L3" s="1184" t="s">
        <v>385</v>
      </c>
      <c r="M3" s="1184" t="s">
        <v>388</v>
      </c>
      <c r="N3" s="1184" t="s">
        <v>389</v>
      </c>
      <c r="O3" s="837" t="s">
        <v>0</v>
      </c>
      <c r="P3" s="837" t="s">
        <v>211</v>
      </c>
      <c r="Q3" s="839" t="s">
        <v>197</v>
      </c>
      <c r="V3"/>
      <c r="W3" s="11"/>
      <c r="X3" s="17" t="s">
        <v>110</v>
      </c>
      <c r="Y3" t="s">
        <v>145</v>
      </c>
      <c r="Z3" s="1198" t="s">
        <v>110</v>
      </c>
      <c r="AA3" s="1425" t="s">
        <v>145</v>
      </c>
      <c r="AB3" s="1198" t="s">
        <v>110</v>
      </c>
      <c r="AC3" s="1199" t="s">
        <v>145</v>
      </c>
      <c r="AD3" s="1198" t="s">
        <v>110</v>
      </c>
      <c r="AE3" s="1199" t="s">
        <v>145</v>
      </c>
    </row>
    <row r="4" spans="2:32" ht="13.8" thickBot="1" x14ac:dyDescent="0.3">
      <c r="B4" s="18" t="s">
        <v>27</v>
      </c>
      <c r="C4" s="18"/>
      <c r="D4" s="18"/>
      <c r="E4" s="18"/>
      <c r="F4" s="18"/>
      <c r="G4" s="18" t="s">
        <v>84</v>
      </c>
      <c r="H4" s="18" t="s">
        <v>84</v>
      </c>
      <c r="I4" s="18" t="s">
        <v>84</v>
      </c>
      <c r="J4" s="18" t="s">
        <v>84</v>
      </c>
      <c r="K4" s="18" t="s">
        <v>108</v>
      </c>
      <c r="L4" s="18" t="s">
        <v>108</v>
      </c>
      <c r="M4" s="18" t="s">
        <v>108</v>
      </c>
      <c r="N4" s="18" t="s">
        <v>108</v>
      </c>
      <c r="O4" s="18"/>
      <c r="P4" s="18"/>
      <c r="Q4" s="18" t="s">
        <v>198</v>
      </c>
      <c r="V4"/>
      <c r="W4" s="11"/>
      <c r="X4" s="442" t="s">
        <v>109</v>
      </c>
      <c r="Y4" s="442" t="s">
        <v>51</v>
      </c>
      <c r="Z4" s="1200" t="s">
        <v>109</v>
      </c>
      <c r="AA4" s="1426" t="s">
        <v>348</v>
      </c>
      <c r="AB4" s="1200" t="s">
        <v>109</v>
      </c>
      <c r="AC4" s="842" t="s">
        <v>348</v>
      </c>
      <c r="AD4" s="1200" t="s">
        <v>109</v>
      </c>
      <c r="AE4" s="842" t="s">
        <v>348</v>
      </c>
    </row>
    <row r="5" spans="2:32" ht="15" customHeight="1" x14ac:dyDescent="0.3">
      <c r="B5" t="str">
        <f>Processes_DR!D24</f>
        <v>RHTDBNGABE1</v>
      </c>
      <c r="C5" t="str">
        <f>Processes_DR!E24</f>
        <v>Residential heating technology detached building - natural gas - existing 1</v>
      </c>
      <c r="D5" s="1454" t="str">
        <f>Commodities!$C$12&amp;","&amp;Commodities!$C$22</f>
        <v>RESNGA,RESSNG</v>
      </c>
      <c r="E5" s="1455" t="str">
        <f>Commodities!$C$28</f>
        <v>RESHBDB</v>
      </c>
      <c r="F5" s="8" t="s">
        <v>911</v>
      </c>
      <c r="G5" s="260">
        <f>X5/(O5*P5)*$J$1</f>
        <v>0</v>
      </c>
      <c r="H5" s="260">
        <f>Z5/(O5*P5)*$J$1</f>
        <v>0</v>
      </c>
      <c r="I5" s="260">
        <f>AB5/(O5*P5)*$J$1</f>
        <v>11.976953424657532</v>
      </c>
      <c r="J5" s="1197">
        <f>AD5/(O5*P5)*$J$1</f>
        <v>76.279726027397246</v>
      </c>
      <c r="K5" s="1507">
        <f>ROUND(D211,3)</f>
        <v>0.72</v>
      </c>
      <c r="L5" s="1507">
        <f>K5</f>
        <v>0.72</v>
      </c>
      <c r="M5" s="1508">
        <f t="shared" ref="M5:M24" si="0">K5</f>
        <v>0.72</v>
      </c>
      <c r="N5" s="1509">
        <f t="shared" ref="N5:N24" si="1">L5</f>
        <v>0.72</v>
      </c>
      <c r="O5" s="1400">
        <f>31.536/1000</f>
        <v>3.1536000000000002E-2</v>
      </c>
      <c r="P5" s="1401">
        <f>$E$205</f>
        <v>0.2</v>
      </c>
      <c r="Q5" s="1402">
        <v>15</v>
      </c>
      <c r="S5" s="36">
        <f>G5*$O$5*$P$5</f>
        <v>0</v>
      </c>
      <c r="T5" s="36">
        <f t="shared" ref="T5:T24" si="2">H5*$O$5*$P$5</f>
        <v>0</v>
      </c>
      <c r="U5" s="36">
        <f t="shared" ref="U5:U24" si="3">I5*$O$5*$P$5</f>
        <v>7.5541040640000001E-2</v>
      </c>
      <c r="V5" s="36">
        <f t="shared" ref="V5:V24" si="4">J5*$O$5*$P$5</f>
        <v>0.48111148799999992</v>
      </c>
      <c r="W5" s="1324" t="s">
        <v>777</v>
      </c>
      <c r="X5" s="1433">
        <f t="shared" ref="X5:X12" si="5">Y5*K5</f>
        <v>0</v>
      </c>
      <c r="Y5" s="1424">
        <f>SUM(H96:H98)*W27</f>
        <v>0</v>
      </c>
      <c r="Z5" s="1435">
        <f>L5*AA5</f>
        <v>0</v>
      </c>
      <c r="AA5" s="1427">
        <f>SUM(H99:H102)*W27</f>
        <v>0</v>
      </c>
      <c r="AB5" s="1449">
        <f>AC5*M5</f>
        <v>7.2635616E-2</v>
      </c>
      <c r="AC5" s="1414">
        <f>SUM(H103:H112)*W27</f>
        <v>0.10088279999999999</v>
      </c>
      <c r="AD5" s="1433">
        <f>AE5*N5</f>
        <v>0.46260719999999994</v>
      </c>
      <c r="AE5" s="1424">
        <f>SUM(H113:H116)*W27</f>
        <v>0.64250999999999991</v>
      </c>
    </row>
    <row r="6" spans="2:32" ht="15" customHeight="1" x14ac:dyDescent="0.3">
      <c r="B6" t="str">
        <f>Processes_DR!D25</f>
        <v>RHTDBDSLBE1</v>
      </c>
      <c r="C6" t="str">
        <f>Processes!E25</f>
        <v>Residential heating technology detached building - oil - existing 1</v>
      </c>
      <c r="D6" s="8" t="str">
        <f>Commodities!$C$13&amp;","&amp;Commodities!$C$23</f>
        <v>RESDSL,RESDSB</v>
      </c>
      <c r="E6" s="1456" t="str">
        <f>Commodities!$C$28</f>
        <v>RESHBDB</v>
      </c>
      <c r="F6" s="8" t="s">
        <v>911</v>
      </c>
      <c r="G6" s="260">
        <f>X6/(O6*P6)*$J$1</f>
        <v>18.485709132420084</v>
      </c>
      <c r="H6" s="260">
        <f t="shared" ref="H6:H24" si="6">Z6/(O6*P6)*$J$1</f>
        <v>78.454999999999984</v>
      </c>
      <c r="I6" s="260">
        <f t="shared" ref="I6:I24" si="7">AB6/(O6*P6)*$J$1</f>
        <v>280.88955159817345</v>
      </c>
      <c r="J6" s="1197">
        <f>AD6/(O6*P6)*$J$1</f>
        <v>148.29196164383561</v>
      </c>
      <c r="K6" s="1510">
        <f>ROUND(D210,3)</f>
        <v>0.71</v>
      </c>
      <c r="L6" s="1510">
        <f t="shared" ref="L6:L24" si="8">K6</f>
        <v>0.71</v>
      </c>
      <c r="M6" s="1511">
        <f t="shared" si="0"/>
        <v>0.71</v>
      </c>
      <c r="N6" s="1512">
        <f t="shared" si="1"/>
        <v>0.71</v>
      </c>
      <c r="O6" s="1403">
        <f t="shared" ref="O6:O24" si="9">31.536/1000</f>
        <v>3.1536000000000002E-2</v>
      </c>
      <c r="P6" s="1404">
        <f>$E$205</f>
        <v>0.2</v>
      </c>
      <c r="Q6" s="1405">
        <v>15</v>
      </c>
      <c r="S6" s="36">
        <f t="shared" ref="S6:S24" si="10">G6*$O$5*$P$5</f>
        <v>0.11659306463999997</v>
      </c>
      <c r="T6" s="36">
        <f t="shared" si="2"/>
        <v>0.49483137599999999</v>
      </c>
      <c r="U6" s="36">
        <f t="shared" si="3"/>
        <v>1.7716265798399999</v>
      </c>
      <c r="V6" s="36">
        <f t="shared" si="4"/>
        <v>0.93530706048000001</v>
      </c>
      <c r="W6" s="1324" t="s">
        <v>778</v>
      </c>
      <c r="X6" s="1433">
        <f t="shared" si="5"/>
        <v>0.11210871599999997</v>
      </c>
      <c r="Y6" s="1420">
        <f>SUM(E96:E98)*W27</f>
        <v>0.15789959999999997</v>
      </c>
      <c r="Z6" s="1436">
        <f t="shared" ref="Z6:Z24" si="11">L6*AA6</f>
        <v>0.47579939999999993</v>
      </c>
      <c r="AA6" s="1428">
        <f>SUM(E99:E102)*W27</f>
        <v>0.67013999999999996</v>
      </c>
      <c r="AB6" s="1450">
        <f t="shared" ref="AB6:AB24" si="12">AC6*M6</f>
        <v>1.7034870959999999</v>
      </c>
      <c r="AC6" s="1413">
        <f>SUM(E103:E112)*W27</f>
        <v>2.3992776</v>
      </c>
      <c r="AD6" s="1433">
        <f t="shared" ref="AD6:AD24" si="13">AE6*N6</f>
        <v>0.89933371200000001</v>
      </c>
      <c r="AE6" s="1420">
        <f>SUM(E113:E116)*W27</f>
        <v>1.2666672000000001</v>
      </c>
    </row>
    <row r="7" spans="2:32" ht="15" customHeight="1" x14ac:dyDescent="0.3">
      <c r="B7" t="str">
        <f>Processes_DR!D26</f>
        <v>RHTDBWPEBE1</v>
      </c>
      <c r="C7" t="str">
        <f>Processes!E26</f>
        <v>Residential heating technology detached building - wood - existing 1</v>
      </c>
      <c r="D7" s="8" t="str">
        <f>Commodities!$C$14</f>
        <v>RESWPE</v>
      </c>
      <c r="E7" s="1456" t="str">
        <f>Commodities!$C$28</f>
        <v>RESHBDB</v>
      </c>
      <c r="F7" s="8" t="s">
        <v>911</v>
      </c>
      <c r="G7" s="260">
        <f t="shared" ref="G7:G24" si="14">X7/(O7*P7)*$J$1</f>
        <v>233.59843782889808</v>
      </c>
      <c r="H7" s="260">
        <f t="shared" si="6"/>
        <v>472.21938394172457</v>
      </c>
      <c r="I7" s="260">
        <f t="shared" si="7"/>
        <v>1095.1865761774131</v>
      </c>
      <c r="J7" s="1197">
        <f>AD7/(O7*P7)*$J$1</f>
        <v>428.34201803369939</v>
      </c>
      <c r="K7" s="1510">
        <v>0.61</v>
      </c>
      <c r="L7" s="1510">
        <f t="shared" si="8"/>
        <v>0.61</v>
      </c>
      <c r="M7" s="1511">
        <f t="shared" si="0"/>
        <v>0.61</v>
      </c>
      <c r="N7" s="1512">
        <f t="shared" si="1"/>
        <v>0.61</v>
      </c>
      <c r="O7" s="1403">
        <f t="shared" si="9"/>
        <v>3.1536000000000002E-2</v>
      </c>
      <c r="P7" s="1404">
        <f>$E$205</f>
        <v>0.2</v>
      </c>
      <c r="Q7" s="1405">
        <v>15</v>
      </c>
      <c r="S7" s="36">
        <f t="shared" si="10"/>
        <v>1.4733520670744262</v>
      </c>
      <c r="T7" s="36">
        <f t="shared" si="2"/>
        <v>2.9783820983972458</v>
      </c>
      <c r="U7" s="36">
        <f t="shared" si="3"/>
        <v>6.907560773266181</v>
      </c>
      <c r="V7" s="36">
        <f t="shared" si="4"/>
        <v>2.7016387761421488</v>
      </c>
      <c r="W7" s="1324" t="s">
        <v>909</v>
      </c>
      <c r="X7" s="1567">
        <f>Y7*K7</f>
        <v>1.4166846798792558</v>
      </c>
      <c r="Y7" s="1568">
        <f>SUM(J96:J98)*W27*X102/X96</f>
        <v>2.322433901441403</v>
      </c>
      <c r="Z7" s="1569">
        <f t="shared" si="11"/>
        <v>2.8638289407665822</v>
      </c>
      <c r="AA7" s="1570">
        <f>SUM(J99:J102)*W27*X102/X96</f>
        <v>4.6948015422402989</v>
      </c>
      <c r="AB7" s="1571">
        <f t="shared" si="12"/>
        <v>6.6418853589097884</v>
      </c>
      <c r="AC7" s="1572">
        <f>SUM(J103:J112)*W27*X102/X96</f>
        <v>10.888336653950473</v>
      </c>
      <c r="AD7" s="1567">
        <f>AE7*N7</f>
        <v>2.5977295924443742</v>
      </c>
      <c r="AE7" s="1568">
        <f>SUM(J113:J116)*W27*X102/X96</f>
        <v>4.2585731023678264</v>
      </c>
    </row>
    <row r="8" spans="2:32" ht="15" customHeight="1" x14ac:dyDescent="0.3">
      <c r="B8" t="str">
        <f>Processes_DR!D27</f>
        <v>RHTDBFIWBE1</v>
      </c>
      <c r="C8" t="str">
        <f>Processes!E27</f>
        <v>Residential heating technology detached building - straw - existing 1</v>
      </c>
      <c r="D8" s="8" t="str">
        <f>Commodities!$C$15</f>
        <v>RESFIW</v>
      </c>
      <c r="E8" s="1456" t="str">
        <f>Commodities!$C$28</f>
        <v>RESHBDB</v>
      </c>
      <c r="F8" s="8" t="s">
        <v>911</v>
      </c>
      <c r="G8" s="260">
        <f t="shared" si="14"/>
        <v>235.03052472817936</v>
      </c>
      <c r="H8" s="260">
        <f t="shared" si="6"/>
        <v>475.11434847836654</v>
      </c>
      <c r="I8" s="260">
        <f t="shared" si="7"/>
        <v>1101.900672224413</v>
      </c>
      <c r="J8" s="1197">
        <f t="shared" ref="J8:J12" si="15">AD8/(O8*P8)*$J$1</f>
        <v>430.96799018547841</v>
      </c>
      <c r="K8" s="1510">
        <v>0.61</v>
      </c>
      <c r="L8" s="1510">
        <f t="shared" ref="L8" si="16">K8</f>
        <v>0.61</v>
      </c>
      <c r="M8" s="1511">
        <f t="shared" ref="M8" si="17">K8</f>
        <v>0.61</v>
      </c>
      <c r="N8" s="1512">
        <f>L8</f>
        <v>0.61</v>
      </c>
      <c r="O8" s="1403">
        <f t="shared" si="9"/>
        <v>3.1536000000000002E-2</v>
      </c>
      <c r="P8" s="1404">
        <f>$E$205</f>
        <v>0.2</v>
      </c>
      <c r="Q8" s="1405">
        <v>15</v>
      </c>
      <c r="S8" s="36">
        <f t="shared" si="10"/>
        <v>1.482384525565573</v>
      </c>
      <c r="T8" s="36">
        <f t="shared" si="2"/>
        <v>2.996641218722754</v>
      </c>
      <c r="U8" s="36">
        <f t="shared" si="3"/>
        <v>6.9499079198538185</v>
      </c>
      <c r="V8" s="36">
        <f t="shared" si="4"/>
        <v>2.71820130769785</v>
      </c>
      <c r="W8" s="1324" t="s">
        <v>908</v>
      </c>
      <c r="X8" s="1567">
        <f>Y8*K8</f>
        <v>1.4253697361207434</v>
      </c>
      <c r="Y8" s="1568">
        <f>SUM(J96:J98)*W27*(1-X102/X96)</f>
        <v>2.3366716985585958</v>
      </c>
      <c r="Z8" s="1569">
        <f t="shared" ref="Z8" si="18">L8*AA8</f>
        <v>2.881385787233417</v>
      </c>
      <c r="AA8" s="1570">
        <f>SUM(J99:J102)*W27*(1-X102/X96)</f>
        <v>4.7235832577597003</v>
      </c>
      <c r="AB8" s="1571">
        <f t="shared" ref="AB8" si="19">AC8*M8</f>
        <v>6.6826037690902096</v>
      </c>
      <c r="AC8" s="1572">
        <f>SUM(J103:J112)*W27*(1-X102/X96)</f>
        <v>10.955088146049524</v>
      </c>
      <c r="AD8" s="1567">
        <f>AE8*N8</f>
        <v>2.6136551035556246</v>
      </c>
      <c r="AE8" s="1568">
        <f>SUM(J113:J116)*W27*(1-X102/X96)</f>
        <v>4.2846804976321717</v>
      </c>
    </row>
    <row r="9" spans="2:32" ht="15" customHeight="1" x14ac:dyDescent="0.3">
      <c r="B9" s="11" t="str">
        <f>Processes_DR!D28</f>
        <v>RHTDBSTRBE1</v>
      </c>
      <c r="C9" s="11" t="str">
        <f>Processes!E27</f>
        <v>Residential heating technology detached building - straw - existing 1</v>
      </c>
      <c r="D9" s="8" t="str">
        <f>Commodities!$C$16</f>
        <v>RESSTR</v>
      </c>
      <c r="E9" s="1456" t="str">
        <f>Commodities!$C$28</f>
        <v>RESHBDB</v>
      </c>
      <c r="F9" s="8" t="s">
        <v>911</v>
      </c>
      <c r="G9" s="260">
        <f t="shared" si="14"/>
        <v>0</v>
      </c>
      <c r="H9" s="260">
        <f t="shared" si="6"/>
        <v>0</v>
      </c>
      <c r="I9" s="260">
        <f t="shared" si="7"/>
        <v>0</v>
      </c>
      <c r="J9" s="1197">
        <f t="shared" si="15"/>
        <v>0</v>
      </c>
      <c r="K9" s="1510">
        <f>K7</f>
        <v>0.61</v>
      </c>
      <c r="L9" s="1510">
        <f>K9</f>
        <v>0.61</v>
      </c>
      <c r="M9" s="1511">
        <f t="shared" si="0"/>
        <v>0.61</v>
      </c>
      <c r="N9" s="1512">
        <f t="shared" si="1"/>
        <v>0.61</v>
      </c>
      <c r="O9" s="1403">
        <f t="shared" si="9"/>
        <v>3.1536000000000002E-2</v>
      </c>
      <c r="P9" s="1404">
        <f>$E$205</f>
        <v>0.2</v>
      </c>
      <c r="Q9" s="1405">
        <v>15</v>
      </c>
      <c r="S9" s="36">
        <f t="shared" si="10"/>
        <v>0</v>
      </c>
      <c r="T9" s="36">
        <f t="shared" si="2"/>
        <v>0</v>
      </c>
      <c r="U9" s="36">
        <f t="shared" si="3"/>
        <v>0</v>
      </c>
      <c r="V9" s="36">
        <f t="shared" si="4"/>
        <v>0</v>
      </c>
      <c r="W9" s="1324" t="s">
        <v>779</v>
      </c>
      <c r="X9" s="1433">
        <f t="shared" si="5"/>
        <v>0</v>
      </c>
      <c r="Y9" s="1182">
        <v>0</v>
      </c>
      <c r="Z9" s="1436">
        <f t="shared" si="11"/>
        <v>0</v>
      </c>
      <c r="AA9" s="1196">
        <v>0</v>
      </c>
      <c r="AB9" s="1450">
        <f t="shared" si="12"/>
        <v>0</v>
      </c>
      <c r="AC9" s="1196">
        <v>0</v>
      </c>
      <c r="AD9" s="1433">
        <f t="shared" si="13"/>
        <v>0</v>
      </c>
      <c r="AE9" s="1182">
        <v>0</v>
      </c>
    </row>
    <row r="10" spans="2:32" ht="15" customHeight="1" x14ac:dyDescent="0.3">
      <c r="B10" s="11" t="str">
        <f>Processes_DR!D29</f>
        <v>RHTDBSOLXE1</v>
      </c>
      <c r="C10" s="11" t="str">
        <f>Processes!E28</f>
        <v>Residential heating technology detached building - solar - existing 1</v>
      </c>
      <c r="D10" s="8" t="str">
        <f>Commodities!$C$18</f>
        <v>RESSOL</v>
      </c>
      <c r="E10" s="1456" t="str">
        <f>Commodities!$C$28</f>
        <v>RESHBDB</v>
      </c>
      <c r="F10" s="8" t="s">
        <v>911</v>
      </c>
      <c r="G10" s="260">
        <f t="shared" si="14"/>
        <v>0</v>
      </c>
      <c r="H10" s="260">
        <f t="shared" si="6"/>
        <v>0</v>
      </c>
      <c r="I10" s="260">
        <f t="shared" si="7"/>
        <v>0</v>
      </c>
      <c r="J10" s="1197">
        <f t="shared" si="15"/>
        <v>0</v>
      </c>
      <c r="K10" s="1513">
        <v>1</v>
      </c>
      <c r="L10" s="1513">
        <f t="shared" si="8"/>
        <v>1</v>
      </c>
      <c r="M10" s="1514">
        <f t="shared" si="0"/>
        <v>1</v>
      </c>
      <c r="N10" s="1515">
        <f t="shared" si="1"/>
        <v>1</v>
      </c>
      <c r="O10" s="1403">
        <f t="shared" si="9"/>
        <v>3.1536000000000002E-2</v>
      </c>
      <c r="P10" s="1404">
        <f>600/8760</f>
        <v>6.8493150684931503E-2</v>
      </c>
      <c r="Q10" s="1405">
        <v>15</v>
      </c>
      <c r="S10" s="36">
        <f t="shared" si="10"/>
        <v>0</v>
      </c>
      <c r="T10" s="36">
        <f t="shared" si="2"/>
        <v>0</v>
      </c>
      <c r="U10" s="36">
        <f t="shared" si="3"/>
        <v>0</v>
      </c>
      <c r="V10" s="36">
        <f t="shared" si="4"/>
        <v>0</v>
      </c>
      <c r="W10" s="1324" t="s">
        <v>780</v>
      </c>
      <c r="X10" s="1433">
        <f t="shared" si="5"/>
        <v>0</v>
      </c>
      <c r="Y10" s="1182">
        <v>0</v>
      </c>
      <c r="Z10" s="1436">
        <f t="shared" si="11"/>
        <v>0</v>
      </c>
      <c r="AA10" s="1196">
        <v>0</v>
      </c>
      <c r="AB10" s="1450">
        <f t="shared" si="12"/>
        <v>0</v>
      </c>
      <c r="AC10" s="1196">
        <v>0</v>
      </c>
      <c r="AD10" s="1433">
        <f t="shared" si="13"/>
        <v>0</v>
      </c>
      <c r="AE10" s="1182">
        <v>0</v>
      </c>
    </row>
    <row r="11" spans="2:32" ht="15" customHeight="1" x14ac:dyDescent="0.3">
      <c r="B11" s="11" t="str">
        <f>Processes_DR!D30</f>
        <v>RHTDBLCHXE1</v>
      </c>
      <c r="C11" s="11" t="str">
        <f>Processes!E29</f>
        <v>Residential heating technology detached building - direct electricity - existing 1</v>
      </c>
      <c r="D11" s="8" t="str">
        <f>Commodities!$C$19</f>
        <v>RESELCH</v>
      </c>
      <c r="E11" s="1456" t="str">
        <f>Commodities!$C$28</f>
        <v>RESHBDB</v>
      </c>
      <c r="F11" s="8" t="s">
        <v>911</v>
      </c>
      <c r="G11" s="260">
        <f t="shared" si="14"/>
        <v>562.03364726206814</v>
      </c>
      <c r="H11" s="260">
        <f t="shared" si="6"/>
        <v>952.47373199621597</v>
      </c>
      <c r="I11" s="260">
        <f t="shared" si="7"/>
        <v>3999.5115179585555</v>
      </c>
      <c r="J11" s="1197">
        <f t="shared" si="15"/>
        <v>1576.5467952317192</v>
      </c>
      <c r="K11" s="1513">
        <f>ROUND(D214,3)</f>
        <v>1</v>
      </c>
      <c r="L11" s="1513">
        <f>K11</f>
        <v>1</v>
      </c>
      <c r="M11" s="1514">
        <f t="shared" si="0"/>
        <v>1</v>
      </c>
      <c r="N11" s="1515">
        <f t="shared" si="1"/>
        <v>1</v>
      </c>
      <c r="O11" s="1403">
        <f t="shared" si="9"/>
        <v>3.1536000000000002E-2</v>
      </c>
      <c r="P11" s="1404">
        <f t="shared" ref="P11:P19" si="20">$E$205</f>
        <v>0.2</v>
      </c>
      <c r="Q11" s="1405">
        <v>15</v>
      </c>
      <c r="S11" s="36">
        <f t="shared" si="10"/>
        <v>3.5448586200113166</v>
      </c>
      <c r="T11" s="36">
        <f t="shared" si="2"/>
        <v>6.0074423224465336</v>
      </c>
      <c r="U11" s="36">
        <f t="shared" si="3"/>
        <v>25.225719046068203</v>
      </c>
      <c r="V11" s="36">
        <f t="shared" si="4"/>
        <v>9.9435959468855017</v>
      </c>
      <c r="W11" s="1324" t="s">
        <v>781</v>
      </c>
      <c r="X11" s="1433">
        <f>Y11*K11</f>
        <v>3.4085179038570352</v>
      </c>
      <c r="Y11" s="1420">
        <f>SUM(G96:G98)*G122*AA98*W27</f>
        <v>3.4085179038570352</v>
      </c>
      <c r="Z11" s="1436">
        <f t="shared" si="11"/>
        <v>5.7763868485062826</v>
      </c>
      <c r="AA11" s="1428">
        <f>SUM(G99:G102)*G122*AA98*W27</f>
        <v>5.7763868485062826</v>
      </c>
      <c r="AB11" s="1450">
        <f t="shared" si="12"/>
        <v>24.255499082757886</v>
      </c>
      <c r="AC11" s="1413">
        <f>SUM(G103:G112)*G122*AA98*W27</f>
        <v>24.255499082757886</v>
      </c>
      <c r="AD11" s="1433">
        <f t="shared" si="13"/>
        <v>9.5611499489283656</v>
      </c>
      <c r="AE11" s="1420">
        <f>SUM(G113:G116)*G122*AA98*W27</f>
        <v>9.5611499489283656</v>
      </c>
    </row>
    <row r="12" spans="2:32" s="11" customFormat="1" ht="15" customHeight="1" x14ac:dyDescent="0.3">
      <c r="B12" s="11" t="str">
        <f>Processes_DR!D31</f>
        <v>RHTDBLCHXE2</v>
      </c>
      <c r="C12" s="11" t="str">
        <f>Processes!E30</f>
        <v>Residential heating technology detached building - heat pump - existing 2</v>
      </c>
      <c r="D12" s="55" t="str">
        <f>Commodities!$C$19</f>
        <v>RESELCH</v>
      </c>
      <c r="E12" s="1457" t="str">
        <f>Commodities!$C$28</f>
        <v>RESHBDB</v>
      </c>
      <c r="F12" s="8" t="s">
        <v>911</v>
      </c>
      <c r="G12" s="260">
        <f t="shared" si="14"/>
        <v>426.93058611094636</v>
      </c>
      <c r="H12" s="260">
        <f t="shared" si="6"/>
        <v>723.51570166192323</v>
      </c>
      <c r="I12" s="260">
        <f t="shared" si="7"/>
        <v>3038.0988840038926</v>
      </c>
      <c r="J12" s="1197">
        <f t="shared" si="15"/>
        <v>1197.572512959827</v>
      </c>
      <c r="K12" s="1510">
        <f>ROUND(D215,3)</f>
        <v>2.3149999999999999</v>
      </c>
      <c r="L12" s="1510">
        <f>K12</f>
        <v>2.3149999999999999</v>
      </c>
      <c r="M12" s="1511">
        <f t="shared" si="0"/>
        <v>2.3149999999999999</v>
      </c>
      <c r="N12" s="1512">
        <f t="shared" si="1"/>
        <v>2.3149999999999999</v>
      </c>
      <c r="O12" s="1403">
        <f t="shared" si="9"/>
        <v>3.1536000000000002E-2</v>
      </c>
      <c r="P12" s="1404">
        <f t="shared" si="20"/>
        <v>0.2</v>
      </c>
      <c r="Q12" s="1405">
        <v>15</v>
      </c>
      <c r="S12" s="36">
        <f t="shared" si="10"/>
        <v>2.6927365927189615</v>
      </c>
      <c r="T12" s="36">
        <f t="shared" si="2"/>
        <v>4.5633582335220826</v>
      </c>
      <c r="U12" s="36">
        <f t="shared" si="3"/>
        <v>19.161897281189351</v>
      </c>
      <c r="V12" s="36">
        <f t="shared" si="4"/>
        <v>7.5533293537402217</v>
      </c>
      <c r="W12" s="1324" t="s">
        <v>782</v>
      </c>
      <c r="X12" s="1433">
        <f t="shared" si="5"/>
        <v>2.5891698006913089</v>
      </c>
      <c r="Y12" s="1420">
        <f>SUM(G96:G98)*G122*AA99*W27</f>
        <v>1.1184318793482977</v>
      </c>
      <c r="Z12" s="1436">
        <f t="shared" si="11"/>
        <v>4.3878444553096942</v>
      </c>
      <c r="AA12" s="1429">
        <f>SUM(G99:G102)*G122*AA99*W27</f>
        <v>1.8953971729199544</v>
      </c>
      <c r="AB12" s="1450">
        <f t="shared" si="12"/>
        <v>18.424901231912841</v>
      </c>
      <c r="AC12" s="1413">
        <f>SUM(G103:G112)*G122*AA99*W27</f>
        <v>7.9589206185368653</v>
      </c>
      <c r="AD12" s="1433">
        <f t="shared" si="13"/>
        <v>7.2628166862886747</v>
      </c>
      <c r="AE12" s="1420">
        <f>SUM(G113:G116)*G122*AA99*W27</f>
        <v>3.1372858256106588</v>
      </c>
    </row>
    <row r="13" spans="2:32" s="11" customFormat="1" ht="15" customHeight="1" x14ac:dyDescent="0.3">
      <c r="B13" s="11" t="str">
        <f>Processes_DR!D32</f>
        <v>RHTDBHCEBE1</v>
      </c>
      <c r="C13" s="11" t="str">
        <f>Processes!E31</f>
        <v>Residential heating technology detached building - heat centralised- existing 1</v>
      </c>
      <c r="D13" s="55" t="str">
        <f>Commodities!$C$20</f>
        <v>RESHCE</v>
      </c>
      <c r="E13" s="1457" t="str">
        <f>Commodities!$C$24</f>
        <v>RESHXCD</v>
      </c>
      <c r="F13" s="8" t="s">
        <v>911</v>
      </c>
      <c r="G13" s="260">
        <f t="shared" si="14"/>
        <v>271.30097840050013</v>
      </c>
      <c r="H13" s="260">
        <f t="shared" si="6"/>
        <v>279.84161798726763</v>
      </c>
      <c r="I13" s="260">
        <f t="shared" si="7"/>
        <v>1121.5860392485645</v>
      </c>
      <c r="J13" s="1197">
        <f t="shared" ref="J13:J24" si="21">AD13/(O13*P13)*$J$1</f>
        <v>407.66127846302498</v>
      </c>
      <c r="K13" s="1513">
        <f>D216</f>
        <v>0.95</v>
      </c>
      <c r="L13" s="1513">
        <f>K13</f>
        <v>0.95</v>
      </c>
      <c r="M13" s="1514">
        <f>K13</f>
        <v>0.95</v>
      </c>
      <c r="N13" s="1515">
        <f t="shared" si="1"/>
        <v>0.95</v>
      </c>
      <c r="O13" s="1403">
        <f t="shared" si="9"/>
        <v>3.1536000000000002E-2</v>
      </c>
      <c r="P13" s="1404">
        <f t="shared" si="20"/>
        <v>0.2</v>
      </c>
      <c r="Q13" s="1405">
        <v>20</v>
      </c>
      <c r="S13" s="36">
        <f t="shared" si="10"/>
        <v>1.7111495309676348</v>
      </c>
      <c r="T13" s="36">
        <f t="shared" si="2"/>
        <v>1.7650170529692943</v>
      </c>
      <c r="U13" s="36">
        <f t="shared" si="3"/>
        <v>7.0740674667485468</v>
      </c>
      <c r="V13" s="36">
        <f t="shared" si="4"/>
        <v>2.5712012155219917</v>
      </c>
      <c r="W13" s="1324" t="s">
        <v>783</v>
      </c>
      <c r="X13" s="1433">
        <f>Y13*K13</f>
        <v>1.6453360874688794</v>
      </c>
      <c r="Y13" s="1420">
        <f>SUM(F96:F98)*W27*N73</f>
        <v>1.7319327236514521</v>
      </c>
      <c r="Z13" s="1436">
        <f t="shared" si="11"/>
        <v>1.6971317817012446</v>
      </c>
      <c r="AA13" s="1429">
        <f>SUM(F99:F102)*W27*N73</f>
        <v>1.7864545070539417</v>
      </c>
      <c r="AB13" s="1450">
        <f t="shared" si="12"/>
        <v>6.801987948796679</v>
      </c>
      <c r="AC13" s="1413">
        <f>SUM(F103:F112)*W27*N73</f>
        <v>7.1599873145228203</v>
      </c>
      <c r="AD13" s="1433">
        <f t="shared" si="13"/>
        <v>2.472308861078838</v>
      </c>
      <c r="AE13" s="1420">
        <f>SUM(F113:F116)*W27*N73</f>
        <v>2.6024303800829873</v>
      </c>
      <c r="AF13" s="282"/>
    </row>
    <row r="14" spans="2:32" s="11" customFormat="1" ht="15" customHeight="1" x14ac:dyDescent="0.3">
      <c r="B14" s="37" t="str">
        <f>Processes_DR!D33</f>
        <v>RHTDBHDEBE1</v>
      </c>
      <c r="C14" s="37" t="str">
        <f>Processes!E32</f>
        <v>Residential heating technology detached building - heat decentralised - existing 1</v>
      </c>
      <c r="D14" s="1458" t="str">
        <f>Commodities!$C$21</f>
        <v>RESHDE</v>
      </c>
      <c r="E14" s="1459" t="str">
        <f>Commodities!$C$26</f>
        <v>RESHXDD</v>
      </c>
      <c r="F14" s="8" t="s">
        <v>911</v>
      </c>
      <c r="G14" s="260">
        <f t="shared" si="14"/>
        <v>136.07307639402035</v>
      </c>
      <c r="H14" s="260">
        <f t="shared" si="6"/>
        <v>140.35669936433052</v>
      </c>
      <c r="I14" s="260">
        <f t="shared" si="7"/>
        <v>562.54003837700589</v>
      </c>
      <c r="J14" s="1197">
        <f t="shared" si="21"/>
        <v>204.46562564656395</v>
      </c>
      <c r="K14" s="1516">
        <f>K13</f>
        <v>0.95</v>
      </c>
      <c r="L14" s="1516">
        <f t="shared" si="8"/>
        <v>0.95</v>
      </c>
      <c r="M14" s="1517">
        <f t="shared" si="0"/>
        <v>0.95</v>
      </c>
      <c r="N14" s="1518">
        <f t="shared" si="1"/>
        <v>0.95</v>
      </c>
      <c r="O14" s="1406">
        <f t="shared" si="9"/>
        <v>3.1536000000000002E-2</v>
      </c>
      <c r="P14" s="1407">
        <f t="shared" si="20"/>
        <v>0.2</v>
      </c>
      <c r="Q14" s="1408">
        <v>20</v>
      </c>
      <c r="S14" s="36">
        <f t="shared" si="10"/>
        <v>0.85824010743236523</v>
      </c>
      <c r="T14" s="36">
        <f t="shared" si="2"/>
        <v>0.88525777423070551</v>
      </c>
      <c r="U14" s="36">
        <f t="shared" si="3"/>
        <v>3.5480525300514518</v>
      </c>
      <c r="V14" s="36">
        <f t="shared" si="4"/>
        <v>1.2896055940780082</v>
      </c>
      <c r="W14" s="1324" t="s">
        <v>784</v>
      </c>
      <c r="X14" s="1433">
        <f>Y14*K14</f>
        <v>0.82523087253112037</v>
      </c>
      <c r="Y14" s="1420">
        <f>SUM(F96:F98)*W27*N74</f>
        <v>0.86866407634854781</v>
      </c>
      <c r="Z14" s="1437">
        <f t="shared" si="11"/>
        <v>0.85120939829875519</v>
      </c>
      <c r="AA14" s="1430">
        <f>SUM(F99:F102)*W27*N74</f>
        <v>0.89600989294605815</v>
      </c>
      <c r="AB14" s="1450">
        <f t="shared" si="12"/>
        <v>3.4115889712033196</v>
      </c>
      <c r="AC14" s="1413">
        <f>SUM(F103:F112)*W27*N74</f>
        <v>3.5911462854771785</v>
      </c>
      <c r="AD14" s="1433">
        <f t="shared" si="13"/>
        <v>1.2400053789211618</v>
      </c>
      <c r="AE14" s="1420">
        <f>SUM(F113:F116)*W27*N74</f>
        <v>1.3052688199170124</v>
      </c>
      <c r="AF14" s="282"/>
    </row>
    <row r="15" spans="2:32" s="11" customFormat="1" ht="15" customHeight="1" x14ac:dyDescent="0.3">
      <c r="B15" s="11" t="str">
        <f>Processes_DR!D34</f>
        <v>RHTMBNGABE1</v>
      </c>
      <c r="C15" s="11" t="str">
        <f>Processes!E33</f>
        <v>Residential heating technology multistorey building - natural gas - existing 1</v>
      </c>
      <c r="D15" s="55" t="str">
        <f>Commodities!$C$12&amp;","&amp;Commodities!$C$22</f>
        <v>RESNGA,RESSNG</v>
      </c>
      <c r="E15" s="1457" t="str">
        <f>Commodities!$C$29</f>
        <v>RESHBMB</v>
      </c>
      <c r="F15" s="8" t="s">
        <v>911</v>
      </c>
      <c r="G15" s="260">
        <f>X15/(O15*P15)*$R$1</f>
        <v>0</v>
      </c>
      <c r="H15" s="260">
        <f>Z15/(O15*P15)*$M$1</f>
        <v>0</v>
      </c>
      <c r="I15" s="260">
        <f>AB15/(O15*P15)*$P$1</f>
        <v>35.987804179456624</v>
      </c>
      <c r="J15" s="1197">
        <f>AD15/(O15*P15)*$M$1</f>
        <v>117.85360711068513</v>
      </c>
      <c r="K15" s="1510">
        <f>ROUND(E210,3)</f>
        <v>0.79</v>
      </c>
      <c r="L15" s="1510">
        <f t="shared" si="8"/>
        <v>0.79</v>
      </c>
      <c r="M15" s="1511">
        <f t="shared" si="0"/>
        <v>0.79</v>
      </c>
      <c r="N15" s="1512">
        <f t="shared" si="1"/>
        <v>0.79</v>
      </c>
      <c r="O15" s="1403">
        <f t="shared" si="9"/>
        <v>3.1536000000000002E-2</v>
      </c>
      <c r="P15" s="1404">
        <f t="shared" si="20"/>
        <v>0.2</v>
      </c>
      <c r="Q15" s="1405">
        <v>15</v>
      </c>
      <c r="S15" s="36">
        <f t="shared" si="10"/>
        <v>0</v>
      </c>
      <c r="T15" s="36">
        <f t="shared" si="2"/>
        <v>0</v>
      </c>
      <c r="U15" s="36">
        <f>I15*$O$5*$P$5</f>
        <v>0.22698227852066882</v>
      </c>
      <c r="V15" s="36">
        <f t="shared" si="4"/>
        <v>0.74332627076851332</v>
      </c>
      <c r="W15" s="1324" t="s">
        <v>777</v>
      </c>
      <c r="X15" s="1434">
        <f>Y15*K15</f>
        <v>0</v>
      </c>
      <c r="Y15" s="1422">
        <f>G80*W27</f>
        <v>0</v>
      </c>
      <c r="Z15" s="1438">
        <f>L15*AA15</f>
        <v>0</v>
      </c>
      <c r="AA15" s="1431">
        <f>G81*W27</f>
        <v>0</v>
      </c>
      <c r="AB15" s="1451">
        <f t="shared" si="12"/>
        <v>0.10317376296394036</v>
      </c>
      <c r="AC15" s="1419">
        <f>G82*W27</f>
        <v>0.13059969995435489</v>
      </c>
      <c r="AD15" s="1434">
        <f t="shared" si="13"/>
        <v>0.39122435303605968</v>
      </c>
      <c r="AE15" s="1422">
        <f>G83*W27</f>
        <v>0.49522070004564511</v>
      </c>
    </row>
    <row r="16" spans="2:32" s="11" customFormat="1" ht="15" customHeight="1" x14ac:dyDescent="0.3">
      <c r="B16" s="11" t="str">
        <f>Processes_DR!D35</f>
        <v>RHTMBDSLBE1</v>
      </c>
      <c r="C16" s="11" t="str">
        <f>Processes!E34</f>
        <v>Residential heating technology multistorey building - oil - existing 1</v>
      </c>
      <c r="D16" s="55" t="str">
        <f>Commodities!$C$13&amp;","&amp;Commodities!$C$23</f>
        <v>RESDSL,RESDSB</v>
      </c>
      <c r="E16" s="1457" t="str">
        <f>Commodities!$C$29</f>
        <v>RESHBMB</v>
      </c>
      <c r="F16" s="8" t="s">
        <v>911</v>
      </c>
      <c r="G16" s="260">
        <f t="shared" ref="G16:G22" si="22">X16/(O16*P16)*$R$1</f>
        <v>0</v>
      </c>
      <c r="H16" s="260">
        <f t="shared" ref="H16:H22" si="23">Z16/(O16*P16)*$M$1</f>
        <v>23.701024824130432</v>
      </c>
      <c r="I16" s="260">
        <f>AB16/(O16*P16)*$P$1</f>
        <v>262.55375734535312</v>
      </c>
      <c r="J16" s="1197">
        <f t="shared" ref="J16:J22" si="24">AD16/(O16*P16)*$M$1</f>
        <v>72.151627352288358</v>
      </c>
      <c r="K16" s="1510">
        <f>ROUND(E210,3)</f>
        <v>0.79</v>
      </c>
      <c r="L16" s="1510">
        <f t="shared" si="8"/>
        <v>0.79</v>
      </c>
      <c r="M16" s="1511">
        <f t="shared" si="0"/>
        <v>0.79</v>
      </c>
      <c r="N16" s="1512">
        <f t="shared" si="1"/>
        <v>0.79</v>
      </c>
      <c r="O16" s="1403">
        <f t="shared" si="9"/>
        <v>3.1536000000000002E-2</v>
      </c>
      <c r="P16" s="1404">
        <f t="shared" si="20"/>
        <v>0.2</v>
      </c>
      <c r="Q16" s="1405">
        <v>15</v>
      </c>
      <c r="S16" s="36">
        <f t="shared" si="10"/>
        <v>0</v>
      </c>
      <c r="T16" s="36">
        <f t="shared" si="2"/>
        <v>0.14948710377075547</v>
      </c>
      <c r="U16" s="36">
        <f t="shared" si="3"/>
        <v>1.6559790583286114</v>
      </c>
      <c r="V16" s="36">
        <f t="shared" si="4"/>
        <v>0.45507474403635317</v>
      </c>
      <c r="W16" s="1324" t="s">
        <v>778</v>
      </c>
      <c r="X16" s="1404">
        <f t="shared" ref="X16:X23" si="25">Y16*K16</f>
        <v>0</v>
      </c>
      <c r="Y16" s="1420">
        <f>D80*W27</f>
        <v>0</v>
      </c>
      <c r="Z16" s="1436">
        <f t="shared" si="11"/>
        <v>7.8677423037239735E-2</v>
      </c>
      <c r="AA16" s="1429">
        <f>D81*W27</f>
        <v>9.9591674730683213E-2</v>
      </c>
      <c r="AB16" s="1452">
        <f t="shared" si="12"/>
        <v>0.75271775378573236</v>
      </c>
      <c r="AC16" s="1413">
        <f>D82*W27</f>
        <v>0.95280728327307895</v>
      </c>
      <c r="AD16" s="1404">
        <f t="shared" si="13"/>
        <v>0.23951302317702799</v>
      </c>
      <c r="AE16" s="1420">
        <f>D83*W27</f>
        <v>0.30318104199623797</v>
      </c>
    </row>
    <row r="17" spans="2:34" s="11" customFormat="1" ht="15" customHeight="1" x14ac:dyDescent="0.3">
      <c r="B17" s="11" t="str">
        <f>Processes_DR!D36</f>
        <v>RHTMBWPEBE1</v>
      </c>
      <c r="C17" s="11" t="str">
        <f>Processes!E35</f>
        <v>Residential heating technology multistorey building - wood - existing 1</v>
      </c>
      <c r="D17" s="55" t="str">
        <f>Commodities!$C$14</f>
        <v>RESWPE</v>
      </c>
      <c r="E17" s="1457" t="str">
        <f>Commodities!$C$29</f>
        <v>RESHBMB</v>
      </c>
      <c r="F17" s="8" t="s">
        <v>911</v>
      </c>
      <c r="G17" s="260">
        <f t="shared" si="22"/>
        <v>0</v>
      </c>
      <c r="H17" s="260">
        <f t="shared" si="23"/>
        <v>0</v>
      </c>
      <c r="I17" s="260">
        <f>AB17/(O17*P17)*$P$1</f>
        <v>0</v>
      </c>
      <c r="J17" s="1197">
        <f t="shared" si="24"/>
        <v>0</v>
      </c>
      <c r="K17" s="1510">
        <f>ROUND(E213,3)</f>
        <v>0.67</v>
      </c>
      <c r="L17" s="1510">
        <f t="shared" si="8"/>
        <v>0.67</v>
      </c>
      <c r="M17" s="1511">
        <f t="shared" si="0"/>
        <v>0.67</v>
      </c>
      <c r="N17" s="1512">
        <f t="shared" si="1"/>
        <v>0.67</v>
      </c>
      <c r="O17" s="1403">
        <f t="shared" si="9"/>
        <v>3.1536000000000002E-2</v>
      </c>
      <c r="P17" s="1404">
        <f t="shared" si="20"/>
        <v>0.2</v>
      </c>
      <c r="Q17" s="1405">
        <v>15</v>
      </c>
      <c r="S17" s="36">
        <f t="shared" si="10"/>
        <v>0</v>
      </c>
      <c r="T17" s="36">
        <f t="shared" si="2"/>
        <v>0</v>
      </c>
      <c r="U17" s="36">
        <f t="shared" si="3"/>
        <v>0</v>
      </c>
      <c r="V17" s="36">
        <f t="shared" si="4"/>
        <v>0</v>
      </c>
      <c r="W17" s="1324" t="s">
        <v>909</v>
      </c>
      <c r="X17" s="1404">
        <f t="shared" si="25"/>
        <v>0</v>
      </c>
      <c r="Y17" s="1420">
        <v>0</v>
      </c>
      <c r="Z17" s="1436">
        <f t="shared" si="11"/>
        <v>0</v>
      </c>
      <c r="AA17" s="1429">
        <v>0</v>
      </c>
      <c r="AB17" s="1452">
        <f t="shared" si="12"/>
        <v>0</v>
      </c>
      <c r="AC17" s="1413">
        <v>0</v>
      </c>
      <c r="AD17" s="1404">
        <f t="shared" si="13"/>
        <v>0</v>
      </c>
      <c r="AE17" s="1420">
        <v>0</v>
      </c>
    </row>
    <row r="18" spans="2:34" s="11" customFormat="1" ht="15" customHeight="1" x14ac:dyDescent="0.3">
      <c r="B18" s="11" t="str">
        <f>Processes_DR!D37</f>
        <v>RHTMBFIWBE1</v>
      </c>
      <c r="C18" s="11" t="str">
        <f>Processes!E36</f>
        <v>Residential heating technology multistorey building - straw - existing 1</v>
      </c>
      <c r="D18" s="8" t="str">
        <f>Commodities!$C$15</f>
        <v>RESFIW</v>
      </c>
      <c r="E18" s="1457" t="str">
        <f>Commodities!$C$29</f>
        <v>RESHBMB</v>
      </c>
      <c r="F18" s="8" t="s">
        <v>911</v>
      </c>
      <c r="G18" s="260">
        <f t="shared" si="22"/>
        <v>13.775810371467514</v>
      </c>
      <c r="H18" s="260">
        <f t="shared" si="23"/>
        <v>11.807877687970532</v>
      </c>
      <c r="I18" s="260">
        <f>AB18/(O18*P18)*$P$1</f>
        <v>116.28526831203378</v>
      </c>
      <c r="J18" s="1197">
        <f t="shared" si="24"/>
        <v>29.479581004979302</v>
      </c>
      <c r="K18" s="1510">
        <f>K17</f>
        <v>0.67</v>
      </c>
      <c r="L18" s="1510">
        <f t="shared" ref="L18" si="26">K18</f>
        <v>0.67</v>
      </c>
      <c r="M18" s="1511">
        <f t="shared" ref="M18" si="27">K18</f>
        <v>0.67</v>
      </c>
      <c r="N18" s="1512">
        <f t="shared" ref="N18" si="28">L18</f>
        <v>0.67</v>
      </c>
      <c r="O18" s="1403">
        <f t="shared" si="9"/>
        <v>3.1536000000000002E-2</v>
      </c>
      <c r="P18" s="1404">
        <f t="shared" si="20"/>
        <v>0.2</v>
      </c>
      <c r="Q18" s="1405">
        <v>15</v>
      </c>
      <c r="S18" s="36">
        <f>G18*$O$5*$P$5</f>
        <v>8.6886791174919917E-2</v>
      </c>
      <c r="T18" s="36">
        <f>H18*$O$5*$P$5</f>
        <v>7.4474646153567733E-2</v>
      </c>
      <c r="U18" s="36">
        <f t="shared" si="3"/>
        <v>0.73343444429765947</v>
      </c>
      <c r="V18" s="36">
        <f t="shared" si="4"/>
        <v>0.18593361331460548</v>
      </c>
      <c r="W18" s="1324" t="s">
        <v>908</v>
      </c>
      <c r="X18" s="1404">
        <f>Y18*K18</f>
        <v>3.4754716469967965E-2</v>
      </c>
      <c r="Y18" s="1420">
        <f>H80*W27</f>
        <v>5.187271114920592E-2</v>
      </c>
      <c r="Z18" s="1436">
        <f t="shared" ref="Z18" si="29">L18*AA18</f>
        <v>3.9197182186088288E-2</v>
      </c>
      <c r="AA18" s="1429">
        <f>H81*W27</f>
        <v>5.8503256994161618E-2</v>
      </c>
      <c r="AB18" s="1452">
        <f t="shared" ref="AB18" si="30">AC18*M18</f>
        <v>0.33337929286257251</v>
      </c>
      <c r="AC18" s="1413">
        <f>H82*W27</f>
        <v>0.4975810341232425</v>
      </c>
      <c r="AD18" s="1404">
        <f t="shared" ref="AD18" si="31">AE18*N18</f>
        <v>9.7859796481371317E-2</v>
      </c>
      <c r="AE18" s="1420">
        <f>H83*W27</f>
        <v>0.14605939773339002</v>
      </c>
    </row>
    <row r="19" spans="2:34" s="11" customFormat="1" ht="15" customHeight="1" x14ac:dyDescent="0.3">
      <c r="B19" s="11" t="str">
        <f>Processes_DR!D38</f>
        <v>RHTMBSTRBE1</v>
      </c>
      <c r="C19" s="11" t="str">
        <f>Processes!E36</f>
        <v>Residential heating technology multistorey building - straw - existing 1</v>
      </c>
      <c r="D19" s="55" t="str">
        <f>Commodities!$C$16</f>
        <v>RESSTR</v>
      </c>
      <c r="E19" s="1457" t="str">
        <f>Commodities!$C$29</f>
        <v>RESHBMB</v>
      </c>
      <c r="F19" s="8" t="s">
        <v>911</v>
      </c>
      <c r="G19" s="260">
        <f t="shared" si="22"/>
        <v>0</v>
      </c>
      <c r="H19" s="260">
        <f t="shared" si="23"/>
        <v>0</v>
      </c>
      <c r="I19" s="260">
        <f>AB19/(O19*P19)*$P$1</f>
        <v>0</v>
      </c>
      <c r="J19" s="1197">
        <f t="shared" si="24"/>
        <v>0</v>
      </c>
      <c r="K19" s="1510">
        <f>K9</f>
        <v>0.61</v>
      </c>
      <c r="L19" s="1510">
        <f t="shared" si="8"/>
        <v>0.61</v>
      </c>
      <c r="M19" s="1511">
        <f t="shared" si="0"/>
        <v>0.61</v>
      </c>
      <c r="N19" s="1512">
        <f t="shared" si="1"/>
        <v>0.61</v>
      </c>
      <c r="O19" s="1403">
        <f t="shared" si="9"/>
        <v>3.1536000000000002E-2</v>
      </c>
      <c r="P19" s="1404">
        <f t="shared" si="20"/>
        <v>0.2</v>
      </c>
      <c r="Q19" s="1405">
        <v>15</v>
      </c>
      <c r="S19" s="36">
        <f>G19*$O$5*$P$5</f>
        <v>0</v>
      </c>
      <c r="T19" s="36">
        <f t="shared" si="2"/>
        <v>0</v>
      </c>
      <c r="U19" s="36">
        <f t="shared" si="3"/>
        <v>0</v>
      </c>
      <c r="V19" s="36">
        <f t="shared" si="4"/>
        <v>0</v>
      </c>
      <c r="W19" s="1324" t="s">
        <v>779</v>
      </c>
      <c r="X19" s="1433">
        <f t="shared" si="25"/>
        <v>0</v>
      </c>
      <c r="Y19" s="1182">
        <v>0</v>
      </c>
      <c r="Z19" s="1436">
        <f t="shared" si="11"/>
        <v>0</v>
      </c>
      <c r="AA19" s="1196">
        <v>0</v>
      </c>
      <c r="AB19" s="1450">
        <f t="shared" si="12"/>
        <v>0</v>
      </c>
      <c r="AC19" s="1196">
        <v>0</v>
      </c>
      <c r="AD19" s="1433">
        <f t="shared" si="13"/>
        <v>0</v>
      </c>
      <c r="AE19" s="1182">
        <v>0</v>
      </c>
    </row>
    <row r="20" spans="2:34" s="11" customFormat="1" ht="15" customHeight="1" x14ac:dyDescent="0.3">
      <c r="B20" s="11" t="str">
        <f>Processes_DR!D39</f>
        <v>RHTMBSOLXE1</v>
      </c>
      <c r="C20" s="11" t="str">
        <f>Processes!E37</f>
        <v>Residential heating technology multistorey building - solar - existing 1</v>
      </c>
      <c r="D20" s="55" t="str">
        <f>Commodities!$C$18</f>
        <v>RESSOL</v>
      </c>
      <c r="E20" s="1457" t="str">
        <f>Commodities!$C$29</f>
        <v>RESHBMB</v>
      </c>
      <c r="F20" s="8" t="s">
        <v>911</v>
      </c>
      <c r="G20" s="260">
        <f t="shared" si="22"/>
        <v>0</v>
      </c>
      <c r="H20" s="260">
        <f t="shared" si="23"/>
        <v>0</v>
      </c>
      <c r="I20" s="260">
        <f>AB20/(O20*P20)*$P$1</f>
        <v>0</v>
      </c>
      <c r="J20" s="1197">
        <f t="shared" si="24"/>
        <v>0</v>
      </c>
      <c r="K20" s="1513">
        <v>1</v>
      </c>
      <c r="L20" s="1513">
        <f t="shared" si="8"/>
        <v>1</v>
      </c>
      <c r="M20" s="1514">
        <f t="shared" si="0"/>
        <v>1</v>
      </c>
      <c r="N20" s="1515">
        <f t="shared" si="1"/>
        <v>1</v>
      </c>
      <c r="O20" s="1403">
        <f t="shared" si="9"/>
        <v>3.1536000000000002E-2</v>
      </c>
      <c r="P20" s="1404">
        <f>600/8760</f>
        <v>6.8493150684931503E-2</v>
      </c>
      <c r="Q20" s="1405">
        <v>15</v>
      </c>
      <c r="S20" s="36">
        <f>G20*$O$5*$P$5</f>
        <v>0</v>
      </c>
      <c r="T20" s="36">
        <f t="shared" si="2"/>
        <v>0</v>
      </c>
      <c r="U20" s="36">
        <f t="shared" si="3"/>
        <v>0</v>
      </c>
      <c r="V20" s="36">
        <f t="shared" si="4"/>
        <v>0</v>
      </c>
      <c r="W20" s="1324" t="s">
        <v>780</v>
      </c>
      <c r="X20" s="1433">
        <f t="shared" si="25"/>
        <v>0</v>
      </c>
      <c r="Y20" s="1182">
        <v>0</v>
      </c>
      <c r="Z20" s="1436">
        <f t="shared" si="11"/>
        <v>0</v>
      </c>
      <c r="AA20" s="1196">
        <v>0</v>
      </c>
      <c r="AB20" s="1450">
        <f t="shared" si="12"/>
        <v>0</v>
      </c>
      <c r="AC20" s="1196">
        <v>0</v>
      </c>
      <c r="AD20" s="1433">
        <f t="shared" si="13"/>
        <v>0</v>
      </c>
      <c r="AE20" s="1182">
        <v>0</v>
      </c>
    </row>
    <row r="21" spans="2:34" s="11" customFormat="1" ht="15" customHeight="1" x14ac:dyDescent="0.3">
      <c r="B21" s="11" t="str">
        <f>Processes_DR!D40</f>
        <v>RHTMBLCHXE1</v>
      </c>
      <c r="C21" s="11" t="str">
        <f>Processes!E38</f>
        <v>Residential heating technology multistorey building - direct electricity - existing 1</v>
      </c>
      <c r="D21" s="55" t="str">
        <f>Commodities!$C$19</f>
        <v>RESELCH</v>
      </c>
      <c r="E21" s="1457" t="str">
        <f>Commodities!$C$29</f>
        <v>RESHBMB</v>
      </c>
      <c r="F21" s="8" t="s">
        <v>911</v>
      </c>
      <c r="G21" s="260">
        <f t="shared" si="22"/>
        <v>219.46941135084089</v>
      </c>
      <c r="H21" s="260">
        <f t="shared" si="23"/>
        <v>91.189311237760293</v>
      </c>
      <c r="I21" s="260">
        <f>AB21/(O21*P21)*$P$1</f>
        <v>584.55054902100096</v>
      </c>
      <c r="J21" s="1197">
        <f t="shared" si="24"/>
        <v>263.88407219280595</v>
      </c>
      <c r="K21" s="1513">
        <f>ROUND(E214,3)</f>
        <v>1</v>
      </c>
      <c r="L21" s="1513">
        <f t="shared" si="8"/>
        <v>1</v>
      </c>
      <c r="M21" s="1514">
        <f t="shared" si="0"/>
        <v>1</v>
      </c>
      <c r="N21" s="1515">
        <f t="shared" si="1"/>
        <v>1</v>
      </c>
      <c r="O21" s="1403">
        <f t="shared" si="9"/>
        <v>3.1536000000000002E-2</v>
      </c>
      <c r="P21" s="1404">
        <f>$E$205</f>
        <v>0.2</v>
      </c>
      <c r="Q21" s="1405">
        <v>15</v>
      </c>
      <c r="S21" s="36">
        <f>G21*$O$5*$P$5</f>
        <v>1.3842374712720238</v>
      </c>
      <c r="T21" s="36">
        <f>H21*$O$5*$P$5</f>
        <v>0.57514922383880174</v>
      </c>
      <c r="U21" s="36">
        <f t="shared" si="3"/>
        <v>3.6868772227852578</v>
      </c>
      <c r="V21" s="36">
        <f t="shared" si="4"/>
        <v>1.6643696201344658</v>
      </c>
      <c r="W21" s="1324" t="s">
        <v>781</v>
      </c>
      <c r="X21" s="1404">
        <f>Y21*K21</f>
        <v>0.55369498850880949</v>
      </c>
      <c r="Y21" s="1420">
        <f>F80*AB51*W27</f>
        <v>0.55369498850880949</v>
      </c>
      <c r="Z21" s="1436">
        <f t="shared" si="11"/>
        <v>0.30271011780989571</v>
      </c>
      <c r="AA21" s="1429">
        <f>F81*AB51*W27</f>
        <v>0.30271011780989571</v>
      </c>
      <c r="AB21" s="1452">
        <f t="shared" si="12"/>
        <v>1.6758532830842079</v>
      </c>
      <c r="AC21" s="1413">
        <f>F82*AB51*W27</f>
        <v>1.6758532830842079</v>
      </c>
      <c r="AD21" s="1404">
        <f t="shared" si="13"/>
        <v>0.8759840105970873</v>
      </c>
      <c r="AE21" s="1420">
        <f>F83*AB51*W27</f>
        <v>0.8759840105970873</v>
      </c>
    </row>
    <row r="22" spans="2:34" s="11" customFormat="1" ht="15" customHeight="1" x14ac:dyDescent="0.3">
      <c r="B22" s="11" t="str">
        <f>Processes_DR!D41</f>
        <v>RHTMBLCHXE2</v>
      </c>
      <c r="C22" s="11" t="str">
        <f>Processes!E39</f>
        <v>Residential heating technology multistorey building - heat pump - existing 2</v>
      </c>
      <c r="D22" s="55" t="str">
        <f>Commodities!$C$19</f>
        <v>RESELCH</v>
      </c>
      <c r="E22" s="1457" t="str">
        <f>Commodities!$C$29</f>
        <v>RESHBMB</v>
      </c>
      <c r="F22" s="8" t="s">
        <v>911</v>
      </c>
      <c r="G22" s="260">
        <f t="shared" si="22"/>
        <v>173.91022940173571</v>
      </c>
      <c r="H22" s="260">
        <f t="shared" si="23"/>
        <v>72.259518712580771</v>
      </c>
      <c r="I22" s="260">
        <f>AB22/(O22*P22)*$P$1</f>
        <v>463.20496077989475</v>
      </c>
      <c r="J22" s="1197">
        <f t="shared" si="24"/>
        <v>209.10494655290483</v>
      </c>
      <c r="K22" s="1510">
        <f>ROUND(E215,3)</f>
        <v>2.3149999999999999</v>
      </c>
      <c r="L22" s="1510">
        <f>K22</f>
        <v>2.3149999999999999</v>
      </c>
      <c r="M22" s="1511">
        <f t="shared" si="0"/>
        <v>2.3149999999999999</v>
      </c>
      <c r="N22" s="1512">
        <f t="shared" si="1"/>
        <v>2.3149999999999999</v>
      </c>
      <c r="O22" s="1403">
        <f t="shared" si="9"/>
        <v>3.1536000000000002E-2</v>
      </c>
      <c r="P22" s="1404">
        <f>$E$205</f>
        <v>0.2</v>
      </c>
      <c r="Q22" s="1405">
        <v>15</v>
      </c>
      <c r="S22" s="36">
        <f>G22*$O$5*$P$5</f>
        <v>1.0968865988826275</v>
      </c>
      <c r="T22" s="36">
        <f>H22*$O$5*$P$5</f>
        <v>0.45575523642398946</v>
      </c>
      <c r="U22" s="36">
        <f t="shared" si="3"/>
        <v>2.9215263286309523</v>
      </c>
      <c r="V22" s="36">
        <f t="shared" si="4"/>
        <v>1.3188667188984815</v>
      </c>
      <c r="W22" s="1324" t="s">
        <v>782</v>
      </c>
      <c r="X22" s="1404">
        <f>Y22*K22</f>
        <v>0.43875463955305105</v>
      </c>
      <c r="Y22" s="1420">
        <f>F80*AB52*W27</f>
        <v>0.1895268421395469</v>
      </c>
      <c r="Z22" s="1436">
        <f t="shared" si="11"/>
        <v>0.23987117706525762</v>
      </c>
      <c r="AA22" s="1429">
        <f>F81*AB52*W27</f>
        <v>0.1036160592074547</v>
      </c>
      <c r="AB22" s="1452">
        <f t="shared" si="12"/>
        <v>1.3279665130140692</v>
      </c>
      <c r="AC22" s="1413">
        <f>F82*AB52*W27</f>
        <v>0.57363564277065626</v>
      </c>
      <c r="AD22" s="1404">
        <f t="shared" si="13"/>
        <v>0.69414037836762188</v>
      </c>
      <c r="AE22" s="1420">
        <f>F83*AB52*W27</f>
        <v>0.29984465588234205</v>
      </c>
    </row>
    <row r="23" spans="2:34" ht="15" customHeight="1" x14ac:dyDescent="0.3">
      <c r="B23" s="11" t="str">
        <f>Processes_DR!D42</f>
        <v>RHTMBHCEBE1</v>
      </c>
      <c r="C23" s="11" t="str">
        <f>Processes!E40</f>
        <v>Residential heating technology multistorey building - heat centralised - existing 1</v>
      </c>
      <c r="D23" s="8" t="str">
        <f>Commodities!$C$20</f>
        <v>RESHCE</v>
      </c>
      <c r="E23" s="1457" t="str">
        <f>Commodities!$C$25</f>
        <v>RESHXCM</v>
      </c>
      <c r="F23" s="8" t="s">
        <v>911</v>
      </c>
      <c r="G23" s="260">
        <f>X23/(O23*P23)*$J$1</f>
        <v>621.10254183525853</v>
      </c>
      <c r="H23" s="260">
        <f t="shared" si="6"/>
        <v>1160.1593659876917</v>
      </c>
      <c r="I23" s="260">
        <f>AB23/(O23*P23)*$J$1</f>
        <v>6494.851492162642</v>
      </c>
      <c r="J23" s="1197">
        <f t="shared" si="21"/>
        <v>2066.7198288213176</v>
      </c>
      <c r="K23" s="1513">
        <f>E216</f>
        <v>0.98</v>
      </c>
      <c r="L23" s="1513">
        <f>K23</f>
        <v>0.98</v>
      </c>
      <c r="M23" s="1514">
        <f t="shared" si="0"/>
        <v>0.98</v>
      </c>
      <c r="N23" s="1515">
        <f t="shared" si="1"/>
        <v>0.98</v>
      </c>
      <c r="O23" s="1403">
        <f t="shared" si="9"/>
        <v>3.1536000000000002E-2</v>
      </c>
      <c r="P23" s="1404">
        <f>$E$205</f>
        <v>0.2</v>
      </c>
      <c r="Q23" s="1405">
        <v>20</v>
      </c>
      <c r="S23" s="36">
        <f>G23*$O$5*$P$5</f>
        <v>3.9174179518633432</v>
      </c>
      <c r="T23" s="36">
        <f>H23*$O$5*$P$5</f>
        <v>7.3173571531575696</v>
      </c>
      <c r="U23" s="36">
        <f t="shared" si="3"/>
        <v>40.964327331368224</v>
      </c>
      <c r="V23" s="36">
        <f t="shared" si="4"/>
        <v>13.035215304341817</v>
      </c>
      <c r="W23" s="1324" t="s">
        <v>783</v>
      </c>
      <c r="X23" s="1404">
        <f t="shared" si="25"/>
        <v>3.7667480306378294</v>
      </c>
      <c r="Y23" s="1420">
        <f>E80*W27*N73</f>
        <v>3.8436204394263567</v>
      </c>
      <c r="Z23" s="1436">
        <f t="shared" si="11"/>
        <v>7.0359203395745853</v>
      </c>
      <c r="AA23" s="1428">
        <f>E81*W27*N73</f>
        <v>7.1795105505863113</v>
      </c>
      <c r="AB23" s="1452">
        <f t="shared" si="12"/>
        <v>39.38877628016175</v>
      </c>
      <c r="AC23" s="1413">
        <f>E82*W27*N73</f>
        <v>40.192628857307909</v>
      </c>
      <c r="AD23" s="1404">
        <f t="shared" si="13"/>
        <v>12.533860869559438</v>
      </c>
      <c r="AE23" s="1420">
        <f>E83*W27*N73</f>
        <v>12.78965394853004</v>
      </c>
      <c r="AF23" s="15"/>
    </row>
    <row r="24" spans="2:34" ht="15" customHeight="1" x14ac:dyDescent="0.3">
      <c r="B24" s="11" t="str">
        <f>Processes_DR!D43</f>
        <v>RHTMBHDEBE1</v>
      </c>
      <c r="C24" t="str">
        <f>Processes!E41</f>
        <v>Residential heating technology multistorey building - heat decentralised - existing 1</v>
      </c>
      <c r="D24" s="8" t="str">
        <f>Commodities!$C$21</f>
        <v>RESHDE</v>
      </c>
      <c r="E24" s="1457" t="str">
        <f>Commodities!$C$27</f>
        <v>RESHXDM</v>
      </c>
      <c r="F24" s="8" t="s">
        <v>911</v>
      </c>
      <c r="G24" s="260">
        <f>X24/(O24*P24)*$J$1</f>
        <v>311.51872035974031</v>
      </c>
      <c r="H24" s="260">
        <f t="shared" si="6"/>
        <v>581.88678481002603</v>
      </c>
      <c r="I24" s="260">
        <f>AB24/(O24*P24)*$J$1</f>
        <v>3257.5423371906099</v>
      </c>
      <c r="J24" s="1197">
        <f t="shared" si="21"/>
        <v>1036.5791041751784</v>
      </c>
      <c r="K24" s="1513">
        <f>K23</f>
        <v>0.98</v>
      </c>
      <c r="L24" s="1513">
        <f t="shared" si="8"/>
        <v>0.98</v>
      </c>
      <c r="M24" s="1514">
        <f t="shared" si="0"/>
        <v>0.98</v>
      </c>
      <c r="N24" s="1515">
        <f t="shared" si="1"/>
        <v>0.98</v>
      </c>
      <c r="O24" s="1403">
        <f t="shared" si="9"/>
        <v>3.1536000000000002E-2</v>
      </c>
      <c r="P24" s="1404">
        <f>$E$205</f>
        <v>0.2</v>
      </c>
      <c r="Q24" s="1405">
        <v>20</v>
      </c>
      <c r="S24" s="36">
        <f>G24*$O$5*$P$5</f>
        <v>1.9648108730529543</v>
      </c>
      <c r="T24" s="36">
        <f>H24*$O$5*$P$5</f>
        <v>3.6700763291537961</v>
      </c>
      <c r="U24" s="36">
        <f t="shared" si="3"/>
        <v>20.545971029128619</v>
      </c>
      <c r="V24" s="36">
        <f t="shared" si="4"/>
        <v>6.5379117258536859</v>
      </c>
      <c r="W24" s="1324" t="s">
        <v>784</v>
      </c>
      <c r="X24" s="1407">
        <f>Y24*K24</f>
        <v>1.889241224089379</v>
      </c>
      <c r="Y24" s="1421">
        <f>E80*W27*N74</f>
        <v>1.9277971674381418</v>
      </c>
      <c r="Z24" s="1437">
        <f t="shared" si="11"/>
        <v>3.528919547263266</v>
      </c>
      <c r="AA24" s="1432">
        <f>E81*W27*N74</f>
        <v>3.6009383135339448</v>
      </c>
      <c r="AB24" s="1453">
        <f t="shared" si="12"/>
        <v>19.755741374162131</v>
      </c>
      <c r="AC24" s="1415">
        <f>E82*W27*N74</f>
        <v>20.158919769553194</v>
      </c>
      <c r="AD24" s="1407">
        <f t="shared" si="13"/>
        <v>6.2864535825516201</v>
      </c>
      <c r="AE24" s="1421">
        <f>E83*W27*N74</f>
        <v>6.4147485536241025</v>
      </c>
      <c r="AF24" s="1344" t="s">
        <v>873</v>
      </c>
    </row>
    <row r="25" spans="2:34" ht="15" customHeight="1" thickBot="1" x14ac:dyDescent="0.35">
      <c r="B25" s="11"/>
      <c r="D25" s="8"/>
      <c r="E25" s="55"/>
      <c r="F25" s="55"/>
      <c r="G25" s="1325"/>
      <c r="H25" s="1326"/>
      <c r="I25" s="5"/>
      <c r="J25" s="5"/>
      <c r="K25" s="1155"/>
      <c r="L25" s="1155"/>
      <c r="M25" s="1"/>
      <c r="N25" s="1"/>
      <c r="O25" s="1183"/>
      <c r="P25" s="412"/>
      <c r="Q25" s="772"/>
      <c r="V25"/>
      <c r="W25" s="11"/>
      <c r="X25" s="1423">
        <f>SUM(X5:X14)</f>
        <v>11.422417796548343</v>
      </c>
      <c r="Y25" s="1423">
        <f>SUM(Y5:Y14)</f>
        <v>11.944551783205332</v>
      </c>
      <c r="Z25" s="1423">
        <f t="shared" ref="Z25:AE25" si="32">SUM(Z5:Z14)</f>
        <v>18.933586611815976</v>
      </c>
      <c r="AA25" s="1423">
        <f t="shared" si="32"/>
        <v>20.442773221426236</v>
      </c>
      <c r="AB25" s="1423">
        <f t="shared" si="32"/>
        <v>67.994589074670728</v>
      </c>
      <c r="AC25" s="1423">
        <f t="shared" si="32"/>
        <v>67.309138501294754</v>
      </c>
      <c r="AD25" s="1423">
        <f t="shared" si="32"/>
        <v>27.109606483217036</v>
      </c>
      <c r="AE25" s="1423">
        <f t="shared" si="32"/>
        <v>27.058565774539019</v>
      </c>
      <c r="AF25" s="1461">
        <f>SUM(Y25:Y26,AA25:AA26,AC25:AC26,AE25:AE26)</f>
        <v>230.17312928046533</v>
      </c>
      <c r="AG25" s="300" t="s">
        <v>44</v>
      </c>
    </row>
    <row r="26" spans="2:34" ht="15" customHeight="1" x14ac:dyDescent="0.3">
      <c r="G26" s="35"/>
      <c r="H26" s="1318"/>
      <c r="I26" s="1327"/>
      <c r="J26" s="1329">
        <f>SUM(G5:J24)</f>
        <v>38978.777117271435</v>
      </c>
      <c r="K26" s="4"/>
      <c r="L26" s="1323"/>
      <c r="S26">
        <f>SUM(S5:S14)</f>
        <v>11.879314508410278</v>
      </c>
      <c r="T26">
        <f t="shared" ref="T26:V26" si="33">SUM(T5:T14)</f>
        <v>19.690930076288616</v>
      </c>
      <c r="U26">
        <f t="shared" si="33"/>
        <v>70.714372637657547</v>
      </c>
      <c r="V26">
        <f t="shared" si="33"/>
        <v>28.193990742545719</v>
      </c>
      <c r="W26" s="1237" t="s">
        <v>785</v>
      </c>
      <c r="X26" s="1423">
        <f>SUM(X15:X24)</f>
        <v>6.6831935992590372</v>
      </c>
      <c r="Y26" s="1423">
        <f t="shared" ref="Y26:AE26" si="34">SUM(Y15:Y24)</f>
        <v>6.5665121486620608</v>
      </c>
      <c r="Z26" s="1423">
        <f t="shared" si="34"/>
        <v>11.225295786936332</v>
      </c>
      <c r="AA26" s="1423">
        <f t="shared" si="34"/>
        <v>11.344869972862451</v>
      </c>
      <c r="AB26" s="1423">
        <f t="shared" si="34"/>
        <v>63.337608260034401</v>
      </c>
      <c r="AC26" s="1423">
        <f t="shared" si="34"/>
        <v>64.182025570066642</v>
      </c>
      <c r="AD26" s="1423">
        <f t="shared" si="34"/>
        <v>21.119036013770227</v>
      </c>
      <c r="AE26" s="1423">
        <f t="shared" si="34"/>
        <v>21.324692308408842</v>
      </c>
      <c r="AF26" s="1333">
        <f>AF25/W27</f>
        <v>63936.980355684813</v>
      </c>
      <c r="AG26" s="300" t="s">
        <v>752</v>
      </c>
    </row>
    <row r="27" spans="2:34" ht="15" customHeight="1" thickBot="1" x14ac:dyDescent="0.35">
      <c r="G27" s="35"/>
      <c r="H27" s="1318"/>
      <c r="I27" s="1327"/>
      <c r="J27" s="1329"/>
      <c r="K27" s="4"/>
      <c r="L27" s="1323"/>
      <c r="S27">
        <f>SUM(S15:S24)</f>
        <v>8.4502396862458689</v>
      </c>
      <c r="T27">
        <f t="shared" ref="T27:V27" si="35">SUM(T15:T24)</f>
        <v>12.242299692498479</v>
      </c>
      <c r="U27">
        <f t="shared" si="35"/>
        <v>70.735097693059998</v>
      </c>
      <c r="V27">
        <f t="shared" si="35"/>
        <v>23.940697997347922</v>
      </c>
      <c r="W27" s="1238">
        <v>3.5999999999999999E-3</v>
      </c>
      <c r="X27" s="1411">
        <f>SUM(X25:X26)</f>
        <v>18.105611395807379</v>
      </c>
      <c r="Z27" s="1411">
        <f>SUM(Z25:Z26)</f>
        <v>30.158882398752308</v>
      </c>
      <c r="AA27" s="1410"/>
      <c r="AB27" s="1411">
        <f>SUM(AB25:AB26)</f>
        <v>131.33219733470514</v>
      </c>
      <c r="AD27" s="1411">
        <f>SUM(AD25:AD26)</f>
        <v>48.228642496987263</v>
      </c>
      <c r="AF27" s="1462">
        <f>SUM(Y25,AA25,AC25,AE25)/W27</f>
        <v>35209.73035568482</v>
      </c>
    </row>
    <row r="28" spans="2:34" ht="15" customHeight="1" x14ac:dyDescent="0.3">
      <c r="G28" s="35"/>
      <c r="H28" s="1318"/>
      <c r="I28" s="1327"/>
      <c r="J28" s="1329"/>
      <c r="K28" s="4"/>
      <c r="L28" s="1323"/>
      <c r="V28"/>
      <c r="W28" s="11"/>
      <c r="AF28" s="1462">
        <f>SUM(Y26,AA26,AC26,AE26)/W27</f>
        <v>28727.25</v>
      </c>
    </row>
    <row r="29" spans="2:34" ht="15" customHeight="1" x14ac:dyDescent="0.3">
      <c r="G29" s="35"/>
      <c r="H29" s="1318"/>
      <c r="I29" s="1327"/>
      <c r="J29" s="1329"/>
      <c r="K29" s="4"/>
      <c r="L29" s="1323"/>
      <c r="V29"/>
      <c r="W29" s="11"/>
    </row>
    <row r="30" spans="2:34" ht="15" customHeight="1" x14ac:dyDescent="0.3">
      <c r="G30" s="35"/>
      <c r="H30" s="1318"/>
      <c r="I30" s="1327"/>
      <c r="J30" s="1329"/>
      <c r="K30" s="4"/>
      <c r="L30" s="1323"/>
      <c r="R30" s="1443"/>
      <c r="S30" s="1443"/>
      <c r="T30" s="1443"/>
      <c r="U30" s="1443"/>
      <c r="V30" s="1443"/>
      <c r="W30" s="1444"/>
      <c r="X30" s="1439"/>
      <c r="Y30" s="1439"/>
      <c r="Z30" s="1439"/>
      <c r="AA30" s="1439"/>
      <c r="AB30" s="1439"/>
      <c r="AC30" s="1439"/>
      <c r="AD30" s="1439"/>
      <c r="AE30" s="1439"/>
      <c r="AF30" s="1440"/>
      <c r="AG30" s="1441"/>
      <c r="AH30" s="1442"/>
    </row>
    <row r="31" spans="2:34" ht="15" customHeight="1" x14ac:dyDescent="0.3">
      <c r="C31" s="3"/>
      <c r="D31" s="55"/>
      <c r="E31" s="55"/>
      <c r="F31" s="55"/>
      <c r="G31" s="260"/>
      <c r="H31" s="1499"/>
      <c r="I31" s="1327"/>
      <c r="J31" s="1329"/>
      <c r="K31" s="4"/>
      <c r="L31" s="1323"/>
      <c r="R31" s="1445"/>
      <c r="S31" s="1445"/>
      <c r="T31" s="1445"/>
      <c r="U31" s="1445"/>
      <c r="V31" s="1445"/>
      <c r="W31" s="1446"/>
      <c r="X31" s="1439"/>
      <c r="Y31" s="1574"/>
      <c r="Z31" s="1439"/>
      <c r="AA31" s="1439"/>
      <c r="AB31" s="1439"/>
      <c r="AC31" s="1439"/>
      <c r="AD31" s="1439"/>
      <c r="AE31" s="1439"/>
      <c r="AF31" s="1440"/>
      <c r="AG31" s="1441"/>
      <c r="AH31" s="1442"/>
    </row>
    <row r="32" spans="2:34" ht="15" customHeight="1" x14ac:dyDescent="0.3">
      <c r="C32" s="3"/>
      <c r="D32" s="55"/>
      <c r="E32" s="55"/>
      <c r="F32" s="55"/>
      <c r="G32" s="260"/>
      <c r="H32" s="1499"/>
      <c r="I32" s="1327"/>
      <c r="J32" s="1329"/>
      <c r="K32" s="4"/>
      <c r="L32" s="1323"/>
      <c r="R32" s="1445"/>
      <c r="S32" s="1445"/>
      <c r="T32" s="1445"/>
      <c r="U32" s="1445"/>
      <c r="V32" s="1445"/>
      <c r="W32" s="1446"/>
      <c r="X32" s="1439"/>
      <c r="Y32" s="1573"/>
      <c r="Z32" s="1439"/>
      <c r="AA32" s="1439"/>
      <c r="AB32" s="1439"/>
      <c r="AC32" s="1439"/>
      <c r="AD32" s="1439"/>
      <c r="AE32" s="1439"/>
      <c r="AF32" s="1440"/>
      <c r="AG32" s="1441"/>
      <c r="AH32" s="1442"/>
    </row>
    <row r="33" spans="2:37" ht="15" customHeight="1" x14ac:dyDescent="0.25">
      <c r="C33" s="1500"/>
      <c r="D33" s="1501"/>
      <c r="E33" s="1501"/>
      <c r="F33" s="1501"/>
      <c r="G33" s="55"/>
      <c r="H33" s="55"/>
      <c r="K33" s="1327"/>
      <c r="R33" s="1445"/>
      <c r="S33" s="1445"/>
      <c r="T33" s="1445"/>
      <c r="U33" s="1445"/>
      <c r="V33" s="1445"/>
      <c r="W33" s="1446"/>
      <c r="X33" s="1439"/>
      <c r="Y33" s="1439"/>
      <c r="Z33" s="1439"/>
      <c r="AA33" s="1439"/>
      <c r="AB33" s="1439"/>
      <c r="AC33" s="1439"/>
      <c r="AD33" s="1439"/>
      <c r="AE33" s="1439"/>
      <c r="AF33" s="1439"/>
      <c r="AG33" s="1439"/>
      <c r="AH33" s="1442"/>
    </row>
    <row r="34" spans="2:37" ht="15" customHeight="1" x14ac:dyDescent="0.25">
      <c r="C34" s="1501"/>
      <c r="D34" s="1498"/>
      <c r="E34" s="1498"/>
      <c r="F34" s="1498"/>
      <c r="G34" s="1502"/>
      <c r="H34" s="55"/>
      <c r="K34" s="4"/>
      <c r="V34"/>
      <c r="W34" s="1315"/>
      <c r="X34" s="1439"/>
      <c r="Y34" s="1439"/>
      <c r="Z34" s="1439"/>
      <c r="AA34" s="1439"/>
      <c r="AB34" s="1439"/>
      <c r="AC34" s="1439"/>
      <c r="AD34" s="1439"/>
      <c r="AE34" s="1439"/>
      <c r="AF34" s="1439"/>
      <c r="AG34" s="1439"/>
    </row>
    <row r="35" spans="2:37" ht="15" customHeight="1" x14ac:dyDescent="0.3">
      <c r="D35" s="1498"/>
      <c r="E35" s="1498"/>
      <c r="F35" s="1498"/>
      <c r="G35" s="1502"/>
      <c r="H35" s="55"/>
      <c r="K35" s="4"/>
      <c r="V35"/>
      <c r="W35" s="1315"/>
      <c r="X35" s="1250"/>
      <c r="Y35" s="899"/>
      <c r="Z35" s="1250"/>
      <c r="AA35" s="1250"/>
      <c r="AB35" s="1250"/>
      <c r="AC35" s="899"/>
      <c r="AD35" s="300"/>
      <c r="AE35" s="1314"/>
    </row>
    <row r="36" spans="2:37" ht="15" customHeight="1" x14ac:dyDescent="0.3">
      <c r="D36" s="1503"/>
      <c r="E36" s="1503"/>
      <c r="F36" s="1503"/>
      <c r="G36" s="55"/>
      <c r="H36" s="55"/>
      <c r="K36" s="4"/>
      <c r="V36"/>
      <c r="W36" s="1315"/>
      <c r="X36" s="1250"/>
      <c r="Y36" s="899"/>
      <c r="Z36" s="1250"/>
      <c r="AA36" s="1250"/>
      <c r="AB36" s="1250"/>
      <c r="AC36" s="899"/>
      <c r="AD36" s="3"/>
      <c r="AE36" s="1314"/>
      <c r="AF36" s="3"/>
    </row>
    <row r="37" spans="2:37" ht="15" customHeight="1" x14ac:dyDescent="0.25">
      <c r="H37" s="6"/>
      <c r="K37" s="4"/>
      <c r="V37"/>
      <c r="W37" s="1315"/>
      <c r="X37" s="1250"/>
      <c r="Y37" s="899"/>
      <c r="Z37" s="1250"/>
      <c r="AA37" s="1250"/>
      <c r="AB37" s="1250"/>
      <c r="AC37" s="899"/>
      <c r="AD37" s="3"/>
      <c r="AE37" s="919"/>
      <c r="AF37" s="3"/>
    </row>
    <row r="38" spans="2:37" x14ac:dyDescent="0.25">
      <c r="H38" s="6"/>
      <c r="K38" s="4"/>
      <c r="V38"/>
      <c r="W38" s="11"/>
    </row>
    <row r="39" spans="2:37" s="1505" customFormat="1" ht="15.6" x14ac:dyDescent="0.3">
      <c r="B39" s="1504" t="s">
        <v>793</v>
      </c>
      <c r="D39" s="1533"/>
      <c r="E39" s="1533"/>
      <c r="F39" s="1534"/>
      <c r="G39" s="1534"/>
      <c r="H39" s="1535"/>
      <c r="I39" s="1535"/>
      <c r="J39" s="1535"/>
    </row>
    <row r="40" spans="2:37" x14ac:dyDescent="0.25">
      <c r="D40" s="849"/>
      <c r="E40" s="849"/>
    </row>
    <row r="41" spans="2:37" ht="17.399999999999999" thickBot="1" x14ac:dyDescent="0.3">
      <c r="C41" s="920" t="s">
        <v>710</v>
      </c>
      <c r="D41" s="849"/>
      <c r="E41" s="849"/>
    </row>
    <row r="42" spans="2:37" ht="14.4" thickBot="1" x14ac:dyDescent="0.3">
      <c r="C42" s="896"/>
      <c r="D42" s="1608" t="s">
        <v>695</v>
      </c>
      <c r="E42" s="1609"/>
      <c r="F42" s="1609"/>
      <c r="G42" s="1609"/>
      <c r="H42" s="1609"/>
      <c r="I42" s="1610"/>
      <c r="M42" s="1322" t="s">
        <v>818</v>
      </c>
      <c r="N42" s="890"/>
      <c r="O42" s="890"/>
      <c r="P42" s="890"/>
      <c r="Q42" s="890"/>
      <c r="R42" s="890"/>
      <c r="S42" s="890"/>
      <c r="T42" s="890"/>
      <c r="U42" s="890"/>
      <c r="V42" s="1171"/>
      <c r="W42" s="11"/>
      <c r="X42" s="1171"/>
      <c r="Y42" s="11"/>
      <c r="Z42" s="1171"/>
      <c r="AA42" s="11"/>
      <c r="AE42" s="11"/>
      <c r="AF42" s="1171"/>
      <c r="AG42" s="11"/>
      <c r="AH42" s="1171"/>
      <c r="AI42" s="11"/>
      <c r="AJ42" s="1171"/>
      <c r="AK42" s="11"/>
    </row>
    <row r="43" spans="2:37" ht="38.4" thickBot="1" x14ac:dyDescent="0.3">
      <c r="C43" s="941"/>
      <c r="D43" s="958" t="s">
        <v>711</v>
      </c>
      <c r="E43" s="958" t="s">
        <v>712</v>
      </c>
      <c r="F43" s="958" t="s">
        <v>713</v>
      </c>
      <c r="G43" s="958" t="s">
        <v>714</v>
      </c>
      <c r="H43" s="958" t="s">
        <v>715</v>
      </c>
      <c r="I43" s="959" t="s">
        <v>716</v>
      </c>
      <c r="M43" s="1417" t="s">
        <v>695</v>
      </c>
      <c r="N43" s="1618" t="s">
        <v>756</v>
      </c>
      <c r="O43" s="1618"/>
      <c r="P43" s="1618"/>
      <c r="Q43" s="1618"/>
      <c r="R43" s="1618"/>
      <c r="S43" s="1618"/>
      <c r="T43" s="1618"/>
      <c r="U43" s="1618"/>
      <c r="V43" s="1618"/>
      <c r="W43" s="1618"/>
      <c r="X43" s="1618"/>
      <c r="Y43" s="1618"/>
      <c r="Z43" s="896"/>
      <c r="AA43" s="896"/>
      <c r="AB43" s="919"/>
      <c r="AC43" s="3"/>
      <c r="AD43" s="919"/>
      <c r="AE43" s="3"/>
      <c r="AF43" s="919"/>
      <c r="AG43" s="3"/>
      <c r="AH43" s="919"/>
      <c r="AI43" s="3"/>
      <c r="AJ43" s="919"/>
      <c r="AK43" s="3"/>
    </row>
    <row r="44" spans="2:37" ht="36.6" thickBot="1" x14ac:dyDescent="0.3">
      <c r="C44" s="950" t="s">
        <v>696</v>
      </c>
      <c r="D44" s="942">
        <v>181.44</v>
      </c>
      <c r="E44" s="942">
        <v>166.423</v>
      </c>
      <c r="F44" s="942">
        <v>138.15100000000001</v>
      </c>
      <c r="G44" s="942">
        <v>109.18</v>
      </c>
      <c r="H44" s="942">
        <v>103.652</v>
      </c>
      <c r="I44" s="943">
        <v>158.541</v>
      </c>
      <c r="M44" s="892"/>
      <c r="N44" s="1416" t="s">
        <v>794</v>
      </c>
      <c r="O44" s="1416" t="s">
        <v>795</v>
      </c>
      <c r="P44" s="1416" t="s">
        <v>796</v>
      </c>
      <c r="Q44" s="1416" t="s">
        <v>797</v>
      </c>
      <c r="R44" s="1416"/>
      <c r="S44" s="1416"/>
      <c r="T44" s="1416"/>
      <c r="U44" s="1416"/>
      <c r="V44" s="1416" t="s">
        <v>798</v>
      </c>
      <c r="W44" s="1416" t="s">
        <v>799</v>
      </c>
      <c r="X44" s="1416" t="s">
        <v>800</v>
      </c>
      <c r="Y44" s="1416" t="s">
        <v>801</v>
      </c>
      <c r="Z44" s="1"/>
      <c r="AA44" s="896"/>
    </row>
    <row r="45" spans="2:37" ht="22.2" customHeight="1" x14ac:dyDescent="0.25">
      <c r="C45" s="951" t="s">
        <v>704</v>
      </c>
      <c r="D45" s="944"/>
      <c r="E45" s="944"/>
      <c r="F45" s="944"/>
      <c r="G45" s="944"/>
      <c r="H45" s="944"/>
      <c r="I45" s="1319"/>
      <c r="M45" s="1056" t="s">
        <v>696</v>
      </c>
      <c r="N45" s="1175">
        <v>376.55</v>
      </c>
      <c r="O45" s="1175">
        <v>26696.616000000002</v>
      </c>
      <c r="P45" s="1175">
        <v>1270.796</v>
      </c>
      <c r="Q45" s="1175">
        <v>173.839</v>
      </c>
      <c r="R45" s="1175"/>
      <c r="S45" s="1175"/>
      <c r="T45" s="1175"/>
      <c r="U45" s="1175"/>
      <c r="V45" s="1175">
        <v>15.034000000000001</v>
      </c>
      <c r="W45" s="1175">
        <v>3.0920000000000001</v>
      </c>
      <c r="X45" s="1175">
        <v>161.24299999999999</v>
      </c>
      <c r="Y45" s="1175">
        <v>30.08</v>
      </c>
      <c r="Z45" s="1418">
        <f>SUM(N45:Y45)</f>
        <v>28727.25</v>
      </c>
      <c r="AA45" s="913"/>
    </row>
    <row r="46" spans="2:37" x14ac:dyDescent="0.25">
      <c r="C46" s="954" t="s">
        <v>705</v>
      </c>
      <c r="D46" s="925" t="s">
        <v>489</v>
      </c>
      <c r="E46" s="924">
        <v>177.542</v>
      </c>
      <c r="F46" s="925">
        <v>128.66200000000001</v>
      </c>
      <c r="G46" s="925" t="s">
        <v>483</v>
      </c>
      <c r="H46" s="925">
        <v>146.285</v>
      </c>
      <c r="I46" s="960">
        <v>170.292</v>
      </c>
      <c r="M46" s="1059" t="s">
        <v>802</v>
      </c>
      <c r="N46" s="1062">
        <v>194.108</v>
      </c>
      <c r="O46" s="1062" t="s">
        <v>483</v>
      </c>
      <c r="P46" s="1062" t="s">
        <v>483</v>
      </c>
      <c r="Q46" s="1062" t="s">
        <v>483</v>
      </c>
      <c r="R46" s="1062"/>
      <c r="S46" s="1062"/>
      <c r="T46" s="1062"/>
      <c r="U46" s="1062"/>
      <c r="V46" s="1062" t="s">
        <v>483</v>
      </c>
      <c r="W46" s="1062" t="s">
        <v>483</v>
      </c>
      <c r="X46" s="1062" t="s">
        <v>483</v>
      </c>
      <c r="Y46" s="1062" t="s">
        <v>483</v>
      </c>
      <c r="Z46" s="1"/>
      <c r="AA46" s="904"/>
    </row>
    <row r="47" spans="2:37" x14ac:dyDescent="0.25">
      <c r="C47" s="954" t="s">
        <v>706</v>
      </c>
      <c r="D47" s="925">
        <v>201.90700000000001</v>
      </c>
      <c r="E47" s="924">
        <v>171.17699999999999</v>
      </c>
      <c r="F47" s="925">
        <v>154.965</v>
      </c>
      <c r="G47" s="925" t="s">
        <v>483</v>
      </c>
      <c r="H47" s="925">
        <v>79.95</v>
      </c>
      <c r="I47" s="960">
        <v>163.80500000000001</v>
      </c>
      <c r="M47" s="1059" t="s">
        <v>803</v>
      </c>
      <c r="N47" s="1062" t="s">
        <v>483</v>
      </c>
      <c r="O47" s="1062">
        <v>25653.623</v>
      </c>
      <c r="P47" s="1062" t="s">
        <v>483</v>
      </c>
      <c r="Q47" s="1062" t="s">
        <v>483</v>
      </c>
      <c r="R47" s="1062"/>
      <c r="S47" s="1062"/>
      <c r="T47" s="1062"/>
      <c r="U47" s="1062"/>
      <c r="V47" s="1062" t="s">
        <v>483</v>
      </c>
      <c r="W47" s="1062" t="s">
        <v>483</v>
      </c>
      <c r="X47" s="1062" t="s">
        <v>483</v>
      </c>
      <c r="Y47" s="1062" t="s">
        <v>483</v>
      </c>
      <c r="Z47" s="1"/>
      <c r="AA47" s="904"/>
    </row>
    <row r="48" spans="2:37" x14ac:dyDescent="0.25">
      <c r="C48" s="954" t="s">
        <v>707</v>
      </c>
      <c r="D48" s="925">
        <v>178.142</v>
      </c>
      <c r="E48" s="924">
        <v>167.453</v>
      </c>
      <c r="F48" s="925">
        <v>152.965</v>
      </c>
      <c r="G48" s="925">
        <v>97.543000000000006</v>
      </c>
      <c r="H48" s="925">
        <v>102.639</v>
      </c>
      <c r="I48" s="960">
        <v>159.69900000000001</v>
      </c>
      <c r="M48" s="1059" t="s">
        <v>804</v>
      </c>
      <c r="N48" s="1062" t="s">
        <v>483</v>
      </c>
      <c r="O48" s="1062" t="s">
        <v>483</v>
      </c>
      <c r="P48" s="1062">
        <v>714.01400000000001</v>
      </c>
      <c r="Q48" s="1062" t="s">
        <v>483</v>
      </c>
      <c r="R48" s="1062"/>
      <c r="S48" s="1062"/>
      <c r="T48" s="1062"/>
      <c r="U48" s="1062"/>
      <c r="V48" s="1062" t="s">
        <v>483</v>
      </c>
      <c r="W48" s="1062" t="s">
        <v>483</v>
      </c>
      <c r="X48" s="1062" t="s">
        <v>483</v>
      </c>
      <c r="Y48" s="1062" t="s">
        <v>483</v>
      </c>
      <c r="Z48" s="1"/>
      <c r="AA48" s="904"/>
    </row>
    <row r="49" spans="2:37" ht="13.8" thickBot="1" x14ac:dyDescent="0.3">
      <c r="C49" s="957" t="s">
        <v>708</v>
      </c>
      <c r="D49" s="939">
        <v>184.667</v>
      </c>
      <c r="E49" s="961">
        <v>160.33799999999999</v>
      </c>
      <c r="F49" s="939">
        <v>116.137</v>
      </c>
      <c r="G49" s="939">
        <v>111.43899999999999</v>
      </c>
      <c r="H49" s="939">
        <v>105.303</v>
      </c>
      <c r="I49" s="1320">
        <v>152.035</v>
      </c>
      <c r="M49" s="1202" t="s">
        <v>805</v>
      </c>
      <c r="N49" s="1062" t="s">
        <v>483</v>
      </c>
      <c r="O49" s="1062" t="s">
        <v>483</v>
      </c>
      <c r="P49" s="1189">
        <v>401.75700000000001</v>
      </c>
      <c r="Q49" s="1062" t="s">
        <v>483</v>
      </c>
      <c r="R49" s="1062"/>
      <c r="S49" s="1062"/>
      <c r="T49" s="1062"/>
      <c r="U49" s="1062"/>
      <c r="V49" s="1062" t="s">
        <v>483</v>
      </c>
      <c r="W49" s="1062" t="s">
        <v>483</v>
      </c>
      <c r="X49" s="1062" t="s">
        <v>483</v>
      </c>
      <c r="Y49" s="1062" t="s">
        <v>483</v>
      </c>
      <c r="Z49" s="1336" t="s">
        <v>789</v>
      </c>
      <c r="AA49" s="370" t="s">
        <v>791</v>
      </c>
    </row>
    <row r="50" spans="2:37" x14ac:dyDescent="0.25">
      <c r="C50" s="934"/>
      <c r="D50" s="925"/>
      <c r="E50" s="925"/>
      <c r="F50" s="925"/>
      <c r="G50" s="925"/>
      <c r="H50" s="925"/>
      <c r="I50" s="1207"/>
      <c r="M50" s="1202" t="s">
        <v>806</v>
      </c>
      <c r="N50" s="1062" t="s">
        <v>483</v>
      </c>
      <c r="O50" s="1062" t="s">
        <v>483</v>
      </c>
      <c r="P50" s="1189">
        <v>312.25700000000001</v>
      </c>
      <c r="Q50" s="1062" t="s">
        <v>483</v>
      </c>
      <c r="R50" s="1062"/>
      <c r="S50" s="1062"/>
      <c r="T50" s="1062"/>
      <c r="U50" s="1062"/>
      <c r="V50" s="1062" t="s">
        <v>483</v>
      </c>
      <c r="W50" s="1062" t="s">
        <v>483</v>
      </c>
      <c r="X50" s="1062" t="s">
        <v>483</v>
      </c>
      <c r="Y50" s="1062" t="s">
        <v>483</v>
      </c>
      <c r="Z50" s="1336"/>
      <c r="AA50" s="829" t="s">
        <v>792</v>
      </c>
    </row>
    <row r="51" spans="2:37" x14ac:dyDescent="0.25">
      <c r="C51" s="934"/>
      <c r="D51" s="925"/>
      <c r="E51" s="925"/>
      <c r="F51" s="925"/>
      <c r="G51" s="925"/>
      <c r="H51" s="925"/>
      <c r="I51" s="1207"/>
      <c r="M51" s="1203" t="s">
        <v>807</v>
      </c>
      <c r="N51" s="1062">
        <v>3.7360000000000002</v>
      </c>
      <c r="O51" s="1062" t="s">
        <v>483</v>
      </c>
      <c r="P51" s="1189">
        <v>1.0509999999999999</v>
      </c>
      <c r="Q51" s="1062" t="s">
        <v>483</v>
      </c>
      <c r="R51" s="1062"/>
      <c r="S51" s="1062"/>
      <c r="T51" s="1062"/>
      <c r="U51" s="1062"/>
      <c r="V51" s="1062" t="s">
        <v>483</v>
      </c>
      <c r="W51" s="1062" t="s">
        <v>483</v>
      </c>
      <c r="X51" s="1062" t="s">
        <v>483</v>
      </c>
      <c r="Y51" s="1062" t="s">
        <v>483</v>
      </c>
      <c r="Z51" s="1336"/>
      <c r="AA51" s="1194" t="s">
        <v>782</v>
      </c>
      <c r="AB51" s="1239">
        <f>SUM(P49,P50,P51,P52,P58,P60,P61)/P45</f>
        <v>0.74499290208656632</v>
      </c>
    </row>
    <row r="52" spans="2:37" x14ac:dyDescent="0.25">
      <c r="D52" s="890"/>
      <c r="E52" s="1055"/>
      <c r="F52" s="890"/>
      <c r="G52" s="890"/>
      <c r="H52" s="891"/>
      <c r="I52" s="11"/>
      <c r="J52" s="891"/>
      <c r="M52" s="1203" t="s">
        <v>808</v>
      </c>
      <c r="N52" s="1062">
        <v>85.748999999999995</v>
      </c>
      <c r="O52" s="1062" t="s">
        <v>483</v>
      </c>
      <c r="P52" s="1189">
        <v>59.033000000000001</v>
      </c>
      <c r="Q52" s="1062" t="s">
        <v>483</v>
      </c>
      <c r="R52" s="1062"/>
      <c r="S52" s="1062"/>
      <c r="T52" s="1062"/>
      <c r="U52" s="1062"/>
      <c r="V52" s="1062" t="s">
        <v>483</v>
      </c>
      <c r="W52" s="1062" t="s">
        <v>483</v>
      </c>
      <c r="X52" s="1062" t="s">
        <v>483</v>
      </c>
      <c r="Y52" s="1062" t="s">
        <v>483</v>
      </c>
      <c r="Z52" s="1336"/>
      <c r="AA52" s="904"/>
      <c r="AB52" s="15">
        <f>SUM(P53:P55)/P45</f>
        <v>0.25500709791343379</v>
      </c>
    </row>
    <row r="53" spans="2:37" ht="18.600000000000001" thickBot="1" x14ac:dyDescent="0.3">
      <c r="C53" s="1054" t="s">
        <v>736</v>
      </c>
      <c r="D53" s="890"/>
      <c r="E53" s="1055"/>
      <c r="F53" s="890"/>
      <c r="G53" s="890"/>
      <c r="H53" s="891"/>
      <c r="I53" s="11"/>
      <c r="J53" s="911"/>
      <c r="K53" s="1"/>
      <c r="M53" s="1201" t="s">
        <v>809</v>
      </c>
      <c r="N53" s="1062">
        <v>49.055999999999997</v>
      </c>
      <c r="O53" s="1062" t="s">
        <v>483</v>
      </c>
      <c r="P53" s="1187">
        <v>49.869</v>
      </c>
      <c r="Q53" s="1062" t="s">
        <v>483</v>
      </c>
      <c r="R53" s="1062"/>
      <c r="S53" s="1062"/>
      <c r="T53" s="1062"/>
      <c r="U53" s="1062"/>
      <c r="V53" s="1062" t="s">
        <v>483</v>
      </c>
      <c r="W53" s="1062" t="s">
        <v>483</v>
      </c>
      <c r="X53" s="1062" t="s">
        <v>483</v>
      </c>
      <c r="Y53" s="1062" t="s">
        <v>483</v>
      </c>
      <c r="Z53" s="1334" t="s">
        <v>782</v>
      </c>
      <c r="AA53" s="904"/>
    </row>
    <row r="54" spans="2:37" x14ac:dyDescent="0.25">
      <c r="C54" s="1077"/>
      <c r="D54" s="1596" t="s">
        <v>729</v>
      </c>
      <c r="E54" s="1597"/>
      <c r="F54" s="1597"/>
      <c r="G54" s="1597"/>
      <c r="H54" s="1597"/>
      <c r="I54" s="1598"/>
      <c r="J54" s="923"/>
      <c r="K54" s="1"/>
      <c r="M54" s="1201" t="s">
        <v>810</v>
      </c>
      <c r="N54" s="1062" t="s">
        <v>483</v>
      </c>
      <c r="O54" s="1062">
        <v>99.751999999999995</v>
      </c>
      <c r="P54" s="1187">
        <v>25.818000000000001</v>
      </c>
      <c r="Q54" s="1062" t="s">
        <v>483</v>
      </c>
      <c r="R54" s="1062"/>
      <c r="S54" s="1062"/>
      <c r="T54" s="1062"/>
      <c r="U54" s="1062"/>
      <c r="V54" s="1062" t="s">
        <v>483</v>
      </c>
      <c r="W54" s="1062" t="s">
        <v>483</v>
      </c>
      <c r="X54" s="1062" t="s">
        <v>483</v>
      </c>
      <c r="Y54" s="1062" t="s">
        <v>483</v>
      </c>
      <c r="Z54" s="1334"/>
      <c r="AA54" s="904"/>
    </row>
    <row r="55" spans="2:37" ht="24" x14ac:dyDescent="0.25">
      <c r="C55" s="1078"/>
      <c r="D55" s="1215" t="s">
        <v>730</v>
      </c>
      <c r="E55" s="1069" t="s">
        <v>479</v>
      </c>
      <c r="F55" s="1069" t="s">
        <v>687</v>
      </c>
      <c r="G55" s="1069" t="s">
        <v>731</v>
      </c>
      <c r="H55" s="1069" t="s">
        <v>732</v>
      </c>
      <c r="I55" s="1216" t="s">
        <v>686</v>
      </c>
      <c r="J55" s="1214"/>
      <c r="K55" s="1"/>
      <c r="M55" s="1201" t="s">
        <v>811</v>
      </c>
      <c r="N55" s="1062">
        <v>20.34</v>
      </c>
      <c r="O55" s="1062">
        <v>14.164999999999999</v>
      </c>
      <c r="P55" s="1187">
        <v>248.375</v>
      </c>
      <c r="Q55" s="1062">
        <v>6.24</v>
      </c>
      <c r="R55" s="1062"/>
      <c r="S55" s="1062"/>
      <c r="T55" s="1062"/>
      <c r="U55" s="1062"/>
      <c r="V55" s="1062">
        <v>0.65200000000000002</v>
      </c>
      <c r="W55" s="1062" t="s">
        <v>483</v>
      </c>
      <c r="X55" s="1062">
        <v>3.9950000000000001</v>
      </c>
      <c r="Y55" s="1062">
        <v>25.257000000000001</v>
      </c>
      <c r="Z55" s="1334"/>
      <c r="AA55" s="904"/>
    </row>
    <row r="56" spans="2:37" x14ac:dyDescent="0.25">
      <c r="C56" s="956" t="s">
        <v>704</v>
      </c>
      <c r="D56" s="1217"/>
      <c r="E56" s="1073"/>
      <c r="F56" s="1073"/>
      <c r="G56" s="1073"/>
      <c r="H56" s="1073"/>
      <c r="I56" s="1316"/>
      <c r="J56" s="926"/>
      <c r="K56" s="1"/>
      <c r="M56" s="1059" t="s">
        <v>812</v>
      </c>
      <c r="N56" s="1062" t="s">
        <v>483</v>
      </c>
      <c r="O56" s="1062" t="s">
        <v>483</v>
      </c>
      <c r="P56" s="1062" t="s">
        <v>483</v>
      </c>
      <c r="Q56" s="1062">
        <v>163.184</v>
      </c>
      <c r="R56" s="1062"/>
      <c r="S56" s="1062"/>
      <c r="T56" s="1062"/>
      <c r="U56" s="1062"/>
      <c r="V56" s="1062" t="s">
        <v>483</v>
      </c>
      <c r="W56" s="1062" t="s">
        <v>483</v>
      </c>
      <c r="X56" s="1062" t="s">
        <v>483</v>
      </c>
      <c r="Y56" s="1062" t="s">
        <v>483</v>
      </c>
      <c r="Z56" s="1"/>
      <c r="AA56" s="904"/>
    </row>
    <row r="57" spans="2:37" x14ac:dyDescent="0.25">
      <c r="C57" s="954" t="s">
        <v>705</v>
      </c>
      <c r="D57" s="1217" t="s">
        <v>489</v>
      </c>
      <c r="E57" s="1073">
        <v>6.2060000000000004</v>
      </c>
      <c r="F57" s="1073">
        <v>0.56799999999999995</v>
      </c>
      <c r="G57" s="1073" t="s">
        <v>483</v>
      </c>
      <c r="H57" s="1073">
        <v>0.89500000000000002</v>
      </c>
      <c r="I57" s="1316">
        <v>7.6929999999999996</v>
      </c>
      <c r="J57" s="926"/>
      <c r="K57" s="1"/>
      <c r="M57" s="1059" t="s">
        <v>813</v>
      </c>
      <c r="N57" s="1062">
        <v>12.606999999999999</v>
      </c>
      <c r="O57" s="1062">
        <v>8.5649999999999995</v>
      </c>
      <c r="P57" s="1062" t="s">
        <v>483</v>
      </c>
      <c r="Q57" s="1062" t="s">
        <v>483</v>
      </c>
      <c r="R57" s="1062"/>
      <c r="S57" s="1062"/>
      <c r="T57" s="1062"/>
      <c r="U57" s="1062"/>
      <c r="V57" s="1062" t="s">
        <v>483</v>
      </c>
      <c r="W57" s="1062" t="s">
        <v>483</v>
      </c>
      <c r="X57" s="1062" t="s">
        <v>483</v>
      </c>
      <c r="Y57" s="1062" t="s">
        <v>483</v>
      </c>
      <c r="Z57" s="1"/>
      <c r="AA57" s="904"/>
    </row>
    <row r="58" spans="2:37" x14ac:dyDescent="0.25">
      <c r="C58" s="954" t="s">
        <v>706</v>
      </c>
      <c r="D58" s="1217">
        <v>7.0999999999999994E-2</v>
      </c>
      <c r="E58" s="1073">
        <v>16.388000000000002</v>
      </c>
      <c r="F58" s="1073">
        <v>0.439</v>
      </c>
      <c r="G58" s="1073" t="s">
        <v>483</v>
      </c>
      <c r="H58" s="1073">
        <v>1.427</v>
      </c>
      <c r="I58" s="1316">
        <v>18.324999999999999</v>
      </c>
      <c r="J58" s="926"/>
      <c r="K58" s="1"/>
      <c r="M58" s="1203" t="s">
        <v>814</v>
      </c>
      <c r="N58" s="1062" t="s">
        <v>483</v>
      </c>
      <c r="O58" s="1062" t="s">
        <v>483</v>
      </c>
      <c r="P58" s="1189">
        <v>11.065</v>
      </c>
      <c r="Q58" s="1062" t="s">
        <v>483</v>
      </c>
      <c r="R58" s="1062"/>
      <c r="S58" s="1062"/>
      <c r="T58" s="1062"/>
      <c r="U58" s="1062"/>
      <c r="V58" s="1062">
        <v>7.5549999999999997</v>
      </c>
      <c r="W58" s="1062" t="s">
        <v>483</v>
      </c>
      <c r="X58" s="1062" t="s">
        <v>483</v>
      </c>
      <c r="Y58" s="1062" t="s">
        <v>483</v>
      </c>
      <c r="Z58" s="1204" t="s">
        <v>789</v>
      </c>
      <c r="AA58" s="904"/>
    </row>
    <row r="59" spans="2:37" x14ac:dyDescent="0.25">
      <c r="C59" s="954" t="s">
        <v>707</v>
      </c>
      <c r="D59" s="1217">
        <v>0.68</v>
      </c>
      <c r="E59" s="1073">
        <v>91.843000000000004</v>
      </c>
      <c r="F59" s="1073">
        <v>2.4329999999999998</v>
      </c>
      <c r="G59" s="1073">
        <v>0.24299999999999999</v>
      </c>
      <c r="H59" s="1073">
        <v>12.15</v>
      </c>
      <c r="I59" s="1316">
        <v>107.349</v>
      </c>
      <c r="J59" s="926"/>
      <c r="K59" s="1"/>
      <c r="M59" s="1059" t="s">
        <v>815</v>
      </c>
      <c r="N59" s="1062" t="s">
        <v>483</v>
      </c>
      <c r="O59" s="1062" t="s">
        <v>483</v>
      </c>
      <c r="P59" s="1062" t="s">
        <v>483</v>
      </c>
      <c r="Q59" s="1062" t="s">
        <v>483</v>
      </c>
      <c r="R59" s="1062"/>
      <c r="S59" s="1062"/>
      <c r="T59" s="1062"/>
      <c r="U59" s="1062"/>
      <c r="V59" s="1062" t="s">
        <v>483</v>
      </c>
      <c r="W59" s="1062">
        <v>3.0920000000000001</v>
      </c>
      <c r="X59" s="1062" t="s">
        <v>483</v>
      </c>
      <c r="Y59" s="1062" t="s">
        <v>483</v>
      </c>
      <c r="Z59" s="1"/>
      <c r="AA59" s="904"/>
      <c r="AB59" s="1"/>
      <c r="AC59" s="904"/>
      <c r="AD59" s="1"/>
      <c r="AE59" s="904"/>
      <c r="AF59" s="1"/>
      <c r="AG59" s="904"/>
      <c r="AH59" s="1"/>
      <c r="AI59" s="904"/>
      <c r="AJ59" s="1"/>
      <c r="AK59" s="904"/>
    </row>
    <row r="60" spans="2:37" ht="13.8" thickBot="1" x14ac:dyDescent="0.3">
      <c r="C60" s="957" t="s">
        <v>708</v>
      </c>
      <c r="D60" s="1218">
        <v>0.29399999999999998</v>
      </c>
      <c r="E60" s="1075">
        <v>39.71</v>
      </c>
      <c r="F60" s="1075">
        <v>1.728</v>
      </c>
      <c r="G60" s="1075">
        <v>1.252</v>
      </c>
      <c r="H60" s="1075">
        <v>4.8460000000000001</v>
      </c>
      <c r="I60" s="1317">
        <v>47.83</v>
      </c>
      <c r="J60" s="926"/>
      <c r="K60" s="1"/>
      <c r="M60" s="1203" t="s">
        <v>816</v>
      </c>
      <c r="N60" s="1062" t="s">
        <v>483</v>
      </c>
      <c r="O60" s="1062" t="s">
        <v>483</v>
      </c>
      <c r="P60" s="1189">
        <v>8.6289999999999996</v>
      </c>
      <c r="Q60" s="1062" t="s">
        <v>483</v>
      </c>
      <c r="R60" s="1062"/>
      <c r="S60" s="1062"/>
      <c r="T60" s="1062"/>
      <c r="U60" s="1062"/>
      <c r="V60" s="1062" t="s">
        <v>483</v>
      </c>
      <c r="W60" s="1062" t="s">
        <v>483</v>
      </c>
      <c r="X60" s="1062">
        <v>105.849</v>
      </c>
      <c r="Y60" s="1062" t="s">
        <v>483</v>
      </c>
      <c r="Z60" s="1335" t="s">
        <v>789</v>
      </c>
      <c r="AA60" s="904"/>
      <c r="AB60" s="1"/>
      <c r="AC60" s="904"/>
      <c r="AD60" s="1"/>
      <c r="AE60" s="904"/>
      <c r="AF60" s="1"/>
      <c r="AG60" s="904"/>
      <c r="AH60" s="1"/>
      <c r="AI60" s="904"/>
      <c r="AJ60" s="1"/>
      <c r="AK60" s="904"/>
    </row>
    <row r="61" spans="2:37" x14ac:dyDescent="0.25">
      <c r="B61" s="1"/>
      <c r="C61" s="934"/>
      <c r="D61" s="1073"/>
      <c r="E61" s="1073"/>
      <c r="F61" s="1073"/>
      <c r="G61" s="1073"/>
      <c r="H61" s="1073"/>
      <c r="I61" s="1074"/>
      <c r="J61" s="926"/>
      <c r="K61" s="1"/>
      <c r="L61" s="1"/>
      <c r="M61" s="1203" t="s">
        <v>817</v>
      </c>
      <c r="N61" s="1062">
        <v>5.14</v>
      </c>
      <c r="O61" s="1062">
        <v>861.9</v>
      </c>
      <c r="P61" s="1189">
        <v>152.94200000000001</v>
      </c>
      <c r="Q61" s="1062">
        <v>4.5999999999999999E-2</v>
      </c>
      <c r="R61" s="1062"/>
      <c r="S61" s="1062"/>
      <c r="T61" s="1062"/>
      <c r="U61" s="1062"/>
      <c r="V61" s="1062">
        <v>0.13900000000000001</v>
      </c>
      <c r="W61" s="1062" t="s">
        <v>483</v>
      </c>
      <c r="X61" s="1062">
        <v>15.154</v>
      </c>
      <c r="Y61" s="1062">
        <v>1.583</v>
      </c>
      <c r="Z61" s="1335"/>
      <c r="AA61" s="904"/>
      <c r="AB61" s="1"/>
      <c r="AC61" s="904"/>
      <c r="AD61" s="1"/>
      <c r="AE61" s="904"/>
      <c r="AF61" s="1"/>
      <c r="AG61" s="904"/>
      <c r="AH61" s="1"/>
      <c r="AI61" s="904"/>
      <c r="AJ61" s="1"/>
      <c r="AK61" s="904"/>
    </row>
    <row r="62" spans="2:37" x14ac:dyDescent="0.25">
      <c r="B62" s="1"/>
      <c r="C62" s="934"/>
      <c r="D62" s="1073"/>
      <c r="E62" s="1073"/>
      <c r="F62" s="1073"/>
      <c r="G62" s="1073"/>
      <c r="H62" s="1073"/>
      <c r="I62" s="1074">
        <f>SUMPRODUCT(I46:I49,I57:I60)</f>
        <v>28727.144982000005</v>
      </c>
      <c r="J62" s="926"/>
      <c r="K62" s="1"/>
      <c r="L62" s="1"/>
      <c r="M62" s="1063" t="s">
        <v>773</v>
      </c>
      <c r="N62" s="1185">
        <v>5.8140000000000001</v>
      </c>
      <c r="O62" s="1185">
        <v>58.610999999999997</v>
      </c>
      <c r="P62" s="1185" t="s">
        <v>483</v>
      </c>
      <c r="Q62" s="1185">
        <v>4.3689999999999998</v>
      </c>
      <c r="R62" s="1185"/>
      <c r="S62" s="1185"/>
      <c r="T62" s="1185"/>
      <c r="U62" s="1185"/>
      <c r="V62" s="1185">
        <v>6.6879999999999997</v>
      </c>
      <c r="W62" s="1185" t="s">
        <v>483</v>
      </c>
      <c r="X62" s="1185">
        <v>36.244999999999997</v>
      </c>
      <c r="Y62" s="1185">
        <v>3.24</v>
      </c>
      <c r="Z62" s="1"/>
      <c r="AA62" s="904"/>
      <c r="AB62" s="1"/>
      <c r="AC62" s="904"/>
      <c r="AD62" s="1"/>
      <c r="AE62" s="904"/>
      <c r="AF62" s="1"/>
      <c r="AG62" s="904"/>
      <c r="AH62" s="1"/>
      <c r="AI62" s="904"/>
      <c r="AJ62" s="1"/>
      <c r="AK62" s="904"/>
    </row>
    <row r="63" spans="2:37" x14ac:dyDescent="0.25">
      <c r="B63" s="1"/>
      <c r="C63" s="934"/>
      <c r="D63" s="1073"/>
      <c r="E63" s="1073"/>
      <c r="F63" s="1073"/>
      <c r="G63" s="1073"/>
      <c r="H63" s="1073"/>
      <c r="I63" s="1074"/>
      <c r="J63" s="926"/>
      <c r="K63" s="1"/>
      <c r="L63" s="1"/>
      <c r="M63" s="902"/>
      <c r="N63" s="902"/>
      <c r="O63" s="902"/>
      <c r="P63" s="902"/>
      <c r="Q63" s="902"/>
      <c r="R63" s="902"/>
      <c r="S63" s="902"/>
      <c r="T63" s="902"/>
      <c r="U63" s="902"/>
      <c r="V63" s="1171"/>
      <c r="W63" s="11"/>
      <c r="X63" s="1171"/>
      <c r="Y63" s="1171">
        <f>SUM(V45:Y45)</f>
        <v>209.44900000000001</v>
      </c>
      <c r="Z63" s="919"/>
      <c r="AA63" s="3"/>
      <c r="AB63" s="1"/>
      <c r="AC63" s="904"/>
      <c r="AD63" s="1"/>
      <c r="AE63" s="904"/>
      <c r="AF63" s="1"/>
      <c r="AG63" s="904"/>
      <c r="AH63" s="1"/>
      <c r="AI63" s="904"/>
      <c r="AJ63" s="1"/>
      <c r="AK63" s="904"/>
    </row>
    <row r="64" spans="2:37" ht="16.2" thickBot="1" x14ac:dyDescent="0.3">
      <c r="B64" s="1"/>
      <c r="C64" s="1208" t="s">
        <v>913</v>
      </c>
      <c r="D64" s="1073"/>
      <c r="E64" s="1073"/>
      <c r="F64" s="1073"/>
      <c r="G64" s="1073"/>
      <c r="H64" s="1073"/>
      <c r="I64" s="1074"/>
      <c r="J64" s="926"/>
      <c r="K64" s="1"/>
      <c r="L64" s="1"/>
      <c r="M64" s="902" t="s">
        <v>709</v>
      </c>
      <c r="N64" s="11"/>
      <c r="O64" s="11"/>
      <c r="P64" s="11"/>
      <c r="Q64" s="11"/>
      <c r="R64" s="11"/>
      <c r="S64" s="11"/>
      <c r="T64" s="11"/>
      <c r="U64" s="11"/>
      <c r="V64" s="1171"/>
      <c r="W64" s="11"/>
      <c r="X64" s="1171"/>
      <c r="Y64" s="11"/>
      <c r="Z64" s="919"/>
      <c r="AA64" s="3"/>
      <c r="AB64" s="919"/>
      <c r="AC64" s="3"/>
      <c r="AD64" s="919"/>
      <c r="AE64" s="3"/>
      <c r="AF64" s="919"/>
      <c r="AG64" s="3"/>
      <c r="AH64" s="919"/>
      <c r="AI64" s="3"/>
      <c r="AJ64" s="919"/>
      <c r="AK64" s="3"/>
    </row>
    <row r="65" spans="2:37" x14ac:dyDescent="0.25">
      <c r="B65" s="1"/>
      <c r="C65" s="1212"/>
      <c r="D65" s="1596" t="s">
        <v>729</v>
      </c>
      <c r="E65" s="1597"/>
      <c r="F65" s="1597"/>
      <c r="G65" s="1597"/>
      <c r="H65" s="1597"/>
      <c r="I65" s="1598"/>
      <c r="J65" s="923"/>
      <c r="K65" s="1"/>
      <c r="L65" s="1"/>
      <c r="AB65" s="919"/>
      <c r="AC65" s="3"/>
      <c r="AD65" s="919"/>
      <c r="AE65" s="3"/>
      <c r="AF65" s="919"/>
      <c r="AG65" s="3"/>
      <c r="AH65" s="919"/>
      <c r="AI65" s="3"/>
      <c r="AJ65" s="919"/>
      <c r="AK65" s="3"/>
    </row>
    <row r="66" spans="2:37" ht="24.6" thickBot="1" x14ac:dyDescent="0.3">
      <c r="B66" s="1"/>
      <c r="C66" s="1213"/>
      <c r="D66" s="1215" t="s">
        <v>730</v>
      </c>
      <c r="E66" s="1069" t="s">
        <v>479</v>
      </c>
      <c r="F66" s="1069" t="s">
        <v>687</v>
      </c>
      <c r="G66" s="1069" t="s">
        <v>731</v>
      </c>
      <c r="H66" s="1069" t="s">
        <v>732</v>
      </c>
      <c r="I66" s="1216" t="s">
        <v>686</v>
      </c>
      <c r="J66" s="1214"/>
      <c r="K66" s="1"/>
      <c r="L66" s="1"/>
    </row>
    <row r="67" spans="2:37" x14ac:dyDescent="0.25">
      <c r="B67" s="1"/>
      <c r="C67" s="956" t="s">
        <v>704</v>
      </c>
      <c r="D67" s="1217"/>
      <c r="E67" s="1073"/>
      <c r="F67" s="1073"/>
      <c r="G67" s="1073"/>
      <c r="H67" s="1073"/>
      <c r="I67" s="1316"/>
      <c r="J67" s="926"/>
      <c r="K67" s="1"/>
      <c r="L67" s="1"/>
      <c r="M67" s="890"/>
      <c r="N67" s="890"/>
      <c r="O67" s="890"/>
      <c r="P67" s="890"/>
      <c r="Q67" s="890"/>
      <c r="R67" s="890"/>
      <c r="S67" s="890"/>
      <c r="T67" s="890"/>
      <c r="U67" s="890"/>
      <c r="V67" s="1171"/>
      <c r="W67" s="11"/>
      <c r="X67" s="1171"/>
      <c r="Y67" s="11"/>
      <c r="Z67" s="1171"/>
      <c r="AA67" s="11"/>
      <c r="AB67" s="1171"/>
      <c r="AC67" s="11"/>
      <c r="AD67" s="1171"/>
      <c r="AE67" s="11"/>
      <c r="AF67" s="1171"/>
      <c r="AG67" s="11"/>
    </row>
    <row r="68" spans="2:37" x14ac:dyDescent="0.25">
      <c r="B68" s="1"/>
      <c r="C68" s="954" t="s">
        <v>378</v>
      </c>
      <c r="D68" s="1575">
        <v>0</v>
      </c>
      <c r="E68" s="1575">
        <f t="shared" ref="E68:F71" si="36">E57/SUM($D57:$H57)*$I68</f>
        <v>1469.0601425746643</v>
      </c>
      <c r="F68" s="1575">
        <f t="shared" si="36"/>
        <v>134.45474717731378</v>
      </c>
      <c r="G68" s="1575">
        <v>0</v>
      </c>
      <c r="H68" s="1576">
        <f>H57/SUM($D57:$H57)*$I68</f>
        <v>211.86091324594335</v>
      </c>
      <c r="I68" s="1321">
        <f>$I$62*Service_Demand_DR!$F$169/Service_Demand_DR!$F$190</f>
        <v>1815.3758029979215</v>
      </c>
      <c r="J68" s="1209"/>
      <c r="K68" s="1"/>
      <c r="L68" s="1"/>
      <c r="M68" s="909"/>
      <c r="N68" s="909"/>
      <c r="O68" s="909"/>
      <c r="P68" s="909"/>
      <c r="Q68" s="909"/>
      <c r="R68" s="909"/>
      <c r="S68" s="909"/>
      <c r="T68" s="909"/>
      <c r="U68" s="909"/>
      <c r="V68" s="919"/>
      <c r="W68" s="3"/>
      <c r="X68" s="919"/>
      <c r="Y68" s="3"/>
      <c r="Z68" s="919"/>
      <c r="AA68" s="3"/>
      <c r="AB68" s="919"/>
      <c r="AC68" s="3"/>
      <c r="AD68" s="919"/>
      <c r="AE68" s="3"/>
      <c r="AF68" s="919"/>
      <c r="AG68" s="3"/>
      <c r="AH68" s="3"/>
    </row>
    <row r="69" spans="2:37" x14ac:dyDescent="0.25">
      <c r="B69" s="1"/>
      <c r="C69" s="954" t="s">
        <v>379</v>
      </c>
      <c r="D69" s="1575">
        <f>D58/SUM($D58:$H58)*$I69</f>
        <v>11.888479500357574</v>
      </c>
      <c r="E69" s="1575">
        <f t="shared" si="36"/>
        <v>2744.0620007304219</v>
      </c>
      <c r="F69" s="1575">
        <f t="shared" si="36"/>
        <v>73.507640854323597</v>
      </c>
      <c r="G69" s="1575">
        <v>0</v>
      </c>
      <c r="H69" s="1575">
        <f>H58/SUM($D58:$H58)*$I69</f>
        <v>238.9416936198628</v>
      </c>
      <c r="I69" s="1321">
        <f>$I$62*Service_Demand_DR!$F$172/Service_Demand_DR!$F$190</f>
        <v>3068.399814704966</v>
      </c>
      <c r="J69" s="1209"/>
      <c r="K69" s="1"/>
      <c r="L69" s="1"/>
      <c r="M69" s="896"/>
      <c r="N69" s="1602"/>
      <c r="O69" s="1602"/>
      <c r="P69" s="1602"/>
      <c r="Q69" s="1602"/>
      <c r="R69" s="1602"/>
      <c r="S69" s="1602"/>
      <c r="T69" s="1602"/>
      <c r="U69" s="1602"/>
      <c r="V69" s="1602"/>
      <c r="W69" s="1602"/>
      <c r="X69" s="896"/>
      <c r="Y69" s="896"/>
      <c r="Z69" s="896"/>
      <c r="AA69" s="896"/>
      <c r="AB69" s="896"/>
      <c r="AC69" s="896"/>
      <c r="AD69" s="896"/>
      <c r="AE69" s="896"/>
      <c r="AF69" s="896"/>
      <c r="AG69" s="896"/>
      <c r="AH69" s="3"/>
    </row>
    <row r="70" spans="2:37" x14ac:dyDescent="0.25">
      <c r="B70" s="1"/>
      <c r="C70" s="954" t="s">
        <v>380</v>
      </c>
      <c r="D70" s="1575">
        <f>D59/SUM($D59:$H59)*$I70</f>
        <v>113.73872249477817</v>
      </c>
      <c r="E70" s="1575">
        <f t="shared" si="36"/>
        <v>15361.919838364576</v>
      </c>
      <c r="F70" s="1575">
        <f t="shared" si="36"/>
        <v>406.95045857322839</v>
      </c>
      <c r="G70" s="1575">
        <f>G59/SUM($D59:$H59)*$I70</f>
        <v>40.644867009163377</v>
      </c>
      <c r="H70" s="1575">
        <f>H59/SUM($D59:$H59)*$I70</f>
        <v>2032.2433504581691</v>
      </c>
      <c r="I70" s="1321">
        <f>$I$62*Service_Demand_DR!$F$176/Service_Demand_DR!$F$190</f>
        <v>17955.497236899919</v>
      </c>
      <c r="J70" s="1209"/>
      <c r="K70" s="1"/>
      <c r="L70" s="1"/>
      <c r="M70" s="1179" t="s">
        <v>787</v>
      </c>
      <c r="N70" s="1180"/>
      <c r="O70" s="1180"/>
      <c r="P70" s="1180"/>
      <c r="V70" s="921"/>
      <c r="W70" s="921"/>
      <c r="X70" s="3"/>
      <c r="Y70" s="896"/>
      <c r="Z70" s="3"/>
      <c r="AA70" s="896"/>
      <c r="AB70" s="3"/>
      <c r="AC70" s="921"/>
      <c r="AD70" s="3"/>
      <c r="AE70" s="921"/>
      <c r="AF70" s="3"/>
      <c r="AG70" s="921"/>
      <c r="AH70" s="3"/>
    </row>
    <row r="71" spans="2:37" ht="13.8" thickBot="1" x14ac:dyDescent="0.3">
      <c r="B71" s="1"/>
      <c r="C71" s="957" t="s">
        <v>381</v>
      </c>
      <c r="D71" s="1575">
        <f>D60/SUM($D60:$H60)*$I71</f>
        <v>36.191394636311458</v>
      </c>
      <c r="E71" s="1575">
        <f t="shared" si="36"/>
        <v>4888.3002755371699</v>
      </c>
      <c r="F71" s="1575">
        <f t="shared" si="36"/>
        <v>212.71676847464695</v>
      </c>
      <c r="G71" s="1575">
        <f>G60/SUM($D60:$H60)*$I71</f>
        <v>154.12117715871409</v>
      </c>
      <c r="H71" s="1575">
        <f>H60/SUM($D60:$H60)*$I71</f>
        <v>596.54251159035823</v>
      </c>
      <c r="I71" s="1321">
        <f>$I$62*Service_Demand_DR!$F$186/Service_Demand_DR!$F$190</f>
        <v>5887.8721273972005</v>
      </c>
      <c r="J71" s="1209"/>
      <c r="K71" s="1"/>
      <c r="L71" s="1"/>
      <c r="M71" s="393" t="s">
        <v>635</v>
      </c>
      <c r="V71" s="1220"/>
      <c r="W71" s="1221"/>
      <c r="X71" s="3"/>
      <c r="Y71" s="913"/>
      <c r="Z71" s="3"/>
      <c r="AA71" s="913"/>
      <c r="AB71" s="3"/>
      <c r="AC71" s="913"/>
      <c r="AD71" s="3"/>
      <c r="AE71" s="913"/>
      <c r="AF71" s="3"/>
      <c r="AG71" s="1205"/>
      <c r="AH71" s="3"/>
    </row>
    <row r="72" spans="2:37" x14ac:dyDescent="0.25">
      <c r="B72" s="1"/>
      <c r="C72" s="880" t="s">
        <v>820</v>
      </c>
      <c r="D72" s="1219"/>
      <c r="E72" s="1219"/>
      <c r="F72" s="1219"/>
      <c r="G72" s="1219"/>
      <c r="H72" s="1073"/>
      <c r="I72" s="1074"/>
      <c r="J72" s="926"/>
      <c r="K72" s="1"/>
      <c r="L72" s="1"/>
      <c r="M72" s="829" t="s">
        <v>636</v>
      </c>
      <c r="V72" s="1194"/>
      <c r="W72" s="1222"/>
      <c r="X72" s="3"/>
      <c r="Y72" s="904"/>
      <c r="Z72" s="3"/>
      <c r="AA72" s="904"/>
      <c r="AB72" s="3"/>
      <c r="AC72" s="1206"/>
      <c r="AD72" s="3"/>
      <c r="AE72" s="904"/>
      <c r="AF72" s="3"/>
      <c r="AG72" s="917"/>
      <c r="AH72" s="3"/>
    </row>
    <row r="73" spans="2:37" x14ac:dyDescent="0.25">
      <c r="B73" s="1"/>
      <c r="C73" s="928"/>
      <c r="D73" s="1073"/>
      <c r="E73" s="1073"/>
      <c r="F73" s="1073"/>
      <c r="G73" s="1073"/>
      <c r="H73" s="1073"/>
      <c r="I73" s="1074"/>
      <c r="J73" s="926"/>
      <c r="K73" s="1"/>
      <c r="L73" s="1"/>
      <c r="M73" s="832" t="s">
        <v>637</v>
      </c>
      <c r="N73" s="1079">
        <f>(3.4+3.4+3.6+7.4+14.3)/(1.2+2.1+2.8+4.7+5.3+3.4+3.4+3.6+7.4+14.3)</f>
        <v>0.6659751037344398</v>
      </c>
      <c r="O73" s="300" t="s">
        <v>638</v>
      </c>
      <c r="V73" s="1194"/>
      <c r="W73" s="1222"/>
      <c r="X73" s="3"/>
      <c r="Y73" s="904"/>
      <c r="Z73" s="3"/>
      <c r="AA73" s="904"/>
      <c r="AB73" s="3"/>
      <c r="AC73" s="904"/>
      <c r="AD73" s="3"/>
      <c r="AE73" s="904"/>
      <c r="AF73" s="3"/>
      <c r="AG73" s="917"/>
      <c r="AH73" s="3"/>
    </row>
    <row r="74" spans="2:37" x14ac:dyDescent="0.25">
      <c r="B74" s="1"/>
      <c r="C74" s="928"/>
      <c r="D74" s="1073"/>
      <c r="E74" s="1073"/>
      <c r="F74" s="1073"/>
      <c r="G74" s="1073"/>
      <c r="H74" s="1073"/>
      <c r="I74" s="1074"/>
      <c r="J74" s="926"/>
      <c r="K74" s="1"/>
      <c r="L74" s="1"/>
      <c r="M74" s="832" t="s">
        <v>639</v>
      </c>
      <c r="N74" s="1079">
        <f>1-N73</f>
        <v>0.3340248962655602</v>
      </c>
      <c r="O74" s="300" t="s">
        <v>640</v>
      </c>
      <c r="V74" s="1194"/>
      <c r="W74" s="1222"/>
      <c r="X74" s="3"/>
      <c r="Y74" s="904"/>
      <c r="Z74" s="3"/>
      <c r="AA74" s="904"/>
      <c r="AB74" s="3"/>
      <c r="AC74" s="904"/>
      <c r="AD74" s="3"/>
      <c r="AE74" s="904"/>
      <c r="AF74" s="3"/>
      <c r="AG74" s="917"/>
      <c r="AH74" s="3"/>
    </row>
    <row r="75" spans="2:37" x14ac:dyDescent="0.25">
      <c r="B75" s="1"/>
      <c r="C75" s="928"/>
      <c r="D75" s="1073"/>
      <c r="E75" s="1073"/>
      <c r="F75" s="1073"/>
      <c r="G75" s="1073"/>
      <c r="H75" s="1073"/>
      <c r="I75" s="1074"/>
      <c r="J75" s="926"/>
      <c r="K75" s="1"/>
      <c r="L75" s="1"/>
      <c r="M75" s="897"/>
      <c r="N75" s="1194"/>
      <c r="O75" s="1194"/>
      <c r="P75" s="1194"/>
      <c r="Q75" s="1194"/>
      <c r="R75" s="1194"/>
      <c r="S75" s="1194"/>
      <c r="T75" s="1194"/>
      <c r="U75" s="1194"/>
      <c r="V75" s="1194"/>
      <c r="W75" s="1222"/>
      <c r="X75" s="3"/>
      <c r="Y75" s="904"/>
      <c r="Z75" s="3"/>
      <c r="AA75" s="904"/>
      <c r="AB75" s="3"/>
      <c r="AC75" s="904"/>
      <c r="AD75" s="3"/>
      <c r="AE75" s="904"/>
      <c r="AF75" s="3"/>
      <c r="AG75" s="917"/>
      <c r="AH75" s="3"/>
    </row>
    <row r="76" spans="2:37" ht="16.2" thickBot="1" x14ac:dyDescent="0.3">
      <c r="B76" s="1"/>
      <c r="C76" s="1208" t="s">
        <v>821</v>
      </c>
      <c r="D76" s="1073"/>
      <c r="E76" s="1073"/>
      <c r="F76" s="1073"/>
      <c r="G76" s="1073"/>
      <c r="H76" s="1073"/>
      <c r="I76" s="1074"/>
      <c r="J76" s="926"/>
      <c r="K76" s="1"/>
      <c r="L76" s="1"/>
      <c r="M76" s="897"/>
      <c r="N76" s="1194"/>
      <c r="O76" s="1194"/>
      <c r="P76" s="1194"/>
      <c r="Q76" s="1194"/>
      <c r="R76" s="1194"/>
      <c r="S76" s="1194"/>
      <c r="T76" s="1194"/>
      <c r="U76" s="1194"/>
      <c r="V76" s="1194"/>
      <c r="W76" s="1222"/>
      <c r="X76" s="3"/>
      <c r="Y76" s="904"/>
      <c r="Z76" s="3"/>
      <c r="AA76" s="904"/>
      <c r="AB76" s="3"/>
      <c r="AC76" s="904"/>
      <c r="AD76" s="3"/>
      <c r="AE76" s="904"/>
      <c r="AF76" s="3"/>
      <c r="AG76" s="917"/>
      <c r="AH76" s="3"/>
    </row>
    <row r="77" spans="2:37" x14ac:dyDescent="0.25">
      <c r="B77" s="1"/>
      <c r="C77" s="1212"/>
      <c r="D77" s="1596" t="s">
        <v>729</v>
      </c>
      <c r="E77" s="1597"/>
      <c r="F77" s="1597"/>
      <c r="G77" s="1597"/>
      <c r="H77" s="1597"/>
      <c r="I77" s="1598"/>
      <c r="J77" s="926"/>
      <c r="K77" s="1"/>
      <c r="L77" s="1"/>
      <c r="M77" s="897"/>
      <c r="N77" s="1194"/>
      <c r="O77" s="1194"/>
      <c r="P77" s="1194"/>
      <c r="Q77" s="1194"/>
      <c r="R77" s="1194"/>
      <c r="S77" s="1194"/>
      <c r="T77" s="1194"/>
      <c r="U77" s="1194"/>
      <c r="V77" s="1194"/>
      <c r="W77" s="1222"/>
      <c r="X77" s="3"/>
      <c r="Y77" s="904"/>
      <c r="Z77" s="3"/>
      <c r="AA77" s="904"/>
      <c r="AB77" s="3"/>
      <c r="AC77" s="904"/>
      <c r="AD77" s="3"/>
      <c r="AE77" s="904"/>
      <c r="AF77" s="3"/>
      <c r="AG77" s="917"/>
      <c r="AH77" s="3"/>
    </row>
    <row r="78" spans="2:37" ht="24.6" thickBot="1" x14ac:dyDescent="0.3">
      <c r="B78" s="1"/>
      <c r="C78" s="1213"/>
      <c r="D78" s="1240" t="s">
        <v>730</v>
      </c>
      <c r="E78" s="1241" t="s">
        <v>479</v>
      </c>
      <c r="F78" s="1241" t="s">
        <v>687</v>
      </c>
      <c r="G78" s="1241" t="s">
        <v>731</v>
      </c>
      <c r="H78" s="1241" t="s">
        <v>732</v>
      </c>
      <c r="I78" s="1242" t="s">
        <v>686</v>
      </c>
      <c r="J78" s="5"/>
      <c r="K78" s="1"/>
      <c r="L78" s="1"/>
      <c r="M78" s="897"/>
      <c r="N78" s="1194"/>
      <c r="O78" s="1194"/>
      <c r="P78" s="1194"/>
      <c r="Q78" s="1194"/>
      <c r="R78" s="1194"/>
      <c r="S78" s="1194"/>
      <c r="T78" s="1194"/>
      <c r="U78" s="1194"/>
      <c r="V78" s="1194"/>
      <c r="W78" s="1222"/>
      <c r="X78" s="3"/>
      <c r="Y78" s="904"/>
      <c r="Z78" s="3"/>
      <c r="AA78" s="904"/>
      <c r="AB78" s="3"/>
      <c r="AC78" s="904"/>
      <c r="AD78" s="3"/>
      <c r="AE78" s="904"/>
      <c r="AF78" s="3"/>
      <c r="AG78" s="917"/>
      <c r="AH78" s="3"/>
    </row>
    <row r="79" spans="2:37" x14ac:dyDescent="0.25">
      <c r="B79" s="1"/>
      <c r="C79" s="935" t="s">
        <v>704</v>
      </c>
      <c r="D79" s="1243"/>
      <c r="E79" s="1244"/>
      <c r="F79" s="1244"/>
      <c r="G79" s="1244"/>
      <c r="H79" s="1244"/>
      <c r="I79" s="1245"/>
      <c r="J79" s="5"/>
      <c r="K79" s="1"/>
      <c r="L79" s="1"/>
      <c r="M79" s="897"/>
      <c r="N79" s="1194"/>
      <c r="O79" s="1194"/>
      <c r="P79" s="1194"/>
      <c r="Q79" s="1194"/>
      <c r="R79" s="1194"/>
      <c r="S79" s="1194"/>
      <c r="T79" s="1194"/>
      <c r="U79" s="1194"/>
      <c r="V79" s="1194"/>
      <c r="W79" s="1222"/>
      <c r="X79" s="3"/>
      <c r="Y79" s="904"/>
      <c r="Z79" s="3"/>
      <c r="AA79" s="904"/>
      <c r="AB79" s="3"/>
      <c r="AC79" s="904"/>
      <c r="AD79" s="3"/>
      <c r="AE79" s="904"/>
      <c r="AF79" s="3"/>
      <c r="AG79" s="917"/>
      <c r="AH79" s="3"/>
    </row>
    <row r="80" spans="2:37" x14ac:dyDescent="0.25">
      <c r="B80" s="1"/>
      <c r="C80" s="937" t="s">
        <v>705</v>
      </c>
      <c r="D80" s="1223">
        <f t="shared" ref="D80:G83" si="37">D68*N$45/SUM(D$68:D$71)</f>
        <v>0</v>
      </c>
      <c r="E80" s="1224">
        <f>E68*O$45/SUM(E$68:E$71)</f>
        <v>1603.1715574623609</v>
      </c>
      <c r="F80" s="1224">
        <f t="shared" si="37"/>
        <v>206.45050851343231</v>
      </c>
      <c r="G80" s="1224">
        <f t="shared" si="37"/>
        <v>0</v>
      </c>
      <c r="H80" s="1224">
        <f>Y63*H68/SUM(H68:H71)</f>
        <v>14.409086430334979</v>
      </c>
      <c r="I80" s="1210"/>
      <c r="J80" s="5"/>
      <c r="K80" s="1"/>
      <c r="L80" s="1"/>
      <c r="M80" s="918"/>
      <c r="N80" s="918"/>
      <c r="O80" s="918"/>
      <c r="P80" s="918"/>
      <c r="Q80" s="918"/>
      <c r="R80" s="918"/>
      <c r="S80" s="918"/>
      <c r="T80" s="918"/>
      <c r="U80" s="918"/>
      <c r="V80" s="919"/>
      <c r="W80" s="3"/>
      <c r="X80" s="919"/>
      <c r="Y80" s="3"/>
      <c r="Z80" s="919"/>
      <c r="AA80" s="3"/>
      <c r="AB80" s="919"/>
      <c r="AC80" s="3"/>
      <c r="AD80" s="919"/>
      <c r="AE80" s="3"/>
      <c r="AF80" s="919"/>
      <c r="AG80" s="3"/>
      <c r="AH80" s="3"/>
    </row>
    <row r="81" spans="2:33" x14ac:dyDescent="0.25">
      <c r="B81" s="1"/>
      <c r="C81" s="937" t="s">
        <v>706</v>
      </c>
      <c r="D81" s="1223">
        <f>D69*N$45/SUM(D$68:D$71)</f>
        <v>27.664354091856449</v>
      </c>
      <c r="E81" s="1224">
        <f t="shared" si="37"/>
        <v>2994.5691289222932</v>
      </c>
      <c r="F81" s="1224">
        <f t="shared" si="37"/>
        <v>112.86838250481955</v>
      </c>
      <c r="G81" s="1224">
        <f t="shared" si="37"/>
        <v>0</v>
      </c>
      <c r="H81" s="1224">
        <f>Y63*H69/SUM(H68:H71)</f>
        <v>16.250904720600449</v>
      </c>
      <c r="I81" s="1210"/>
      <c r="J81" s="5"/>
      <c r="K81" s="1"/>
      <c r="L81" s="1"/>
      <c r="M81" s="902"/>
      <c r="N81" s="11"/>
      <c r="O81" s="11"/>
      <c r="P81" s="11"/>
      <c r="Q81" s="11"/>
      <c r="R81" s="11"/>
      <c r="S81" s="11"/>
      <c r="T81" s="11"/>
      <c r="U81" s="11"/>
      <c r="V81" s="1171"/>
      <c r="W81" s="11"/>
      <c r="X81" s="1171"/>
      <c r="Y81" s="11"/>
      <c r="Z81" s="1171"/>
      <c r="AA81" s="11"/>
      <c r="AB81" s="1171"/>
      <c r="AC81" s="11"/>
      <c r="AD81" s="1171"/>
      <c r="AE81" s="11"/>
      <c r="AF81" s="1171"/>
      <c r="AG81" s="11"/>
    </row>
    <row r="82" spans="2:33" x14ac:dyDescent="0.25">
      <c r="B82" s="1"/>
      <c r="C82" s="937" t="s">
        <v>707</v>
      </c>
      <c r="D82" s="1223">
        <f t="shared" si="37"/>
        <v>264.66868979807748</v>
      </c>
      <c r="E82" s="1224">
        <f t="shared" si="37"/>
        <v>16764.319063016974</v>
      </c>
      <c r="F82" s="1224">
        <f t="shared" si="37"/>
        <v>624.85803495968446</v>
      </c>
      <c r="G82" s="1224">
        <f t="shared" si="37"/>
        <v>36.277694431765248</v>
      </c>
      <c r="H82" s="1224">
        <f>Y63*H70/SUM(H68:H71)</f>
        <v>138.21695392312293</v>
      </c>
      <c r="I82" s="1210"/>
      <c r="J82" s="5"/>
      <c r="K82" s="1"/>
      <c r="L82" s="1"/>
      <c r="M82" s="11"/>
      <c r="N82" s="11"/>
      <c r="O82" s="11"/>
      <c r="P82" s="11"/>
      <c r="Q82" s="11"/>
      <c r="R82" s="11"/>
      <c r="S82" s="11"/>
      <c r="T82" s="11"/>
      <c r="U82" s="11"/>
      <c r="W82" s="11"/>
      <c r="X82" s="11"/>
      <c r="Y82" s="11"/>
      <c r="Z82" s="11"/>
      <c r="AA82" s="11"/>
      <c r="AB82" s="11"/>
      <c r="AC82" s="11"/>
      <c r="AD82" s="11"/>
      <c r="AE82" s="11"/>
      <c r="AF82" s="11"/>
      <c r="AG82" s="11"/>
    </row>
    <row r="83" spans="2:33" ht="13.8" thickBot="1" x14ac:dyDescent="0.3">
      <c r="B83" s="1"/>
      <c r="C83" s="938" t="s">
        <v>708</v>
      </c>
      <c r="D83" s="1225">
        <f t="shared" si="37"/>
        <v>84.216956110066107</v>
      </c>
      <c r="E83" s="1226">
        <f t="shared" si="37"/>
        <v>5334.5562505983735</v>
      </c>
      <c r="F83" s="1226">
        <f t="shared" si="37"/>
        <v>326.61907402206367</v>
      </c>
      <c r="G83" s="1226">
        <f t="shared" si="37"/>
        <v>137.56130556823476</v>
      </c>
      <c r="H83" s="1226">
        <f>Y63*H71/SUM(H68:H71)</f>
        <v>40.572054925941671</v>
      </c>
      <c r="I83" s="1211"/>
      <c r="J83" s="5"/>
      <c r="K83" s="1"/>
      <c r="L83" s="1"/>
    </row>
    <row r="84" spans="2:33" x14ac:dyDescent="0.25">
      <c r="C84" s="880" t="s">
        <v>820</v>
      </c>
      <c r="D84" s="1219"/>
      <c r="E84" s="1219"/>
      <c r="F84" s="1219"/>
      <c r="G84" s="1219"/>
      <c r="H84" s="1073"/>
      <c r="I84" s="1074"/>
    </row>
    <row r="85" spans="2:33" x14ac:dyDescent="0.25">
      <c r="D85" s="6">
        <v>0</v>
      </c>
      <c r="E85" s="6">
        <f>E46*E57</f>
        <v>1101.825652</v>
      </c>
      <c r="F85" s="6">
        <f>F46*F57</f>
        <v>73.080016000000001</v>
      </c>
      <c r="G85" s="6">
        <v>0</v>
      </c>
      <c r="H85" s="6">
        <f t="shared" ref="H85" si="38">H46*H57</f>
        <v>130.92507499999999</v>
      </c>
      <c r="J85" s="1246" t="s">
        <v>822</v>
      </c>
      <c r="K85" s="1249">
        <f>SUM(D80:H83)</f>
        <v>28727.25</v>
      </c>
      <c r="L85" s="1248" t="s">
        <v>752</v>
      </c>
    </row>
    <row r="86" spans="2:33" x14ac:dyDescent="0.25">
      <c r="D86" s="6">
        <f>D47*D58</f>
        <v>14.335396999999999</v>
      </c>
      <c r="E86" s="6">
        <f>E47*E58</f>
        <v>2805.2486760000002</v>
      </c>
      <c r="F86" s="6">
        <f>F47*F58</f>
        <v>68.029634999999999</v>
      </c>
      <c r="G86" s="6">
        <v>0</v>
      </c>
      <c r="H86" s="6">
        <f t="shared" ref="H86" si="39">H47*H58</f>
        <v>114.08865</v>
      </c>
      <c r="K86" s="806"/>
    </row>
    <row r="87" spans="2:33" x14ac:dyDescent="0.25">
      <c r="D87" s="6">
        <f>D48*D59</f>
        <v>121.13656</v>
      </c>
      <c r="E87" s="6">
        <f t="shared" ref="E87:H87" si="40">E48*E59</f>
        <v>15379.385879000001</v>
      </c>
      <c r="F87" s="6">
        <f>F48*F59</f>
        <v>372.16384499999998</v>
      </c>
      <c r="G87" s="6">
        <f>G48*G59</f>
        <v>23.702949</v>
      </c>
      <c r="H87" s="6">
        <f t="shared" si="40"/>
        <v>1247.06385</v>
      </c>
    </row>
    <row r="88" spans="2:33" x14ac:dyDescent="0.25">
      <c r="D88" s="6">
        <f>D49*D60</f>
        <v>54.292097999999996</v>
      </c>
      <c r="E88" s="6">
        <f t="shared" ref="E88:H88" si="41">E49*E60</f>
        <v>6367.0219799999995</v>
      </c>
      <c r="F88" s="6">
        <f t="shared" si="41"/>
        <v>200.68473599999999</v>
      </c>
      <c r="G88" s="6">
        <f t="shared" si="41"/>
        <v>139.52162799999999</v>
      </c>
      <c r="H88" s="6">
        <f t="shared" si="41"/>
        <v>510.298338</v>
      </c>
    </row>
    <row r="89" spans="2:33" x14ac:dyDescent="0.25">
      <c r="F89" s="1318"/>
    </row>
    <row r="90" spans="2:33" s="1505" customFormat="1" ht="15.6" x14ac:dyDescent="0.3">
      <c r="B90" s="1504" t="s">
        <v>788</v>
      </c>
      <c r="C90" s="1506"/>
      <c r="D90" s="1542"/>
    </row>
    <row r="91" spans="2:33" x14ac:dyDescent="0.25">
      <c r="D91"/>
      <c r="E91"/>
      <c r="F91"/>
      <c r="G91"/>
      <c r="H91"/>
      <c r="I91"/>
      <c r="J91"/>
    </row>
    <row r="92" spans="2:33" x14ac:dyDescent="0.25">
      <c r="B92" s="984" t="s">
        <v>748</v>
      </c>
      <c r="C92" s="984"/>
      <c r="D92" s="984"/>
      <c r="E92"/>
      <c r="F92"/>
      <c r="G92"/>
      <c r="H92"/>
      <c r="I92"/>
      <c r="J92"/>
      <c r="M92" s="905" t="s">
        <v>819</v>
      </c>
      <c r="N92" s="887"/>
      <c r="O92" s="887"/>
      <c r="P92" s="887"/>
      <c r="Q92" s="887"/>
      <c r="R92" s="887"/>
      <c r="S92" s="887"/>
      <c r="T92" s="887"/>
      <c r="U92" s="887"/>
      <c r="V92" s="908"/>
      <c r="W92" s="720"/>
      <c r="X92" s="908"/>
      <c r="Y92" s="3"/>
      <c r="Z92" s="919"/>
      <c r="AA92" s="3"/>
    </row>
    <row r="93" spans="2:33" ht="13.8" thickBot="1" x14ac:dyDescent="0.3">
      <c r="B93" s="902" t="s">
        <v>723</v>
      </c>
      <c r="C93" s="985"/>
      <c r="D93" s="985"/>
      <c r="E93"/>
      <c r="F93"/>
      <c r="G93"/>
      <c r="H93"/>
      <c r="I93"/>
      <c r="J93"/>
      <c r="M93" s="890"/>
      <c r="N93" s="890"/>
      <c r="O93" s="890"/>
      <c r="P93" s="890"/>
      <c r="Q93" s="890"/>
      <c r="R93" s="890"/>
      <c r="S93" s="890"/>
      <c r="T93" s="890"/>
      <c r="U93" s="890"/>
      <c r="V93" s="1171"/>
      <c r="W93" s="11"/>
      <c r="X93" s="1171"/>
      <c r="Y93" s="3"/>
      <c r="Z93" s="919"/>
      <c r="AA93" s="3"/>
    </row>
    <row r="94" spans="2:33" ht="16.2" thickBot="1" x14ac:dyDescent="0.3">
      <c r="B94" s="991"/>
      <c r="C94" s="992" t="s">
        <v>724</v>
      </c>
      <c r="D94" s="1107" t="s">
        <v>745</v>
      </c>
      <c r="E94" s="1612" t="s">
        <v>746</v>
      </c>
      <c r="F94" s="1613"/>
      <c r="G94" s="1613"/>
      <c r="H94" s="1613"/>
      <c r="I94" s="1613"/>
      <c r="J94" s="1613"/>
      <c r="K94" s="1614"/>
      <c r="M94" s="1606" t="s">
        <v>755</v>
      </c>
      <c r="N94" s="1605" t="s">
        <v>756</v>
      </c>
      <c r="O94" s="1605"/>
      <c r="P94" s="1605"/>
      <c r="Q94" s="1605"/>
      <c r="R94" s="1605"/>
      <c r="S94" s="1605"/>
      <c r="T94" s="1605"/>
      <c r="U94" s="1605"/>
      <c r="V94" s="1605"/>
      <c r="W94" s="1605"/>
      <c r="X94" s="1605"/>
      <c r="Y94" s="896"/>
      <c r="Z94" s="896"/>
      <c r="AA94" s="896"/>
    </row>
    <row r="95" spans="2:33" ht="60.6" thickBot="1" x14ac:dyDescent="0.3">
      <c r="B95" s="1001"/>
      <c r="C95" s="1002" t="s">
        <v>726</v>
      </c>
      <c r="D95" s="1156">
        <v>157.90299999999999</v>
      </c>
      <c r="E95" s="1157" t="s">
        <v>480</v>
      </c>
      <c r="F95" s="1158" t="s">
        <v>740</v>
      </c>
      <c r="G95" s="1158" t="s">
        <v>786</v>
      </c>
      <c r="H95" s="1158" t="s">
        <v>741</v>
      </c>
      <c r="I95" s="1158" t="s">
        <v>742</v>
      </c>
      <c r="J95" s="1158" t="s">
        <v>743</v>
      </c>
      <c r="K95" s="1159" t="s">
        <v>507</v>
      </c>
      <c r="M95" s="1607"/>
      <c r="N95" s="1173" t="s">
        <v>757</v>
      </c>
      <c r="O95" s="1173" t="s">
        <v>758</v>
      </c>
      <c r="P95" s="1174" t="s">
        <v>759</v>
      </c>
      <c r="Q95" s="1174" t="s">
        <v>760</v>
      </c>
      <c r="R95" s="1174"/>
      <c r="S95" s="1174"/>
      <c r="T95" s="1174"/>
      <c r="U95" s="1174"/>
      <c r="V95" s="1173" t="s">
        <v>761</v>
      </c>
      <c r="W95" s="1173" t="s">
        <v>762</v>
      </c>
      <c r="X95" s="1173" t="s">
        <v>763</v>
      </c>
      <c r="Y95" s="1191" t="s">
        <v>790</v>
      </c>
      <c r="Z95" s="3"/>
      <c r="AA95" s="896"/>
    </row>
    <row r="96" spans="2:33" x14ac:dyDescent="0.25">
      <c r="B96" s="1004" t="s">
        <v>592</v>
      </c>
      <c r="C96" s="1005" t="s">
        <v>643</v>
      </c>
      <c r="D96" s="1160">
        <v>180.142</v>
      </c>
      <c r="E96" s="1227">
        <v>19.71</v>
      </c>
      <c r="F96" s="1228">
        <v>382.31700000000001</v>
      </c>
      <c r="G96" s="1228">
        <v>719.29499999999996</v>
      </c>
      <c r="H96" s="1228" t="s">
        <v>489</v>
      </c>
      <c r="I96" s="1228" t="s">
        <v>489</v>
      </c>
      <c r="J96" s="1228">
        <v>437.34399999999999</v>
      </c>
      <c r="K96" s="1161">
        <v>1558.9010000000001</v>
      </c>
      <c r="M96" s="1172" t="s">
        <v>696</v>
      </c>
      <c r="N96" s="1175">
        <v>1256.537</v>
      </c>
      <c r="O96" s="1175">
        <v>5539.415</v>
      </c>
      <c r="P96" s="1175">
        <v>24622.004000000001</v>
      </c>
      <c r="Q96" s="1175">
        <v>15864.331</v>
      </c>
      <c r="R96" s="1175"/>
      <c r="S96" s="1175"/>
      <c r="T96" s="1175"/>
      <c r="U96" s="1175"/>
      <c r="V96" s="1175">
        <v>214.40799999999999</v>
      </c>
      <c r="W96" s="1175">
        <v>62.768000000000001</v>
      </c>
      <c r="X96" s="1175">
        <v>12351.157999999999</v>
      </c>
      <c r="Y96" s="913"/>
      <c r="Z96" s="3"/>
      <c r="AA96" s="913"/>
    </row>
    <row r="97" spans="2:27" x14ac:dyDescent="0.25">
      <c r="B97" s="996"/>
      <c r="C97" s="994" t="s">
        <v>644</v>
      </c>
      <c r="D97" s="1162">
        <v>174.23400000000001</v>
      </c>
      <c r="E97" s="1229">
        <v>11.76</v>
      </c>
      <c r="F97" s="1230">
        <v>237.773</v>
      </c>
      <c r="G97" s="1230">
        <v>767.95100000000002</v>
      </c>
      <c r="H97" s="1230" t="s">
        <v>489</v>
      </c>
      <c r="I97" s="1230" t="s">
        <v>489</v>
      </c>
      <c r="J97" s="1230">
        <v>595.16700000000003</v>
      </c>
      <c r="K97" s="1163">
        <v>1612.838</v>
      </c>
      <c r="M97" s="1188" t="s">
        <v>764</v>
      </c>
      <c r="N97" s="1062" t="s">
        <v>483</v>
      </c>
      <c r="O97" s="1062" t="s">
        <v>483</v>
      </c>
      <c r="P97" s="1189">
        <v>4890.28</v>
      </c>
      <c r="Q97" s="1189">
        <v>3241.8389999999999</v>
      </c>
      <c r="R97" s="1189"/>
      <c r="S97" s="1189"/>
      <c r="T97" s="1189"/>
      <c r="U97" s="1189"/>
      <c r="V97" s="1062" t="s">
        <v>483</v>
      </c>
      <c r="W97" s="1062" t="s">
        <v>483</v>
      </c>
      <c r="X97" s="1062">
        <v>17.898</v>
      </c>
      <c r="Y97" s="1604" t="s">
        <v>789</v>
      </c>
      <c r="Z97" s="370" t="s">
        <v>791</v>
      </c>
      <c r="AA97" s="904"/>
    </row>
    <row r="98" spans="2:27" x14ac:dyDescent="0.25">
      <c r="B98" s="1007"/>
      <c r="C98" s="1008" t="s">
        <v>645</v>
      </c>
      <c r="D98" s="1164">
        <v>175.15700000000001</v>
      </c>
      <c r="E98" s="1231">
        <v>12.391</v>
      </c>
      <c r="F98" s="1232">
        <v>102.298</v>
      </c>
      <c r="G98" s="1232">
        <v>464.41699999999997</v>
      </c>
      <c r="H98" s="1232" t="s">
        <v>483</v>
      </c>
      <c r="I98" s="1232" t="s">
        <v>489</v>
      </c>
      <c r="J98" s="1232">
        <v>261.685</v>
      </c>
      <c r="K98" s="1165">
        <v>841.23900000000003</v>
      </c>
      <c r="M98" s="1188" t="s">
        <v>765</v>
      </c>
      <c r="N98" s="1062" t="s">
        <v>483</v>
      </c>
      <c r="O98" s="1062" t="s">
        <v>483</v>
      </c>
      <c r="P98" s="1189">
        <v>5080.5029999999997</v>
      </c>
      <c r="Q98" s="1189">
        <v>3465.951</v>
      </c>
      <c r="R98" s="1189"/>
      <c r="S98" s="1189"/>
      <c r="T98" s="1189"/>
      <c r="U98" s="1189"/>
      <c r="V98" s="1062" t="s">
        <v>483</v>
      </c>
      <c r="W98" s="1062" t="s">
        <v>483</v>
      </c>
      <c r="X98" s="1062">
        <v>17.437000000000001</v>
      </c>
      <c r="Y98" s="1604"/>
      <c r="Z98" s="829" t="s">
        <v>792</v>
      </c>
      <c r="AA98" s="1195">
        <f>SUM(P97,P98,P100,P101,P107)/P96</f>
        <v>0.75293915962323776</v>
      </c>
    </row>
    <row r="99" spans="2:27" x14ac:dyDescent="0.25">
      <c r="B99" s="1009" t="s">
        <v>593</v>
      </c>
      <c r="C99" s="1010" t="s">
        <v>646</v>
      </c>
      <c r="D99" s="1166">
        <v>170.375</v>
      </c>
      <c r="E99" s="1229">
        <v>36.042000000000002</v>
      </c>
      <c r="F99" s="1230">
        <v>121.21</v>
      </c>
      <c r="G99" s="1230">
        <v>763.21799999999996</v>
      </c>
      <c r="H99" s="1230" t="s">
        <v>489</v>
      </c>
      <c r="I99" s="1230" t="s">
        <v>489</v>
      </c>
      <c r="J99" s="1230">
        <v>521.58000000000004</v>
      </c>
      <c r="K99" s="1163">
        <v>1445.9749999999999</v>
      </c>
      <c r="M99" s="894" t="s">
        <v>766</v>
      </c>
      <c r="N99" s="1062">
        <v>641.27499999999998</v>
      </c>
      <c r="O99" s="1062" t="s">
        <v>483</v>
      </c>
      <c r="P99" s="1062" t="s">
        <v>483</v>
      </c>
      <c r="Q99" s="1062" t="s">
        <v>483</v>
      </c>
      <c r="R99" s="1062"/>
      <c r="S99" s="1062"/>
      <c r="T99" s="1062"/>
      <c r="U99" s="1062"/>
      <c r="V99" s="1062" t="s">
        <v>483</v>
      </c>
      <c r="W99" s="1062" t="s">
        <v>483</v>
      </c>
      <c r="X99" s="1062">
        <v>1.079</v>
      </c>
      <c r="Y99" s="1190"/>
      <c r="Z99" s="1194" t="s">
        <v>782</v>
      </c>
      <c r="AA99" s="1195">
        <f>SUM(P103:P105)/P96</f>
        <v>0.24706079976268383</v>
      </c>
    </row>
    <row r="100" spans="2:27" x14ac:dyDescent="0.25">
      <c r="B100" s="996"/>
      <c r="C100" s="994" t="s">
        <v>647</v>
      </c>
      <c r="D100" s="1162">
        <v>184.672</v>
      </c>
      <c r="E100" s="1229">
        <v>38.89</v>
      </c>
      <c r="F100" s="1230">
        <v>241.73</v>
      </c>
      <c r="G100" s="1230">
        <v>798.45799999999997</v>
      </c>
      <c r="H100" s="1230" t="s">
        <v>489</v>
      </c>
      <c r="I100" s="1230" t="s">
        <v>489</v>
      </c>
      <c r="J100" s="1230">
        <v>698.36699999999996</v>
      </c>
      <c r="K100" s="1163">
        <v>1778.3009999999999</v>
      </c>
      <c r="M100" s="1188" t="s">
        <v>767</v>
      </c>
      <c r="N100" s="1062">
        <v>241.679</v>
      </c>
      <c r="O100" s="1062" t="s">
        <v>483</v>
      </c>
      <c r="P100" s="1189">
        <v>199.56899999999999</v>
      </c>
      <c r="Q100" s="1189">
        <v>103.962</v>
      </c>
      <c r="R100" s="1189"/>
      <c r="S100" s="1189"/>
      <c r="T100" s="1189"/>
      <c r="U100" s="1189"/>
      <c r="V100" s="1062" t="s">
        <v>483</v>
      </c>
      <c r="W100" s="1062" t="s">
        <v>483</v>
      </c>
      <c r="X100" s="1062">
        <v>1.286</v>
      </c>
      <c r="Y100" s="1604" t="s">
        <v>789</v>
      </c>
      <c r="Z100" s="3"/>
      <c r="AA100" s="904"/>
    </row>
    <row r="101" spans="2:27" x14ac:dyDescent="0.25">
      <c r="B101" s="996"/>
      <c r="C101" s="994" t="s">
        <v>648</v>
      </c>
      <c r="D101" s="1162">
        <v>169.9</v>
      </c>
      <c r="E101" s="1229">
        <v>50.994</v>
      </c>
      <c r="F101" s="1230">
        <v>210.351</v>
      </c>
      <c r="G101" s="1230">
        <v>902.71699999999998</v>
      </c>
      <c r="H101" s="1230" t="s">
        <v>489</v>
      </c>
      <c r="I101" s="1230">
        <v>1.409</v>
      </c>
      <c r="J101" s="1230">
        <v>741.91600000000005</v>
      </c>
      <c r="K101" s="1163">
        <v>1908.2070000000001</v>
      </c>
      <c r="M101" s="1188" t="s">
        <v>768</v>
      </c>
      <c r="N101" s="1062" t="s">
        <v>483</v>
      </c>
      <c r="O101" s="1062" t="s">
        <v>483</v>
      </c>
      <c r="P101" s="1189">
        <v>6312.2169999999996</v>
      </c>
      <c r="Q101" s="1189">
        <v>3928.3130000000001</v>
      </c>
      <c r="R101" s="1189"/>
      <c r="S101" s="1189"/>
      <c r="T101" s="1189"/>
      <c r="U101" s="1189"/>
      <c r="V101" s="1062" t="s">
        <v>483</v>
      </c>
      <c r="W101" s="1062" t="s">
        <v>483</v>
      </c>
      <c r="X101" s="1062">
        <v>4311.3270000000002</v>
      </c>
      <c r="Y101" s="1604"/>
      <c r="Z101" s="3"/>
      <c r="AA101" s="904"/>
    </row>
    <row r="102" spans="2:27" x14ac:dyDescent="0.25">
      <c r="B102" s="1007"/>
      <c r="C102" s="1008" t="s">
        <v>649</v>
      </c>
      <c r="D102" s="1164">
        <v>166.60900000000001</v>
      </c>
      <c r="E102" s="1231">
        <v>60.223999999999997</v>
      </c>
      <c r="F102" s="1232">
        <v>171.83799999999999</v>
      </c>
      <c r="G102" s="1232">
        <v>843.07399999999996</v>
      </c>
      <c r="H102" s="1232" t="s">
        <v>489</v>
      </c>
      <c r="I102" s="1232" t="s">
        <v>489</v>
      </c>
      <c r="J102" s="1232">
        <v>654.35500000000002</v>
      </c>
      <c r="K102" s="1165">
        <v>1730.5940000000001</v>
      </c>
      <c r="M102" s="894" t="s">
        <v>769</v>
      </c>
      <c r="N102" s="1062" t="s">
        <v>483</v>
      </c>
      <c r="O102" s="1062" t="s">
        <v>483</v>
      </c>
      <c r="P102" s="1062" t="s">
        <v>483</v>
      </c>
      <c r="Q102" s="1062" t="s">
        <v>483</v>
      </c>
      <c r="R102" s="1062"/>
      <c r="S102" s="1062"/>
      <c r="T102" s="1062"/>
      <c r="U102" s="1062"/>
      <c r="V102" s="1062" t="s">
        <v>483</v>
      </c>
      <c r="W102" s="1062" t="s">
        <v>483</v>
      </c>
      <c r="X102" s="1062">
        <v>6156.7070000000003</v>
      </c>
      <c r="Y102" s="1190"/>
      <c r="Z102" s="3"/>
      <c r="AA102" s="904"/>
    </row>
    <row r="103" spans="2:27" x14ac:dyDescent="0.25">
      <c r="B103" s="1009" t="s">
        <v>594</v>
      </c>
      <c r="C103" s="1010" t="s">
        <v>650</v>
      </c>
      <c r="D103" s="1166">
        <v>150.45099999999999</v>
      </c>
      <c r="E103" s="1233">
        <v>197.74199999999999</v>
      </c>
      <c r="F103" s="1234">
        <v>489.81400000000002</v>
      </c>
      <c r="G103" s="1234">
        <v>4319.6660000000002</v>
      </c>
      <c r="H103" s="1234">
        <v>8.5939999999999994</v>
      </c>
      <c r="I103" s="1234">
        <v>7.9669999999999996</v>
      </c>
      <c r="J103" s="1234">
        <v>602.44299999999998</v>
      </c>
      <c r="K103" s="1167">
        <v>5626.2250000000004</v>
      </c>
      <c r="M103" s="1186" t="s">
        <v>770</v>
      </c>
      <c r="N103" s="1062" t="s">
        <v>483</v>
      </c>
      <c r="O103" s="1062" t="s">
        <v>483</v>
      </c>
      <c r="P103" s="1187">
        <v>1423.6590000000001</v>
      </c>
      <c r="Q103" s="1187">
        <v>959.46600000000001</v>
      </c>
      <c r="R103" s="1187"/>
      <c r="S103" s="1187"/>
      <c r="T103" s="1187"/>
      <c r="U103" s="1187"/>
      <c r="V103" s="1062" t="s">
        <v>483</v>
      </c>
      <c r="W103" s="1062" t="s">
        <v>483</v>
      </c>
      <c r="X103" s="1062">
        <v>6.7590000000000003</v>
      </c>
      <c r="Y103" s="1594" t="s">
        <v>782</v>
      </c>
      <c r="Z103" s="3"/>
      <c r="AA103" s="904"/>
    </row>
    <row r="104" spans="2:27" x14ac:dyDescent="0.25">
      <c r="B104" s="996"/>
      <c r="C104" s="994" t="s">
        <v>693</v>
      </c>
      <c r="D104" s="1162">
        <v>159.952</v>
      </c>
      <c r="E104" s="1229">
        <v>45.98</v>
      </c>
      <c r="F104" s="1230">
        <v>204.10300000000001</v>
      </c>
      <c r="G104" s="1230">
        <v>813.08600000000001</v>
      </c>
      <c r="H104" s="1230" t="s">
        <v>489</v>
      </c>
      <c r="I104" s="1230" t="s">
        <v>483</v>
      </c>
      <c r="J104" s="1230">
        <v>416.54300000000001</v>
      </c>
      <c r="K104" s="1163">
        <v>1480.008</v>
      </c>
      <c r="M104" s="1186" t="s">
        <v>771</v>
      </c>
      <c r="N104" s="1062" t="s">
        <v>483</v>
      </c>
      <c r="O104" s="1062" t="s">
        <v>483</v>
      </c>
      <c r="P104" s="1187">
        <v>1055.0260000000001</v>
      </c>
      <c r="Q104" s="1187">
        <v>672.21100000000001</v>
      </c>
      <c r="R104" s="1187"/>
      <c r="S104" s="1187"/>
      <c r="T104" s="1187"/>
      <c r="U104" s="1187"/>
      <c r="V104" s="1062" t="s">
        <v>483</v>
      </c>
      <c r="W104" s="1062" t="s">
        <v>483</v>
      </c>
      <c r="X104" s="1062">
        <v>492.101</v>
      </c>
      <c r="Y104" s="1594"/>
      <c r="Z104" s="3"/>
      <c r="AA104" s="904"/>
    </row>
    <row r="105" spans="2:27" x14ac:dyDescent="0.25">
      <c r="B105" s="996"/>
      <c r="C105" s="994" t="s">
        <v>652</v>
      </c>
      <c r="D105" s="1162">
        <v>161.88300000000001</v>
      </c>
      <c r="E105" s="1229">
        <v>11.273</v>
      </c>
      <c r="F105" s="1230">
        <v>394.87</v>
      </c>
      <c r="G105" s="1230">
        <v>482.29</v>
      </c>
      <c r="H105" s="1230" t="s">
        <v>489</v>
      </c>
      <c r="I105" s="1230" t="s">
        <v>489</v>
      </c>
      <c r="J105" s="1230">
        <v>294.54700000000003</v>
      </c>
      <c r="K105" s="1163">
        <v>1184.7639999999999</v>
      </c>
      <c r="M105" s="1186" t="s">
        <v>772</v>
      </c>
      <c r="N105" s="1062" t="s">
        <v>483</v>
      </c>
      <c r="O105" s="1062" t="s">
        <v>483</v>
      </c>
      <c r="P105" s="1187">
        <v>3604.4470000000001</v>
      </c>
      <c r="Q105" s="1187">
        <v>2314.7730000000001</v>
      </c>
      <c r="R105" s="1187"/>
      <c r="S105" s="1187"/>
      <c r="T105" s="1187"/>
      <c r="U105" s="1187"/>
      <c r="V105" s="1062" t="s">
        <v>483</v>
      </c>
      <c r="W105" s="1062" t="s">
        <v>483</v>
      </c>
      <c r="X105" s="1062">
        <v>15.429</v>
      </c>
      <c r="Y105" s="1594"/>
      <c r="Z105" s="3"/>
      <c r="AA105" s="904"/>
    </row>
    <row r="106" spans="2:27" x14ac:dyDescent="0.25">
      <c r="B106" s="996"/>
      <c r="C106" s="994" t="s">
        <v>653</v>
      </c>
      <c r="D106" s="1162">
        <v>157.36500000000001</v>
      </c>
      <c r="E106" s="1229">
        <v>28.378</v>
      </c>
      <c r="F106" s="1230">
        <v>154.535</v>
      </c>
      <c r="G106" s="1230">
        <v>787.48599999999999</v>
      </c>
      <c r="H106" s="1230" t="s">
        <v>483</v>
      </c>
      <c r="I106" s="1230">
        <v>3.7480000000000002</v>
      </c>
      <c r="J106" s="1230">
        <v>354.512</v>
      </c>
      <c r="K106" s="1163">
        <v>1328.6590000000001</v>
      </c>
      <c r="M106" s="894" t="s">
        <v>479</v>
      </c>
      <c r="N106" s="1062" t="s">
        <v>483</v>
      </c>
      <c r="O106" s="1062">
        <v>4528.174</v>
      </c>
      <c r="P106" s="1062" t="s">
        <v>483</v>
      </c>
      <c r="Q106" s="1062" t="s">
        <v>483</v>
      </c>
      <c r="R106" s="1062"/>
      <c r="S106" s="1062"/>
      <c r="T106" s="1062"/>
      <c r="U106" s="1062"/>
      <c r="V106" s="1062" t="s">
        <v>483</v>
      </c>
      <c r="W106" s="1062" t="s">
        <v>483</v>
      </c>
      <c r="X106" s="1062">
        <v>7.0720000000000001</v>
      </c>
      <c r="Y106" s="904"/>
      <c r="Z106" s="3"/>
      <c r="AA106" s="904"/>
    </row>
    <row r="107" spans="2:27" x14ac:dyDescent="0.25">
      <c r="B107" s="996"/>
      <c r="C107" s="994" t="s">
        <v>654</v>
      </c>
      <c r="D107" s="1162">
        <v>159.93100000000001</v>
      </c>
      <c r="E107" s="1229">
        <v>27.006</v>
      </c>
      <c r="F107" s="1230">
        <v>132.62</v>
      </c>
      <c r="G107" s="1230">
        <v>801.97900000000004</v>
      </c>
      <c r="H107" s="1230" t="s">
        <v>483</v>
      </c>
      <c r="I107" s="1230">
        <v>0.56399999999999995</v>
      </c>
      <c r="J107" s="1230">
        <v>522.95000000000005</v>
      </c>
      <c r="K107" s="1163">
        <v>1485.1189999999999</v>
      </c>
      <c r="M107" s="893" t="s">
        <v>773</v>
      </c>
      <c r="N107" s="1185">
        <v>373.58300000000003</v>
      </c>
      <c r="O107" s="1185">
        <v>1011.24</v>
      </c>
      <c r="P107" s="1193">
        <v>2056.3020000000001</v>
      </c>
      <c r="Q107" s="1193">
        <v>1177.816</v>
      </c>
      <c r="R107" s="1193"/>
      <c r="S107" s="1193"/>
      <c r="T107" s="1193"/>
      <c r="U107" s="1193"/>
      <c r="V107" s="1185">
        <v>214.40799999999999</v>
      </c>
      <c r="W107" s="1185">
        <v>62.768000000000001</v>
      </c>
      <c r="X107" s="1185">
        <v>1324.0619999999999</v>
      </c>
      <c r="Y107" s="1192" t="s">
        <v>789</v>
      </c>
      <c r="Z107" s="3"/>
      <c r="AA107" s="904"/>
    </row>
    <row r="108" spans="2:27" x14ac:dyDescent="0.25">
      <c r="B108" s="996"/>
      <c r="C108" s="994" t="s">
        <v>655</v>
      </c>
      <c r="D108" s="1162">
        <v>157.76</v>
      </c>
      <c r="E108" s="1229">
        <v>50.121000000000002</v>
      </c>
      <c r="F108" s="1230">
        <v>453.01499999999999</v>
      </c>
      <c r="G108" s="1230">
        <v>973.84199999999998</v>
      </c>
      <c r="H108" s="1230" t="s">
        <v>489</v>
      </c>
      <c r="I108" s="1230" t="s">
        <v>489</v>
      </c>
      <c r="J108" s="1230">
        <v>565.46299999999997</v>
      </c>
      <c r="K108" s="1163">
        <v>2042.904</v>
      </c>
      <c r="M108" s="902" t="s">
        <v>721</v>
      </c>
      <c r="N108" s="902"/>
      <c r="O108" s="902"/>
      <c r="P108" s="902"/>
      <c r="Q108" s="902"/>
      <c r="R108" s="902"/>
      <c r="S108" s="902"/>
      <c r="T108" s="902"/>
      <c r="U108" s="902"/>
      <c r="V108" s="1171"/>
      <c r="W108" s="11"/>
      <c r="X108" s="1171"/>
      <c r="Y108" s="3"/>
      <c r="Z108" s="919"/>
      <c r="AA108" s="3"/>
    </row>
    <row r="109" spans="2:27" x14ac:dyDescent="0.25">
      <c r="B109" s="996"/>
      <c r="C109" s="994" t="s">
        <v>656</v>
      </c>
      <c r="D109" s="1162">
        <v>151.48500000000001</v>
      </c>
      <c r="E109" s="1229">
        <v>230.393</v>
      </c>
      <c r="F109" s="1230">
        <v>660.02300000000002</v>
      </c>
      <c r="G109" s="1230">
        <v>4139.92</v>
      </c>
      <c r="H109" s="1230">
        <v>15.487</v>
      </c>
      <c r="I109" s="1230">
        <v>13.882</v>
      </c>
      <c r="J109" s="1230">
        <v>1947.7349999999999</v>
      </c>
      <c r="K109" s="1163">
        <v>7007.4390000000003</v>
      </c>
      <c r="M109" s="11"/>
      <c r="N109" s="11"/>
      <c r="O109" s="11"/>
      <c r="P109" s="11"/>
      <c r="Q109" s="11"/>
      <c r="R109" s="11"/>
      <c r="S109" s="11"/>
      <c r="T109" s="11"/>
      <c r="U109" s="11"/>
      <c r="W109" s="11"/>
      <c r="X109" s="11"/>
      <c r="Y109" s="3"/>
      <c r="Z109" s="3"/>
      <c r="AA109" s="3"/>
    </row>
    <row r="110" spans="2:27" x14ac:dyDescent="0.25">
      <c r="B110" s="996"/>
      <c r="C110" s="994" t="s">
        <v>657</v>
      </c>
      <c r="D110" s="1162">
        <v>153.63900000000001</v>
      </c>
      <c r="E110" s="1229">
        <v>47.058</v>
      </c>
      <c r="F110" s="1230">
        <v>188.00700000000001</v>
      </c>
      <c r="G110" s="1230">
        <v>993.86199999999997</v>
      </c>
      <c r="H110" s="1230">
        <v>3.9420000000000002</v>
      </c>
      <c r="I110" s="1230" t="s">
        <v>489</v>
      </c>
      <c r="J110" s="1230">
        <v>730.52599999999995</v>
      </c>
      <c r="K110" s="1163">
        <v>1964.481</v>
      </c>
    </row>
    <row r="111" spans="2:27" x14ac:dyDescent="0.25">
      <c r="B111" s="996"/>
      <c r="C111" s="994" t="s">
        <v>694</v>
      </c>
      <c r="D111" s="1162">
        <v>153.721</v>
      </c>
      <c r="E111" s="1229">
        <v>28.515000000000001</v>
      </c>
      <c r="F111" s="1230">
        <v>257.74700000000001</v>
      </c>
      <c r="G111" s="1230">
        <v>397.762</v>
      </c>
      <c r="H111" s="1230" t="s">
        <v>489</v>
      </c>
      <c r="I111" s="1230" t="s">
        <v>483</v>
      </c>
      <c r="J111" s="1230">
        <v>450.92200000000003</v>
      </c>
      <c r="K111" s="1163">
        <v>1135.461</v>
      </c>
    </row>
    <row r="112" spans="2:27" x14ac:dyDescent="0.25">
      <c r="B112" s="1007"/>
      <c r="C112" s="1008" t="s">
        <v>659</v>
      </c>
      <c r="D112" s="1164">
        <v>182.84700000000001</v>
      </c>
      <c r="E112" s="1231" t="s">
        <v>489</v>
      </c>
      <c r="F112" s="1232">
        <v>51.692</v>
      </c>
      <c r="G112" s="1232">
        <v>178.41900000000001</v>
      </c>
      <c r="H112" s="1232" t="s">
        <v>483</v>
      </c>
      <c r="I112" s="1232" t="s">
        <v>483</v>
      </c>
      <c r="J112" s="1232">
        <v>181.977</v>
      </c>
      <c r="K112" s="1165">
        <v>420.29700000000003</v>
      </c>
    </row>
    <row r="113" spans="2:12" x14ac:dyDescent="0.25">
      <c r="B113" s="828" t="s">
        <v>595</v>
      </c>
      <c r="C113" s="994" t="s">
        <v>660</v>
      </c>
      <c r="D113" s="1162">
        <v>149.65299999999999</v>
      </c>
      <c r="E113" s="1229">
        <v>41.588999999999999</v>
      </c>
      <c r="F113" s="1230">
        <v>91.87</v>
      </c>
      <c r="G113" s="1230">
        <v>1105.9280000000001</v>
      </c>
      <c r="H113" s="1230">
        <v>12.301</v>
      </c>
      <c r="I113" s="1230" t="s">
        <v>489</v>
      </c>
      <c r="J113" s="1230">
        <v>510.553</v>
      </c>
      <c r="K113" s="1163">
        <v>1765.02</v>
      </c>
    </row>
    <row r="114" spans="2:12" x14ac:dyDescent="0.25">
      <c r="B114" s="996"/>
      <c r="C114" s="994" t="s">
        <v>661</v>
      </c>
      <c r="D114" s="1162">
        <v>147.21299999999999</v>
      </c>
      <c r="E114" s="1229">
        <v>220.99299999999999</v>
      </c>
      <c r="F114" s="1230">
        <v>759.25900000000001</v>
      </c>
      <c r="G114" s="1230">
        <v>3273.0839999999998</v>
      </c>
      <c r="H114" s="1230">
        <v>166.17400000000001</v>
      </c>
      <c r="I114" s="1230">
        <v>14.307</v>
      </c>
      <c r="J114" s="1230">
        <v>993.04</v>
      </c>
      <c r="K114" s="1163">
        <v>5426.8580000000002</v>
      </c>
    </row>
    <row r="115" spans="2:12" x14ac:dyDescent="0.25">
      <c r="B115" s="996"/>
      <c r="C115" s="994" t="s">
        <v>662</v>
      </c>
      <c r="D115" s="1162">
        <v>149.52099999999999</v>
      </c>
      <c r="E115" s="1229">
        <v>43.414999999999999</v>
      </c>
      <c r="F115" s="1230">
        <v>34.012</v>
      </c>
      <c r="G115" s="1230">
        <v>519.553</v>
      </c>
      <c r="H115" s="1230" t="s">
        <v>483</v>
      </c>
      <c r="I115" s="1230" t="s">
        <v>489</v>
      </c>
      <c r="J115" s="1230">
        <v>244.26900000000001</v>
      </c>
      <c r="K115" s="1163">
        <v>844.95100000000002</v>
      </c>
    </row>
    <row r="116" spans="2:12" ht="13.8" thickBot="1" x14ac:dyDescent="0.3">
      <c r="B116" s="998"/>
      <c r="C116" s="999" t="s">
        <v>663</v>
      </c>
      <c r="D116" s="1168">
        <v>165.47</v>
      </c>
      <c r="E116" s="1235">
        <v>45.854999999999997</v>
      </c>
      <c r="F116" s="1236">
        <v>200.33099999999999</v>
      </c>
      <c r="G116" s="1236">
        <v>575.99699999999996</v>
      </c>
      <c r="H116" s="1236" t="s">
        <v>489</v>
      </c>
      <c r="I116" s="1236">
        <v>9.4079999999999995</v>
      </c>
      <c r="J116" s="1236">
        <v>625.26400000000001</v>
      </c>
      <c r="K116" s="1169">
        <v>1458.048</v>
      </c>
    </row>
    <row r="117" spans="2:12" x14ac:dyDescent="0.25">
      <c r="B117" s="300" t="s">
        <v>744</v>
      </c>
      <c r="D117"/>
      <c r="E117" s="1170">
        <f>SUM(E96:E116)</f>
        <v>1248.329</v>
      </c>
      <c r="F117" s="1170">
        <f t="shared" ref="F117:J117" si="42">SUM(F96:F116)</f>
        <v>5539.415</v>
      </c>
      <c r="G117" s="1176">
        <f>SUM(G96:G116)</f>
        <v>24622.003999999997</v>
      </c>
      <c r="H117" s="1170">
        <f t="shared" si="42"/>
        <v>206.49799999999999</v>
      </c>
      <c r="I117" s="1170">
        <f t="shared" si="42"/>
        <v>51.285000000000004</v>
      </c>
      <c r="J117" s="1170">
        <f t="shared" si="42"/>
        <v>12351.157999999999</v>
      </c>
      <c r="K117" s="1083"/>
    </row>
    <row r="118" spans="2:12" x14ac:dyDescent="0.25">
      <c r="D118" s="849"/>
      <c r="E118" s="849"/>
      <c r="G118" s="847" t="s">
        <v>774</v>
      </c>
    </row>
    <row r="119" spans="2:12" ht="13.8" x14ac:dyDescent="0.25">
      <c r="D119" s="849"/>
      <c r="E119" s="849"/>
      <c r="G119" s="1177">
        <f>Q96</f>
        <v>15864.331</v>
      </c>
      <c r="J119" s="1246" t="s">
        <v>822</v>
      </c>
      <c r="K119" s="1247">
        <f>SUM(E117+F117+G119+H117+I117+J117)</f>
        <v>35261.016000000003</v>
      </c>
      <c r="L119" s="1248" t="s">
        <v>752</v>
      </c>
    </row>
    <row r="120" spans="2:12" x14ac:dyDescent="0.25">
      <c r="D120" s="849"/>
      <c r="E120" s="849"/>
      <c r="G120" s="847" t="s">
        <v>775</v>
      </c>
      <c r="K120" s="806"/>
    </row>
    <row r="121" spans="2:12" x14ac:dyDescent="0.25">
      <c r="D121" s="849"/>
      <c r="E121" s="849"/>
      <c r="G121" s="847"/>
    </row>
    <row r="122" spans="2:12" ht="13.8" x14ac:dyDescent="0.25">
      <c r="D122" s="849"/>
      <c r="E122" s="849"/>
      <c r="F122" s="847" t="s">
        <v>776</v>
      </c>
      <c r="G122" s="1178">
        <f>G119/G117</f>
        <v>0.64431518246849451</v>
      </c>
    </row>
    <row r="123" spans="2:12" x14ac:dyDescent="0.25">
      <c r="D123" s="849"/>
      <c r="E123" s="849"/>
    </row>
    <row r="124" spans="2:12" x14ac:dyDescent="0.25">
      <c r="D124" s="8"/>
      <c r="E124" s="8"/>
      <c r="F124" s="8"/>
      <c r="G124" s="1448"/>
      <c r="H124" s="5"/>
      <c r="I124" s="5"/>
      <c r="J124" s="5"/>
      <c r="K124" s="1447"/>
      <c r="L124" s="1"/>
    </row>
    <row r="125" spans="2:12" x14ac:dyDescent="0.25">
      <c r="C125" s="1251"/>
      <c r="D125" s="46"/>
      <c r="E125" s="47"/>
    </row>
    <row r="126" spans="2:12" x14ac:dyDescent="0.25">
      <c r="C126" s="1251"/>
      <c r="D126" s="46"/>
      <c r="E126" s="47"/>
    </row>
    <row r="127" spans="2:12" s="1359" customFormat="1" ht="17.399999999999999" x14ac:dyDescent="0.3">
      <c r="C127" s="1360" t="s">
        <v>870</v>
      </c>
    </row>
    <row r="128" spans="2:12" s="11" customFormat="1" ht="17.399999999999999" x14ac:dyDescent="0.3">
      <c r="C128" s="1412"/>
    </row>
    <row r="129" spans="2:26" s="11" customFormat="1" ht="15.6" x14ac:dyDescent="0.3">
      <c r="B129" s="1543" t="s">
        <v>864</v>
      </c>
      <c r="C129" s="1536"/>
      <c r="D129" s="1536"/>
      <c r="E129" s="1536"/>
      <c r="F129" s="1536"/>
      <c r="G129" s="1536"/>
      <c r="H129" s="1536"/>
      <c r="I129" s="1536"/>
      <c r="J129" s="1536"/>
      <c r="K129" s="1536"/>
      <c r="L129" s="1536"/>
      <c r="M129" s="1536"/>
      <c r="N129" s="1536"/>
      <c r="O129" s="1536"/>
      <c r="P129" s="1536"/>
      <c r="Q129" s="1536"/>
      <c r="R129" s="1536"/>
      <c r="S129" s="1536"/>
      <c r="T129" s="1536"/>
      <c r="U129" s="1536"/>
      <c r="V129" s="1536"/>
      <c r="W129" s="1536"/>
      <c r="X129" s="1536"/>
      <c r="Y129" s="1536"/>
      <c r="Z129" s="1536"/>
    </row>
    <row r="130" spans="2:26" s="11" customFormat="1" ht="15" x14ac:dyDescent="0.25">
      <c r="B130" s="1544" t="s">
        <v>865</v>
      </c>
      <c r="C130" s="1536"/>
      <c r="D130" s="1536"/>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row>
    <row r="131" spans="2:26" s="11" customFormat="1" ht="17.399999999999999" x14ac:dyDescent="0.3">
      <c r="B131" s="1412"/>
    </row>
    <row r="132" spans="2:26" s="11" customFormat="1" ht="15.6" x14ac:dyDescent="0.3">
      <c r="B132" s="1504" t="s">
        <v>617</v>
      </c>
      <c r="J132" s="1504" t="s">
        <v>625</v>
      </c>
    </row>
    <row r="133" spans="2:26" s="11" customFormat="1" ht="17.399999999999999" x14ac:dyDescent="0.3">
      <c r="B133" s="1412"/>
    </row>
    <row r="134" spans="2:26" s="11" customFormat="1" ht="17.399999999999999" x14ac:dyDescent="0.3">
      <c r="B134" s="1412"/>
    </row>
    <row r="135" spans="2:26" s="11" customFormat="1" ht="17.399999999999999" x14ac:dyDescent="0.3">
      <c r="B135" s="1412"/>
    </row>
    <row r="136" spans="2:26" s="11" customFormat="1" ht="17.399999999999999" x14ac:dyDescent="0.3">
      <c r="B136" s="1412"/>
    </row>
    <row r="137" spans="2:26" s="11" customFormat="1" ht="17.399999999999999" x14ac:dyDescent="0.3">
      <c r="B137" s="1412"/>
    </row>
    <row r="138" spans="2:26" s="11" customFormat="1" ht="17.399999999999999" x14ac:dyDescent="0.3">
      <c r="B138" s="1412"/>
    </row>
    <row r="139" spans="2:26" s="11" customFormat="1" ht="17.399999999999999" x14ac:dyDescent="0.3">
      <c r="B139" s="1412"/>
    </row>
    <row r="140" spans="2:26" s="11" customFormat="1" ht="17.399999999999999" x14ac:dyDescent="0.3">
      <c r="B140" s="1412"/>
    </row>
    <row r="141" spans="2:26" s="11" customFormat="1" ht="17.399999999999999" x14ac:dyDescent="0.3">
      <c r="B141" s="1412"/>
    </row>
    <row r="142" spans="2:26" s="11" customFormat="1" ht="17.399999999999999" x14ac:dyDescent="0.3">
      <c r="B142" s="1412"/>
    </row>
    <row r="143" spans="2:26" s="11" customFormat="1" ht="17.399999999999999" x14ac:dyDescent="0.3">
      <c r="B143" s="1412"/>
    </row>
    <row r="144" spans="2:26" s="11" customFormat="1" ht="17.399999999999999" x14ac:dyDescent="0.3">
      <c r="B144" s="1412"/>
    </row>
    <row r="145" spans="2:2" s="11" customFormat="1" ht="17.399999999999999" x14ac:dyDescent="0.3">
      <c r="B145" s="1412"/>
    </row>
    <row r="146" spans="2:2" s="11" customFormat="1" ht="17.399999999999999" x14ac:dyDescent="0.3">
      <c r="B146" s="1412"/>
    </row>
    <row r="147" spans="2:2" s="11" customFormat="1" ht="17.399999999999999" x14ac:dyDescent="0.3">
      <c r="B147" s="1412"/>
    </row>
    <row r="148" spans="2:2" s="11" customFormat="1" ht="17.399999999999999" x14ac:dyDescent="0.3">
      <c r="B148" s="1412"/>
    </row>
    <row r="149" spans="2:2" s="11" customFormat="1" ht="17.399999999999999" x14ac:dyDescent="0.3">
      <c r="B149" s="1412"/>
    </row>
    <row r="150" spans="2:2" s="11" customFormat="1" ht="17.399999999999999" x14ac:dyDescent="0.3">
      <c r="B150" s="1412"/>
    </row>
    <row r="151" spans="2:2" s="11" customFormat="1" ht="17.399999999999999" x14ac:dyDescent="0.3">
      <c r="B151" s="1412"/>
    </row>
    <row r="152" spans="2:2" s="11" customFormat="1" ht="17.399999999999999" x14ac:dyDescent="0.3">
      <c r="B152" s="1412"/>
    </row>
    <row r="153" spans="2:2" s="11" customFormat="1" ht="17.399999999999999" x14ac:dyDescent="0.3">
      <c r="B153" s="1412"/>
    </row>
    <row r="154" spans="2:2" s="11" customFormat="1" ht="17.399999999999999" x14ac:dyDescent="0.3">
      <c r="B154" s="1412"/>
    </row>
    <row r="155" spans="2:2" s="11" customFormat="1" ht="17.399999999999999" x14ac:dyDescent="0.3">
      <c r="B155" s="1412"/>
    </row>
    <row r="156" spans="2:2" s="11" customFormat="1" ht="17.399999999999999" x14ac:dyDescent="0.3">
      <c r="B156" s="1412"/>
    </row>
    <row r="157" spans="2:2" s="11" customFormat="1" ht="17.399999999999999" x14ac:dyDescent="0.3">
      <c r="B157" s="1412"/>
    </row>
    <row r="158" spans="2:2" s="11" customFormat="1" ht="17.399999999999999" x14ac:dyDescent="0.3">
      <c r="B158" s="1412"/>
    </row>
    <row r="159" spans="2:2" s="11" customFormat="1" ht="17.399999999999999" x14ac:dyDescent="0.3">
      <c r="B159" s="1412"/>
    </row>
    <row r="160" spans="2:2" s="11" customFormat="1" ht="17.399999999999999" x14ac:dyDescent="0.3">
      <c r="B160" s="1412"/>
    </row>
    <row r="161" spans="2:2" s="11" customFormat="1" ht="17.399999999999999" x14ac:dyDescent="0.3">
      <c r="B161" s="1412"/>
    </row>
    <row r="162" spans="2:2" s="11" customFormat="1" ht="17.399999999999999" x14ac:dyDescent="0.3">
      <c r="B162" s="1412"/>
    </row>
    <row r="163" spans="2:2" s="11" customFormat="1" ht="17.399999999999999" x14ac:dyDescent="0.3">
      <c r="B163" s="1412"/>
    </row>
    <row r="164" spans="2:2" s="11" customFormat="1" ht="17.399999999999999" x14ac:dyDescent="0.3">
      <c r="B164" s="1412"/>
    </row>
    <row r="165" spans="2:2" s="11" customFormat="1" ht="17.399999999999999" x14ac:dyDescent="0.3">
      <c r="B165" s="1412"/>
    </row>
    <row r="166" spans="2:2" s="11" customFormat="1" ht="17.399999999999999" x14ac:dyDescent="0.3">
      <c r="B166" s="1412"/>
    </row>
    <row r="167" spans="2:2" s="11" customFormat="1" ht="17.399999999999999" x14ac:dyDescent="0.3">
      <c r="B167" s="1412"/>
    </row>
    <row r="168" spans="2:2" s="11" customFormat="1" ht="17.399999999999999" x14ac:dyDescent="0.3">
      <c r="B168" s="1412"/>
    </row>
    <row r="169" spans="2:2" s="11" customFormat="1" ht="17.399999999999999" x14ac:dyDescent="0.3">
      <c r="B169" s="1412"/>
    </row>
    <row r="170" spans="2:2" s="11" customFormat="1" ht="17.399999999999999" x14ac:dyDescent="0.3">
      <c r="B170" s="1412"/>
    </row>
    <row r="171" spans="2:2" s="11" customFormat="1" ht="17.399999999999999" x14ac:dyDescent="0.3">
      <c r="B171" s="1412"/>
    </row>
    <row r="172" spans="2:2" s="11" customFormat="1" ht="17.399999999999999" x14ac:dyDescent="0.3">
      <c r="B172" s="1412"/>
    </row>
    <row r="173" spans="2:2" s="11" customFormat="1" ht="17.399999999999999" x14ac:dyDescent="0.3">
      <c r="B173" s="1412"/>
    </row>
    <row r="174" spans="2:2" s="11" customFormat="1" ht="17.399999999999999" x14ac:dyDescent="0.3">
      <c r="B174" s="1412"/>
    </row>
    <row r="175" spans="2:2" s="11" customFormat="1" ht="17.399999999999999" x14ac:dyDescent="0.3">
      <c r="B175" s="1412"/>
    </row>
    <row r="176" spans="2:2" s="11" customFormat="1" ht="17.399999999999999" x14ac:dyDescent="0.3">
      <c r="B176" s="1412"/>
    </row>
    <row r="177" spans="2:2" s="11" customFormat="1" ht="17.399999999999999" x14ac:dyDescent="0.3">
      <c r="B177" s="1412"/>
    </row>
    <row r="178" spans="2:2" s="11" customFormat="1" ht="17.399999999999999" x14ac:dyDescent="0.3">
      <c r="B178" s="1412"/>
    </row>
    <row r="179" spans="2:2" s="11" customFormat="1" ht="17.399999999999999" x14ac:dyDescent="0.3">
      <c r="B179" s="1412"/>
    </row>
    <row r="180" spans="2:2" s="11" customFormat="1" ht="17.399999999999999" x14ac:dyDescent="0.3">
      <c r="B180" s="1412"/>
    </row>
    <row r="181" spans="2:2" s="11" customFormat="1" ht="17.399999999999999" x14ac:dyDescent="0.3">
      <c r="B181" s="1412"/>
    </row>
    <row r="182" spans="2:2" s="11" customFormat="1" ht="17.399999999999999" x14ac:dyDescent="0.3">
      <c r="B182" s="1412"/>
    </row>
    <row r="183" spans="2:2" s="11" customFormat="1" ht="17.399999999999999" x14ac:dyDescent="0.3">
      <c r="B183" s="1412"/>
    </row>
    <row r="184" spans="2:2" s="11" customFormat="1" ht="17.399999999999999" x14ac:dyDescent="0.3">
      <c r="B184" s="1412"/>
    </row>
    <row r="185" spans="2:2" s="11" customFormat="1" ht="17.399999999999999" x14ac:dyDescent="0.3">
      <c r="B185" s="1412"/>
    </row>
    <row r="186" spans="2:2" s="11" customFormat="1" ht="17.399999999999999" x14ac:dyDescent="0.3">
      <c r="B186" s="1412"/>
    </row>
    <row r="187" spans="2:2" s="11" customFormat="1" ht="17.399999999999999" x14ac:dyDescent="0.3">
      <c r="B187" s="1412"/>
    </row>
    <row r="188" spans="2:2" s="11" customFormat="1" ht="17.399999999999999" x14ac:dyDescent="0.3">
      <c r="B188" s="1412"/>
    </row>
    <row r="189" spans="2:2" s="11" customFormat="1" ht="17.399999999999999" x14ac:dyDescent="0.3">
      <c r="B189" s="1412"/>
    </row>
    <row r="190" spans="2:2" s="11" customFormat="1" ht="17.399999999999999" x14ac:dyDescent="0.3">
      <c r="B190" s="1412"/>
    </row>
    <row r="191" spans="2:2" s="11" customFormat="1" ht="17.399999999999999" x14ac:dyDescent="0.3">
      <c r="B191" s="1412"/>
    </row>
    <row r="192" spans="2:2" s="11" customFormat="1" ht="17.399999999999999" x14ac:dyDescent="0.3">
      <c r="B192" s="1412"/>
    </row>
    <row r="193" spans="1:46" s="11" customFormat="1" ht="17.399999999999999" x14ac:dyDescent="0.3">
      <c r="B193" s="1412"/>
    </row>
    <row r="194" spans="1:46" s="11" customFormat="1" ht="17.399999999999999" x14ac:dyDescent="0.3">
      <c r="B194" s="1412"/>
    </row>
    <row r="195" spans="1:46" s="11" customFormat="1" ht="17.399999999999999" x14ac:dyDescent="0.3">
      <c r="B195" s="1412"/>
    </row>
    <row r="196" spans="1:46" s="11" customFormat="1" ht="17.399999999999999" x14ac:dyDescent="0.3">
      <c r="B196" s="1412"/>
    </row>
    <row r="197" spans="1:46" s="11" customFormat="1" ht="17.399999999999999" x14ac:dyDescent="0.3">
      <c r="B197" s="1412"/>
    </row>
    <row r="198" spans="1:46" x14ac:dyDescent="0.25">
      <c r="C198" s="1251"/>
      <c r="D198" s="46"/>
      <c r="E198" s="47"/>
    </row>
    <row r="199" spans="1:46" s="11" customFormat="1" x14ac:dyDescent="0.25">
      <c r="D199" s="491"/>
      <c r="E199" s="491"/>
      <c r="F199" s="491"/>
      <c r="G199" s="491"/>
      <c r="H199" s="1181"/>
      <c r="I199" s="1181"/>
      <c r="J199" s="1181"/>
    </row>
    <row r="200" spans="1:46" ht="14.4" customHeight="1" x14ac:dyDescent="0.25">
      <c r="A200" s="1254"/>
      <c r="B200" s="1254"/>
      <c r="C200" s="1254"/>
      <c r="D200" s="1254"/>
      <c r="E200" s="1254"/>
      <c r="F200" s="1254"/>
      <c r="G200" s="1254"/>
      <c r="H200" s="1254"/>
      <c r="I200" s="1254"/>
      <c r="J200" s="1254"/>
      <c r="K200" s="1254"/>
      <c r="L200" s="1254"/>
      <c r="M200" s="1254"/>
      <c r="N200" s="1254"/>
      <c r="O200" s="1254"/>
      <c r="P200" s="1254"/>
      <c r="Q200" s="1254"/>
      <c r="R200" s="1254"/>
      <c r="S200" s="1254"/>
      <c r="T200" s="1254"/>
      <c r="U200" s="1254"/>
      <c r="V200" s="1254"/>
      <c r="W200" s="1254"/>
      <c r="X200" s="1254"/>
      <c r="Y200" s="1254"/>
      <c r="Z200" s="1254"/>
      <c r="AA200" s="1254"/>
      <c r="AB200" s="1254"/>
      <c r="AC200" s="1254"/>
      <c r="AD200" s="1254"/>
      <c r="AE200" s="1254"/>
      <c r="AF200" s="1254"/>
      <c r="AG200" s="1254"/>
      <c r="AH200" s="1254"/>
      <c r="AI200" s="1254"/>
      <c r="AJ200" s="1254"/>
      <c r="AK200" s="1254"/>
      <c r="AL200" s="1254"/>
      <c r="AM200" s="1254"/>
      <c r="AN200" s="1254"/>
      <c r="AO200" s="1254"/>
      <c r="AP200" s="1254"/>
      <c r="AQ200" s="1254"/>
      <c r="AR200" s="1254"/>
      <c r="AS200" s="1254"/>
      <c r="AT200" s="1254"/>
    </row>
    <row r="201" spans="1:46" ht="14.4" x14ac:dyDescent="0.25">
      <c r="A201" s="1254"/>
      <c r="B201" s="1254"/>
      <c r="C201" s="1254"/>
      <c r="D201" s="1254"/>
      <c r="E201" s="1254"/>
      <c r="F201" s="1254"/>
      <c r="G201" s="1254"/>
      <c r="H201" s="1254"/>
      <c r="I201" s="1254"/>
      <c r="J201" s="1254"/>
      <c r="K201" s="1254"/>
      <c r="L201" s="1254"/>
      <c r="M201" s="1254"/>
      <c r="N201" s="1254"/>
      <c r="O201" s="1254"/>
      <c r="P201" s="1254"/>
      <c r="Q201" s="1254"/>
      <c r="R201" s="1254"/>
      <c r="S201" s="1254"/>
      <c r="T201" s="1254"/>
      <c r="U201" s="1254"/>
      <c r="V201" s="1254"/>
      <c r="W201" s="1254"/>
      <c r="X201" s="1254"/>
      <c r="Y201" s="1254"/>
      <c r="Z201" s="1254"/>
      <c r="AA201" s="1254"/>
      <c r="AB201" s="1254"/>
      <c r="AC201" s="1254"/>
      <c r="AD201" s="1254"/>
      <c r="AE201" s="1254"/>
      <c r="AF201" s="1254"/>
      <c r="AG201" s="1254"/>
      <c r="AH201" s="1254"/>
      <c r="AI201" s="1254"/>
      <c r="AJ201" s="1254"/>
      <c r="AK201" s="1254"/>
      <c r="AL201" s="1254"/>
      <c r="AM201" s="1254"/>
      <c r="AN201" s="1254"/>
      <c r="AO201" s="1254"/>
      <c r="AP201" s="1254"/>
      <c r="AQ201" s="1254"/>
      <c r="AR201" s="1254"/>
      <c r="AS201" s="1254"/>
      <c r="AT201" s="1254"/>
    </row>
    <row r="202" spans="1:46" s="1541" customFormat="1" ht="18" x14ac:dyDescent="0.3">
      <c r="A202" s="1537"/>
      <c r="B202" s="1538"/>
      <c r="C202" s="1539" t="s">
        <v>823</v>
      </c>
      <c r="D202" s="1540"/>
      <c r="E202" s="1540"/>
      <c r="F202" s="1538"/>
      <c r="G202" s="1538"/>
      <c r="H202" s="1538"/>
      <c r="I202" s="1538"/>
      <c r="J202" s="1538"/>
      <c r="K202" s="1538"/>
      <c r="L202" s="1538"/>
      <c r="M202" s="1538"/>
      <c r="N202" s="1538"/>
      <c r="O202" s="1537"/>
      <c r="P202" s="1537"/>
      <c r="Q202" s="1537"/>
      <c r="R202" s="1537"/>
      <c r="S202" s="1537"/>
      <c r="T202" s="1537"/>
      <c r="U202" s="1537"/>
      <c r="V202" s="1537"/>
      <c r="W202" s="1537"/>
      <c r="X202" s="1537"/>
      <c r="Y202" s="1537"/>
      <c r="Z202" s="1537"/>
      <c r="AA202" s="1537"/>
      <c r="AB202" s="1537"/>
      <c r="AC202" s="1537"/>
      <c r="AD202" s="1537"/>
      <c r="AE202" s="1537"/>
      <c r="AF202" s="1537"/>
      <c r="AG202" s="1537"/>
      <c r="AH202" s="1537"/>
      <c r="AI202" s="1537"/>
      <c r="AJ202" s="1537"/>
      <c r="AK202" s="1537"/>
      <c r="AL202" s="1537"/>
      <c r="AM202" s="1537"/>
      <c r="AN202" s="1537"/>
      <c r="AO202" s="1537"/>
      <c r="AP202" s="1537"/>
      <c r="AQ202" s="1537"/>
      <c r="AR202" s="1537"/>
      <c r="AS202" s="1537"/>
      <c r="AT202" s="1537"/>
    </row>
    <row r="203" spans="1:46" s="11" customFormat="1" ht="18.600000000000001" thickBot="1" x14ac:dyDescent="0.35">
      <c r="A203" s="1254"/>
      <c r="B203" s="1256"/>
      <c r="C203" s="1257"/>
      <c r="D203" s="1258"/>
      <c r="E203" s="1258"/>
      <c r="F203" s="1256"/>
      <c r="G203" s="1256"/>
      <c r="H203" s="1256"/>
      <c r="I203" s="1256"/>
      <c r="J203" s="1256"/>
      <c r="K203" s="1256"/>
      <c r="L203" s="1256"/>
      <c r="M203" s="1256"/>
      <c r="N203" s="1256"/>
      <c r="O203" s="1254"/>
      <c r="P203" s="1254"/>
      <c r="Q203" s="1254"/>
      <c r="R203" s="1254"/>
      <c r="S203" s="1254"/>
      <c r="T203" s="1254"/>
      <c r="U203" s="1254"/>
      <c r="V203" s="1254"/>
      <c r="W203" s="1254"/>
      <c r="X203" s="1254"/>
      <c r="Y203" s="1254"/>
      <c r="Z203" s="1254"/>
      <c r="AA203" s="1254"/>
      <c r="AB203" s="1254"/>
      <c r="AC203" s="1254"/>
      <c r="AD203" s="1254"/>
      <c r="AE203" s="1254"/>
      <c r="AF203" s="1254"/>
      <c r="AG203" s="1254"/>
      <c r="AH203" s="1254"/>
      <c r="AI203" s="1254"/>
      <c r="AJ203" s="1254"/>
      <c r="AK203" s="1254"/>
      <c r="AL203" s="1254"/>
      <c r="AM203" s="1254"/>
      <c r="AN203" s="1254"/>
      <c r="AO203" s="1254"/>
      <c r="AP203" s="1254"/>
      <c r="AQ203" s="1254"/>
      <c r="AR203" s="1254"/>
      <c r="AS203" s="1254"/>
      <c r="AT203" s="1254"/>
    </row>
    <row r="204" spans="1:46" ht="13.2" customHeight="1" x14ac:dyDescent="0.25">
      <c r="A204" s="1254"/>
      <c r="B204" s="1254"/>
      <c r="C204" s="1259" t="s">
        <v>362</v>
      </c>
      <c r="D204" s="1260" t="s">
        <v>363</v>
      </c>
      <c r="E204" s="1261" t="s">
        <v>364</v>
      </c>
      <c r="F204" s="1254"/>
      <c r="G204" s="1254"/>
      <c r="H204" s="1254"/>
      <c r="I204" s="1254"/>
      <c r="J204" s="1254"/>
      <c r="K204" s="1254"/>
      <c r="L204" s="1254"/>
      <c r="M204" s="1254"/>
      <c r="N204" s="1254"/>
      <c r="O204" s="1254"/>
      <c r="P204" s="1254"/>
      <c r="Q204" s="1254"/>
      <c r="R204" s="1254"/>
      <c r="S204" s="1254"/>
      <c r="T204" s="1254"/>
      <c r="U204" s="1254"/>
      <c r="V204" s="1254"/>
      <c r="W204" s="1254"/>
      <c r="X204" s="1254"/>
      <c r="Y204" s="1254"/>
      <c r="Z204" s="1254"/>
      <c r="AA204" s="1254"/>
      <c r="AB204" s="1254"/>
      <c r="AC204" s="1254"/>
      <c r="AD204" s="1254"/>
      <c r="AE204" s="1254"/>
      <c r="AF204" s="1254"/>
      <c r="AG204" s="1254"/>
      <c r="AH204" s="1254"/>
      <c r="AI204" s="1254"/>
      <c r="AJ204" s="1254"/>
      <c r="AK204" s="1254"/>
      <c r="AL204" s="1254"/>
      <c r="AM204" s="1254"/>
      <c r="AN204" s="1254"/>
      <c r="AO204" s="1254"/>
      <c r="AP204" s="1254"/>
      <c r="AQ204" s="1254"/>
      <c r="AR204" s="1254"/>
      <c r="AS204" s="1254"/>
      <c r="AT204" s="1254"/>
    </row>
    <row r="205" spans="1:46" ht="15.6" customHeight="1" thickBot="1" x14ac:dyDescent="0.3">
      <c r="A205" s="1254"/>
      <c r="B205" s="1254"/>
      <c r="C205" s="1262">
        <f>2400-700</f>
        <v>1700</v>
      </c>
      <c r="D205" s="1263">
        <f>C205/8760</f>
        <v>0.19406392694063926</v>
      </c>
      <c r="E205" s="1264">
        <f>ROUNDUP(D205,2)</f>
        <v>0.2</v>
      </c>
      <c r="F205" s="1254"/>
      <c r="G205" s="1254"/>
      <c r="H205" s="1254"/>
      <c r="I205" s="1254"/>
      <c r="J205" s="1254"/>
      <c r="K205" s="1254"/>
      <c r="L205" s="1254"/>
      <c r="M205" s="1254"/>
      <c r="N205" s="1254"/>
      <c r="O205" s="1254"/>
      <c r="P205" s="1254"/>
      <c r="Q205" s="1254"/>
      <c r="R205" s="1254"/>
      <c r="S205" s="1254"/>
      <c r="T205" s="1254"/>
      <c r="U205" s="1254"/>
      <c r="V205" s="1254"/>
      <c r="W205" s="1254"/>
      <c r="X205" s="1254"/>
      <c r="Y205" s="1254"/>
      <c r="Z205" s="1254"/>
      <c r="AA205" s="1254"/>
      <c r="AB205" s="1254"/>
      <c r="AC205" s="1254"/>
      <c r="AD205" s="1254"/>
      <c r="AE205" s="1254"/>
      <c r="AF205" s="1254"/>
      <c r="AG205" s="1254"/>
      <c r="AH205" s="1254"/>
      <c r="AI205" s="1254"/>
      <c r="AJ205" s="1254"/>
      <c r="AK205" s="1254"/>
      <c r="AL205" s="1254"/>
      <c r="AM205" s="1254"/>
      <c r="AN205" s="1254"/>
      <c r="AO205" s="1254"/>
      <c r="AP205" s="1254"/>
      <c r="AQ205" s="1254"/>
      <c r="AR205" s="1254"/>
      <c r="AS205" s="1254"/>
      <c r="AT205" s="1254"/>
    </row>
    <row r="206" spans="1:46" ht="14.4" customHeight="1" x14ac:dyDescent="0.25">
      <c r="A206" s="1254"/>
      <c r="B206" s="1254"/>
      <c r="C206" s="1255"/>
      <c r="D206" s="46"/>
      <c r="E206" s="47"/>
      <c r="F206" s="1254"/>
      <c r="G206" s="1254"/>
      <c r="H206" s="1254"/>
      <c r="I206" s="1254"/>
      <c r="J206" s="1254"/>
      <c r="K206" s="1254"/>
      <c r="L206" s="1254"/>
      <c r="M206" s="1254"/>
      <c r="N206" s="1254"/>
      <c r="O206" s="1254"/>
      <c r="P206" s="1254"/>
      <c r="Q206" s="1254"/>
      <c r="R206" s="1254"/>
      <c r="S206" s="1254"/>
      <c r="T206" s="1254"/>
      <c r="U206" s="1254"/>
      <c r="V206" s="1254"/>
      <c r="W206" s="1254"/>
      <c r="X206" s="1254"/>
      <c r="Y206" s="1254"/>
      <c r="Z206" s="1254"/>
      <c r="AA206" s="1254"/>
      <c r="AB206" s="1254"/>
      <c r="AC206" s="1254"/>
      <c r="AD206" s="1254"/>
      <c r="AE206" s="1254"/>
      <c r="AF206" s="1254"/>
      <c r="AG206" s="1254"/>
      <c r="AH206" s="1254"/>
      <c r="AI206" s="1254"/>
      <c r="AJ206" s="1254"/>
      <c r="AK206" s="1254"/>
      <c r="AL206" s="1254"/>
      <c r="AM206" s="1254"/>
      <c r="AN206" s="1254"/>
      <c r="AO206" s="1254"/>
      <c r="AP206" s="1254"/>
      <c r="AQ206" s="1254"/>
      <c r="AR206" s="1254"/>
      <c r="AS206" s="1254"/>
      <c r="AT206" s="1254"/>
    </row>
    <row r="207" spans="1:46" ht="14.4" customHeight="1" thickBot="1" x14ac:dyDescent="0.3">
      <c r="A207" s="1254"/>
      <c r="B207" s="1254"/>
      <c r="C207" s="1255"/>
      <c r="D207" s="46"/>
      <c r="E207" s="47"/>
      <c r="F207" s="1254"/>
      <c r="G207" s="1254"/>
      <c r="H207" s="1254"/>
      <c r="I207" s="1254"/>
      <c r="J207" s="1254"/>
      <c r="K207" s="1254"/>
      <c r="L207" s="1254"/>
      <c r="M207" s="1254"/>
      <c r="N207" s="1254"/>
      <c r="O207" s="1254"/>
      <c r="P207" s="1254"/>
      <c r="Q207" s="1254"/>
      <c r="R207" s="1254"/>
      <c r="S207" s="1254"/>
      <c r="T207" s="1254"/>
      <c r="U207" s="1254"/>
      <c r="V207" s="1254"/>
      <c r="W207" s="1254"/>
      <c r="X207" s="1254"/>
      <c r="Y207" s="1254"/>
      <c r="Z207" s="1254"/>
      <c r="AA207" s="1254"/>
      <c r="AB207" s="1254"/>
      <c r="AC207" s="1254"/>
      <c r="AD207" s="1254"/>
      <c r="AE207" s="1254"/>
      <c r="AF207" s="1254"/>
      <c r="AG207" s="1254"/>
      <c r="AH207" s="1254"/>
      <c r="AI207" s="1254"/>
      <c r="AJ207" s="1254"/>
      <c r="AK207" s="1254"/>
      <c r="AL207" s="1254"/>
      <c r="AM207" s="1254"/>
      <c r="AN207" s="1254"/>
      <c r="AO207" s="1254"/>
      <c r="AP207" s="1254"/>
      <c r="AQ207" s="1254"/>
      <c r="AR207" s="1254"/>
      <c r="AS207" s="1254"/>
      <c r="AT207" s="1254"/>
    </row>
    <row r="208" spans="1:46" ht="14.4" customHeight="1" thickTop="1" x14ac:dyDescent="0.25">
      <c r="A208" s="1254"/>
      <c r="B208" s="1254"/>
      <c r="C208" s="1599" t="s">
        <v>474</v>
      </c>
      <c r="D208" s="1600"/>
      <c r="E208" s="1601"/>
      <c r="F208" s="1254"/>
      <c r="G208" s="1254"/>
      <c r="H208" s="1254"/>
      <c r="I208" s="1254"/>
      <c r="J208" s="1254"/>
      <c r="K208" s="1254"/>
      <c r="L208" s="1254"/>
      <c r="M208" s="1254"/>
      <c r="N208" s="1254"/>
      <c r="O208" s="1254"/>
      <c r="P208" s="1254"/>
      <c r="Q208" s="1254"/>
      <c r="R208" s="1254"/>
      <c r="S208" s="1254"/>
      <c r="T208" s="1254"/>
      <c r="U208" s="1254"/>
      <c r="V208" s="1254"/>
      <c r="W208" s="1254"/>
      <c r="X208" s="1254"/>
      <c r="Y208" s="1254"/>
      <c r="Z208" s="1254"/>
      <c r="AA208" s="1254"/>
      <c r="AB208" s="1254"/>
      <c r="AC208" s="1254"/>
      <c r="AD208" s="1254"/>
      <c r="AE208" s="1254"/>
      <c r="AF208" s="1254"/>
      <c r="AG208" s="1254"/>
      <c r="AH208" s="1254"/>
      <c r="AI208" s="1254"/>
      <c r="AJ208" s="1254"/>
      <c r="AK208" s="1254"/>
      <c r="AL208" s="1254"/>
      <c r="AM208" s="1254"/>
      <c r="AN208" s="1254"/>
      <c r="AO208" s="1254"/>
      <c r="AP208" s="1254"/>
      <c r="AQ208" s="1254"/>
      <c r="AR208" s="1254"/>
      <c r="AS208" s="1254"/>
      <c r="AT208" s="1254"/>
    </row>
    <row r="209" spans="1:46" ht="14.4" customHeight="1" x14ac:dyDescent="0.25">
      <c r="A209" s="1254"/>
      <c r="B209" s="1254"/>
      <c r="C209" s="440"/>
      <c r="D209" s="522" t="s">
        <v>346</v>
      </c>
      <c r="E209" s="523" t="s">
        <v>347</v>
      </c>
      <c r="F209" s="1254"/>
      <c r="G209" s="1254"/>
      <c r="H209" s="1254"/>
      <c r="I209" s="1254"/>
      <c r="J209" s="1254"/>
      <c r="K209" s="1254"/>
      <c r="L209" s="1254"/>
      <c r="M209" s="1254"/>
      <c r="N209" s="1254"/>
      <c r="O209" s="1254"/>
      <c r="P209" s="1254"/>
      <c r="Q209" s="1254"/>
      <c r="R209" s="1254"/>
      <c r="S209" s="1254"/>
      <c r="T209" s="1254"/>
      <c r="U209" s="1254"/>
      <c r="V209" s="1254"/>
      <c r="W209" s="1254"/>
      <c r="X209" s="1254"/>
      <c r="Y209" s="1254"/>
      <c r="Z209" s="1254"/>
      <c r="AA209" s="1254"/>
      <c r="AB209" s="1254"/>
      <c r="AC209" s="1254"/>
      <c r="AD209" s="1254"/>
      <c r="AE209" s="1254"/>
      <c r="AF209" s="1254"/>
      <c r="AG209" s="1254"/>
      <c r="AH209" s="1254"/>
      <c r="AI209" s="1254"/>
      <c r="AJ209" s="1254"/>
      <c r="AK209" s="1254"/>
      <c r="AL209" s="1254"/>
      <c r="AM209" s="1254"/>
      <c r="AN209" s="1254"/>
      <c r="AO209" s="1254"/>
      <c r="AP209" s="1254"/>
      <c r="AQ209" s="1254"/>
      <c r="AR209" s="1254"/>
      <c r="AS209" s="1254"/>
      <c r="AT209" s="1254"/>
    </row>
    <row r="210" spans="1:46" ht="14.4" customHeight="1" x14ac:dyDescent="0.3">
      <c r="A210" s="1254"/>
      <c r="B210" s="1254"/>
      <c r="C210" s="430" t="s">
        <v>130</v>
      </c>
      <c r="D210" s="435">
        <v>0.71</v>
      </c>
      <c r="E210" s="431">
        <v>0.79</v>
      </c>
      <c r="F210" s="1254"/>
      <c r="G210" s="1254"/>
      <c r="H210" s="1254"/>
      <c r="I210" s="1254"/>
      <c r="J210" s="1254"/>
      <c r="K210" s="1254"/>
      <c r="L210" s="1254"/>
      <c r="M210" s="1254"/>
      <c r="N210" s="1254"/>
      <c r="O210" s="1254"/>
      <c r="P210" s="1254"/>
      <c r="Q210" s="1254"/>
      <c r="R210" s="1254"/>
      <c r="S210" s="1254"/>
      <c r="T210" s="1254"/>
      <c r="U210" s="1254"/>
      <c r="V210" s="1254"/>
      <c r="W210" s="1254"/>
      <c r="X210" s="1254"/>
      <c r="Y210" s="1254"/>
      <c r="Z210" s="1254"/>
      <c r="AA210" s="1254"/>
      <c r="AB210" s="1254"/>
      <c r="AC210" s="1254"/>
      <c r="AD210" s="1254"/>
      <c r="AE210" s="1254"/>
      <c r="AF210" s="1254"/>
      <c r="AG210" s="1254"/>
      <c r="AH210" s="1254"/>
      <c r="AI210" s="1254"/>
      <c r="AJ210" s="1254"/>
      <c r="AK210" s="1254"/>
      <c r="AL210" s="1254"/>
      <c r="AM210" s="1254"/>
      <c r="AN210" s="1254"/>
      <c r="AO210" s="1254"/>
      <c r="AP210" s="1254"/>
      <c r="AQ210" s="1254"/>
      <c r="AR210" s="1254"/>
      <c r="AS210" s="1254"/>
      <c r="AT210" s="1254"/>
    </row>
    <row r="211" spans="1:46" ht="14.4" customHeight="1" x14ac:dyDescent="0.3">
      <c r="A211" s="1254"/>
      <c r="B211" s="1254"/>
      <c r="C211" s="430" t="s">
        <v>125</v>
      </c>
      <c r="D211" s="436">
        <v>0.72</v>
      </c>
      <c r="E211" s="431">
        <v>0.76</v>
      </c>
      <c r="F211" s="1254"/>
      <c r="G211" s="1254"/>
      <c r="H211" s="1254"/>
      <c r="I211" s="1254"/>
      <c r="J211" s="1254"/>
      <c r="K211" s="1254"/>
      <c r="L211" s="1254"/>
      <c r="M211" s="1254"/>
      <c r="N211" s="1254"/>
      <c r="O211" s="1254"/>
      <c r="P211" s="1254"/>
      <c r="Q211" s="1254"/>
      <c r="R211" s="1254"/>
      <c r="S211" s="1254"/>
      <c r="T211" s="1254"/>
      <c r="U211" s="1254"/>
      <c r="V211" s="1254"/>
      <c r="W211" s="1254"/>
      <c r="X211" s="1254"/>
      <c r="Y211" s="1254"/>
      <c r="Z211" s="1254"/>
      <c r="AA211" s="1254"/>
      <c r="AB211" s="1254"/>
      <c r="AC211" s="1254"/>
      <c r="AD211" s="1254"/>
      <c r="AE211" s="1254"/>
      <c r="AF211" s="1254"/>
      <c r="AG211" s="1254"/>
      <c r="AH211" s="1254"/>
      <c r="AI211" s="1254"/>
      <c r="AJ211" s="1254"/>
      <c r="AK211" s="1254"/>
      <c r="AL211" s="1254"/>
      <c r="AM211" s="1254"/>
      <c r="AN211" s="1254"/>
      <c r="AO211" s="1254"/>
      <c r="AP211" s="1254"/>
      <c r="AQ211" s="1254"/>
      <c r="AR211" s="1254"/>
      <c r="AS211" s="1254"/>
      <c r="AT211" s="1254"/>
    </row>
    <row r="212" spans="1:46" ht="14.4" customHeight="1" x14ac:dyDescent="0.3">
      <c r="A212" s="1254"/>
      <c r="B212" s="1254"/>
      <c r="C212" s="430" t="s">
        <v>126</v>
      </c>
      <c r="D212" s="436"/>
      <c r="E212" s="431"/>
      <c r="F212" s="1254"/>
      <c r="G212" s="1254"/>
      <c r="H212" s="1254"/>
      <c r="I212" s="1254"/>
      <c r="J212" s="1254"/>
      <c r="K212" s="1254"/>
      <c r="L212" s="1254"/>
      <c r="M212" s="1254"/>
      <c r="N212" s="1254"/>
      <c r="O212" s="1254"/>
      <c r="P212" s="1254"/>
      <c r="Q212" s="1254"/>
      <c r="R212" s="1254"/>
      <c r="S212" s="1254"/>
      <c r="T212" s="1254"/>
      <c r="U212" s="1254"/>
      <c r="V212" s="1254"/>
      <c r="W212" s="1254"/>
      <c r="X212" s="1254"/>
      <c r="Y212" s="1254"/>
      <c r="Z212" s="1254"/>
      <c r="AA212" s="1254"/>
      <c r="AB212" s="1254"/>
      <c r="AC212" s="1254"/>
      <c r="AD212" s="1254"/>
      <c r="AE212" s="1254"/>
      <c r="AF212" s="1254"/>
      <c r="AG212" s="1254"/>
      <c r="AH212" s="1254"/>
      <c r="AI212" s="1254"/>
      <c r="AJ212" s="1254"/>
      <c r="AK212" s="1254"/>
      <c r="AL212" s="1254"/>
      <c r="AM212" s="1254"/>
      <c r="AN212" s="1254"/>
      <c r="AO212" s="1254"/>
      <c r="AP212" s="1254"/>
      <c r="AQ212" s="1254"/>
      <c r="AR212" s="1254"/>
      <c r="AS212" s="1254"/>
      <c r="AT212" s="1254"/>
    </row>
    <row r="213" spans="1:46" ht="14.4" customHeight="1" x14ac:dyDescent="0.3">
      <c r="A213" s="1254"/>
      <c r="B213" s="1254"/>
      <c r="C213" s="430" t="s">
        <v>127</v>
      </c>
      <c r="D213" s="436">
        <v>0.61</v>
      </c>
      <c r="E213" s="431">
        <v>0.67</v>
      </c>
      <c r="F213" s="1254"/>
      <c r="G213" s="1254"/>
      <c r="H213" s="1254"/>
      <c r="I213" s="1254"/>
      <c r="J213" s="1254"/>
      <c r="K213" s="1254"/>
      <c r="L213" s="1254"/>
      <c r="M213" s="1254"/>
      <c r="N213" s="1254"/>
      <c r="O213" s="1254"/>
      <c r="P213" s="1254"/>
      <c r="Q213" s="1254"/>
      <c r="R213" s="1254"/>
      <c r="S213" s="1254"/>
      <c r="T213" s="1254"/>
      <c r="U213" s="1254"/>
      <c r="V213" s="1254"/>
      <c r="W213" s="1254"/>
      <c r="X213" s="1254"/>
      <c r="Y213" s="1254"/>
      <c r="Z213" s="1254"/>
      <c r="AA213" s="1254"/>
      <c r="AB213" s="1254"/>
      <c r="AC213" s="1254"/>
      <c r="AD213" s="1254"/>
      <c r="AE213" s="1254"/>
      <c r="AF213" s="1254"/>
      <c r="AG213" s="1254"/>
      <c r="AH213" s="1254"/>
      <c r="AI213" s="1254"/>
      <c r="AJ213" s="1254"/>
      <c r="AK213" s="1254"/>
      <c r="AL213" s="1254"/>
      <c r="AM213" s="1254"/>
      <c r="AN213" s="1254"/>
      <c r="AO213" s="1254"/>
      <c r="AP213" s="1254"/>
      <c r="AQ213" s="1254"/>
      <c r="AR213" s="1254"/>
      <c r="AS213" s="1254"/>
      <c r="AT213" s="1254"/>
    </row>
    <row r="214" spans="1:46" ht="14.4" customHeight="1" x14ac:dyDescent="0.3">
      <c r="A214" s="1254"/>
      <c r="B214" s="1254"/>
      <c r="C214" s="430" t="s">
        <v>280</v>
      </c>
      <c r="D214" s="436">
        <v>1</v>
      </c>
      <c r="E214" s="431">
        <v>1</v>
      </c>
      <c r="F214" s="1254"/>
      <c r="G214" s="1254"/>
      <c r="H214" s="1254"/>
      <c r="I214" s="1254"/>
      <c r="J214" s="1254"/>
      <c r="K214" s="1254"/>
      <c r="L214" s="1254"/>
      <c r="M214" s="1254"/>
      <c r="N214" s="1254"/>
      <c r="O214" s="1254"/>
      <c r="P214" s="1254"/>
      <c r="Q214" s="1254"/>
      <c r="R214" s="1254"/>
      <c r="S214" s="1254"/>
      <c r="T214" s="1254"/>
      <c r="U214" s="1254"/>
      <c r="V214" s="1254"/>
      <c r="W214" s="1254"/>
      <c r="X214" s="1254"/>
      <c r="Y214" s="1254"/>
      <c r="Z214" s="1254"/>
      <c r="AA214" s="1254"/>
      <c r="AB214" s="1254"/>
      <c r="AC214" s="1254"/>
      <c r="AD214" s="1254"/>
      <c r="AE214" s="1254"/>
      <c r="AF214" s="1254"/>
      <c r="AG214" s="1254"/>
      <c r="AH214" s="1254"/>
      <c r="AI214" s="1254"/>
      <c r="AJ214" s="1254"/>
      <c r="AK214" s="1254"/>
      <c r="AL214" s="1254"/>
      <c r="AM214" s="1254"/>
      <c r="AN214" s="1254"/>
      <c r="AO214" s="1254"/>
      <c r="AP214" s="1254"/>
      <c r="AQ214" s="1254"/>
      <c r="AR214" s="1254"/>
      <c r="AS214" s="1254"/>
      <c r="AT214" s="1254"/>
    </row>
    <row r="215" spans="1:46" ht="14.4" customHeight="1" x14ac:dyDescent="0.3">
      <c r="A215" s="1254"/>
      <c r="B215" s="1254"/>
      <c r="C215" s="432" t="s">
        <v>144</v>
      </c>
      <c r="D215" s="745">
        <f>E225</f>
        <v>2.3153398272438954</v>
      </c>
      <c r="E215" s="746">
        <f>D215</f>
        <v>2.3153398272438954</v>
      </c>
      <c r="F215" s="1254"/>
      <c r="G215" s="1254"/>
      <c r="H215" s="1254"/>
      <c r="I215" s="1254"/>
      <c r="J215" s="1254"/>
      <c r="K215" s="1254"/>
      <c r="L215" s="1254"/>
      <c r="M215" s="1254"/>
      <c r="N215" s="1254"/>
      <c r="O215" s="1254"/>
      <c r="P215" s="1254"/>
      <c r="Q215" s="1254"/>
      <c r="R215" s="1254"/>
      <c r="S215" s="1254"/>
      <c r="T215" s="1254"/>
      <c r="U215" s="1254"/>
      <c r="V215" s="1254"/>
      <c r="W215" s="1254"/>
      <c r="X215" s="1254"/>
      <c r="Y215" s="1254"/>
      <c r="Z215" s="1254"/>
      <c r="AA215" s="1254"/>
      <c r="AB215" s="1254"/>
      <c r="AC215" s="1254"/>
      <c r="AD215" s="1254"/>
      <c r="AE215" s="1254"/>
      <c r="AF215" s="1254"/>
      <c r="AG215" s="1254"/>
      <c r="AH215" s="1254"/>
      <c r="AI215" s="1254"/>
      <c r="AJ215" s="1254"/>
      <c r="AK215" s="1254"/>
      <c r="AL215" s="1254"/>
      <c r="AM215" s="1254"/>
      <c r="AN215" s="1254"/>
      <c r="AO215" s="1254"/>
      <c r="AP215" s="1254"/>
      <c r="AQ215" s="1254"/>
      <c r="AR215" s="1254"/>
      <c r="AS215" s="1254"/>
      <c r="AT215" s="1254"/>
    </row>
    <row r="216" spans="1:46" ht="14.4" customHeight="1" x14ac:dyDescent="0.3">
      <c r="A216" s="1254"/>
      <c r="B216" s="1254"/>
      <c r="C216" s="430" t="s">
        <v>128</v>
      </c>
      <c r="D216" s="741">
        <v>0.95</v>
      </c>
      <c r="E216" s="742">
        <v>0.98</v>
      </c>
      <c r="F216" s="827" t="s">
        <v>833</v>
      </c>
      <c r="G216" s="1254"/>
      <c r="H216" s="1254"/>
      <c r="I216" s="1254"/>
      <c r="J216" s="1254"/>
      <c r="K216" s="1254"/>
      <c r="L216" s="1254"/>
      <c r="M216" s="1254"/>
      <c r="N216" s="1254"/>
      <c r="O216" s="1254"/>
      <c r="P216" s="1254"/>
      <c r="Q216" s="1254"/>
      <c r="R216" s="1254"/>
      <c r="S216" s="1254"/>
      <c r="T216" s="1254"/>
      <c r="U216" s="1254"/>
      <c r="V216" s="1254"/>
      <c r="W216" s="1254"/>
      <c r="X216" s="1254"/>
      <c r="Y216" s="1254"/>
      <c r="Z216" s="1254"/>
      <c r="AA216" s="1254"/>
      <c r="AB216" s="1254"/>
      <c r="AC216" s="1254"/>
      <c r="AD216" s="1254"/>
      <c r="AE216" s="1254"/>
      <c r="AF216" s="1254"/>
      <c r="AG216" s="1254"/>
      <c r="AH216" s="1254"/>
      <c r="AI216" s="1254"/>
      <c r="AJ216" s="1254"/>
      <c r="AK216" s="1254"/>
      <c r="AL216" s="1254"/>
      <c r="AM216" s="1254"/>
      <c r="AN216" s="1254"/>
      <c r="AO216" s="1254"/>
      <c r="AP216" s="1254"/>
      <c r="AQ216" s="1254"/>
      <c r="AR216" s="1254"/>
      <c r="AS216" s="1254"/>
      <c r="AT216" s="1254"/>
    </row>
    <row r="217" spans="1:46" ht="14.4" customHeight="1" thickBot="1" x14ac:dyDescent="0.35">
      <c r="A217" s="1254"/>
      <c r="B217" s="1254"/>
      <c r="C217" s="433" t="s">
        <v>129</v>
      </c>
      <c r="D217" s="438"/>
      <c r="E217" s="434"/>
      <c r="F217" s="1254" t="s">
        <v>834</v>
      </c>
      <c r="G217" s="1254"/>
      <c r="H217" s="1254"/>
      <c r="I217" s="1254"/>
      <c r="J217" s="1254"/>
      <c r="K217" s="1254"/>
      <c r="L217" s="1254"/>
      <c r="M217" s="1254"/>
      <c r="N217" s="1254"/>
      <c r="O217" s="1254"/>
      <c r="P217" s="1254"/>
      <c r="Q217" s="1254"/>
      <c r="R217" s="1254"/>
      <c r="S217" s="1254"/>
      <c r="T217" s="1254"/>
      <c r="U217" s="1254"/>
      <c r="V217" s="1254"/>
      <c r="W217" s="1254"/>
      <c r="X217" s="1254"/>
      <c r="Y217" s="1254"/>
      <c r="Z217" s="1254"/>
      <c r="AA217" s="1254"/>
      <c r="AB217" s="1254"/>
      <c r="AC217" s="1254"/>
      <c r="AD217" s="1254"/>
      <c r="AE217" s="1254"/>
      <c r="AF217" s="1254"/>
      <c r="AG217" s="1254"/>
      <c r="AH217" s="1254"/>
      <c r="AI217" s="1254"/>
      <c r="AJ217" s="1254"/>
      <c r="AK217" s="1254"/>
      <c r="AL217" s="1254"/>
      <c r="AM217" s="1254"/>
      <c r="AN217" s="1254"/>
      <c r="AO217" s="1254"/>
      <c r="AP217" s="1254"/>
      <c r="AQ217" s="1254"/>
      <c r="AR217" s="1254"/>
      <c r="AS217" s="1254"/>
      <c r="AT217" s="1254"/>
    </row>
    <row r="218" spans="1:46" ht="14.4" customHeight="1" thickTop="1" x14ac:dyDescent="0.3">
      <c r="A218" s="1254"/>
      <c r="B218" s="1254"/>
      <c r="C218" s="248"/>
      <c r="D218" s="244"/>
      <c r="E218" s="249"/>
      <c r="F218" s="1254"/>
      <c r="G218" s="1254"/>
      <c r="H218" s="1254"/>
      <c r="I218" s="1254"/>
      <c r="J218" s="1254"/>
      <c r="K218" s="1254"/>
      <c r="L218" s="1254"/>
      <c r="M218" s="1254"/>
      <c r="N218" s="1254"/>
      <c r="O218" s="1254"/>
      <c r="P218" s="1254"/>
      <c r="Q218" s="1254"/>
      <c r="R218" s="1254"/>
      <c r="S218" s="1254"/>
      <c r="T218" s="1254"/>
      <c r="U218" s="1254"/>
      <c r="V218" s="1254"/>
      <c r="W218" s="1254"/>
      <c r="X218" s="1254"/>
      <c r="Y218" s="1254"/>
      <c r="Z218" s="1254"/>
      <c r="AA218" s="1254"/>
      <c r="AB218" s="1254"/>
      <c r="AC218" s="1254"/>
      <c r="AD218" s="1254"/>
      <c r="AE218" s="1254"/>
      <c r="AF218" s="1254"/>
      <c r="AG218" s="1254"/>
      <c r="AH218" s="1254"/>
      <c r="AI218" s="1254"/>
      <c r="AJ218" s="1254"/>
      <c r="AK218" s="1254"/>
      <c r="AL218" s="1254"/>
      <c r="AM218" s="1254"/>
      <c r="AN218" s="1254"/>
      <c r="AO218" s="1254"/>
      <c r="AP218" s="1254"/>
      <c r="AQ218" s="1254"/>
      <c r="AR218" s="1254"/>
      <c r="AS218" s="1254"/>
      <c r="AT218" s="1254"/>
    </row>
    <row r="219" spans="1:46" ht="14.4" customHeight="1" thickBot="1" x14ac:dyDescent="0.35">
      <c r="A219" s="1254"/>
      <c r="B219" s="1254"/>
      <c r="C219" s="247"/>
      <c r="D219" s="244"/>
      <c r="E219" s="218"/>
      <c r="F219" s="1254"/>
      <c r="G219" s="1254"/>
      <c r="H219" s="1254"/>
      <c r="I219" s="1254"/>
      <c r="J219" s="1254"/>
      <c r="K219" s="1254"/>
      <c r="L219" s="1254"/>
      <c r="M219" s="1254"/>
      <c r="N219" s="1254"/>
      <c r="O219" s="1254"/>
      <c r="P219" s="1254"/>
      <c r="Q219" s="1254"/>
      <c r="R219" s="1254"/>
      <c r="S219" s="1254"/>
      <c r="T219" s="1254"/>
      <c r="U219" s="1254"/>
      <c r="V219" s="1254"/>
      <c r="W219" s="1254"/>
      <c r="X219" s="1254"/>
      <c r="Y219" s="1254"/>
      <c r="Z219" s="1254"/>
      <c r="AA219" s="1254"/>
      <c r="AB219" s="1254"/>
      <c r="AC219" s="1254"/>
      <c r="AD219" s="1254"/>
      <c r="AE219" s="1254"/>
      <c r="AF219" s="1254"/>
      <c r="AG219" s="1254"/>
      <c r="AH219" s="1254"/>
      <c r="AI219" s="1254"/>
      <c r="AJ219" s="1254"/>
      <c r="AK219" s="1254"/>
      <c r="AL219" s="1254"/>
      <c r="AM219" s="1254"/>
      <c r="AN219" s="1254"/>
      <c r="AO219" s="1254"/>
      <c r="AP219" s="1254"/>
      <c r="AQ219" s="1254"/>
      <c r="AR219" s="1254"/>
      <c r="AS219" s="1254"/>
      <c r="AT219" s="1254"/>
    </row>
    <row r="220" spans="1:46" ht="14.4" customHeight="1" x14ac:dyDescent="0.3">
      <c r="A220" s="1254"/>
      <c r="B220" s="1254"/>
      <c r="C220" s="1265" t="s">
        <v>534</v>
      </c>
      <c r="D220" s="1266" t="s">
        <v>539</v>
      </c>
      <c r="E220" s="1267" t="s">
        <v>541</v>
      </c>
      <c r="F220" s="1254"/>
      <c r="G220" s="1254"/>
      <c r="H220" s="1254"/>
      <c r="I220" s="1254"/>
      <c r="J220" s="1254"/>
      <c r="K220" s="1254"/>
      <c r="L220" s="1254"/>
      <c r="M220" s="1254"/>
      <c r="N220" s="1254"/>
      <c r="O220" s="1254"/>
      <c r="P220" s="1254"/>
      <c r="Q220" s="1254"/>
      <c r="R220" s="1254"/>
      <c r="S220" s="1254"/>
      <c r="T220" s="1254"/>
      <c r="U220" s="1254"/>
      <c r="V220" s="1254"/>
      <c r="W220" s="1254"/>
      <c r="X220" s="1254"/>
      <c r="Y220" s="1254"/>
      <c r="Z220" s="1254"/>
      <c r="AA220" s="1254"/>
      <c r="AB220" s="1254"/>
      <c r="AC220" s="1254"/>
      <c r="AD220" s="1254"/>
      <c r="AE220" s="1254"/>
      <c r="AF220" s="1254"/>
      <c r="AG220" s="1254"/>
      <c r="AH220" s="1254"/>
      <c r="AI220" s="1254"/>
      <c r="AJ220" s="1254"/>
      <c r="AK220" s="1254"/>
      <c r="AL220" s="1254"/>
      <c r="AM220" s="1254"/>
      <c r="AN220" s="1254"/>
      <c r="AO220" s="1254"/>
      <c r="AP220" s="1254"/>
      <c r="AQ220" s="1254"/>
      <c r="AR220" s="1254"/>
      <c r="AS220" s="1254"/>
      <c r="AT220" s="1254"/>
    </row>
    <row r="221" spans="1:46" ht="14.4" customHeight="1" x14ac:dyDescent="0.3">
      <c r="A221" s="1254"/>
      <c r="B221" s="1254"/>
      <c r="C221" s="1268" t="s">
        <v>535</v>
      </c>
      <c r="D221" s="759">
        <v>0.34414680681988247</v>
      </c>
      <c r="E221" s="1269">
        <v>1.8</v>
      </c>
      <c r="F221" s="1254"/>
      <c r="G221" s="1254"/>
      <c r="H221" s="1254"/>
      <c r="I221" s="1254"/>
      <c r="J221" s="1254"/>
      <c r="K221" s="1254"/>
      <c r="L221" s="1254"/>
      <c r="M221" s="1254"/>
      <c r="N221" s="1254"/>
      <c r="O221" s="1254"/>
      <c r="P221" s="1254"/>
      <c r="Q221" s="1254"/>
      <c r="R221" s="1254"/>
      <c r="S221" s="1254"/>
      <c r="T221" s="1254"/>
      <c r="U221" s="1254"/>
      <c r="V221" s="1254"/>
      <c r="W221" s="1254"/>
      <c r="X221" s="1254"/>
      <c r="Y221" s="1254"/>
      <c r="Z221" s="1254"/>
      <c r="AA221" s="1254"/>
      <c r="AB221" s="1254"/>
      <c r="AC221" s="1254"/>
      <c r="AD221" s="1254"/>
      <c r="AE221" s="1254"/>
      <c r="AF221" s="1254"/>
      <c r="AG221" s="1254"/>
      <c r="AH221" s="1254"/>
      <c r="AI221" s="1254"/>
      <c r="AJ221" s="1254"/>
      <c r="AK221" s="1254"/>
      <c r="AL221" s="1254"/>
      <c r="AM221" s="1254"/>
      <c r="AN221" s="1254"/>
      <c r="AO221" s="1254"/>
      <c r="AP221" s="1254"/>
      <c r="AQ221" s="1254"/>
      <c r="AR221" s="1254"/>
      <c r="AS221" s="1254"/>
      <c r="AT221" s="1254"/>
    </row>
    <row r="222" spans="1:46" ht="14.4" customHeight="1" x14ac:dyDescent="0.3">
      <c r="A222" s="1254"/>
      <c r="B222" s="1254"/>
      <c r="C222" s="1270" t="s">
        <v>536</v>
      </c>
      <c r="D222" s="751">
        <v>0.20990067264891993</v>
      </c>
      <c r="E222" s="1269">
        <v>2.2000000000000002</v>
      </c>
      <c r="F222" s="1254"/>
      <c r="G222" s="1254"/>
      <c r="H222" s="1254"/>
      <c r="I222" s="1254"/>
      <c r="J222" s="1254"/>
      <c r="K222" s="1254"/>
      <c r="L222" s="1254"/>
      <c r="M222" s="1254"/>
      <c r="N222" s="1254"/>
      <c r="O222" s="1254"/>
      <c r="P222" s="1254"/>
      <c r="Q222" s="1254"/>
      <c r="R222" s="1254"/>
      <c r="S222" s="1254"/>
      <c r="T222" s="1254"/>
      <c r="U222" s="1254"/>
      <c r="V222" s="1254"/>
      <c r="W222" s="1254"/>
      <c r="X222" s="1254"/>
      <c r="Y222" s="1254"/>
      <c r="Z222" s="1254"/>
      <c r="AA222" s="1254"/>
      <c r="AB222" s="1254"/>
      <c r="AC222" s="1254"/>
      <c r="AD222" s="1254"/>
      <c r="AE222" s="1254"/>
      <c r="AF222" s="1254"/>
      <c r="AG222" s="1254"/>
      <c r="AH222" s="1254"/>
      <c r="AI222" s="1254"/>
      <c r="AJ222" s="1254"/>
      <c r="AK222" s="1254"/>
      <c r="AL222" s="1254"/>
      <c r="AM222" s="1254"/>
      <c r="AN222" s="1254"/>
      <c r="AO222" s="1254"/>
      <c r="AP222" s="1254"/>
      <c r="AQ222" s="1254"/>
      <c r="AR222" s="1254"/>
      <c r="AS222" s="1254"/>
      <c r="AT222" s="1254"/>
    </row>
    <row r="223" spans="1:46" ht="14.4" customHeight="1" x14ac:dyDescent="0.25">
      <c r="A223" s="1254"/>
      <c r="B223" s="1254"/>
      <c r="C223" s="1271" t="s">
        <v>537</v>
      </c>
      <c r="D223" s="761">
        <v>0.39737597937496316</v>
      </c>
      <c r="E223" s="1272">
        <v>2.8</v>
      </c>
      <c r="F223" s="1254"/>
      <c r="G223" s="1254"/>
      <c r="H223" s="1254"/>
      <c r="I223" s="1254"/>
      <c r="J223" s="1254"/>
      <c r="K223" s="1254"/>
      <c r="L223" s="1254"/>
      <c r="M223" s="1254"/>
      <c r="N223" s="1254"/>
      <c r="O223" s="1254"/>
      <c r="P223" s="1254"/>
      <c r="Q223" s="1254"/>
      <c r="R223" s="1254"/>
      <c r="S223" s="1254"/>
      <c r="T223" s="1254"/>
      <c r="U223" s="1254"/>
      <c r="V223" s="1254"/>
      <c r="W223" s="1254"/>
      <c r="X223" s="1254"/>
      <c r="Y223" s="1254"/>
      <c r="Z223" s="1254"/>
      <c r="AA223" s="1254"/>
      <c r="AB223" s="1254"/>
      <c r="AC223" s="1254"/>
      <c r="AD223" s="1254"/>
      <c r="AE223" s="1254"/>
      <c r="AF223" s="1254"/>
      <c r="AG223" s="1254"/>
      <c r="AH223" s="1254"/>
      <c r="AI223" s="1254"/>
      <c r="AJ223" s="1254"/>
      <c r="AK223" s="1254"/>
      <c r="AL223" s="1254"/>
      <c r="AM223" s="1254"/>
      <c r="AN223" s="1254"/>
      <c r="AO223" s="1254"/>
      <c r="AP223" s="1254"/>
      <c r="AQ223" s="1254"/>
      <c r="AR223" s="1254"/>
      <c r="AS223" s="1254"/>
      <c r="AT223" s="1254"/>
    </row>
    <row r="224" spans="1:46" ht="14.4" customHeight="1" thickBot="1" x14ac:dyDescent="0.3">
      <c r="A224" s="1254"/>
      <c r="B224" s="1254"/>
      <c r="C224" s="1273" t="s">
        <v>538</v>
      </c>
      <c r="D224" s="1274">
        <v>4.857654115623445E-2</v>
      </c>
      <c r="E224" s="1275">
        <v>2.5</v>
      </c>
      <c r="F224" s="1254"/>
      <c r="G224" s="1254"/>
      <c r="H224" s="1254"/>
      <c r="I224" s="1254"/>
      <c r="J224" s="1254"/>
      <c r="K224" s="1254"/>
      <c r="L224" s="1254"/>
      <c r="M224" s="1254"/>
      <c r="N224" s="1254"/>
      <c r="O224" s="1254"/>
      <c r="P224" s="1254"/>
      <c r="Q224" s="1254"/>
      <c r="R224" s="1254"/>
      <c r="S224" s="1254"/>
      <c r="T224" s="1254"/>
      <c r="U224" s="1254"/>
      <c r="V224" s="1254"/>
      <c r="W224" s="1254"/>
      <c r="X224" s="1254"/>
      <c r="Y224" s="1254"/>
      <c r="Z224" s="1254"/>
      <c r="AA224" s="1254"/>
      <c r="AB224" s="1254"/>
      <c r="AC224" s="1254"/>
      <c r="AD224" s="1254"/>
      <c r="AE224" s="1254"/>
      <c r="AF224" s="1254"/>
      <c r="AG224" s="1254"/>
      <c r="AH224" s="1254"/>
      <c r="AI224" s="1254"/>
      <c r="AJ224" s="1254"/>
      <c r="AK224" s="1254"/>
      <c r="AL224" s="1254"/>
      <c r="AM224" s="1254"/>
      <c r="AN224" s="1254"/>
      <c r="AO224" s="1254"/>
      <c r="AP224" s="1254"/>
      <c r="AQ224" s="1254"/>
      <c r="AR224" s="1254"/>
      <c r="AS224" s="1254"/>
      <c r="AT224" s="1254"/>
    </row>
    <row r="225" spans="1:46" ht="14.4" customHeight="1" x14ac:dyDescent="0.25">
      <c r="A225" s="1254"/>
      <c r="B225" s="1254"/>
      <c r="C225" s="248"/>
      <c r="D225" s="244" t="s">
        <v>540</v>
      </c>
      <c r="E225" s="753">
        <f>SUMPRODUCT(D221:D224,E221:E224)</f>
        <v>2.3153398272438954</v>
      </c>
      <c r="F225" s="1254"/>
      <c r="G225" s="1254"/>
      <c r="H225" s="1254"/>
      <c r="I225" s="1254"/>
      <c r="J225" s="1254"/>
      <c r="K225" s="1254"/>
      <c r="L225" s="1254"/>
      <c r="M225" s="1254"/>
      <c r="N225" s="1254"/>
      <c r="O225" s="1254"/>
      <c r="P225" s="1254"/>
      <c r="Q225" s="1254"/>
      <c r="R225" s="1254"/>
      <c r="S225" s="1254"/>
      <c r="T225" s="1254"/>
      <c r="U225" s="1254"/>
      <c r="V225" s="1254"/>
      <c r="W225" s="1254"/>
      <c r="X225" s="1254"/>
      <c r="Y225" s="1254"/>
      <c r="Z225" s="1254"/>
      <c r="AA225" s="1254"/>
      <c r="AB225" s="1254"/>
      <c r="AC225" s="1254"/>
      <c r="AD225" s="1254"/>
      <c r="AE225" s="1254"/>
      <c r="AF225" s="1254"/>
      <c r="AG225" s="1254"/>
      <c r="AH225" s="1254"/>
      <c r="AI225" s="1254"/>
      <c r="AJ225" s="1254"/>
      <c r="AK225" s="1254"/>
      <c r="AL225" s="1254"/>
      <c r="AM225" s="1254"/>
      <c r="AN225" s="1254"/>
      <c r="AO225" s="1254"/>
      <c r="AP225" s="1254"/>
      <c r="AQ225" s="1254"/>
      <c r="AR225" s="1254"/>
      <c r="AS225" s="1254"/>
      <c r="AT225" s="1254"/>
    </row>
    <row r="226" spans="1:46" ht="14.4" customHeight="1" x14ac:dyDescent="0.25">
      <c r="A226" s="1254"/>
      <c r="B226" s="1254"/>
      <c r="C226" s="1254"/>
      <c r="D226" s="1254"/>
      <c r="E226" s="1254"/>
      <c r="F226" s="1254"/>
      <c r="G226" s="1254"/>
      <c r="H226" s="1254"/>
      <c r="I226" s="1254"/>
      <c r="J226" s="1254"/>
      <c r="K226" s="1254"/>
      <c r="L226" s="1254"/>
      <c r="M226" s="1254"/>
      <c r="N226" s="1254"/>
      <c r="O226" s="1254"/>
      <c r="P226" s="1254"/>
      <c r="Q226" s="1254"/>
      <c r="R226" s="1254"/>
      <c r="S226" s="1254"/>
      <c r="T226" s="1254"/>
      <c r="U226" s="1254"/>
      <c r="V226" s="1254"/>
      <c r="W226" s="1254"/>
      <c r="X226" s="1254"/>
      <c r="Y226" s="1254"/>
      <c r="Z226" s="1254"/>
      <c r="AA226" s="1254"/>
      <c r="AB226" s="1254"/>
      <c r="AC226" s="1254"/>
      <c r="AD226" s="1254"/>
      <c r="AE226" s="1254"/>
      <c r="AF226" s="1254"/>
      <c r="AG226" s="1254"/>
      <c r="AH226" s="1254"/>
      <c r="AI226" s="1254"/>
      <c r="AJ226" s="1254"/>
      <c r="AK226" s="1254"/>
      <c r="AL226" s="1254"/>
      <c r="AM226" s="1254"/>
      <c r="AN226" s="1254"/>
      <c r="AO226" s="1254"/>
      <c r="AP226" s="1254"/>
      <c r="AQ226" s="1254"/>
      <c r="AR226" s="1254"/>
      <c r="AS226" s="1254"/>
      <c r="AT226" s="1254"/>
    </row>
    <row r="227" spans="1:46" ht="14.4" customHeight="1" x14ac:dyDescent="0.25">
      <c r="A227" s="1254"/>
      <c r="B227" s="1254"/>
      <c r="C227" s="1254"/>
      <c r="D227" s="1254"/>
      <c r="E227" s="1254"/>
      <c r="F227" s="1254"/>
      <c r="G227" s="1254"/>
      <c r="H227" s="1254"/>
      <c r="I227" s="1254"/>
      <c r="J227" s="1254"/>
      <c r="K227" s="1254"/>
      <c r="L227" s="1254"/>
      <c r="M227" s="1254"/>
      <c r="N227" s="1254"/>
      <c r="O227" s="1254"/>
      <c r="P227" s="1254"/>
      <c r="Q227" s="1254"/>
      <c r="R227" s="1254"/>
      <c r="S227" s="1254"/>
      <c r="T227" s="1254"/>
      <c r="U227" s="1254"/>
      <c r="V227" s="1254"/>
      <c r="W227" s="1254"/>
      <c r="X227" s="1254"/>
      <c r="Y227" s="1254"/>
      <c r="Z227" s="1254"/>
      <c r="AA227" s="1254"/>
      <c r="AB227" s="1254"/>
      <c r="AC227" s="1254"/>
      <c r="AD227" s="1254"/>
      <c r="AE227" s="1254"/>
      <c r="AF227" s="1254"/>
      <c r="AG227" s="1254"/>
      <c r="AH227" s="1254"/>
      <c r="AI227" s="1254"/>
      <c r="AJ227" s="1254"/>
      <c r="AK227" s="1254"/>
      <c r="AL227" s="1254"/>
      <c r="AM227" s="1254"/>
      <c r="AN227" s="1254"/>
      <c r="AO227" s="1254"/>
      <c r="AP227" s="1254"/>
      <c r="AQ227" s="1254"/>
      <c r="AR227" s="1254"/>
      <c r="AS227" s="1254"/>
      <c r="AT227" s="1254"/>
    </row>
    <row r="228" spans="1:46" ht="14.4" customHeight="1" x14ac:dyDescent="0.25">
      <c r="A228" s="1254"/>
      <c r="B228" s="1254"/>
      <c r="C228" s="1254"/>
      <c r="D228" s="1254"/>
      <c r="E228" s="1254"/>
      <c r="F228" s="1254"/>
      <c r="G228" s="1254"/>
      <c r="H228" s="1254"/>
      <c r="I228" s="1254"/>
      <c r="J228" s="1254"/>
      <c r="K228" s="1254"/>
      <c r="L228" s="1254"/>
      <c r="M228" s="1254"/>
      <c r="N228" s="1254"/>
      <c r="O228" s="1254"/>
      <c r="P228" s="1254"/>
      <c r="Q228" s="1254"/>
      <c r="R228" s="1254"/>
      <c r="S228" s="1254"/>
      <c r="T228" s="1254"/>
      <c r="U228" s="1254"/>
      <c r="V228" s="1254"/>
      <c r="W228" s="1254"/>
      <c r="X228" s="1254"/>
      <c r="Y228" s="1254"/>
      <c r="Z228" s="1254"/>
      <c r="AA228" s="1254"/>
      <c r="AB228" s="1254"/>
      <c r="AC228" s="1254"/>
      <c r="AD228" s="1254"/>
      <c r="AE228" s="1254"/>
      <c r="AF228" s="1254"/>
      <c r="AG228" s="1254"/>
      <c r="AH228" s="1254"/>
      <c r="AI228" s="1254"/>
      <c r="AJ228" s="1254"/>
      <c r="AK228" s="1254"/>
      <c r="AL228" s="1254"/>
      <c r="AM228" s="1254"/>
      <c r="AN228" s="1254"/>
      <c r="AO228" s="1254"/>
      <c r="AP228" s="1254"/>
      <c r="AQ228" s="1254"/>
      <c r="AR228" s="1254"/>
      <c r="AS228" s="1254"/>
      <c r="AT228" s="1254"/>
    </row>
    <row r="229" spans="1:46" ht="14.4" customHeight="1" x14ac:dyDescent="0.25">
      <c r="A229" s="1254"/>
      <c r="B229" s="1254"/>
      <c r="C229" s="1254"/>
      <c r="D229" s="1254"/>
      <c r="E229" s="1254"/>
      <c r="F229" s="1254"/>
      <c r="G229" s="1254"/>
      <c r="H229" s="1254"/>
      <c r="I229" s="1254"/>
      <c r="J229" s="1254"/>
      <c r="K229" s="1254"/>
      <c r="L229" s="1254"/>
      <c r="M229" s="1254"/>
      <c r="N229" s="1254"/>
      <c r="O229" s="1254"/>
      <c r="P229" s="1254"/>
      <c r="Q229" s="1254"/>
      <c r="R229" s="1254"/>
      <c r="S229" s="1254"/>
      <c r="T229" s="1254"/>
      <c r="U229" s="1254"/>
      <c r="V229" s="1254"/>
      <c r="W229" s="1254"/>
      <c r="X229" s="1254"/>
      <c r="Y229" s="1254"/>
      <c r="Z229" s="1254"/>
      <c r="AA229" s="1254"/>
      <c r="AB229" s="1254"/>
      <c r="AC229" s="1254"/>
      <c r="AD229" s="1254"/>
      <c r="AE229" s="1254"/>
      <c r="AF229" s="1254"/>
      <c r="AG229" s="1254"/>
      <c r="AH229" s="1254"/>
      <c r="AI229" s="1254"/>
      <c r="AJ229" s="1254"/>
      <c r="AK229" s="1254"/>
      <c r="AL229" s="1254"/>
      <c r="AM229" s="1254"/>
      <c r="AN229" s="1254"/>
      <c r="AO229" s="1254"/>
      <c r="AP229" s="1254"/>
      <c r="AQ229" s="1254"/>
      <c r="AR229" s="1254"/>
      <c r="AS229" s="1254"/>
      <c r="AT229" s="1254"/>
    </row>
    <row r="230" spans="1:46" ht="14.4" customHeight="1" x14ac:dyDescent="0.25">
      <c r="A230" s="1254"/>
      <c r="B230" s="1254"/>
      <c r="C230" s="719" t="s">
        <v>824</v>
      </c>
      <c r="D230" s="719"/>
      <c r="E230" s="719"/>
      <c r="F230" s="1252"/>
      <c r="G230" s="1252"/>
      <c r="H230" s="3"/>
      <c r="I230" s="885"/>
      <c r="J230" s="3"/>
      <c r="K230" s="919"/>
      <c r="L230" s="3"/>
      <c r="M230" s="919"/>
      <c r="N230" s="3"/>
      <c r="O230" s="919"/>
      <c r="P230" s="3"/>
      <c r="Q230" s="919"/>
      <c r="R230" s="919"/>
      <c r="S230" s="919"/>
      <c r="T230" s="919"/>
      <c r="U230" s="919"/>
      <c r="V230" s="3"/>
      <c r="W230" s="1254"/>
      <c r="X230" s="1254"/>
      <c r="Y230" s="1254"/>
      <c r="Z230" s="1254"/>
      <c r="AA230" s="1254"/>
      <c r="AB230" s="1254"/>
      <c r="AC230" s="1254"/>
      <c r="AD230" s="1254"/>
      <c r="AE230" s="1254"/>
      <c r="AF230" s="1254"/>
      <c r="AG230" s="1254"/>
      <c r="AH230" s="1254"/>
      <c r="AI230" s="1254"/>
      <c r="AJ230" s="1254"/>
      <c r="AK230" s="1254"/>
      <c r="AL230" s="1254"/>
      <c r="AM230" s="1254"/>
      <c r="AN230" s="1254"/>
      <c r="AO230" s="1254"/>
      <c r="AP230" s="1254"/>
      <c r="AQ230" s="1254"/>
      <c r="AR230" s="1254"/>
      <c r="AS230" s="1254"/>
      <c r="AT230" s="1254"/>
    </row>
    <row r="231" spans="1:46" ht="15.6" customHeight="1" x14ac:dyDescent="0.25">
      <c r="A231" s="1254"/>
      <c r="B231" s="1254"/>
      <c r="C231" s="719"/>
      <c r="D231" s="719"/>
      <c r="E231" s="719"/>
      <c r="F231" s="1252"/>
      <c r="G231" s="1252"/>
      <c r="H231" s="3"/>
      <c r="I231" s="885"/>
      <c r="J231" s="3"/>
      <c r="K231" s="919"/>
      <c r="L231" s="3"/>
      <c r="M231" s="919"/>
      <c r="N231" s="3"/>
      <c r="O231" s="919"/>
      <c r="P231" s="3"/>
      <c r="Q231" s="919"/>
      <c r="R231" s="919"/>
      <c r="S231" s="919"/>
      <c r="T231" s="919"/>
      <c r="U231" s="919"/>
      <c r="V231" s="3"/>
      <c r="W231" s="1254"/>
      <c r="X231" s="1254"/>
      <c r="Y231" s="1254"/>
      <c r="Z231" s="1254"/>
      <c r="AA231" s="1254"/>
      <c r="AB231" s="1254"/>
      <c r="AC231" s="1254"/>
      <c r="AD231" s="1254"/>
      <c r="AE231" s="1254"/>
      <c r="AF231" s="1254"/>
      <c r="AG231" s="1254"/>
      <c r="AH231" s="1254"/>
      <c r="AI231" s="1254"/>
      <c r="AJ231" s="1254"/>
      <c r="AK231" s="1254"/>
      <c r="AL231" s="1254"/>
      <c r="AM231" s="1254"/>
      <c r="AN231" s="1254"/>
      <c r="AO231" s="1254"/>
      <c r="AP231" s="1254"/>
      <c r="AQ231" s="1254"/>
      <c r="AR231" s="1254"/>
      <c r="AS231" s="1254"/>
      <c r="AT231" s="1254"/>
    </row>
    <row r="232" spans="1:46" ht="14.4" customHeight="1" x14ac:dyDescent="0.25">
      <c r="A232" s="1254"/>
      <c r="B232" s="1254"/>
      <c r="C232" s="719"/>
      <c r="D232" s="719"/>
      <c r="E232" s="719"/>
      <c r="F232" s="1252"/>
      <c r="G232" s="1252"/>
      <c r="H232" s="3"/>
      <c r="I232" s="885"/>
      <c r="J232" s="3"/>
      <c r="K232" s="919"/>
      <c r="L232" s="3"/>
      <c r="M232" s="919"/>
      <c r="N232" s="3"/>
      <c r="O232" s="919"/>
      <c r="P232" s="3"/>
      <c r="Q232" s="919"/>
      <c r="R232" s="919"/>
      <c r="S232" s="919"/>
      <c r="T232" s="919"/>
      <c r="U232" s="919"/>
      <c r="V232" s="3"/>
      <c r="W232" s="1254"/>
      <c r="X232" s="1254"/>
      <c r="Y232" s="1254"/>
      <c r="Z232" s="1254"/>
      <c r="AA232" s="1254"/>
      <c r="AB232" s="1254"/>
      <c r="AC232" s="1254"/>
      <c r="AD232" s="1254"/>
      <c r="AE232" s="1254"/>
      <c r="AF232" s="1254"/>
      <c r="AG232" s="1254"/>
      <c r="AH232" s="1254"/>
      <c r="AI232" s="1254"/>
      <c r="AJ232" s="1254"/>
      <c r="AK232" s="1254"/>
      <c r="AL232" s="1254"/>
      <c r="AM232" s="1254"/>
      <c r="AN232" s="1254"/>
      <c r="AO232" s="1254"/>
      <c r="AP232" s="1254"/>
      <c r="AQ232" s="1254"/>
      <c r="AR232" s="1254"/>
      <c r="AS232" s="1254"/>
      <c r="AT232" s="1254"/>
    </row>
    <row r="233" spans="1:46" ht="14.4" customHeight="1" x14ac:dyDescent="0.25">
      <c r="A233" s="1254"/>
      <c r="B233" s="1254"/>
      <c r="C233" s="697" t="s">
        <v>825</v>
      </c>
      <c r="D233" s="1282" t="s">
        <v>826</v>
      </c>
      <c r="E233" s="698"/>
      <c r="F233" s="921"/>
      <c r="G233" s="921"/>
      <c r="H233" s="1611"/>
      <c r="I233" s="1611"/>
      <c r="J233" s="1611"/>
      <c r="K233" s="3"/>
      <c r="L233" s="921"/>
      <c r="M233" s="1283"/>
      <c r="N233" s="1283"/>
      <c r="O233" s="1283"/>
      <c r="P233" s="1283"/>
      <c r="Q233" s="1283"/>
      <c r="R233" s="1283"/>
      <c r="S233" s="1283"/>
      <c r="T233" s="1283"/>
      <c r="U233" s="1283"/>
      <c r="V233" s="1283"/>
      <c r="W233" s="1254"/>
      <c r="X233" s="1254"/>
      <c r="Y233" s="1254"/>
      <c r="Z233" s="1254"/>
      <c r="AA233" s="1254"/>
      <c r="AB233" s="1254"/>
      <c r="AC233" s="1254"/>
      <c r="AD233" s="1254"/>
      <c r="AE233" s="1254"/>
      <c r="AF233" s="1254"/>
      <c r="AG233" s="1254"/>
      <c r="AH233" s="1254"/>
      <c r="AI233" s="1254"/>
      <c r="AJ233" s="1254"/>
      <c r="AK233" s="1254"/>
      <c r="AL233" s="1254"/>
      <c r="AM233" s="1254"/>
      <c r="AN233" s="1254"/>
      <c r="AO233" s="1254"/>
      <c r="AP233" s="1254"/>
      <c r="AQ233" s="1254"/>
      <c r="AR233" s="1254"/>
      <c r="AS233" s="1254"/>
      <c r="AT233" s="1254"/>
    </row>
    <row r="234" spans="1:46" ht="14.4" customHeight="1" x14ac:dyDescent="0.25">
      <c r="A234" s="1254"/>
      <c r="B234" s="1254"/>
      <c r="C234" s="1276"/>
      <c r="D234" s="1595">
        <v>2010</v>
      </c>
      <c r="E234" s="1595"/>
      <c r="F234" s="921"/>
      <c r="G234" s="921"/>
      <c r="H234" s="1611"/>
      <c r="I234" s="1611"/>
      <c r="J234" s="1611"/>
      <c r="K234" s="1603"/>
      <c r="L234" s="1603"/>
      <c r="M234" s="1603"/>
      <c r="N234" s="1603"/>
      <c r="O234" s="1603"/>
      <c r="P234" s="1603"/>
      <c r="Q234" s="3"/>
      <c r="R234" s="3"/>
      <c r="S234" s="3"/>
      <c r="T234" s="3"/>
      <c r="U234" s="3"/>
      <c r="V234" s="3"/>
      <c r="W234" s="1254"/>
      <c r="X234" s="1254"/>
      <c r="Y234" s="1254"/>
      <c r="Z234" s="1254"/>
      <c r="AA234" s="1254"/>
      <c r="AB234" s="1254"/>
      <c r="AC234" s="1254"/>
      <c r="AD234" s="1254"/>
      <c r="AE234" s="1254"/>
      <c r="AF234" s="1254"/>
      <c r="AG234" s="1254"/>
      <c r="AH234" s="1254"/>
      <c r="AI234" s="1254"/>
      <c r="AJ234" s="1254"/>
      <c r="AK234" s="1254"/>
      <c r="AL234" s="1254"/>
      <c r="AM234" s="1254"/>
      <c r="AN234" s="1254"/>
      <c r="AO234" s="1254"/>
      <c r="AP234" s="1254"/>
      <c r="AQ234" s="1254"/>
      <c r="AR234" s="1254"/>
      <c r="AS234" s="1254"/>
      <c r="AT234" s="1254"/>
    </row>
    <row r="235" spans="1:46" ht="14.4" customHeight="1" x14ac:dyDescent="0.25">
      <c r="A235" s="1254"/>
      <c r="B235" s="1254"/>
      <c r="C235" s="906" t="s">
        <v>827</v>
      </c>
      <c r="D235" s="1277">
        <v>877.02586197999995</v>
      </c>
      <c r="E235" s="1278">
        <v>13.366150230000001</v>
      </c>
      <c r="F235" s="1118"/>
      <c r="G235" s="1118"/>
      <c r="H235" s="1084"/>
      <c r="I235" s="1084"/>
      <c r="J235" s="1084"/>
      <c r="K235" s="1284"/>
      <c r="L235" s="1205"/>
      <c r="M235" s="1284"/>
      <c r="N235" s="1205"/>
      <c r="O235" s="1284"/>
      <c r="P235" s="1205"/>
      <c r="Q235" s="3"/>
      <c r="R235" s="3"/>
      <c r="S235" s="3"/>
      <c r="T235" s="3"/>
      <c r="U235" s="3"/>
      <c r="V235" s="3"/>
      <c r="W235" s="1254"/>
      <c r="X235" s="1254"/>
      <c r="Y235" s="1254"/>
      <c r="Z235" s="1254"/>
      <c r="AA235" s="1254"/>
      <c r="AB235" s="1254"/>
      <c r="AC235" s="1254"/>
      <c r="AD235" s="1254"/>
      <c r="AE235" s="1254"/>
      <c r="AF235" s="1254"/>
      <c r="AG235" s="1254"/>
      <c r="AH235" s="1254"/>
      <c r="AI235" s="1254"/>
      <c r="AJ235" s="1254"/>
      <c r="AK235" s="1254"/>
      <c r="AL235" s="1254"/>
      <c r="AM235" s="1254"/>
      <c r="AN235" s="1254"/>
      <c r="AO235" s="1254"/>
      <c r="AP235" s="1254"/>
      <c r="AQ235" s="1254"/>
      <c r="AR235" s="1254"/>
      <c r="AS235" s="1254"/>
      <c r="AT235" s="1254"/>
    </row>
    <row r="236" spans="1:46" ht="14.4" customHeight="1" x14ac:dyDescent="0.25">
      <c r="A236" s="1254"/>
      <c r="B236" s="1254"/>
      <c r="C236" s="889" t="s">
        <v>828</v>
      </c>
      <c r="D236" s="1280">
        <v>456.48342821</v>
      </c>
      <c r="E236" s="1281">
        <v>11.262377900000001</v>
      </c>
      <c r="F236" s="970"/>
      <c r="G236" s="970"/>
      <c r="H236" s="1285"/>
      <c r="I236" s="1285"/>
      <c r="J236" s="1285"/>
      <c r="K236" s="1253"/>
      <c r="L236" s="917"/>
      <c r="M236" s="1253"/>
      <c r="N236" s="917"/>
      <c r="O236" s="1253"/>
      <c r="P236" s="917"/>
      <c r="Q236" s="3"/>
      <c r="R236" s="3"/>
      <c r="S236" s="3"/>
      <c r="T236" s="3"/>
      <c r="U236" s="3"/>
      <c r="V236" s="3"/>
      <c r="W236" s="1254"/>
      <c r="X236" s="1254"/>
      <c r="Y236" s="1254"/>
      <c r="Z236" s="1254"/>
      <c r="AA236" s="1254"/>
      <c r="AB236" s="1254"/>
      <c r="AC236" s="1254"/>
      <c r="AD236" s="1254"/>
      <c r="AE236" s="1254"/>
      <c r="AF236" s="1254"/>
      <c r="AG236" s="1254"/>
      <c r="AH236" s="1254"/>
      <c r="AI236" s="1254"/>
      <c r="AJ236" s="1254"/>
      <c r="AK236" s="1254"/>
      <c r="AL236" s="1254"/>
      <c r="AM236" s="1254"/>
      <c r="AN236" s="1254"/>
      <c r="AO236" s="1254"/>
      <c r="AP236" s="1254"/>
      <c r="AQ236" s="1254"/>
      <c r="AR236" s="1254"/>
      <c r="AS236" s="1254"/>
      <c r="AT236" s="1254"/>
    </row>
    <row r="237" spans="1:46" ht="14.4" customHeight="1" x14ac:dyDescent="0.25">
      <c r="A237" s="1254"/>
      <c r="B237" s="1254"/>
      <c r="C237" s="1279" t="s">
        <v>829</v>
      </c>
      <c r="D237" s="1280">
        <v>273.90720714000003</v>
      </c>
      <c r="E237" s="1281">
        <v>8.9277540299999991</v>
      </c>
      <c r="F237" s="970"/>
      <c r="G237" s="970"/>
      <c r="H237" s="1285"/>
      <c r="I237" s="1285"/>
      <c r="J237" s="1285"/>
      <c r="K237" s="1253"/>
      <c r="L237" s="917"/>
      <c r="M237" s="1253"/>
      <c r="N237" s="917"/>
      <c r="O237" s="1253"/>
      <c r="P237" s="917"/>
      <c r="Q237" s="3"/>
      <c r="R237" s="3"/>
      <c r="S237" s="3"/>
      <c r="T237" s="3"/>
      <c r="U237" s="3"/>
      <c r="V237" s="3"/>
      <c r="W237" s="1254"/>
      <c r="X237" s="1254"/>
      <c r="Y237" s="1254"/>
      <c r="Z237" s="1254"/>
      <c r="AA237" s="1254"/>
      <c r="AB237" s="1254"/>
      <c r="AC237" s="1254"/>
      <c r="AD237" s="1254"/>
      <c r="AE237" s="1254"/>
      <c r="AF237" s="1254"/>
      <c r="AG237" s="1254"/>
      <c r="AH237" s="1254"/>
      <c r="AI237" s="1254"/>
      <c r="AJ237" s="1254"/>
      <c r="AK237" s="1254"/>
      <c r="AL237" s="1254"/>
      <c r="AM237" s="1254"/>
      <c r="AN237" s="1254"/>
      <c r="AO237" s="1254"/>
      <c r="AP237" s="1254"/>
      <c r="AQ237" s="1254"/>
      <c r="AR237" s="1254"/>
      <c r="AS237" s="1254"/>
      <c r="AT237" s="1254"/>
    </row>
    <row r="238" spans="1:46" ht="14.4" customHeight="1" x14ac:dyDescent="0.25">
      <c r="A238" s="1254"/>
      <c r="B238" s="1254"/>
      <c r="C238" s="907" t="s">
        <v>830</v>
      </c>
      <c r="D238" s="1280">
        <v>182.57622107</v>
      </c>
      <c r="E238" s="1281">
        <v>7.8857768200000002</v>
      </c>
      <c r="F238" s="970"/>
      <c r="G238" s="970"/>
      <c r="H238" s="1285"/>
      <c r="I238" s="1285"/>
      <c r="J238" s="1285"/>
      <c r="K238" s="1253"/>
      <c r="L238" s="917"/>
      <c r="M238" s="1253"/>
      <c r="N238" s="917"/>
      <c r="O238" s="1253"/>
      <c r="P238" s="917"/>
      <c r="Q238" s="3"/>
      <c r="R238" s="3"/>
      <c r="S238" s="3"/>
      <c r="T238" s="3"/>
      <c r="U238" s="3"/>
      <c r="V238" s="3"/>
      <c r="W238" s="1254"/>
      <c r="X238" s="1254"/>
      <c r="Y238" s="1254"/>
      <c r="Z238" s="1254"/>
      <c r="AA238" s="1254"/>
      <c r="AB238" s="1254"/>
      <c r="AC238" s="1254"/>
      <c r="AD238" s="1254"/>
      <c r="AE238" s="1254"/>
      <c r="AF238" s="1254"/>
      <c r="AG238" s="1254"/>
      <c r="AH238" s="1254"/>
      <c r="AI238" s="1254"/>
      <c r="AJ238" s="1254"/>
      <c r="AK238" s="1254"/>
      <c r="AL238" s="1254"/>
      <c r="AM238" s="1254"/>
      <c r="AN238" s="1254"/>
      <c r="AO238" s="1254"/>
      <c r="AP238" s="1254"/>
      <c r="AQ238" s="1254"/>
      <c r="AR238" s="1254"/>
      <c r="AS238" s="1254"/>
      <c r="AT238" s="1254"/>
    </row>
    <row r="239" spans="1:46" ht="14.4" customHeight="1" x14ac:dyDescent="0.25">
      <c r="A239" s="1254"/>
      <c r="B239" s="1254"/>
      <c r="C239" s="889" t="s">
        <v>831</v>
      </c>
      <c r="D239" s="1280">
        <v>326.65254333000001</v>
      </c>
      <c r="E239" s="1281">
        <v>9.2582851399999999</v>
      </c>
      <c r="F239" s="970"/>
      <c r="G239" s="970"/>
      <c r="H239" s="1285"/>
      <c r="I239" s="1285"/>
      <c r="J239" s="1285"/>
      <c r="K239" s="1253"/>
      <c r="L239" s="917"/>
      <c r="M239" s="1253"/>
      <c r="N239" s="917"/>
      <c r="O239" s="1253"/>
      <c r="P239" s="917"/>
      <c r="Q239" s="3"/>
      <c r="R239" s="3"/>
      <c r="S239" s="3"/>
      <c r="T239" s="3"/>
      <c r="U239" s="3"/>
      <c r="V239" s="3"/>
      <c r="W239" s="1254"/>
      <c r="X239" s="1254"/>
      <c r="Y239" s="1254"/>
      <c r="Z239" s="1254"/>
      <c r="AA239" s="1254"/>
      <c r="AB239" s="1254"/>
      <c r="AC239" s="1254"/>
      <c r="AD239" s="1254"/>
      <c r="AE239" s="1254"/>
      <c r="AF239" s="1254"/>
      <c r="AG239" s="1254"/>
      <c r="AH239" s="1254"/>
      <c r="AI239" s="1254"/>
      <c r="AJ239" s="1254"/>
      <c r="AK239" s="1254"/>
      <c r="AL239" s="1254"/>
      <c r="AM239" s="1254"/>
      <c r="AN239" s="1254"/>
      <c r="AO239" s="1254"/>
      <c r="AP239" s="1254"/>
      <c r="AQ239" s="1254"/>
      <c r="AR239" s="1254"/>
      <c r="AS239" s="1254"/>
      <c r="AT239" s="1254"/>
    </row>
    <row r="240" spans="1:46" ht="14.4" customHeight="1" x14ac:dyDescent="0.25">
      <c r="A240" s="1254"/>
      <c r="B240" s="1254"/>
      <c r="C240" s="888" t="s">
        <v>832</v>
      </c>
      <c r="D240" s="730">
        <v>93.889890440000002</v>
      </c>
      <c r="E240" s="731">
        <v>5.7417926599999998</v>
      </c>
      <c r="F240" s="970"/>
      <c r="G240" s="970"/>
      <c r="H240" s="1285"/>
      <c r="I240" s="1285"/>
      <c r="J240" s="1285"/>
      <c r="K240" s="1253"/>
      <c r="L240" s="917"/>
      <c r="M240" s="1253"/>
      <c r="N240" s="917"/>
      <c r="O240" s="1253"/>
      <c r="P240" s="917"/>
      <c r="Q240" s="3"/>
      <c r="R240" s="3"/>
      <c r="S240" s="3"/>
      <c r="T240" s="3"/>
      <c r="U240" s="3"/>
      <c r="V240" s="3"/>
      <c r="W240" s="1254"/>
      <c r="X240" s="1254"/>
      <c r="Y240" s="1254"/>
      <c r="Z240" s="1254"/>
      <c r="AA240" s="1254"/>
      <c r="AB240" s="1254"/>
      <c r="AC240" s="1254"/>
      <c r="AD240" s="1254"/>
      <c r="AE240" s="1254"/>
      <c r="AF240" s="1254"/>
      <c r="AG240" s="1254"/>
      <c r="AH240" s="1254"/>
      <c r="AI240" s="1254"/>
      <c r="AJ240" s="1254"/>
      <c r="AK240" s="1254"/>
      <c r="AL240" s="1254"/>
      <c r="AM240" s="1254"/>
      <c r="AN240" s="1254"/>
      <c r="AO240" s="1254"/>
      <c r="AP240" s="1254"/>
      <c r="AQ240" s="1254"/>
      <c r="AR240" s="1254"/>
      <c r="AS240" s="1254"/>
      <c r="AT240" s="1254"/>
    </row>
    <row r="241" spans="1:46" ht="14.4" customHeight="1" x14ac:dyDescent="0.25">
      <c r="A241" s="1254"/>
      <c r="B241" s="1254"/>
      <c r="C241" s="1254"/>
      <c r="D241" s="1254"/>
      <c r="E241" s="1254"/>
      <c r="F241" s="1254"/>
      <c r="G241" s="1254"/>
      <c r="H241" s="1254"/>
      <c r="I241" s="1254"/>
      <c r="J241" s="1254"/>
      <c r="K241" s="1254"/>
      <c r="L241" s="1254"/>
      <c r="M241" s="1254"/>
      <c r="N241" s="1254"/>
      <c r="O241" s="1254"/>
      <c r="P241" s="1254"/>
      <c r="Q241" s="1254"/>
      <c r="R241" s="1254"/>
      <c r="S241" s="1254"/>
      <c r="T241" s="1254"/>
      <c r="U241" s="1254"/>
      <c r="V241" s="1254"/>
      <c r="W241" s="1254"/>
      <c r="X241" s="1254"/>
      <c r="Y241" s="1254"/>
      <c r="Z241" s="1254"/>
      <c r="AA241" s="1254"/>
      <c r="AB241" s="1254"/>
      <c r="AC241" s="1254"/>
      <c r="AD241" s="1254"/>
      <c r="AE241" s="1254"/>
      <c r="AF241" s="1254"/>
      <c r="AG241" s="1254"/>
      <c r="AH241" s="1254"/>
      <c r="AI241" s="1254"/>
      <c r="AJ241" s="1254"/>
      <c r="AK241" s="1254"/>
      <c r="AL241" s="1254"/>
      <c r="AM241" s="1254"/>
      <c r="AN241" s="1254"/>
      <c r="AO241" s="1254"/>
      <c r="AP241" s="1254"/>
      <c r="AQ241" s="1254"/>
      <c r="AR241" s="1254"/>
      <c r="AS241" s="1254"/>
      <c r="AT241" s="1254"/>
    </row>
    <row r="242" spans="1:46" ht="14.4" customHeight="1" x14ac:dyDescent="0.25">
      <c r="A242" s="1254"/>
      <c r="B242" s="1254"/>
      <c r="C242" s="1254"/>
      <c r="D242" s="1254"/>
      <c r="E242" s="1254"/>
      <c r="F242" s="1254"/>
      <c r="G242" s="1254"/>
      <c r="H242" s="1254"/>
      <c r="I242" s="1254"/>
      <c r="J242" s="1254"/>
      <c r="K242" s="1254"/>
      <c r="L242" s="1254"/>
      <c r="M242" s="1254"/>
      <c r="N242" s="1254"/>
      <c r="O242" s="1254"/>
      <c r="P242" s="1254"/>
      <c r="Q242" s="1254"/>
      <c r="R242" s="1254"/>
      <c r="S242" s="1254"/>
      <c r="T242" s="1254"/>
      <c r="U242" s="1254"/>
      <c r="V242" s="1254"/>
      <c r="W242" s="1254"/>
      <c r="X242" s="1254"/>
      <c r="Y242" s="1254"/>
      <c r="Z242" s="1254"/>
      <c r="AA242" s="1254"/>
      <c r="AB242" s="1254"/>
      <c r="AC242" s="1254"/>
      <c r="AD242" s="1254"/>
      <c r="AE242" s="1254"/>
      <c r="AF242" s="1254"/>
      <c r="AG242" s="1254"/>
      <c r="AH242" s="1254"/>
      <c r="AI242" s="1254"/>
      <c r="AJ242" s="1254"/>
      <c r="AK242" s="1254"/>
      <c r="AL242" s="1254"/>
      <c r="AM242" s="1254"/>
      <c r="AN242" s="1254"/>
      <c r="AO242" s="1254"/>
      <c r="AP242" s="1254"/>
      <c r="AQ242" s="1254"/>
      <c r="AR242" s="1254"/>
      <c r="AS242" s="1254"/>
      <c r="AT242" s="1254"/>
    </row>
    <row r="243" spans="1:46" ht="13.95" customHeight="1" x14ac:dyDescent="0.25">
      <c r="A243" s="1254"/>
      <c r="B243" s="1254"/>
      <c r="C243" s="1254"/>
      <c r="D243" s="1254"/>
      <c r="E243" s="1254"/>
      <c r="F243" s="1254"/>
      <c r="G243" s="1254"/>
      <c r="H243" s="1254"/>
      <c r="I243" s="1254"/>
      <c r="J243" s="1254"/>
      <c r="K243" s="1254"/>
      <c r="L243" s="1254"/>
      <c r="M243" s="1254"/>
      <c r="N243" s="1254"/>
      <c r="O243" s="1254"/>
      <c r="P243" s="1254"/>
      <c r="Q243" s="1254"/>
      <c r="R243" s="1254"/>
      <c r="S243" s="1254"/>
      <c r="T243" s="1254"/>
      <c r="U243" s="1254"/>
      <c r="V243" s="1254"/>
      <c r="W243" s="1254"/>
      <c r="X243" s="1254"/>
      <c r="Y243" s="1254"/>
      <c r="Z243" s="1254"/>
      <c r="AA243" s="1254"/>
      <c r="AB243" s="1254"/>
      <c r="AC243" s="1254"/>
      <c r="AD243" s="1254"/>
      <c r="AE243" s="1254"/>
      <c r="AF243" s="1254"/>
      <c r="AG243" s="1254"/>
      <c r="AH243" s="1254"/>
      <c r="AI243" s="1254"/>
      <c r="AJ243" s="1254"/>
      <c r="AK243" s="1254"/>
      <c r="AL243" s="1254"/>
      <c r="AM243" s="1254"/>
      <c r="AN243" s="1254"/>
      <c r="AO243" s="1254"/>
      <c r="AP243" s="1254"/>
      <c r="AQ243" s="1254"/>
      <c r="AR243" s="1254"/>
      <c r="AS243" s="1254"/>
      <c r="AT243" s="1254"/>
    </row>
    <row r="244" spans="1:46" ht="13.2" customHeight="1" x14ac:dyDescent="0.25">
      <c r="A244" s="1254"/>
      <c r="B244" s="1254"/>
      <c r="C244" s="1254"/>
      <c r="D244" s="1254"/>
      <c r="E244" s="1254"/>
      <c r="F244" s="1254"/>
      <c r="G244" s="1254"/>
      <c r="H244" s="1254"/>
      <c r="I244" s="1254"/>
      <c r="J244" s="1254"/>
      <c r="K244" s="1254"/>
      <c r="L244" s="1254"/>
      <c r="M244" s="1254"/>
      <c r="N244" s="1254"/>
      <c r="O244" s="1254"/>
      <c r="P244" s="1254"/>
      <c r="Q244" s="1254"/>
      <c r="R244" s="1254"/>
      <c r="S244" s="1254"/>
      <c r="T244" s="1254"/>
      <c r="U244" s="1254"/>
      <c r="V244" s="1254"/>
      <c r="W244" s="1254"/>
      <c r="X244" s="1254"/>
      <c r="Y244" s="1254"/>
      <c r="Z244" s="1254"/>
      <c r="AA244" s="1254"/>
      <c r="AB244" s="1254"/>
      <c r="AC244" s="1254"/>
      <c r="AD244" s="1254"/>
      <c r="AE244" s="1254"/>
      <c r="AF244" s="1254"/>
      <c r="AG244" s="1254"/>
      <c r="AH244" s="1254"/>
      <c r="AI244" s="1254"/>
      <c r="AJ244" s="1254"/>
      <c r="AK244" s="1254"/>
      <c r="AL244" s="1254"/>
      <c r="AM244" s="1254"/>
      <c r="AN244" s="1254"/>
      <c r="AO244" s="1254"/>
      <c r="AP244" s="1254"/>
      <c r="AQ244" s="1254"/>
      <c r="AR244" s="1254"/>
      <c r="AS244" s="1254"/>
      <c r="AT244" s="1254"/>
    </row>
    <row r="245" spans="1:46" ht="13.2" customHeight="1" x14ac:dyDescent="0.25">
      <c r="A245" s="1254"/>
      <c r="B245" s="1254"/>
      <c r="C245" s="1254"/>
      <c r="D245" s="1254"/>
      <c r="E245" s="1254"/>
      <c r="F245" s="1254"/>
      <c r="G245" s="1254"/>
      <c r="H245" s="1254"/>
      <c r="I245" s="1254"/>
      <c r="J245" s="1254"/>
      <c r="K245" s="1254"/>
      <c r="L245" s="1254"/>
      <c r="M245" s="1254"/>
      <c r="N245" s="1254"/>
      <c r="O245" s="1254"/>
      <c r="P245" s="1254"/>
      <c r="Q245" s="1254"/>
      <c r="R245" s="1254"/>
      <c r="S245" s="1254"/>
      <c r="T245" s="1254"/>
      <c r="U245" s="1254"/>
      <c r="V245" s="1254"/>
      <c r="W245" s="1254"/>
      <c r="X245" s="1254"/>
      <c r="Y245" s="1254"/>
      <c r="Z245" s="1254"/>
      <c r="AA245" s="1254"/>
      <c r="AB245" s="1254"/>
      <c r="AC245" s="1254"/>
      <c r="AD245" s="1254"/>
      <c r="AE245" s="1254"/>
      <c r="AF245" s="1254"/>
      <c r="AG245" s="1254"/>
      <c r="AH245" s="1254"/>
      <c r="AI245" s="1254"/>
      <c r="AJ245" s="1254"/>
      <c r="AK245" s="1254"/>
      <c r="AL245" s="1254"/>
      <c r="AM245" s="1254"/>
      <c r="AN245" s="1254"/>
      <c r="AO245" s="1254"/>
      <c r="AP245" s="1254"/>
      <c r="AQ245" s="1254"/>
      <c r="AR245" s="1254"/>
      <c r="AS245" s="1254"/>
      <c r="AT245" s="1254"/>
    </row>
    <row r="246" spans="1:46" ht="13.2" customHeight="1" x14ac:dyDescent="0.25">
      <c r="A246" s="1254"/>
      <c r="B246" s="1254"/>
      <c r="C246" s="1254"/>
      <c r="D246" s="1254"/>
      <c r="E246" s="1254"/>
      <c r="F246" s="1254"/>
      <c r="G246" s="1254"/>
      <c r="H246" s="1254"/>
      <c r="I246" s="1254"/>
      <c r="J246" s="1254"/>
      <c r="K246" s="1254"/>
      <c r="L246" s="1254"/>
      <c r="M246" s="1254"/>
      <c r="N246" s="1254"/>
      <c r="O246" s="1254"/>
      <c r="P246" s="1254"/>
      <c r="Q246" s="1254"/>
      <c r="R246" s="1254"/>
      <c r="S246" s="1254"/>
      <c r="T246" s="1254"/>
      <c r="U246" s="1254"/>
      <c r="V246" s="1254"/>
      <c r="W246" s="1254"/>
      <c r="X246" s="1254"/>
      <c r="Y246" s="1254"/>
      <c r="Z246" s="1254"/>
      <c r="AA246" s="1254"/>
      <c r="AB246" s="1254"/>
      <c r="AC246" s="1254"/>
      <c r="AD246" s="1254"/>
      <c r="AE246" s="1254"/>
      <c r="AF246" s="1254"/>
      <c r="AG246" s="1254"/>
      <c r="AH246" s="1254"/>
      <c r="AI246" s="1254"/>
      <c r="AJ246" s="1254"/>
      <c r="AK246" s="1254"/>
      <c r="AL246" s="1254"/>
      <c r="AM246" s="1254"/>
      <c r="AN246" s="1254"/>
      <c r="AO246" s="1254"/>
      <c r="AP246" s="1254"/>
      <c r="AQ246" s="1254"/>
      <c r="AR246" s="1254"/>
      <c r="AS246" s="1254"/>
      <c r="AT246" s="1254"/>
    </row>
    <row r="247" spans="1:46" ht="13.2" customHeight="1" x14ac:dyDescent="0.25">
      <c r="A247" s="1254"/>
      <c r="B247" s="1254"/>
      <c r="C247" s="1254"/>
      <c r="D247" s="1254"/>
      <c r="E247" s="1254"/>
      <c r="F247" s="1254"/>
      <c r="G247" s="1254"/>
      <c r="H247" s="1254"/>
      <c r="I247" s="1254"/>
      <c r="J247" s="1254"/>
      <c r="K247" s="1254"/>
      <c r="L247" s="1254"/>
      <c r="M247" s="1254"/>
      <c r="N247" s="1254"/>
      <c r="O247" s="1254"/>
      <c r="P247" s="1254"/>
      <c r="Q247" s="1254"/>
      <c r="R247" s="1254"/>
      <c r="S247" s="1254"/>
      <c r="T247" s="1254"/>
      <c r="U247" s="1254"/>
      <c r="V247" s="1254"/>
      <c r="W247" s="1254"/>
      <c r="X247" s="1254"/>
      <c r="Y247" s="1254"/>
      <c r="Z247" s="1254"/>
      <c r="AA247" s="1254"/>
      <c r="AB247" s="1254"/>
      <c r="AC247" s="1254"/>
      <c r="AD247" s="1254"/>
      <c r="AE247" s="1254"/>
      <c r="AF247" s="1254"/>
      <c r="AG247" s="1254"/>
      <c r="AH247" s="1254"/>
      <c r="AI247" s="1254"/>
      <c r="AJ247" s="1254"/>
      <c r="AK247" s="1254"/>
      <c r="AL247" s="1254"/>
      <c r="AM247" s="1254"/>
      <c r="AN247" s="1254"/>
      <c r="AO247" s="1254"/>
      <c r="AP247" s="1254"/>
      <c r="AQ247" s="1254"/>
      <c r="AR247" s="1254"/>
      <c r="AS247" s="1254"/>
      <c r="AT247" s="1254"/>
    </row>
    <row r="248" spans="1:46" ht="13.2" customHeight="1" x14ac:dyDescent="0.25">
      <c r="A248" s="1254"/>
      <c r="B248" s="1254"/>
      <c r="C248" s="1254"/>
      <c r="D248" s="1254"/>
      <c r="E248" s="1254"/>
      <c r="F248" s="1254"/>
      <c r="G248" s="1254"/>
      <c r="H248" s="1254"/>
      <c r="I248" s="1254"/>
      <c r="J248" s="1254"/>
      <c r="K248" s="1254"/>
      <c r="L248" s="1254"/>
      <c r="M248" s="1254"/>
      <c r="N248" s="1254"/>
      <c r="O248" s="1254"/>
      <c r="P248" s="1254"/>
      <c r="Q248" s="1254"/>
      <c r="R248" s="1254"/>
      <c r="S248" s="1254"/>
      <c r="T248" s="1254"/>
      <c r="U248" s="1254"/>
      <c r="V248" s="1254"/>
      <c r="W248" s="1254"/>
      <c r="X248" s="1254"/>
      <c r="Y248" s="1254"/>
      <c r="Z248" s="1254"/>
      <c r="AA248" s="1254"/>
      <c r="AB248" s="1254"/>
      <c r="AC248" s="1254"/>
      <c r="AD248" s="1254"/>
      <c r="AE248" s="1254"/>
      <c r="AF248" s="1254"/>
      <c r="AG248" s="1254"/>
      <c r="AH248" s="1254"/>
      <c r="AI248" s="1254"/>
      <c r="AJ248" s="1254"/>
      <c r="AK248" s="1254"/>
      <c r="AL248" s="1254"/>
      <c r="AM248" s="1254"/>
      <c r="AN248" s="1254"/>
      <c r="AO248" s="1254"/>
      <c r="AP248" s="1254"/>
      <c r="AQ248" s="1254"/>
      <c r="AR248" s="1254"/>
      <c r="AS248" s="1254"/>
      <c r="AT248" s="1254"/>
    </row>
    <row r="249" spans="1:46" ht="13.2" customHeight="1" x14ac:dyDescent="0.25">
      <c r="A249" s="1254"/>
      <c r="B249" s="1254"/>
      <c r="C249" s="1254"/>
      <c r="D249" s="1254"/>
      <c r="E249" s="1254"/>
      <c r="F249" s="1254"/>
      <c r="G249" s="1254"/>
      <c r="H249" s="1254"/>
      <c r="I249" s="1254"/>
      <c r="J249" s="1254"/>
      <c r="K249" s="1254"/>
      <c r="L249" s="1254"/>
      <c r="M249" s="1254"/>
      <c r="N249" s="1254"/>
      <c r="O249" s="1254"/>
      <c r="P249" s="1254"/>
      <c r="Q249" s="1254"/>
      <c r="R249" s="1254"/>
      <c r="S249" s="1254"/>
      <c r="T249" s="1254"/>
      <c r="U249" s="1254"/>
      <c r="V249" s="1254"/>
      <c r="W249" s="1254"/>
      <c r="X249" s="1254"/>
      <c r="Y249" s="1254"/>
      <c r="Z249" s="1254"/>
      <c r="AA249" s="1254"/>
      <c r="AB249" s="1254"/>
      <c r="AC249" s="1254"/>
      <c r="AD249" s="1254"/>
      <c r="AE249" s="1254"/>
      <c r="AF249" s="1254"/>
      <c r="AG249" s="1254"/>
      <c r="AH249" s="1254"/>
      <c r="AI249" s="1254"/>
      <c r="AJ249" s="1254"/>
      <c r="AK249" s="1254"/>
      <c r="AL249" s="1254"/>
      <c r="AM249" s="1254"/>
      <c r="AN249" s="1254"/>
      <c r="AO249" s="1254"/>
      <c r="AP249" s="1254"/>
      <c r="AQ249" s="1254"/>
      <c r="AR249" s="1254"/>
      <c r="AS249" s="1254"/>
      <c r="AT249" s="1254"/>
    </row>
    <row r="250" spans="1:46" ht="13.2" customHeight="1" x14ac:dyDescent="0.25">
      <c r="A250" s="1254"/>
      <c r="B250" s="1254"/>
      <c r="C250" s="1254"/>
      <c r="D250" s="1254"/>
      <c r="E250" s="1254"/>
      <c r="F250" s="1254"/>
      <c r="G250" s="1254"/>
      <c r="H250" s="1254"/>
      <c r="I250" s="1254"/>
      <c r="J250" s="1254"/>
      <c r="K250" s="1254"/>
      <c r="L250" s="1254"/>
      <c r="M250" s="1254"/>
      <c r="N250" s="1254"/>
      <c r="O250" s="1254"/>
      <c r="P250" s="1254"/>
      <c r="Q250" s="1254"/>
      <c r="R250" s="1254"/>
      <c r="S250" s="1254"/>
      <c r="T250" s="1254"/>
      <c r="U250" s="1254"/>
      <c r="V250" s="1254"/>
      <c r="W250" s="1254"/>
      <c r="X250" s="1254"/>
      <c r="Y250" s="1254"/>
      <c r="Z250" s="1254"/>
      <c r="AA250" s="1254"/>
      <c r="AB250" s="1254"/>
      <c r="AC250" s="1254"/>
      <c r="AD250" s="1254"/>
      <c r="AE250" s="1254"/>
      <c r="AF250" s="1254"/>
      <c r="AG250" s="1254"/>
      <c r="AH250" s="1254"/>
      <c r="AI250" s="1254"/>
      <c r="AJ250" s="1254"/>
      <c r="AK250" s="1254"/>
      <c r="AL250" s="1254"/>
      <c r="AM250" s="1254"/>
      <c r="AN250" s="1254"/>
      <c r="AO250" s="1254"/>
      <c r="AP250" s="1254"/>
      <c r="AQ250" s="1254"/>
      <c r="AR250" s="1254"/>
      <c r="AS250" s="1254"/>
      <c r="AT250" s="1254"/>
    </row>
    <row r="251" spans="1:46" ht="13.2" customHeight="1" x14ac:dyDescent="0.25">
      <c r="A251" s="1254"/>
      <c r="B251" s="1254"/>
      <c r="C251" s="1254"/>
      <c r="D251" s="1254"/>
      <c r="E251" s="1254"/>
      <c r="F251" s="1254"/>
      <c r="G251" s="1254"/>
      <c r="H251" s="1254"/>
      <c r="I251" s="1254"/>
      <c r="J251" s="1254"/>
      <c r="K251" s="1254"/>
      <c r="L251" s="1254"/>
      <c r="M251" s="1254"/>
      <c r="N251" s="1254"/>
      <c r="O251" s="1254"/>
      <c r="P251" s="1254"/>
      <c r="Q251" s="1254"/>
      <c r="R251" s="1254"/>
      <c r="S251" s="1254"/>
      <c r="T251" s="1254"/>
      <c r="U251" s="1254"/>
      <c r="V251" s="1254"/>
      <c r="W251" s="1254"/>
      <c r="X251" s="1254"/>
      <c r="Y251" s="1254"/>
      <c r="Z251" s="1254"/>
      <c r="AA251" s="1254"/>
      <c r="AB251" s="1254"/>
      <c r="AC251" s="1254"/>
      <c r="AD251" s="1254"/>
      <c r="AE251" s="1254"/>
      <c r="AF251" s="1254"/>
      <c r="AG251" s="1254"/>
      <c r="AH251" s="1254"/>
      <c r="AI251" s="1254"/>
      <c r="AJ251" s="1254"/>
      <c r="AK251" s="1254"/>
      <c r="AL251" s="1254"/>
      <c r="AM251" s="1254"/>
      <c r="AN251" s="1254"/>
      <c r="AO251" s="1254"/>
      <c r="AP251" s="1254"/>
      <c r="AQ251" s="1254"/>
      <c r="AR251" s="1254"/>
      <c r="AS251" s="1254"/>
      <c r="AT251" s="1254"/>
    </row>
    <row r="252" spans="1:46" ht="13.2" customHeight="1" x14ac:dyDescent="0.25">
      <c r="A252" s="1254"/>
      <c r="B252" s="1254"/>
      <c r="C252" s="1254"/>
      <c r="D252" s="1254"/>
      <c r="E252" s="1254"/>
      <c r="F252" s="1254"/>
      <c r="G252" s="1254"/>
      <c r="H252" s="1254"/>
      <c r="I252" s="1254"/>
      <c r="J252" s="1254"/>
      <c r="K252" s="1254"/>
      <c r="L252" s="1254"/>
      <c r="M252" s="1254"/>
      <c r="N252" s="1254"/>
      <c r="O252" s="1254"/>
      <c r="P252" s="1254"/>
      <c r="Q252" s="1254"/>
      <c r="R252" s="1254"/>
      <c r="S252" s="1254"/>
      <c r="T252" s="1254"/>
      <c r="U252" s="1254"/>
      <c r="V252" s="1254"/>
      <c r="W252" s="1254"/>
      <c r="X252" s="1254"/>
      <c r="Y252" s="1254"/>
      <c r="Z252" s="1254"/>
      <c r="AA252" s="1254"/>
      <c r="AB252" s="1254"/>
      <c r="AC252" s="1254"/>
      <c r="AD252" s="1254"/>
      <c r="AE252" s="1254"/>
      <c r="AF252" s="1254"/>
      <c r="AG252" s="1254"/>
      <c r="AH252" s="1254"/>
      <c r="AI252" s="1254"/>
      <c r="AJ252" s="1254"/>
      <c r="AK252" s="1254"/>
      <c r="AL252" s="1254"/>
      <c r="AM252" s="1254"/>
      <c r="AN252" s="1254"/>
      <c r="AO252" s="1254"/>
      <c r="AP252" s="1254"/>
      <c r="AQ252" s="1254"/>
      <c r="AR252" s="1254"/>
      <c r="AS252" s="1254"/>
      <c r="AT252" s="1254"/>
    </row>
    <row r="253" spans="1:46" ht="13.2" customHeight="1" x14ac:dyDescent="0.25">
      <c r="A253" s="1254"/>
      <c r="B253" s="1254"/>
      <c r="C253" s="1254"/>
      <c r="D253" s="1254"/>
      <c r="E253" s="1254"/>
      <c r="F253" s="1254"/>
      <c r="G253" s="1254"/>
      <c r="H253" s="1254"/>
      <c r="I253" s="1254"/>
      <c r="J253" s="1254"/>
      <c r="K253" s="1254"/>
      <c r="L253" s="1254"/>
      <c r="M253" s="1254"/>
      <c r="N253" s="1254"/>
      <c r="O253" s="1254"/>
      <c r="P253" s="1254"/>
      <c r="Q253" s="1254"/>
      <c r="R253" s="1254"/>
      <c r="S253" s="1254"/>
      <c r="T253" s="1254"/>
      <c r="U253" s="1254"/>
      <c r="V253" s="1254"/>
      <c r="W253" s="1254"/>
      <c r="X253" s="1254"/>
      <c r="Y253" s="1254"/>
      <c r="Z253" s="1254"/>
      <c r="AA253" s="1254"/>
      <c r="AB253" s="1254"/>
      <c r="AC253" s="1254"/>
      <c r="AD253" s="1254"/>
      <c r="AE253" s="1254"/>
      <c r="AF253" s="1254"/>
      <c r="AG253" s="1254"/>
      <c r="AH253" s="1254"/>
      <c r="AI253" s="1254"/>
      <c r="AJ253" s="1254"/>
      <c r="AK253" s="1254"/>
      <c r="AL253" s="1254"/>
      <c r="AM253" s="1254"/>
      <c r="AN253" s="1254"/>
      <c r="AO253" s="1254"/>
      <c r="AP253" s="1254"/>
      <c r="AQ253" s="1254"/>
      <c r="AR253" s="1254"/>
      <c r="AS253" s="1254"/>
      <c r="AT253" s="1254"/>
    </row>
    <row r="254" spans="1:46" ht="13.2" customHeight="1" x14ac:dyDescent="0.25">
      <c r="A254" s="1254"/>
      <c r="B254" s="1254"/>
      <c r="C254" s="1254"/>
      <c r="D254" s="1254"/>
      <c r="E254" s="1254"/>
      <c r="F254" s="1254"/>
      <c r="G254" s="1254"/>
      <c r="H254" s="1254"/>
      <c r="I254" s="1254"/>
      <c r="J254" s="1254"/>
      <c r="K254" s="1254"/>
      <c r="L254" s="1254"/>
      <c r="M254" s="1254"/>
      <c r="N254" s="1254"/>
      <c r="O254" s="1254"/>
      <c r="P254" s="1254"/>
      <c r="Q254" s="1254"/>
      <c r="R254" s="1254"/>
      <c r="S254" s="1254"/>
      <c r="T254" s="1254"/>
      <c r="U254" s="1254"/>
      <c r="V254" s="1254"/>
      <c r="W254" s="1254"/>
      <c r="X254" s="1254"/>
      <c r="Y254" s="1254"/>
      <c r="Z254" s="1254"/>
      <c r="AA254" s="1254"/>
      <c r="AB254" s="1254"/>
      <c r="AC254" s="1254"/>
      <c r="AD254" s="1254"/>
      <c r="AE254" s="1254"/>
      <c r="AF254" s="1254"/>
      <c r="AG254" s="1254"/>
      <c r="AH254" s="1254"/>
      <c r="AI254" s="1254"/>
      <c r="AJ254" s="1254"/>
      <c r="AK254" s="1254"/>
      <c r="AL254" s="1254"/>
      <c r="AM254" s="1254"/>
      <c r="AN254" s="1254"/>
      <c r="AO254" s="1254"/>
      <c r="AP254" s="1254"/>
      <c r="AQ254" s="1254"/>
      <c r="AR254" s="1254"/>
      <c r="AS254" s="1254"/>
      <c r="AT254" s="1254"/>
    </row>
    <row r="255" spans="1:46" ht="13.2" customHeight="1" x14ac:dyDescent="0.25">
      <c r="A255" s="1254"/>
      <c r="B255" s="1254"/>
      <c r="C255" s="1254"/>
      <c r="D255" s="1254"/>
      <c r="E255" s="1254"/>
      <c r="F255" s="1254"/>
      <c r="G255" s="1254"/>
      <c r="H255" s="1254"/>
      <c r="I255" s="1254"/>
      <c r="J255" s="1254"/>
      <c r="K255" s="1254"/>
      <c r="L255" s="1254"/>
      <c r="M255" s="1254"/>
      <c r="N255" s="1254"/>
      <c r="O255" s="1254"/>
      <c r="P255" s="1254"/>
      <c r="Q255" s="1254"/>
      <c r="R255" s="1254"/>
      <c r="S255" s="1254"/>
      <c r="T255" s="1254"/>
      <c r="U255" s="1254"/>
      <c r="V255" s="1254"/>
      <c r="W255" s="1254"/>
      <c r="X255" s="1254"/>
      <c r="Y255" s="1254"/>
      <c r="Z255" s="1254"/>
      <c r="AA255" s="1254"/>
      <c r="AB255" s="1254"/>
      <c r="AC255" s="1254"/>
      <c r="AD255" s="1254"/>
      <c r="AE255" s="1254"/>
      <c r="AF255" s="1254"/>
      <c r="AG255" s="1254"/>
      <c r="AH255" s="1254"/>
      <c r="AI255" s="1254"/>
      <c r="AJ255" s="1254"/>
      <c r="AK255" s="1254"/>
      <c r="AL255" s="1254"/>
      <c r="AM255" s="1254"/>
      <c r="AN255" s="1254"/>
      <c r="AO255" s="1254"/>
      <c r="AP255" s="1254"/>
      <c r="AQ255" s="1254"/>
      <c r="AR255" s="1254"/>
      <c r="AS255" s="1254"/>
      <c r="AT255" s="1254"/>
    </row>
    <row r="256" spans="1:46" ht="13.2" customHeight="1" x14ac:dyDescent="0.25">
      <c r="A256" s="1254"/>
      <c r="B256" s="1254"/>
      <c r="C256" s="1254"/>
      <c r="D256" s="1254"/>
      <c r="E256" s="1254"/>
      <c r="F256" s="1254"/>
      <c r="G256" s="1254"/>
      <c r="H256" s="1254"/>
      <c r="I256" s="1254"/>
      <c r="J256" s="1254"/>
      <c r="K256" s="1254"/>
      <c r="L256" s="1254"/>
      <c r="M256" s="1254"/>
      <c r="N256" s="1254"/>
      <c r="O256" s="1254"/>
      <c r="P256" s="1254"/>
      <c r="Q256" s="1254"/>
      <c r="R256" s="1254"/>
      <c r="S256" s="1254"/>
      <c r="T256" s="1254"/>
      <c r="U256" s="1254"/>
      <c r="V256" s="1254"/>
      <c r="W256" s="1254"/>
      <c r="X256" s="1254"/>
      <c r="Y256" s="1254"/>
      <c r="Z256" s="1254"/>
      <c r="AA256" s="1254"/>
      <c r="AB256" s="1254"/>
      <c r="AC256" s="1254"/>
      <c r="AD256" s="1254"/>
      <c r="AE256" s="1254"/>
      <c r="AF256" s="1254"/>
      <c r="AG256" s="1254"/>
      <c r="AH256" s="1254"/>
      <c r="AI256" s="1254"/>
      <c r="AJ256" s="1254"/>
      <c r="AK256" s="1254"/>
      <c r="AL256" s="1254"/>
      <c r="AM256" s="1254"/>
      <c r="AN256" s="1254"/>
      <c r="AO256" s="1254"/>
      <c r="AP256" s="1254"/>
      <c r="AQ256" s="1254"/>
      <c r="AR256" s="1254"/>
      <c r="AS256" s="1254"/>
      <c r="AT256" s="1254"/>
    </row>
    <row r="257" spans="1:46" ht="13.2" customHeight="1" x14ac:dyDescent="0.25">
      <c r="A257" s="1254"/>
      <c r="B257" s="1254"/>
      <c r="C257" s="1254"/>
      <c r="D257" s="1254"/>
      <c r="E257" s="1254"/>
      <c r="F257" s="1254"/>
      <c r="G257" s="1254"/>
      <c r="H257" s="1254"/>
      <c r="I257" s="1254"/>
      <c r="J257" s="1254"/>
      <c r="K257" s="1254"/>
      <c r="L257" s="1254"/>
      <c r="M257" s="1254"/>
      <c r="N257" s="1254"/>
      <c r="O257" s="1254"/>
      <c r="P257" s="1254"/>
      <c r="Q257" s="1254"/>
      <c r="R257" s="1254"/>
      <c r="S257" s="1254"/>
      <c r="T257" s="1254"/>
      <c r="U257" s="1254"/>
      <c r="V257" s="1254"/>
      <c r="W257" s="1254"/>
      <c r="X257" s="1254"/>
      <c r="Y257" s="1254"/>
      <c r="Z257" s="1254"/>
      <c r="AA257" s="1254"/>
      <c r="AB257" s="1254"/>
      <c r="AC257" s="1254"/>
      <c r="AD257" s="1254"/>
      <c r="AE257" s="1254"/>
      <c r="AF257" s="1254"/>
      <c r="AG257" s="1254"/>
      <c r="AH257" s="1254"/>
      <c r="AI257" s="1254"/>
      <c r="AJ257" s="1254"/>
      <c r="AK257" s="1254"/>
      <c r="AL257" s="1254"/>
      <c r="AM257" s="1254"/>
      <c r="AN257" s="1254"/>
      <c r="AO257" s="1254"/>
      <c r="AP257" s="1254"/>
      <c r="AQ257" s="1254"/>
      <c r="AR257" s="1254"/>
      <c r="AS257" s="1254"/>
      <c r="AT257" s="1254"/>
    </row>
    <row r="258" spans="1:46" ht="13.2" customHeight="1" x14ac:dyDescent="0.25">
      <c r="A258" s="1254"/>
      <c r="B258" s="1254"/>
      <c r="C258" s="1254"/>
      <c r="D258" s="1254"/>
      <c r="E258" s="1254"/>
      <c r="F258" s="1254"/>
      <c r="G258" s="1254"/>
      <c r="H258" s="1254"/>
      <c r="I258" s="1254"/>
      <c r="J258" s="1254"/>
      <c r="K258" s="1254"/>
      <c r="L258" s="1254"/>
      <c r="M258" s="1254"/>
      <c r="N258" s="1254"/>
      <c r="O258" s="1254"/>
      <c r="P258" s="1254"/>
      <c r="Q258" s="1254"/>
      <c r="R258" s="1254"/>
      <c r="S258" s="1254"/>
      <c r="T258" s="1254"/>
      <c r="U258" s="1254"/>
      <c r="V258" s="1254"/>
      <c r="W258" s="1254"/>
      <c r="X258" s="1254"/>
      <c r="Y258" s="1254"/>
      <c r="Z258" s="1254"/>
      <c r="AA258" s="1254"/>
      <c r="AB258" s="1254"/>
      <c r="AC258" s="1254"/>
      <c r="AD258" s="1254"/>
      <c r="AE258" s="1254"/>
      <c r="AF258" s="1254"/>
      <c r="AG258" s="1254"/>
      <c r="AH258" s="1254"/>
      <c r="AI258" s="1254"/>
      <c r="AJ258" s="1254"/>
      <c r="AK258" s="1254"/>
      <c r="AL258" s="1254"/>
      <c r="AM258" s="1254"/>
      <c r="AN258" s="1254"/>
      <c r="AO258" s="1254"/>
      <c r="AP258" s="1254"/>
      <c r="AQ258" s="1254"/>
      <c r="AR258" s="1254"/>
      <c r="AS258" s="1254"/>
      <c r="AT258" s="1254"/>
    </row>
    <row r="259" spans="1:46" ht="13.2" customHeight="1" x14ac:dyDescent="0.25">
      <c r="A259" s="1254"/>
      <c r="B259" s="1254"/>
      <c r="C259" s="1254"/>
      <c r="D259" s="1254"/>
      <c r="E259" s="1254"/>
      <c r="F259" s="1254"/>
      <c r="G259" s="1254"/>
      <c r="H259" s="1254"/>
      <c r="I259" s="1254"/>
      <c r="J259" s="1254"/>
      <c r="K259" s="1254"/>
      <c r="L259" s="1254"/>
      <c r="M259" s="1254"/>
      <c r="N259" s="1254"/>
      <c r="O259" s="1254"/>
      <c r="P259" s="1254"/>
      <c r="Q259" s="1254"/>
      <c r="R259" s="1254"/>
      <c r="S259" s="1254"/>
      <c r="T259" s="1254"/>
      <c r="U259" s="1254"/>
      <c r="V259" s="1254"/>
      <c r="W259" s="1254"/>
      <c r="X259" s="1254"/>
      <c r="Y259" s="1254"/>
      <c r="Z259" s="1254"/>
      <c r="AA259" s="1254"/>
      <c r="AB259" s="1254"/>
      <c r="AC259" s="1254"/>
      <c r="AD259" s="1254"/>
      <c r="AE259" s="1254"/>
      <c r="AF259" s="1254"/>
      <c r="AG259" s="1254"/>
      <c r="AH259" s="1254"/>
      <c r="AI259" s="1254"/>
      <c r="AJ259" s="1254"/>
      <c r="AK259" s="1254"/>
      <c r="AL259" s="1254"/>
      <c r="AM259" s="1254"/>
      <c r="AN259" s="1254"/>
      <c r="AO259" s="1254"/>
      <c r="AP259" s="1254"/>
      <c r="AQ259" s="1254"/>
      <c r="AR259" s="1254"/>
      <c r="AS259" s="1254"/>
      <c r="AT259" s="1254"/>
    </row>
    <row r="260" spans="1:46" ht="13.2" customHeight="1" x14ac:dyDescent="0.25">
      <c r="A260" s="1254"/>
      <c r="B260" s="1254"/>
      <c r="C260" s="1254"/>
      <c r="D260" s="1254"/>
      <c r="E260" s="1254"/>
      <c r="F260" s="1254"/>
      <c r="G260" s="1254"/>
      <c r="H260" s="1254"/>
      <c r="I260" s="1254"/>
      <c r="J260" s="1254"/>
      <c r="K260" s="1254"/>
      <c r="L260" s="1254"/>
      <c r="M260" s="1254"/>
      <c r="N260" s="1254"/>
      <c r="O260" s="1254"/>
      <c r="P260" s="1254"/>
      <c r="Q260" s="1254"/>
      <c r="R260" s="1254"/>
      <c r="S260" s="1254"/>
      <c r="T260" s="1254"/>
      <c r="U260" s="1254"/>
      <c r="V260" s="1254"/>
      <c r="W260" s="1254"/>
      <c r="X260" s="1254"/>
      <c r="Y260" s="1254"/>
      <c r="Z260" s="1254"/>
      <c r="AA260" s="1254"/>
      <c r="AB260" s="1254"/>
      <c r="AC260" s="1254"/>
      <c r="AD260" s="1254"/>
      <c r="AE260" s="1254"/>
      <c r="AF260" s="1254"/>
      <c r="AG260" s="1254"/>
      <c r="AH260" s="1254"/>
      <c r="AI260" s="1254"/>
      <c r="AJ260" s="1254"/>
      <c r="AK260" s="1254"/>
      <c r="AL260" s="1254"/>
      <c r="AM260" s="1254"/>
      <c r="AN260" s="1254"/>
      <c r="AO260" s="1254"/>
      <c r="AP260" s="1254"/>
      <c r="AQ260" s="1254"/>
      <c r="AR260" s="1254"/>
      <c r="AS260" s="1254"/>
      <c r="AT260" s="1254"/>
    </row>
    <row r="261" spans="1:46" ht="13.2" customHeight="1" x14ac:dyDescent="0.25">
      <c r="A261" s="1254"/>
      <c r="B261" s="1254"/>
      <c r="C261" s="1254"/>
      <c r="D261" s="1254"/>
      <c r="E261" s="1254"/>
      <c r="F261" s="1254"/>
      <c r="G261" s="1254"/>
      <c r="H261" s="1254"/>
      <c r="I261" s="1254"/>
      <c r="J261" s="1254"/>
      <c r="K261" s="1254"/>
      <c r="L261" s="1254"/>
      <c r="M261" s="1254"/>
      <c r="N261" s="1254"/>
      <c r="O261" s="1254"/>
      <c r="P261" s="1254"/>
      <c r="Q261" s="1254"/>
      <c r="R261" s="1254"/>
      <c r="S261" s="1254"/>
      <c r="T261" s="1254"/>
      <c r="U261" s="1254"/>
      <c r="V261" s="1254"/>
      <c r="W261" s="1254"/>
      <c r="X261" s="1254"/>
      <c r="Y261" s="1254"/>
      <c r="Z261" s="1254"/>
      <c r="AA261" s="1254"/>
      <c r="AB261" s="1254"/>
      <c r="AC261" s="1254"/>
      <c r="AD261" s="1254"/>
      <c r="AE261" s="1254"/>
      <c r="AF261" s="1254"/>
      <c r="AG261" s="1254"/>
      <c r="AH261" s="1254"/>
      <c r="AI261" s="1254"/>
      <c r="AJ261" s="1254"/>
      <c r="AK261" s="1254"/>
      <c r="AL261" s="1254"/>
      <c r="AM261" s="1254"/>
      <c r="AN261" s="1254"/>
      <c r="AO261" s="1254"/>
      <c r="AP261" s="1254"/>
      <c r="AQ261" s="1254"/>
      <c r="AR261" s="1254"/>
      <c r="AS261" s="1254"/>
      <c r="AT261" s="1254"/>
    </row>
    <row r="262" spans="1:46" ht="13.2" customHeight="1" x14ac:dyDescent="0.25">
      <c r="A262" s="1254"/>
      <c r="B262" s="1254"/>
      <c r="C262" s="1254"/>
      <c r="D262" s="1254"/>
      <c r="E262" s="1254"/>
      <c r="F262" s="1254"/>
      <c r="G262" s="1254"/>
      <c r="H262" s="1254"/>
      <c r="I262" s="1254"/>
      <c r="J262" s="1254"/>
      <c r="K262" s="1254"/>
      <c r="L262" s="1254"/>
      <c r="M262" s="1254"/>
      <c r="N262" s="1254"/>
      <c r="O262" s="1254"/>
      <c r="P262" s="1254"/>
      <c r="Q262" s="1254"/>
      <c r="R262" s="1254"/>
      <c r="S262" s="1254"/>
      <c r="T262" s="1254"/>
      <c r="U262" s="1254"/>
      <c r="V262" s="1254"/>
      <c r="W262" s="1254"/>
      <c r="X262" s="1254"/>
      <c r="Y262" s="1254"/>
      <c r="Z262" s="1254"/>
      <c r="AA262" s="1254"/>
      <c r="AB262" s="1254"/>
      <c r="AC262" s="1254"/>
      <c r="AD262" s="1254"/>
      <c r="AE262" s="1254"/>
      <c r="AF262" s="1254"/>
      <c r="AG262" s="1254"/>
      <c r="AH262" s="1254"/>
      <c r="AI262" s="1254"/>
      <c r="AJ262" s="1254"/>
      <c r="AK262" s="1254"/>
      <c r="AL262" s="1254"/>
      <c r="AM262" s="1254"/>
      <c r="AN262" s="1254"/>
      <c r="AO262" s="1254"/>
      <c r="AP262" s="1254"/>
      <c r="AQ262" s="1254"/>
      <c r="AR262" s="1254"/>
      <c r="AS262" s="1254"/>
      <c r="AT262" s="1254"/>
    </row>
    <row r="263" spans="1:46" ht="13.2" customHeight="1" x14ac:dyDescent="0.25">
      <c r="A263" s="1254"/>
      <c r="B263" s="1254"/>
      <c r="C263" s="1254"/>
      <c r="D263" s="1254"/>
      <c r="E263" s="1254"/>
      <c r="F263" s="1254"/>
      <c r="G263" s="1254"/>
      <c r="H263" s="1254"/>
      <c r="I263" s="1254"/>
      <c r="J263" s="1254"/>
      <c r="K263" s="1254"/>
      <c r="L263" s="1254"/>
      <c r="M263" s="1254"/>
      <c r="N263" s="1254"/>
      <c r="O263" s="1254"/>
      <c r="P263" s="1254"/>
      <c r="Q263" s="1254"/>
      <c r="R263" s="1254"/>
      <c r="S263" s="1254"/>
      <c r="T263" s="1254"/>
      <c r="U263" s="1254"/>
      <c r="V263" s="1254"/>
      <c r="W263" s="1254"/>
      <c r="X263" s="1254"/>
      <c r="Y263" s="1254"/>
      <c r="Z263" s="1254"/>
      <c r="AA263" s="1254"/>
      <c r="AB263" s="1254"/>
      <c r="AC263" s="1254"/>
      <c r="AD263" s="1254"/>
      <c r="AE263" s="1254"/>
      <c r="AF263" s="1254"/>
      <c r="AG263" s="1254"/>
      <c r="AH263" s="1254"/>
      <c r="AI263" s="1254"/>
      <c r="AJ263" s="1254"/>
      <c r="AK263" s="1254"/>
      <c r="AL263" s="1254"/>
      <c r="AM263" s="1254"/>
      <c r="AN263" s="1254"/>
      <c r="AO263" s="1254"/>
      <c r="AP263" s="1254"/>
      <c r="AQ263" s="1254"/>
      <c r="AR263" s="1254"/>
      <c r="AS263" s="1254"/>
      <c r="AT263" s="1254"/>
    </row>
    <row r="264" spans="1:46" ht="13.2" customHeight="1" x14ac:dyDescent="0.25">
      <c r="A264" s="1254"/>
      <c r="B264" s="1254"/>
      <c r="C264" s="1254"/>
      <c r="D264" s="1254"/>
      <c r="E264" s="1254"/>
      <c r="F264" s="1254"/>
      <c r="G264" s="1254"/>
      <c r="H264" s="1254"/>
      <c r="I264" s="1254"/>
      <c r="J264" s="1254"/>
      <c r="K264" s="1254"/>
      <c r="L264" s="1254"/>
      <c r="M264" s="1254"/>
      <c r="N264" s="1254"/>
      <c r="O264" s="1254"/>
      <c r="P264" s="1254"/>
      <c r="Q264" s="1254"/>
      <c r="R264" s="1254"/>
      <c r="S264" s="1254"/>
      <c r="T264" s="1254"/>
      <c r="U264" s="1254"/>
      <c r="V264" s="1254"/>
      <c r="W264" s="1254"/>
      <c r="X264" s="1254"/>
      <c r="Y264" s="1254"/>
      <c r="Z264" s="1254"/>
      <c r="AA264" s="1254"/>
      <c r="AB264" s="1254"/>
      <c r="AC264" s="1254"/>
      <c r="AD264" s="1254"/>
      <c r="AE264" s="1254"/>
      <c r="AF264" s="1254"/>
      <c r="AG264" s="1254"/>
      <c r="AH264" s="1254"/>
      <c r="AI264" s="1254"/>
      <c r="AJ264" s="1254"/>
      <c r="AK264" s="1254"/>
      <c r="AL264" s="1254"/>
      <c r="AM264" s="1254"/>
      <c r="AN264" s="1254"/>
      <c r="AO264" s="1254"/>
      <c r="AP264" s="1254"/>
      <c r="AQ264" s="1254"/>
      <c r="AR264" s="1254"/>
      <c r="AS264" s="1254"/>
      <c r="AT264" s="1254"/>
    </row>
    <row r="265" spans="1:46" ht="13.2" customHeight="1" x14ac:dyDescent="0.25">
      <c r="A265" s="1254"/>
      <c r="B265" s="1254"/>
      <c r="C265" s="1254"/>
      <c r="D265" s="1254"/>
      <c r="E265" s="1254"/>
      <c r="F265" s="1254"/>
      <c r="G265" s="1254"/>
      <c r="H265" s="1254"/>
      <c r="I265" s="1254"/>
      <c r="J265" s="1254"/>
      <c r="K265" s="1254"/>
      <c r="L265" s="1254"/>
      <c r="M265" s="1254"/>
      <c r="N265" s="1254"/>
      <c r="O265" s="1254"/>
      <c r="P265" s="1254"/>
      <c r="Q265" s="1254"/>
      <c r="R265" s="1254"/>
      <c r="S265" s="1254"/>
      <c r="T265" s="1254"/>
      <c r="U265" s="1254"/>
      <c r="V265" s="1254"/>
      <c r="W265" s="1254"/>
      <c r="X265" s="1254"/>
      <c r="Y265" s="1254"/>
      <c r="Z265" s="1254"/>
      <c r="AA265" s="1254"/>
      <c r="AB265" s="1254"/>
      <c r="AC265" s="1254"/>
      <c r="AD265" s="1254"/>
      <c r="AE265" s="1254"/>
      <c r="AF265" s="1254"/>
      <c r="AG265" s="1254"/>
      <c r="AH265" s="1254"/>
      <c r="AI265" s="1254"/>
      <c r="AJ265" s="1254"/>
      <c r="AK265" s="1254"/>
      <c r="AL265" s="1254"/>
      <c r="AM265" s="1254"/>
      <c r="AN265" s="1254"/>
      <c r="AO265" s="1254"/>
      <c r="AP265" s="1254"/>
      <c r="AQ265" s="1254"/>
      <c r="AR265" s="1254"/>
      <c r="AS265" s="1254"/>
      <c r="AT265" s="1254"/>
    </row>
    <row r="266" spans="1:46" ht="13.2" customHeight="1" x14ac:dyDescent="0.25">
      <c r="A266" s="1254"/>
      <c r="B266" s="1254"/>
      <c r="C266" s="1254"/>
      <c r="D266" s="1254"/>
      <c r="E266" s="1254"/>
      <c r="F266" s="1254"/>
      <c r="G266" s="1254"/>
      <c r="H266" s="1254"/>
      <c r="I266" s="1254"/>
      <c r="J266" s="1254"/>
      <c r="K266" s="1254"/>
      <c r="L266" s="1254"/>
      <c r="M266" s="1254"/>
      <c r="N266" s="1254"/>
      <c r="O266" s="1254"/>
      <c r="P266" s="1254"/>
      <c r="Q266" s="1254"/>
      <c r="R266" s="1254"/>
      <c r="S266" s="1254"/>
      <c r="T266" s="1254"/>
      <c r="U266" s="1254"/>
      <c r="V266" s="1254"/>
      <c r="W266" s="1254"/>
      <c r="X266" s="1254"/>
      <c r="Y266" s="1254"/>
      <c r="Z266" s="1254"/>
      <c r="AA266" s="1254"/>
      <c r="AB266" s="1254"/>
      <c r="AC266" s="1254"/>
      <c r="AD266" s="1254"/>
      <c r="AE266" s="1254"/>
      <c r="AF266" s="1254"/>
      <c r="AG266" s="1254"/>
      <c r="AH266" s="1254"/>
      <c r="AI266" s="1254"/>
      <c r="AJ266" s="1254"/>
      <c r="AK266" s="1254"/>
      <c r="AL266" s="1254"/>
      <c r="AM266" s="1254"/>
      <c r="AN266" s="1254"/>
      <c r="AO266" s="1254"/>
      <c r="AP266" s="1254"/>
      <c r="AQ266" s="1254"/>
      <c r="AR266" s="1254"/>
      <c r="AS266" s="1254"/>
      <c r="AT266" s="1254"/>
    </row>
    <row r="267" spans="1:46" ht="13.2" customHeight="1" x14ac:dyDescent="0.25">
      <c r="A267" s="1254"/>
      <c r="B267" s="1254"/>
      <c r="C267" s="1254"/>
      <c r="D267" s="1254"/>
      <c r="E267" s="1254"/>
      <c r="F267" s="1254"/>
      <c r="G267" s="1254"/>
      <c r="H267" s="1254"/>
      <c r="I267" s="1254"/>
      <c r="J267" s="1254"/>
      <c r="K267" s="1254"/>
      <c r="L267" s="1254"/>
      <c r="M267" s="1254"/>
      <c r="N267" s="1254"/>
      <c r="O267" s="1254"/>
      <c r="P267" s="1254"/>
      <c r="Q267" s="1254"/>
      <c r="R267" s="1254"/>
      <c r="S267" s="1254"/>
      <c r="T267" s="1254"/>
      <c r="U267" s="1254"/>
      <c r="V267" s="1254"/>
      <c r="W267" s="1254"/>
      <c r="X267" s="1254"/>
      <c r="Y267" s="1254"/>
      <c r="Z267" s="1254"/>
      <c r="AA267" s="1254"/>
      <c r="AB267" s="1254"/>
      <c r="AC267" s="1254"/>
      <c r="AD267" s="1254"/>
      <c r="AE267" s="1254"/>
      <c r="AF267" s="1254"/>
      <c r="AG267" s="1254"/>
      <c r="AH267" s="1254"/>
      <c r="AI267" s="1254"/>
      <c r="AJ267" s="1254"/>
      <c r="AK267" s="1254"/>
      <c r="AL267" s="1254"/>
      <c r="AM267" s="1254"/>
      <c r="AN267" s="1254"/>
      <c r="AO267" s="1254"/>
      <c r="AP267" s="1254"/>
      <c r="AQ267" s="1254"/>
      <c r="AR267" s="1254"/>
      <c r="AS267" s="1254"/>
      <c r="AT267" s="1254"/>
    </row>
    <row r="268" spans="1:46" ht="13.2" customHeight="1" x14ac:dyDescent="0.25">
      <c r="A268" s="1254"/>
      <c r="B268" s="1254"/>
      <c r="C268" s="1254"/>
      <c r="D268" s="1254"/>
      <c r="E268" s="1254"/>
      <c r="F268" s="1254"/>
      <c r="G268" s="1254"/>
      <c r="H268" s="1254"/>
      <c r="I268" s="1254"/>
      <c r="J268" s="1254"/>
      <c r="K268" s="1254"/>
      <c r="L268" s="1254"/>
      <c r="M268" s="1254"/>
      <c r="N268" s="1254"/>
      <c r="O268" s="1254"/>
      <c r="P268" s="1254"/>
      <c r="Q268" s="1254"/>
      <c r="R268" s="1254"/>
      <c r="S268" s="1254"/>
      <c r="T268" s="1254"/>
      <c r="U268" s="1254"/>
      <c r="V268" s="1254"/>
      <c r="W268" s="1254"/>
      <c r="X268" s="1254"/>
      <c r="Y268" s="1254"/>
      <c r="Z268" s="1254"/>
      <c r="AA268" s="1254"/>
      <c r="AB268" s="1254"/>
      <c r="AC268" s="1254"/>
      <c r="AD268" s="1254"/>
      <c r="AE268" s="1254"/>
      <c r="AF268" s="1254"/>
      <c r="AG268" s="1254"/>
      <c r="AH268" s="1254"/>
      <c r="AI268" s="1254"/>
      <c r="AJ268" s="1254"/>
      <c r="AK268" s="1254"/>
      <c r="AL268" s="1254"/>
      <c r="AM268" s="1254"/>
      <c r="AN268" s="1254"/>
      <c r="AO268" s="1254"/>
      <c r="AP268" s="1254"/>
      <c r="AQ268" s="1254"/>
      <c r="AR268" s="1254"/>
      <c r="AS268" s="1254"/>
      <c r="AT268" s="1254"/>
    </row>
    <row r="269" spans="1:46" ht="13.2" customHeight="1" x14ac:dyDescent="0.25">
      <c r="A269" s="1254"/>
      <c r="B269" s="1254"/>
      <c r="C269" s="1254"/>
      <c r="D269" s="1254"/>
      <c r="E269" s="1254"/>
      <c r="F269" s="1254"/>
      <c r="G269" s="1254"/>
      <c r="H269" s="1254"/>
      <c r="I269" s="1254"/>
      <c r="J269" s="1254"/>
      <c r="K269" s="1254"/>
      <c r="L269" s="1254"/>
      <c r="M269" s="1254"/>
      <c r="N269" s="1254"/>
      <c r="O269" s="1254"/>
      <c r="P269" s="1254"/>
      <c r="Q269" s="1254"/>
      <c r="R269" s="1254"/>
      <c r="S269" s="1254"/>
      <c r="T269" s="1254"/>
      <c r="U269" s="1254"/>
      <c r="V269" s="1254"/>
      <c r="W269" s="1254"/>
      <c r="X269" s="1254"/>
      <c r="Y269" s="1254"/>
      <c r="Z269" s="1254"/>
      <c r="AA269" s="1254"/>
      <c r="AB269" s="1254"/>
      <c r="AC269" s="1254"/>
      <c r="AD269" s="1254"/>
      <c r="AE269" s="1254"/>
      <c r="AF269" s="1254"/>
      <c r="AG269" s="1254"/>
      <c r="AH269" s="1254"/>
      <c r="AI269" s="1254"/>
      <c r="AJ269" s="1254"/>
      <c r="AK269" s="1254"/>
      <c r="AL269" s="1254"/>
      <c r="AM269" s="1254"/>
      <c r="AN269" s="1254"/>
      <c r="AO269" s="1254"/>
      <c r="AP269" s="1254"/>
      <c r="AQ269" s="1254"/>
      <c r="AR269" s="1254"/>
      <c r="AS269" s="1254"/>
      <c r="AT269" s="1254"/>
    </row>
    <row r="270" spans="1:46" ht="13.2" customHeight="1" x14ac:dyDescent="0.25">
      <c r="A270" s="1254"/>
      <c r="B270" s="1254"/>
      <c r="C270" s="1254"/>
      <c r="D270" s="1254"/>
      <c r="E270" s="1254"/>
      <c r="F270" s="1254"/>
      <c r="G270" s="1254"/>
      <c r="H270" s="1254"/>
      <c r="I270" s="1254"/>
      <c r="J270" s="1254"/>
      <c r="K270" s="1254"/>
      <c r="L270" s="1254"/>
      <c r="M270" s="1254"/>
      <c r="N270" s="1254"/>
      <c r="O270" s="1254"/>
      <c r="P270" s="1254"/>
      <c r="Q270" s="1254"/>
      <c r="R270" s="1254"/>
      <c r="S270" s="1254"/>
      <c r="T270" s="1254"/>
      <c r="U270" s="1254"/>
      <c r="V270" s="1254"/>
      <c r="W270" s="1254"/>
      <c r="X270" s="1254"/>
      <c r="Y270" s="1254"/>
      <c r="Z270" s="1254"/>
      <c r="AA270" s="1254"/>
      <c r="AB270" s="1254"/>
      <c r="AC270" s="1254"/>
      <c r="AD270" s="1254"/>
      <c r="AE270" s="1254"/>
      <c r="AF270" s="1254"/>
      <c r="AG270" s="1254"/>
      <c r="AH270" s="1254"/>
      <c r="AI270" s="1254"/>
      <c r="AJ270" s="1254"/>
      <c r="AK270" s="1254"/>
      <c r="AL270" s="1254"/>
      <c r="AM270" s="1254"/>
      <c r="AN270" s="1254"/>
      <c r="AO270" s="1254"/>
      <c r="AP270" s="1254"/>
      <c r="AQ270" s="1254"/>
      <c r="AR270" s="1254"/>
      <c r="AS270" s="1254"/>
      <c r="AT270" s="1254"/>
    </row>
    <row r="271" spans="1:46" ht="13.2" customHeight="1" x14ac:dyDescent="0.25">
      <c r="A271" s="1254"/>
      <c r="B271" s="1254"/>
      <c r="C271" s="1254"/>
      <c r="D271" s="1254"/>
      <c r="E271" s="1254"/>
      <c r="F271" s="1254"/>
      <c r="G271" s="1254"/>
      <c r="H271" s="1254"/>
      <c r="I271" s="1254"/>
      <c r="J271" s="1254"/>
      <c r="K271" s="1254"/>
      <c r="L271" s="1254"/>
      <c r="M271" s="1254"/>
      <c r="N271" s="1254"/>
      <c r="O271" s="1254"/>
      <c r="P271" s="1254"/>
      <c r="Q271" s="1254"/>
      <c r="R271" s="1254"/>
      <c r="S271" s="1254"/>
      <c r="T271" s="1254"/>
      <c r="U271" s="1254"/>
      <c r="V271" s="1254"/>
      <c r="W271" s="1254"/>
      <c r="X271" s="1254"/>
      <c r="Y271" s="1254"/>
      <c r="Z271" s="1254"/>
      <c r="AA271" s="1254"/>
      <c r="AB271" s="1254"/>
      <c r="AC271" s="1254"/>
      <c r="AD271" s="1254"/>
      <c r="AE271" s="1254"/>
      <c r="AF271" s="1254"/>
      <c r="AG271" s="1254"/>
      <c r="AH271" s="1254"/>
      <c r="AI271" s="1254"/>
      <c r="AJ271" s="1254"/>
      <c r="AK271" s="1254"/>
      <c r="AL271" s="1254"/>
      <c r="AM271" s="1254"/>
      <c r="AN271" s="1254"/>
      <c r="AO271" s="1254"/>
      <c r="AP271" s="1254"/>
      <c r="AQ271" s="1254"/>
      <c r="AR271" s="1254"/>
      <c r="AS271" s="1254"/>
      <c r="AT271" s="1254"/>
    </row>
    <row r="272" spans="1:46" ht="13.95" customHeight="1" x14ac:dyDescent="0.25">
      <c r="A272" s="1254"/>
      <c r="B272" s="1254"/>
      <c r="C272" s="1254"/>
      <c r="D272" s="1254"/>
      <c r="E272" s="1254"/>
      <c r="F272" s="1254"/>
      <c r="G272" s="1254"/>
      <c r="H272" s="1254"/>
      <c r="I272" s="1254"/>
      <c r="J272" s="1254"/>
      <c r="K272" s="1254"/>
      <c r="L272" s="1254"/>
      <c r="M272" s="1254"/>
      <c r="N272" s="1254"/>
      <c r="O272" s="1254"/>
      <c r="P272" s="1254"/>
      <c r="Q272" s="1254"/>
      <c r="R272" s="1254"/>
      <c r="S272" s="1254"/>
      <c r="T272" s="1254"/>
      <c r="U272" s="1254"/>
      <c r="V272" s="1254"/>
      <c r="W272" s="1254"/>
      <c r="X272" s="1254"/>
      <c r="Y272" s="1254"/>
      <c r="Z272" s="1254"/>
      <c r="AA272" s="1254"/>
      <c r="AB272" s="1254"/>
      <c r="AC272" s="1254"/>
      <c r="AD272" s="1254"/>
      <c r="AE272" s="1254"/>
      <c r="AF272" s="1254"/>
      <c r="AG272" s="1254"/>
      <c r="AH272" s="1254"/>
      <c r="AI272" s="1254"/>
      <c r="AJ272" s="1254"/>
      <c r="AK272" s="1254"/>
      <c r="AL272" s="1254"/>
      <c r="AM272" s="1254"/>
      <c r="AN272" s="1254"/>
      <c r="AO272" s="1254"/>
      <c r="AP272" s="1254"/>
      <c r="AQ272" s="1254"/>
      <c r="AR272" s="1254"/>
      <c r="AS272" s="1254"/>
      <c r="AT272" s="1254"/>
    </row>
    <row r="273" spans="1:46" ht="13.95" customHeight="1" x14ac:dyDescent="0.25">
      <c r="A273" s="1254"/>
      <c r="B273" s="1254"/>
      <c r="C273" s="1254"/>
      <c r="D273" s="1254"/>
      <c r="E273" s="1254"/>
      <c r="F273" s="1254"/>
      <c r="G273" s="1254"/>
      <c r="H273" s="1254"/>
      <c r="I273" s="1254"/>
      <c r="J273" s="1254"/>
      <c r="K273" s="1254"/>
      <c r="L273" s="1254"/>
      <c r="M273" s="1254"/>
      <c r="N273" s="1254"/>
      <c r="O273" s="1254"/>
      <c r="P273" s="1254"/>
      <c r="Q273" s="1254"/>
      <c r="R273" s="1254"/>
      <c r="S273" s="1254"/>
      <c r="T273" s="1254"/>
      <c r="U273" s="1254"/>
      <c r="V273" s="1254"/>
      <c r="W273" s="1254"/>
      <c r="X273" s="1254"/>
      <c r="Y273" s="1254"/>
      <c r="Z273" s="1254"/>
      <c r="AA273" s="1254"/>
      <c r="AB273" s="1254"/>
      <c r="AC273" s="1254"/>
      <c r="AD273" s="1254"/>
      <c r="AE273" s="1254"/>
      <c r="AF273" s="1254"/>
      <c r="AG273" s="1254"/>
      <c r="AH273" s="1254"/>
      <c r="AI273" s="1254"/>
      <c r="AJ273" s="1254"/>
      <c r="AK273" s="1254"/>
      <c r="AL273" s="1254"/>
      <c r="AM273" s="1254"/>
      <c r="AN273" s="1254"/>
      <c r="AO273" s="1254"/>
      <c r="AP273" s="1254"/>
      <c r="AQ273" s="1254"/>
      <c r="AR273" s="1254"/>
      <c r="AS273" s="1254"/>
      <c r="AT273" s="1254"/>
    </row>
    <row r="274" spans="1:46" ht="13.2" customHeight="1" x14ac:dyDescent="0.25">
      <c r="A274" s="1254"/>
      <c r="B274" s="1254"/>
      <c r="C274" s="1254"/>
      <c r="D274" s="1254"/>
      <c r="E274" s="1254"/>
      <c r="F274" s="1254"/>
      <c r="G274" s="1254"/>
      <c r="H274" s="1254"/>
      <c r="I274" s="1254"/>
      <c r="J274" s="1254"/>
      <c r="K274" s="1254"/>
      <c r="L274" s="1254"/>
      <c r="M274" s="1254"/>
      <c r="N274" s="1254"/>
      <c r="O274" s="1254"/>
      <c r="P274" s="1254"/>
      <c r="Q274" s="1254"/>
      <c r="R274" s="1254"/>
      <c r="S274" s="1254"/>
      <c r="T274" s="1254"/>
      <c r="U274" s="1254"/>
      <c r="V274" s="1254"/>
      <c r="W274" s="1254"/>
      <c r="X274" s="1254"/>
      <c r="Y274" s="1254"/>
      <c r="Z274" s="1254"/>
      <c r="AA274" s="1254"/>
      <c r="AB274" s="1254"/>
      <c r="AC274" s="1254"/>
      <c r="AD274" s="1254"/>
      <c r="AE274" s="1254"/>
      <c r="AF274" s="1254"/>
      <c r="AG274" s="1254"/>
      <c r="AH274" s="1254"/>
      <c r="AI274" s="1254"/>
      <c r="AJ274" s="1254"/>
      <c r="AK274" s="1254"/>
      <c r="AL274" s="1254"/>
      <c r="AM274" s="1254"/>
      <c r="AN274" s="1254"/>
      <c r="AO274" s="1254"/>
      <c r="AP274" s="1254"/>
      <c r="AQ274" s="1254"/>
      <c r="AR274" s="1254"/>
      <c r="AS274" s="1254"/>
      <c r="AT274" s="1254"/>
    </row>
    <row r="275" spans="1:46" ht="13.2" customHeight="1" x14ac:dyDescent="0.25">
      <c r="A275" s="1254"/>
      <c r="B275" s="1254"/>
      <c r="C275" s="1254"/>
      <c r="D275" s="1254"/>
      <c r="E275" s="1254"/>
      <c r="F275" s="1254"/>
      <c r="G275" s="1254"/>
      <c r="H275" s="1254"/>
      <c r="I275" s="1254"/>
      <c r="J275" s="1254"/>
      <c r="K275" s="1254"/>
      <c r="L275" s="1254"/>
      <c r="M275" s="1254"/>
      <c r="N275" s="1254"/>
      <c r="O275" s="1254"/>
      <c r="P275" s="1254"/>
      <c r="Q275" s="1254"/>
      <c r="R275" s="1254"/>
      <c r="S275" s="1254"/>
      <c r="T275" s="1254"/>
      <c r="U275" s="1254"/>
      <c r="V275" s="1254"/>
      <c r="W275" s="1254"/>
      <c r="X275" s="1254"/>
      <c r="Y275" s="1254"/>
      <c r="Z275" s="1254"/>
      <c r="AA275" s="1254"/>
      <c r="AB275" s="1254"/>
      <c r="AC275" s="1254"/>
      <c r="AD275" s="1254"/>
      <c r="AE275" s="1254"/>
      <c r="AF275" s="1254"/>
      <c r="AG275" s="1254"/>
      <c r="AH275" s="1254"/>
      <c r="AI275" s="1254"/>
      <c r="AJ275" s="1254"/>
      <c r="AK275" s="1254"/>
      <c r="AL275" s="1254"/>
      <c r="AM275" s="1254"/>
      <c r="AN275" s="1254"/>
      <c r="AO275" s="1254"/>
      <c r="AP275" s="1254"/>
      <c r="AQ275" s="1254"/>
      <c r="AR275" s="1254"/>
      <c r="AS275" s="1254"/>
      <c r="AT275" s="1254"/>
    </row>
    <row r="276" spans="1:46" ht="13.2" customHeight="1" x14ac:dyDescent="0.25">
      <c r="A276" s="1254"/>
      <c r="B276" s="1254"/>
      <c r="C276" s="1254"/>
      <c r="D276" s="1254"/>
      <c r="E276" s="1254"/>
      <c r="F276" s="1254"/>
      <c r="G276" s="1254"/>
      <c r="H276" s="1254"/>
      <c r="I276" s="1254"/>
      <c r="J276" s="1254"/>
      <c r="K276" s="1254"/>
      <c r="L276" s="1254"/>
      <c r="M276" s="1254"/>
      <c r="N276" s="1254"/>
      <c r="O276" s="1254"/>
      <c r="P276" s="1254"/>
      <c r="Q276" s="1254"/>
      <c r="R276" s="1254"/>
      <c r="S276" s="1254"/>
      <c r="T276" s="1254"/>
      <c r="U276" s="1254"/>
      <c r="V276" s="1254"/>
      <c r="W276" s="1254"/>
      <c r="X276" s="1254"/>
      <c r="Y276" s="1254"/>
      <c r="Z276" s="1254"/>
      <c r="AA276" s="1254"/>
      <c r="AB276" s="1254"/>
      <c r="AC276" s="1254"/>
      <c r="AD276" s="1254"/>
      <c r="AE276" s="1254"/>
      <c r="AF276" s="1254"/>
      <c r="AG276" s="1254"/>
      <c r="AH276" s="1254"/>
      <c r="AI276" s="1254"/>
      <c r="AJ276" s="1254"/>
      <c r="AK276" s="1254"/>
      <c r="AL276" s="1254"/>
      <c r="AM276" s="1254"/>
      <c r="AN276" s="1254"/>
      <c r="AO276" s="1254"/>
      <c r="AP276" s="1254"/>
      <c r="AQ276" s="1254"/>
      <c r="AR276" s="1254"/>
      <c r="AS276" s="1254"/>
      <c r="AT276" s="1254"/>
    </row>
    <row r="277" spans="1:46" ht="13.2" customHeight="1" x14ac:dyDescent="0.25">
      <c r="A277" s="1254"/>
      <c r="B277" s="1254"/>
      <c r="C277" s="1254"/>
      <c r="D277" s="1254"/>
      <c r="E277" s="1254"/>
      <c r="F277" s="1254"/>
      <c r="G277" s="1254"/>
      <c r="H277" s="1254"/>
      <c r="I277" s="1254"/>
      <c r="J277" s="1254"/>
      <c r="K277" s="1254"/>
      <c r="L277" s="1254"/>
      <c r="M277" s="1254"/>
      <c r="N277" s="1254"/>
      <c r="O277" s="1254"/>
      <c r="P277" s="1254"/>
      <c r="Q277" s="1254"/>
      <c r="R277" s="1254"/>
      <c r="S277" s="1254"/>
      <c r="T277" s="1254"/>
      <c r="U277" s="1254"/>
      <c r="V277" s="1254"/>
      <c r="W277" s="1254"/>
      <c r="X277" s="1254"/>
      <c r="Y277" s="1254"/>
      <c r="Z277" s="1254"/>
      <c r="AA277" s="1254"/>
      <c r="AB277" s="1254"/>
      <c r="AC277" s="1254"/>
      <c r="AD277" s="1254"/>
      <c r="AE277" s="1254"/>
      <c r="AF277" s="1254"/>
      <c r="AG277" s="1254"/>
      <c r="AH277" s="1254"/>
      <c r="AI277" s="1254"/>
      <c r="AJ277" s="1254"/>
      <c r="AK277" s="1254"/>
      <c r="AL277" s="1254"/>
      <c r="AM277" s="1254"/>
      <c r="AN277" s="1254"/>
      <c r="AO277" s="1254"/>
      <c r="AP277" s="1254"/>
      <c r="AQ277" s="1254"/>
      <c r="AR277" s="1254"/>
      <c r="AS277" s="1254"/>
      <c r="AT277" s="1254"/>
    </row>
    <row r="278" spans="1:46" ht="13.2" customHeight="1" x14ac:dyDescent="0.25">
      <c r="A278" s="1254"/>
      <c r="B278" s="1254"/>
      <c r="C278" s="1254"/>
      <c r="D278" s="1254"/>
      <c r="E278" s="1254"/>
      <c r="F278" s="1254"/>
      <c r="G278" s="1254"/>
      <c r="H278" s="1254"/>
      <c r="I278" s="1254"/>
      <c r="J278" s="1254"/>
      <c r="K278" s="1254"/>
      <c r="L278" s="1254"/>
      <c r="M278" s="1254"/>
      <c r="N278" s="1254"/>
      <c r="O278" s="1254"/>
      <c r="P278" s="1254"/>
      <c r="Q278" s="1254"/>
      <c r="R278" s="1254"/>
      <c r="S278" s="1254"/>
      <c r="T278" s="1254"/>
      <c r="U278" s="1254"/>
      <c r="V278" s="1254"/>
      <c r="W278" s="1254"/>
      <c r="X278" s="1254"/>
      <c r="Y278" s="1254"/>
      <c r="Z278" s="1254"/>
      <c r="AA278" s="1254"/>
      <c r="AB278" s="1254"/>
      <c r="AC278" s="1254"/>
      <c r="AD278" s="1254"/>
      <c r="AE278" s="1254"/>
      <c r="AF278" s="1254"/>
      <c r="AG278" s="1254"/>
      <c r="AH278" s="1254"/>
      <c r="AI278" s="1254"/>
      <c r="AJ278" s="1254"/>
      <c r="AK278" s="1254"/>
      <c r="AL278" s="1254"/>
      <c r="AM278" s="1254"/>
      <c r="AN278" s="1254"/>
      <c r="AO278" s="1254"/>
      <c r="AP278" s="1254"/>
      <c r="AQ278" s="1254"/>
      <c r="AR278" s="1254"/>
      <c r="AS278" s="1254"/>
      <c r="AT278" s="1254"/>
    </row>
    <row r="279" spans="1:46" ht="13.2" customHeight="1" x14ac:dyDescent="0.25">
      <c r="A279" s="1254"/>
      <c r="B279" s="1254"/>
      <c r="C279" s="1254"/>
      <c r="D279" s="1254"/>
      <c r="E279" s="1254"/>
      <c r="F279" s="1254"/>
      <c r="G279" s="1254"/>
      <c r="H279" s="1254"/>
      <c r="I279" s="1254"/>
      <c r="J279" s="1254"/>
      <c r="K279" s="1254"/>
      <c r="L279" s="1254"/>
      <c r="M279" s="1254"/>
      <c r="N279" s="1254"/>
      <c r="O279" s="1254"/>
      <c r="P279" s="1254"/>
      <c r="Q279" s="1254"/>
      <c r="R279" s="1254"/>
      <c r="S279" s="1254"/>
      <c r="T279" s="1254"/>
      <c r="U279" s="1254"/>
      <c r="V279" s="1254"/>
      <c r="W279" s="1254"/>
      <c r="X279" s="1254"/>
      <c r="Y279" s="1254"/>
      <c r="Z279" s="1254"/>
      <c r="AA279" s="1254"/>
      <c r="AB279" s="1254"/>
      <c r="AC279" s="1254"/>
      <c r="AD279" s="1254"/>
      <c r="AE279" s="1254"/>
      <c r="AF279" s="1254"/>
      <c r="AG279" s="1254"/>
      <c r="AH279" s="1254"/>
      <c r="AI279" s="1254"/>
      <c r="AJ279" s="1254"/>
      <c r="AK279" s="1254"/>
      <c r="AL279" s="1254"/>
      <c r="AM279" s="1254"/>
      <c r="AN279" s="1254"/>
      <c r="AO279" s="1254"/>
      <c r="AP279" s="1254"/>
      <c r="AQ279" s="1254"/>
      <c r="AR279" s="1254"/>
      <c r="AS279" s="1254"/>
      <c r="AT279" s="1254"/>
    </row>
    <row r="280" spans="1:46" ht="13.2" customHeight="1" x14ac:dyDescent="0.25">
      <c r="A280" s="1254"/>
      <c r="B280" s="1254"/>
      <c r="C280" s="1254"/>
      <c r="D280" s="1254"/>
      <c r="E280" s="1254"/>
      <c r="F280" s="1254"/>
      <c r="G280" s="1254"/>
      <c r="H280" s="1254"/>
      <c r="I280" s="1254"/>
      <c r="J280" s="1254"/>
      <c r="K280" s="1254"/>
      <c r="L280" s="1254"/>
      <c r="M280" s="1254"/>
      <c r="N280" s="1254"/>
      <c r="O280" s="1254"/>
      <c r="P280" s="1254"/>
      <c r="Q280" s="1254"/>
      <c r="R280" s="1254"/>
      <c r="S280" s="1254"/>
      <c r="T280" s="1254"/>
      <c r="U280" s="1254"/>
      <c r="V280" s="1254"/>
      <c r="W280" s="1254"/>
      <c r="X280" s="1254"/>
      <c r="Y280" s="1254"/>
      <c r="Z280" s="1254"/>
      <c r="AA280" s="1254"/>
      <c r="AB280" s="1254"/>
      <c r="AC280" s="1254"/>
      <c r="AD280" s="1254"/>
      <c r="AE280" s="1254"/>
      <c r="AF280" s="1254"/>
      <c r="AG280" s="1254"/>
      <c r="AH280" s="1254"/>
      <c r="AI280" s="1254"/>
      <c r="AJ280" s="1254"/>
      <c r="AK280" s="1254"/>
      <c r="AL280" s="1254"/>
      <c r="AM280" s="1254"/>
      <c r="AN280" s="1254"/>
      <c r="AO280" s="1254"/>
      <c r="AP280" s="1254"/>
      <c r="AQ280" s="1254"/>
      <c r="AR280" s="1254"/>
      <c r="AS280" s="1254"/>
      <c r="AT280" s="1254"/>
    </row>
    <row r="281" spans="1:46" ht="13.2" customHeight="1" x14ac:dyDescent="0.25">
      <c r="A281" s="1254"/>
      <c r="B281" s="1254"/>
      <c r="C281" s="1254"/>
      <c r="D281" s="1254"/>
      <c r="E281" s="1254"/>
      <c r="F281" s="1254"/>
      <c r="G281" s="1254"/>
      <c r="H281" s="1254"/>
      <c r="I281" s="1254"/>
      <c r="J281" s="1254"/>
      <c r="K281" s="1254"/>
      <c r="L281" s="1254"/>
      <c r="M281" s="1254"/>
      <c r="N281" s="1254"/>
      <c r="O281" s="1254"/>
      <c r="P281" s="1254"/>
      <c r="Q281" s="1254"/>
      <c r="R281" s="1254"/>
      <c r="S281" s="1254"/>
      <c r="T281" s="1254"/>
      <c r="U281" s="1254"/>
      <c r="V281" s="1254"/>
      <c r="W281" s="1254"/>
      <c r="X281" s="1254"/>
      <c r="Y281" s="1254"/>
      <c r="Z281" s="1254"/>
      <c r="AA281" s="1254"/>
      <c r="AB281" s="1254"/>
      <c r="AC281" s="1254"/>
      <c r="AD281" s="1254"/>
      <c r="AE281" s="1254"/>
      <c r="AF281" s="1254"/>
      <c r="AG281" s="1254"/>
      <c r="AH281" s="1254"/>
      <c r="AI281" s="1254"/>
      <c r="AJ281" s="1254"/>
      <c r="AK281" s="1254"/>
      <c r="AL281" s="1254"/>
      <c r="AM281" s="1254"/>
      <c r="AN281" s="1254"/>
      <c r="AO281" s="1254"/>
      <c r="AP281" s="1254"/>
      <c r="AQ281" s="1254"/>
      <c r="AR281" s="1254"/>
      <c r="AS281" s="1254"/>
      <c r="AT281" s="1254"/>
    </row>
    <row r="282" spans="1:46" ht="13.2" customHeight="1" x14ac:dyDescent="0.25">
      <c r="A282" s="1254"/>
      <c r="B282" s="1254"/>
      <c r="C282" s="1254"/>
      <c r="D282" s="1254"/>
      <c r="E282" s="1254"/>
      <c r="F282" s="1254"/>
      <c r="G282" s="1254"/>
      <c r="H282" s="1254"/>
      <c r="I282" s="1254"/>
      <c r="J282" s="1254"/>
      <c r="K282" s="1254"/>
      <c r="L282" s="1254"/>
      <c r="M282" s="1254"/>
      <c r="N282" s="1254"/>
      <c r="O282" s="1254"/>
      <c r="P282" s="1254"/>
      <c r="Q282" s="1254"/>
      <c r="R282" s="1254"/>
      <c r="S282" s="1254"/>
      <c r="T282" s="1254"/>
      <c r="U282" s="1254"/>
      <c r="V282" s="1254"/>
      <c r="W282" s="1254"/>
      <c r="X282" s="1254"/>
      <c r="Y282" s="1254"/>
      <c r="Z282" s="1254"/>
      <c r="AA282" s="1254"/>
      <c r="AB282" s="1254"/>
      <c r="AC282" s="1254"/>
      <c r="AD282" s="1254"/>
      <c r="AE282" s="1254"/>
      <c r="AF282" s="1254"/>
      <c r="AG282" s="1254"/>
      <c r="AH282" s="1254"/>
      <c r="AI282" s="1254"/>
      <c r="AJ282" s="1254"/>
      <c r="AK282" s="1254"/>
      <c r="AL282" s="1254"/>
      <c r="AM282" s="1254"/>
      <c r="AN282" s="1254"/>
      <c r="AO282" s="1254"/>
      <c r="AP282" s="1254"/>
      <c r="AQ282" s="1254"/>
      <c r="AR282" s="1254"/>
      <c r="AS282" s="1254"/>
      <c r="AT282" s="1254"/>
    </row>
    <row r="283" spans="1:46" ht="13.2" customHeight="1" x14ac:dyDescent="0.25">
      <c r="A283" s="1254"/>
      <c r="B283" s="1254"/>
      <c r="C283" s="1254"/>
      <c r="D283" s="1254"/>
      <c r="E283" s="1254"/>
      <c r="F283" s="1254"/>
      <c r="G283" s="1254"/>
      <c r="H283" s="1254"/>
      <c r="I283" s="1254"/>
      <c r="J283" s="1254"/>
      <c r="K283" s="1254"/>
      <c r="L283" s="1254"/>
      <c r="M283" s="1254"/>
      <c r="N283" s="1254"/>
      <c r="O283" s="1254"/>
      <c r="P283" s="1254"/>
      <c r="Q283" s="1254"/>
      <c r="R283" s="1254"/>
      <c r="S283" s="1254"/>
      <c r="T283" s="1254"/>
      <c r="U283" s="1254"/>
      <c r="V283" s="1254"/>
      <c r="W283" s="1254"/>
      <c r="X283" s="1254"/>
      <c r="Y283" s="1254"/>
      <c r="Z283" s="1254"/>
      <c r="AA283" s="1254"/>
      <c r="AB283" s="1254"/>
      <c r="AC283" s="1254"/>
      <c r="AD283" s="1254"/>
      <c r="AE283" s="1254"/>
      <c r="AF283" s="1254"/>
      <c r="AG283" s="1254"/>
      <c r="AH283" s="1254"/>
      <c r="AI283" s="1254"/>
      <c r="AJ283" s="1254"/>
      <c r="AK283" s="1254"/>
      <c r="AL283" s="1254"/>
      <c r="AM283" s="1254"/>
      <c r="AN283" s="1254"/>
      <c r="AO283" s="1254"/>
      <c r="AP283" s="1254"/>
      <c r="AQ283" s="1254"/>
      <c r="AR283" s="1254"/>
      <c r="AS283" s="1254"/>
      <c r="AT283" s="1254"/>
    </row>
    <row r="284" spans="1:46" ht="13.2" customHeight="1" x14ac:dyDescent="0.25">
      <c r="A284" s="1254"/>
      <c r="B284" s="1254"/>
      <c r="C284" s="1254"/>
      <c r="D284" s="1254"/>
      <c r="E284" s="1254"/>
      <c r="F284" s="1254"/>
      <c r="G284" s="1254"/>
      <c r="H284" s="1254"/>
      <c r="I284" s="1254"/>
      <c r="J284" s="1254"/>
      <c r="K284" s="1254"/>
      <c r="L284" s="1254"/>
      <c r="M284" s="1254"/>
      <c r="N284" s="1254"/>
      <c r="O284" s="1254"/>
      <c r="P284" s="1254"/>
      <c r="Q284" s="1254"/>
      <c r="R284" s="1254"/>
      <c r="S284" s="1254"/>
      <c r="T284" s="1254"/>
      <c r="U284" s="1254"/>
      <c r="V284" s="1254"/>
      <c r="W284" s="1254"/>
      <c r="X284" s="1254"/>
      <c r="Y284" s="1254"/>
      <c r="Z284" s="1254"/>
      <c r="AA284" s="1254"/>
      <c r="AB284" s="1254"/>
      <c r="AC284" s="1254"/>
      <c r="AD284" s="1254"/>
      <c r="AE284" s="1254"/>
      <c r="AF284" s="1254"/>
      <c r="AG284" s="1254"/>
      <c r="AH284" s="1254"/>
      <c r="AI284" s="1254"/>
      <c r="AJ284" s="1254"/>
      <c r="AK284" s="1254"/>
      <c r="AL284" s="1254"/>
      <c r="AM284" s="1254"/>
      <c r="AN284" s="1254"/>
      <c r="AO284" s="1254"/>
      <c r="AP284" s="1254"/>
      <c r="AQ284" s="1254"/>
      <c r="AR284" s="1254"/>
      <c r="AS284" s="1254"/>
      <c r="AT284" s="1254"/>
    </row>
    <row r="285" spans="1:46" ht="13.2" customHeight="1" x14ac:dyDescent="0.25">
      <c r="A285" s="1254"/>
      <c r="B285" s="1254"/>
      <c r="C285" s="1254"/>
      <c r="D285" s="1254"/>
      <c r="E285" s="1254"/>
      <c r="F285" s="1254"/>
      <c r="G285" s="1254"/>
      <c r="H285" s="1254"/>
      <c r="I285" s="1254"/>
      <c r="J285" s="1254"/>
      <c r="K285" s="1254"/>
      <c r="L285" s="1254"/>
      <c r="M285" s="1254"/>
      <c r="N285" s="1254"/>
      <c r="O285" s="1254"/>
      <c r="P285" s="1254"/>
      <c r="Q285" s="1254"/>
      <c r="R285" s="1254"/>
      <c r="S285" s="1254"/>
      <c r="T285" s="1254"/>
      <c r="U285" s="1254"/>
      <c r="V285" s="1254"/>
      <c r="W285" s="1254"/>
      <c r="X285" s="1254"/>
      <c r="Y285" s="1254"/>
      <c r="Z285" s="1254"/>
      <c r="AA285" s="1254"/>
      <c r="AB285" s="1254"/>
      <c r="AC285" s="1254"/>
      <c r="AD285" s="1254"/>
      <c r="AE285" s="1254"/>
      <c r="AF285" s="1254"/>
      <c r="AG285" s="1254"/>
      <c r="AH285" s="1254"/>
      <c r="AI285" s="1254"/>
      <c r="AJ285" s="1254"/>
      <c r="AK285" s="1254"/>
      <c r="AL285" s="1254"/>
      <c r="AM285" s="1254"/>
      <c r="AN285" s="1254"/>
      <c r="AO285" s="1254"/>
      <c r="AP285" s="1254"/>
      <c r="AQ285" s="1254"/>
      <c r="AR285" s="1254"/>
      <c r="AS285" s="1254"/>
      <c r="AT285" s="1254"/>
    </row>
    <row r="286" spans="1:46" ht="13.2" customHeight="1" x14ac:dyDescent="0.25">
      <c r="A286" s="1254"/>
      <c r="B286" s="1254"/>
      <c r="C286" s="1254"/>
      <c r="D286" s="1254"/>
      <c r="E286" s="1254"/>
      <c r="F286" s="1254"/>
      <c r="G286" s="1254"/>
      <c r="H286" s="1254"/>
      <c r="I286" s="1254"/>
      <c r="J286" s="1254"/>
      <c r="K286" s="1254"/>
      <c r="L286" s="1254"/>
      <c r="M286" s="1254"/>
      <c r="N286" s="1254"/>
      <c r="O286" s="1254"/>
      <c r="P286" s="1254"/>
      <c r="Q286" s="1254"/>
      <c r="R286" s="1254"/>
      <c r="S286" s="1254"/>
      <c r="T286" s="1254"/>
      <c r="U286" s="1254"/>
      <c r="V286" s="1254"/>
      <c r="W286" s="1254"/>
      <c r="X286" s="1254"/>
      <c r="Y286" s="1254"/>
      <c r="Z286" s="1254"/>
      <c r="AA286" s="1254"/>
      <c r="AB286" s="1254"/>
      <c r="AC286" s="1254"/>
      <c r="AD286" s="1254"/>
      <c r="AE286" s="1254"/>
      <c r="AF286" s="1254"/>
      <c r="AG286" s="1254"/>
      <c r="AH286" s="1254"/>
      <c r="AI286" s="1254"/>
      <c r="AJ286" s="1254"/>
      <c r="AK286" s="1254"/>
      <c r="AL286" s="1254"/>
      <c r="AM286" s="1254"/>
      <c r="AN286" s="1254"/>
      <c r="AO286" s="1254"/>
      <c r="AP286" s="1254"/>
      <c r="AQ286" s="1254"/>
      <c r="AR286" s="1254"/>
      <c r="AS286" s="1254"/>
      <c r="AT286" s="1254"/>
    </row>
    <row r="287" spans="1:46" ht="13.2" customHeight="1" x14ac:dyDescent="0.25">
      <c r="A287" s="1254"/>
      <c r="B287" s="1254"/>
      <c r="C287" s="1254"/>
      <c r="D287" s="1254"/>
      <c r="E287" s="1254"/>
      <c r="F287" s="1254"/>
      <c r="G287" s="1254"/>
      <c r="H287" s="1254"/>
      <c r="I287" s="1254"/>
      <c r="J287" s="1254"/>
      <c r="K287" s="1254"/>
      <c r="L287" s="1254"/>
      <c r="M287" s="1254"/>
      <c r="N287" s="1254"/>
      <c r="O287" s="1254"/>
      <c r="P287" s="1254"/>
      <c r="Q287" s="1254"/>
      <c r="R287" s="1254"/>
      <c r="S287" s="1254"/>
      <c r="T287" s="1254"/>
      <c r="U287" s="1254"/>
      <c r="V287" s="1254"/>
      <c r="W287" s="1254"/>
      <c r="X287" s="1254"/>
      <c r="Y287" s="1254"/>
      <c r="Z287" s="1254"/>
      <c r="AA287" s="1254"/>
      <c r="AB287" s="1254"/>
      <c r="AC287" s="1254"/>
      <c r="AD287" s="1254"/>
      <c r="AE287" s="1254"/>
      <c r="AF287" s="1254"/>
      <c r="AG287" s="1254"/>
      <c r="AH287" s="1254"/>
      <c r="AI287" s="1254"/>
      <c r="AJ287" s="1254"/>
      <c r="AK287" s="1254"/>
      <c r="AL287" s="1254"/>
      <c r="AM287" s="1254"/>
      <c r="AN287" s="1254"/>
      <c r="AO287" s="1254"/>
      <c r="AP287" s="1254"/>
      <c r="AQ287" s="1254"/>
      <c r="AR287" s="1254"/>
      <c r="AS287" s="1254"/>
      <c r="AT287" s="1254"/>
    </row>
    <row r="288" spans="1:46" ht="13.2" customHeight="1" x14ac:dyDescent="0.25">
      <c r="A288" s="1254"/>
      <c r="B288" s="1254"/>
      <c r="C288" s="1254"/>
      <c r="D288" s="1254"/>
      <c r="E288" s="1254"/>
      <c r="F288" s="1254"/>
      <c r="G288" s="1254"/>
      <c r="H288" s="1254"/>
      <c r="I288" s="1254"/>
      <c r="J288" s="1254"/>
      <c r="K288" s="1254"/>
      <c r="L288" s="1254"/>
      <c r="M288" s="1254"/>
      <c r="N288" s="1254"/>
      <c r="O288" s="1254"/>
      <c r="P288" s="1254"/>
      <c r="Q288" s="1254"/>
      <c r="R288" s="1254"/>
      <c r="S288" s="1254"/>
      <c r="T288" s="1254"/>
      <c r="U288" s="1254"/>
      <c r="V288" s="1254"/>
      <c r="W288" s="1254"/>
      <c r="X288" s="1254"/>
      <c r="Y288" s="1254"/>
      <c r="Z288" s="1254"/>
      <c r="AA288" s="1254"/>
      <c r="AB288" s="1254"/>
      <c r="AC288" s="1254"/>
      <c r="AD288" s="1254"/>
      <c r="AE288" s="1254"/>
      <c r="AF288" s="1254"/>
      <c r="AG288" s="1254"/>
      <c r="AH288" s="1254"/>
      <c r="AI288" s="1254"/>
      <c r="AJ288" s="1254"/>
      <c r="AK288" s="1254"/>
      <c r="AL288" s="1254"/>
      <c r="AM288" s="1254"/>
      <c r="AN288" s="1254"/>
      <c r="AO288" s="1254"/>
      <c r="AP288" s="1254"/>
      <c r="AQ288" s="1254"/>
      <c r="AR288" s="1254"/>
      <c r="AS288" s="1254"/>
      <c r="AT288" s="1254"/>
    </row>
    <row r="289" spans="1:46" ht="13.2" customHeight="1" x14ac:dyDescent="0.25">
      <c r="A289" s="1254"/>
      <c r="B289" s="1254"/>
      <c r="C289" s="1254"/>
      <c r="D289" s="1254"/>
      <c r="E289" s="1254"/>
      <c r="F289" s="1254"/>
      <c r="G289" s="1254"/>
      <c r="H289" s="1254"/>
      <c r="I289" s="1254"/>
      <c r="J289" s="1254"/>
      <c r="K289" s="1254"/>
      <c r="L289" s="1254"/>
      <c r="M289" s="1254"/>
      <c r="N289" s="1254"/>
      <c r="O289" s="1254"/>
      <c r="P289" s="1254"/>
      <c r="Q289" s="1254"/>
      <c r="R289" s="1254"/>
      <c r="S289" s="1254"/>
      <c r="T289" s="1254"/>
      <c r="U289" s="1254"/>
      <c r="V289" s="1254"/>
      <c r="W289" s="1254"/>
      <c r="X289" s="1254"/>
      <c r="Y289" s="1254"/>
      <c r="Z289" s="1254"/>
      <c r="AA289" s="1254"/>
      <c r="AB289" s="1254"/>
      <c r="AC289" s="1254"/>
      <c r="AD289" s="1254"/>
      <c r="AE289" s="1254"/>
      <c r="AF289" s="1254"/>
      <c r="AG289" s="1254"/>
      <c r="AH289" s="1254"/>
      <c r="AI289" s="1254"/>
      <c r="AJ289" s="1254"/>
      <c r="AK289" s="1254"/>
      <c r="AL289" s="1254"/>
      <c r="AM289" s="1254"/>
      <c r="AN289" s="1254"/>
      <c r="AO289" s="1254"/>
      <c r="AP289" s="1254"/>
      <c r="AQ289" s="1254"/>
      <c r="AR289" s="1254"/>
      <c r="AS289" s="1254"/>
      <c r="AT289" s="1254"/>
    </row>
    <row r="290" spans="1:46" ht="13.2" customHeight="1" x14ac:dyDescent="0.25">
      <c r="A290" s="1254"/>
      <c r="B290" s="1254"/>
      <c r="C290" s="1254"/>
      <c r="D290" s="1254"/>
      <c r="E290" s="1254"/>
      <c r="F290" s="1254"/>
      <c r="G290" s="1254"/>
      <c r="H290" s="1254"/>
      <c r="I290" s="1254"/>
      <c r="J290" s="1254"/>
      <c r="K290" s="1254"/>
      <c r="L290" s="1254"/>
      <c r="M290" s="1254"/>
      <c r="N290" s="1254"/>
      <c r="O290" s="1254"/>
      <c r="P290" s="1254"/>
      <c r="Q290" s="1254"/>
      <c r="R290" s="1254"/>
      <c r="S290" s="1254"/>
      <c r="T290" s="1254"/>
      <c r="U290" s="1254"/>
      <c r="V290" s="1254"/>
      <c r="W290" s="1254"/>
      <c r="X290" s="1254"/>
      <c r="Y290" s="1254"/>
      <c r="Z290" s="1254"/>
      <c r="AA290" s="1254"/>
      <c r="AB290" s="1254"/>
      <c r="AC290" s="1254"/>
      <c r="AD290" s="1254"/>
      <c r="AE290" s="1254"/>
      <c r="AF290" s="1254"/>
      <c r="AG290" s="1254"/>
      <c r="AH290" s="1254"/>
      <c r="AI290" s="1254"/>
      <c r="AJ290" s="1254"/>
      <c r="AK290" s="1254"/>
      <c r="AL290" s="1254"/>
      <c r="AM290" s="1254"/>
      <c r="AN290" s="1254"/>
      <c r="AO290" s="1254"/>
      <c r="AP290" s="1254"/>
      <c r="AQ290" s="1254"/>
      <c r="AR290" s="1254"/>
      <c r="AS290" s="1254"/>
      <c r="AT290" s="1254"/>
    </row>
    <row r="291" spans="1:46" ht="13.2" customHeight="1" x14ac:dyDescent="0.25">
      <c r="A291" s="1254"/>
      <c r="B291" s="1254"/>
      <c r="C291" s="1254"/>
      <c r="D291" s="1254"/>
      <c r="E291" s="1254"/>
      <c r="F291" s="1254"/>
      <c r="G291" s="1254"/>
      <c r="H291" s="1254"/>
      <c r="I291" s="1254"/>
      <c r="J291" s="1254"/>
      <c r="K291" s="1254"/>
      <c r="L291" s="1254"/>
      <c r="M291" s="1254"/>
      <c r="N291" s="1254"/>
      <c r="O291" s="1254"/>
      <c r="P291" s="1254"/>
      <c r="Q291" s="1254"/>
      <c r="R291" s="1254"/>
      <c r="S291" s="1254"/>
      <c r="T291" s="1254"/>
      <c r="U291" s="1254"/>
      <c r="V291" s="1254"/>
      <c r="W291" s="1254"/>
      <c r="X291" s="1254"/>
      <c r="Y291" s="1254"/>
      <c r="Z291" s="1254"/>
      <c r="AA291" s="1254"/>
      <c r="AB291" s="1254"/>
      <c r="AC291" s="1254"/>
      <c r="AD291" s="1254"/>
      <c r="AE291" s="1254"/>
      <c r="AF291" s="1254"/>
      <c r="AG291" s="1254"/>
      <c r="AH291" s="1254"/>
      <c r="AI291" s="1254"/>
      <c r="AJ291" s="1254"/>
      <c r="AK291" s="1254"/>
      <c r="AL291" s="1254"/>
      <c r="AM291" s="1254"/>
      <c r="AN291" s="1254"/>
      <c r="AO291" s="1254"/>
      <c r="AP291" s="1254"/>
      <c r="AQ291" s="1254"/>
      <c r="AR291" s="1254"/>
      <c r="AS291" s="1254"/>
      <c r="AT291" s="1254"/>
    </row>
    <row r="292" spans="1:46" ht="14.4" customHeight="1" x14ac:dyDescent="0.25">
      <c r="A292" s="1254"/>
      <c r="B292" s="1254"/>
      <c r="C292" s="1254"/>
      <c r="D292" s="1254"/>
      <c r="E292" s="1254"/>
      <c r="F292" s="1254"/>
      <c r="G292" s="1254"/>
      <c r="H292" s="1254"/>
      <c r="I292" s="1254"/>
      <c r="J292" s="1254"/>
      <c r="K292" s="1254"/>
      <c r="L292" s="1254"/>
      <c r="M292" s="1254"/>
      <c r="N292" s="1254"/>
      <c r="O292" s="1254"/>
      <c r="P292" s="1254"/>
      <c r="Q292" s="1254"/>
      <c r="R292" s="1254"/>
      <c r="S292" s="1254"/>
      <c r="T292" s="1254"/>
      <c r="U292" s="1254"/>
      <c r="V292" s="1254"/>
      <c r="W292" s="1254"/>
      <c r="X292" s="1254"/>
      <c r="Y292" s="1254"/>
      <c r="Z292" s="1254"/>
      <c r="AA292" s="1254"/>
      <c r="AB292" s="1254"/>
      <c r="AC292" s="1254"/>
      <c r="AD292" s="1254"/>
      <c r="AE292" s="1254"/>
      <c r="AF292" s="1254"/>
      <c r="AG292" s="1254"/>
      <c r="AH292" s="1254"/>
      <c r="AI292" s="1254"/>
      <c r="AJ292" s="1254"/>
      <c r="AK292" s="1254"/>
      <c r="AL292" s="1254"/>
      <c r="AM292" s="1254"/>
      <c r="AN292" s="1254"/>
      <c r="AO292" s="1254"/>
      <c r="AP292" s="1254"/>
      <c r="AQ292" s="1254"/>
      <c r="AR292" s="1254"/>
      <c r="AS292" s="1254"/>
      <c r="AT292" s="1254"/>
    </row>
    <row r="293" spans="1:46" ht="14.4" customHeight="1" x14ac:dyDescent="0.25">
      <c r="A293" s="1254"/>
      <c r="B293" s="1254"/>
      <c r="C293" s="1254"/>
      <c r="D293" s="1254"/>
      <c r="E293" s="1254"/>
      <c r="F293" s="1254"/>
      <c r="G293" s="1254"/>
      <c r="H293" s="1254"/>
      <c r="I293" s="1254"/>
      <c r="J293" s="1254"/>
      <c r="K293" s="1254"/>
      <c r="L293" s="1254"/>
      <c r="M293" s="1254"/>
      <c r="N293" s="1254"/>
      <c r="O293" s="1254"/>
      <c r="P293" s="1254"/>
      <c r="Q293" s="1254"/>
      <c r="R293" s="1254"/>
      <c r="S293" s="1254"/>
      <c r="T293" s="1254"/>
      <c r="U293" s="1254"/>
      <c r="V293" s="1254"/>
      <c r="W293" s="1254"/>
      <c r="X293" s="1254"/>
      <c r="Y293" s="1254"/>
      <c r="Z293" s="1254"/>
      <c r="AA293" s="1254"/>
      <c r="AB293" s="1254"/>
      <c r="AC293" s="1254"/>
      <c r="AD293" s="1254"/>
      <c r="AE293" s="1254"/>
      <c r="AF293" s="1254"/>
      <c r="AG293" s="1254"/>
      <c r="AH293" s="1254"/>
      <c r="AI293" s="1254"/>
      <c r="AJ293" s="1254"/>
      <c r="AK293" s="1254"/>
      <c r="AL293" s="1254"/>
      <c r="AM293" s="1254"/>
      <c r="AN293" s="1254"/>
      <c r="AO293" s="1254"/>
      <c r="AP293" s="1254"/>
      <c r="AQ293" s="1254"/>
      <c r="AR293" s="1254"/>
      <c r="AS293" s="1254"/>
      <c r="AT293" s="1254"/>
    </row>
    <row r="294" spans="1:46" ht="13.2" customHeight="1" x14ac:dyDescent="0.25">
      <c r="A294" s="1254"/>
      <c r="B294" s="1254"/>
      <c r="C294" s="1254"/>
      <c r="D294" s="1254"/>
      <c r="E294" s="1254"/>
      <c r="F294" s="1254"/>
      <c r="G294" s="1254"/>
      <c r="H294" s="1254"/>
      <c r="I294" s="1254"/>
      <c r="J294" s="1254"/>
      <c r="K294" s="1254"/>
      <c r="L294" s="1254"/>
      <c r="M294" s="1254"/>
      <c r="N294" s="1254"/>
      <c r="O294" s="1254"/>
      <c r="P294" s="1254"/>
      <c r="Q294" s="1254"/>
      <c r="R294" s="1254"/>
      <c r="S294" s="1254"/>
      <c r="T294" s="1254"/>
      <c r="U294" s="1254"/>
      <c r="V294" s="1254"/>
      <c r="W294" s="1254"/>
      <c r="X294" s="1254"/>
      <c r="Y294" s="1254"/>
      <c r="Z294" s="1254"/>
      <c r="AA294" s="1254"/>
      <c r="AB294" s="1254"/>
      <c r="AC294" s="1254"/>
      <c r="AD294" s="1254"/>
      <c r="AE294" s="1254"/>
      <c r="AF294" s="1254"/>
      <c r="AG294" s="1254"/>
      <c r="AH294" s="1254"/>
      <c r="AI294" s="1254"/>
      <c r="AJ294" s="1254"/>
      <c r="AK294" s="1254"/>
      <c r="AL294" s="1254"/>
      <c r="AM294" s="1254"/>
      <c r="AN294" s="1254"/>
      <c r="AO294" s="1254"/>
      <c r="AP294" s="1254"/>
      <c r="AQ294" s="1254"/>
      <c r="AR294" s="1254"/>
      <c r="AS294" s="1254"/>
      <c r="AT294" s="1254"/>
    </row>
    <row r="295" spans="1:46" ht="13.2" customHeight="1" x14ac:dyDescent="0.25">
      <c r="A295" s="1254"/>
      <c r="B295" s="1254"/>
      <c r="C295" s="1254"/>
      <c r="D295" s="1254"/>
      <c r="E295" s="1254"/>
      <c r="F295" s="1254"/>
      <c r="G295" s="1254"/>
      <c r="H295" s="1254"/>
      <c r="I295" s="1254"/>
      <c r="J295" s="1254"/>
      <c r="K295" s="1254"/>
      <c r="L295" s="1254"/>
      <c r="M295" s="1254"/>
      <c r="N295" s="1254"/>
      <c r="O295" s="1254"/>
      <c r="P295" s="1254"/>
      <c r="Q295" s="1254"/>
      <c r="R295" s="1254"/>
      <c r="S295" s="1254"/>
      <c r="T295" s="1254"/>
      <c r="U295" s="1254"/>
      <c r="V295" s="1254"/>
      <c r="W295" s="1254"/>
      <c r="X295" s="1254"/>
      <c r="Y295" s="1254"/>
      <c r="Z295" s="1254"/>
      <c r="AA295" s="1254"/>
      <c r="AB295" s="1254"/>
      <c r="AC295" s="1254"/>
      <c r="AD295" s="1254"/>
      <c r="AE295" s="1254"/>
      <c r="AF295" s="1254"/>
      <c r="AG295" s="1254"/>
      <c r="AH295" s="1254"/>
      <c r="AI295" s="1254"/>
      <c r="AJ295" s="1254"/>
      <c r="AK295" s="1254"/>
      <c r="AL295" s="1254"/>
      <c r="AM295" s="1254"/>
      <c r="AN295" s="1254"/>
      <c r="AO295" s="1254"/>
      <c r="AP295" s="1254"/>
      <c r="AQ295" s="1254"/>
      <c r="AR295" s="1254"/>
      <c r="AS295" s="1254"/>
      <c r="AT295" s="1254"/>
    </row>
    <row r="296" spans="1:46" ht="13.2" customHeight="1" x14ac:dyDescent="0.25">
      <c r="A296" s="1254"/>
      <c r="B296" s="1254"/>
      <c r="C296" s="1254"/>
      <c r="D296" s="1254"/>
      <c r="E296" s="1254"/>
      <c r="F296" s="1254"/>
      <c r="G296" s="1254"/>
      <c r="H296" s="1254"/>
      <c r="I296" s="1254"/>
      <c r="J296" s="1254"/>
      <c r="K296" s="1254"/>
      <c r="L296" s="1254"/>
      <c r="M296" s="1254"/>
      <c r="N296" s="1254"/>
      <c r="O296" s="1254"/>
      <c r="P296" s="1254"/>
      <c r="Q296" s="1254"/>
      <c r="R296" s="1254"/>
      <c r="S296" s="1254"/>
      <c r="T296" s="1254"/>
      <c r="U296" s="1254"/>
      <c r="V296" s="1254"/>
      <c r="W296" s="1254"/>
      <c r="X296" s="1254"/>
      <c r="Y296" s="1254"/>
      <c r="Z296" s="1254"/>
      <c r="AA296" s="1254"/>
      <c r="AB296" s="1254"/>
      <c r="AC296" s="1254"/>
      <c r="AD296" s="1254"/>
      <c r="AE296" s="1254"/>
      <c r="AF296" s="1254"/>
      <c r="AG296" s="1254"/>
      <c r="AH296" s="1254"/>
      <c r="AI296" s="1254"/>
      <c r="AJ296" s="1254"/>
      <c r="AK296" s="1254"/>
      <c r="AL296" s="1254"/>
      <c r="AM296" s="1254"/>
      <c r="AN296" s="1254"/>
      <c r="AO296" s="1254"/>
      <c r="AP296" s="1254"/>
      <c r="AQ296" s="1254"/>
      <c r="AR296" s="1254"/>
      <c r="AS296" s="1254"/>
      <c r="AT296" s="1254"/>
    </row>
    <row r="297" spans="1:46" ht="13.2" customHeight="1" x14ac:dyDescent="0.25">
      <c r="A297" s="1254"/>
      <c r="B297" s="1254"/>
      <c r="C297" s="1254"/>
      <c r="D297" s="1254"/>
      <c r="E297" s="1254"/>
      <c r="F297" s="1254"/>
      <c r="G297" s="1254"/>
      <c r="H297" s="1254"/>
      <c r="I297" s="1254"/>
      <c r="J297" s="1254"/>
      <c r="K297" s="1254"/>
      <c r="L297" s="1254"/>
      <c r="M297" s="1254"/>
      <c r="N297" s="1254"/>
      <c r="O297" s="1254"/>
      <c r="P297" s="1254"/>
      <c r="Q297" s="1254"/>
      <c r="R297" s="1254"/>
      <c r="S297" s="1254"/>
      <c r="T297" s="1254"/>
      <c r="U297" s="1254"/>
      <c r="V297" s="1254"/>
      <c r="W297" s="1254"/>
      <c r="X297" s="1254"/>
      <c r="Y297" s="1254"/>
      <c r="Z297" s="1254"/>
      <c r="AA297" s="1254"/>
      <c r="AB297" s="1254"/>
      <c r="AC297" s="1254"/>
      <c r="AD297" s="1254"/>
      <c r="AE297" s="1254"/>
      <c r="AF297" s="1254"/>
      <c r="AG297" s="1254"/>
      <c r="AH297" s="1254"/>
      <c r="AI297" s="1254"/>
      <c r="AJ297" s="1254"/>
      <c r="AK297" s="1254"/>
      <c r="AL297" s="1254"/>
      <c r="AM297" s="1254"/>
      <c r="AN297" s="1254"/>
      <c r="AO297" s="1254"/>
      <c r="AP297" s="1254"/>
      <c r="AQ297" s="1254"/>
      <c r="AR297" s="1254"/>
      <c r="AS297" s="1254"/>
      <c r="AT297" s="1254"/>
    </row>
    <row r="298" spans="1:46" ht="13.2" customHeight="1" x14ac:dyDescent="0.25">
      <c r="A298" s="1254"/>
      <c r="B298" s="1254"/>
      <c r="C298" s="1254"/>
      <c r="D298" s="1254"/>
      <c r="E298" s="1254"/>
      <c r="F298" s="1254"/>
      <c r="G298" s="1254"/>
      <c r="H298" s="1254"/>
      <c r="I298" s="1254"/>
      <c r="J298" s="1254"/>
      <c r="K298" s="1254"/>
      <c r="L298" s="1254"/>
      <c r="M298" s="1254"/>
      <c r="N298" s="1254"/>
      <c r="O298" s="1254"/>
      <c r="P298" s="1254"/>
      <c r="Q298" s="1254"/>
      <c r="R298" s="1254"/>
      <c r="S298" s="1254"/>
      <c r="T298" s="1254"/>
      <c r="U298" s="1254"/>
      <c r="V298" s="1254"/>
      <c r="W298" s="1254"/>
      <c r="X298" s="1254"/>
      <c r="Y298" s="1254"/>
      <c r="Z298" s="1254"/>
      <c r="AA298" s="1254"/>
      <c r="AB298" s="1254"/>
      <c r="AC298" s="1254"/>
      <c r="AD298" s="1254"/>
      <c r="AE298" s="1254"/>
      <c r="AF298" s="1254"/>
      <c r="AG298" s="1254"/>
      <c r="AH298" s="1254"/>
      <c r="AI298" s="1254"/>
      <c r="AJ298" s="1254"/>
      <c r="AK298" s="1254"/>
      <c r="AL298" s="1254"/>
      <c r="AM298" s="1254"/>
      <c r="AN298" s="1254"/>
      <c r="AO298" s="1254"/>
      <c r="AP298" s="1254"/>
      <c r="AQ298" s="1254"/>
      <c r="AR298" s="1254"/>
      <c r="AS298" s="1254"/>
      <c r="AT298" s="1254"/>
    </row>
    <row r="299" spans="1:46" ht="13.2" customHeight="1" x14ac:dyDescent="0.25">
      <c r="A299" s="1254"/>
      <c r="B299" s="1254"/>
      <c r="C299" s="1254"/>
      <c r="D299" s="1254"/>
      <c r="E299" s="1254"/>
      <c r="F299" s="1254"/>
      <c r="G299" s="1254"/>
      <c r="H299" s="1254"/>
      <c r="I299" s="1254"/>
      <c r="J299" s="1254"/>
      <c r="K299" s="1254"/>
      <c r="L299" s="1254"/>
      <c r="M299" s="1254"/>
      <c r="N299" s="1254"/>
      <c r="O299" s="1254"/>
      <c r="P299" s="1254"/>
      <c r="Q299" s="1254"/>
      <c r="R299" s="1254"/>
      <c r="S299" s="1254"/>
      <c r="T299" s="1254"/>
      <c r="U299" s="1254"/>
      <c r="V299" s="1254"/>
      <c r="W299" s="1254"/>
      <c r="X299" s="1254"/>
      <c r="Y299" s="1254"/>
      <c r="Z299" s="1254"/>
      <c r="AA299" s="1254"/>
      <c r="AB299" s="1254"/>
      <c r="AC299" s="1254"/>
      <c r="AD299" s="1254"/>
      <c r="AE299" s="1254"/>
      <c r="AF299" s="1254"/>
      <c r="AG299" s="1254"/>
      <c r="AH299" s="1254"/>
      <c r="AI299" s="1254"/>
      <c r="AJ299" s="1254"/>
      <c r="AK299" s="1254"/>
      <c r="AL299" s="1254"/>
      <c r="AM299" s="1254"/>
      <c r="AN299" s="1254"/>
      <c r="AO299" s="1254"/>
      <c r="AP299" s="1254"/>
      <c r="AQ299" s="1254"/>
      <c r="AR299" s="1254"/>
      <c r="AS299" s="1254"/>
      <c r="AT299" s="1254"/>
    </row>
    <row r="300" spans="1:46" ht="13.2" customHeight="1" x14ac:dyDescent="0.25">
      <c r="A300" s="1254"/>
      <c r="B300" s="1254"/>
      <c r="C300" s="1254"/>
      <c r="D300" s="1254"/>
      <c r="E300" s="1254"/>
      <c r="F300" s="1254"/>
      <c r="G300" s="1254"/>
      <c r="H300" s="1254"/>
      <c r="I300" s="1254"/>
      <c r="J300" s="1254"/>
      <c r="K300" s="1254"/>
      <c r="L300" s="1254"/>
      <c r="M300" s="1254"/>
      <c r="N300" s="1254"/>
      <c r="O300" s="1254"/>
      <c r="P300" s="1254"/>
      <c r="Q300" s="1254"/>
      <c r="R300" s="1254"/>
      <c r="S300" s="1254"/>
      <c r="T300" s="1254"/>
      <c r="U300" s="1254"/>
      <c r="V300" s="1254"/>
      <c r="W300" s="1254"/>
      <c r="X300" s="1254"/>
      <c r="Y300" s="1254"/>
      <c r="Z300" s="1254"/>
      <c r="AA300" s="1254"/>
      <c r="AB300" s="1254"/>
      <c r="AC300" s="1254"/>
      <c r="AD300" s="1254"/>
      <c r="AE300" s="1254"/>
      <c r="AF300" s="1254"/>
      <c r="AG300" s="1254"/>
      <c r="AH300" s="1254"/>
      <c r="AI300" s="1254"/>
      <c r="AJ300" s="1254"/>
      <c r="AK300" s="1254"/>
      <c r="AL300" s="1254"/>
      <c r="AM300" s="1254"/>
      <c r="AN300" s="1254"/>
      <c r="AO300" s="1254"/>
      <c r="AP300" s="1254"/>
      <c r="AQ300" s="1254"/>
      <c r="AR300" s="1254"/>
      <c r="AS300" s="1254"/>
      <c r="AT300" s="1254"/>
    </row>
    <row r="301" spans="1:46" ht="13.2" customHeight="1" x14ac:dyDescent="0.25">
      <c r="A301" s="1254"/>
      <c r="B301" s="1254"/>
      <c r="C301" s="1254"/>
      <c r="D301" s="1254"/>
      <c r="E301" s="1254"/>
      <c r="F301" s="1254"/>
      <c r="G301" s="1254"/>
      <c r="H301" s="1254"/>
      <c r="I301" s="1254"/>
      <c r="J301" s="1254"/>
      <c r="K301" s="1254"/>
      <c r="L301" s="1254"/>
      <c r="M301" s="1254"/>
      <c r="N301" s="1254"/>
      <c r="O301" s="1254"/>
      <c r="P301" s="1254"/>
      <c r="Q301" s="1254"/>
      <c r="R301" s="1254"/>
      <c r="S301" s="1254"/>
      <c r="T301" s="1254"/>
      <c r="U301" s="1254"/>
      <c r="V301" s="1254"/>
      <c r="W301" s="1254"/>
      <c r="X301" s="1254"/>
      <c r="Y301" s="1254"/>
      <c r="Z301" s="1254"/>
      <c r="AA301" s="1254"/>
      <c r="AB301" s="1254"/>
      <c r="AC301" s="1254"/>
      <c r="AD301" s="1254"/>
      <c r="AE301" s="1254"/>
      <c r="AF301" s="1254"/>
      <c r="AG301" s="1254"/>
      <c r="AH301" s="1254"/>
      <c r="AI301" s="1254"/>
      <c r="AJ301" s="1254"/>
      <c r="AK301" s="1254"/>
      <c r="AL301" s="1254"/>
      <c r="AM301" s="1254"/>
      <c r="AN301" s="1254"/>
      <c r="AO301" s="1254"/>
      <c r="AP301" s="1254"/>
      <c r="AQ301" s="1254"/>
      <c r="AR301" s="1254"/>
      <c r="AS301" s="1254"/>
      <c r="AT301" s="1254"/>
    </row>
    <row r="302" spans="1:46" ht="13.2" customHeight="1" x14ac:dyDescent="0.25">
      <c r="A302" s="1254"/>
      <c r="B302" s="1254"/>
      <c r="C302" s="1254"/>
      <c r="D302" s="1254"/>
      <c r="E302" s="1254"/>
      <c r="F302" s="1254"/>
      <c r="G302" s="1254"/>
      <c r="H302" s="1254"/>
      <c r="I302" s="1254"/>
      <c r="J302" s="1254"/>
      <c r="K302" s="1254"/>
      <c r="L302" s="1254"/>
      <c r="M302" s="1254"/>
      <c r="N302" s="1254"/>
      <c r="O302" s="1254"/>
      <c r="P302" s="1254"/>
      <c r="Q302" s="1254"/>
      <c r="R302" s="1254"/>
      <c r="S302" s="1254"/>
      <c r="T302" s="1254"/>
      <c r="U302" s="1254"/>
      <c r="V302" s="1254"/>
      <c r="W302" s="1254"/>
      <c r="X302" s="1254"/>
      <c r="Y302" s="1254"/>
      <c r="Z302" s="1254"/>
      <c r="AA302" s="1254"/>
      <c r="AB302" s="1254"/>
      <c r="AC302" s="1254"/>
      <c r="AD302" s="1254"/>
      <c r="AE302" s="1254"/>
      <c r="AF302" s="1254"/>
      <c r="AG302" s="1254"/>
      <c r="AH302" s="1254"/>
      <c r="AI302" s="1254"/>
      <c r="AJ302" s="1254"/>
      <c r="AK302" s="1254"/>
      <c r="AL302" s="1254"/>
      <c r="AM302" s="1254"/>
      <c r="AN302" s="1254"/>
      <c r="AO302" s="1254"/>
      <c r="AP302" s="1254"/>
      <c r="AQ302" s="1254"/>
      <c r="AR302" s="1254"/>
      <c r="AS302" s="1254"/>
      <c r="AT302" s="1254"/>
    </row>
    <row r="303" spans="1:46" ht="13.2" customHeight="1" x14ac:dyDescent="0.25">
      <c r="A303" s="1254"/>
      <c r="B303" s="1254"/>
      <c r="C303" s="1254"/>
      <c r="D303" s="1254"/>
      <c r="E303" s="1254"/>
      <c r="F303" s="1254"/>
      <c r="G303" s="1254"/>
      <c r="H303" s="1254"/>
      <c r="I303" s="1254"/>
      <c r="J303" s="1254"/>
      <c r="K303" s="1254"/>
      <c r="L303" s="1254"/>
      <c r="M303" s="1254"/>
      <c r="N303" s="1254"/>
      <c r="O303" s="1254"/>
      <c r="P303" s="1254"/>
      <c r="Q303" s="1254"/>
      <c r="R303" s="1254"/>
      <c r="S303" s="1254"/>
      <c r="T303" s="1254"/>
      <c r="U303" s="1254"/>
      <c r="V303" s="1254"/>
      <c r="W303" s="1254"/>
      <c r="X303" s="1254"/>
      <c r="Y303" s="1254"/>
      <c r="Z303" s="1254"/>
      <c r="AA303" s="1254"/>
      <c r="AB303" s="1254"/>
      <c r="AC303" s="1254"/>
      <c r="AD303" s="1254"/>
      <c r="AE303" s="1254"/>
      <c r="AF303" s="1254"/>
      <c r="AG303" s="1254"/>
      <c r="AH303" s="1254"/>
      <c r="AI303" s="1254"/>
      <c r="AJ303" s="1254"/>
      <c r="AK303" s="1254"/>
      <c r="AL303" s="1254"/>
      <c r="AM303" s="1254"/>
      <c r="AN303" s="1254"/>
      <c r="AO303" s="1254"/>
      <c r="AP303" s="1254"/>
      <c r="AQ303" s="1254"/>
      <c r="AR303" s="1254"/>
      <c r="AS303" s="1254"/>
      <c r="AT303" s="1254"/>
    </row>
    <row r="304" spans="1:46" ht="13.2" customHeight="1" x14ac:dyDescent="0.25">
      <c r="A304" s="1254"/>
      <c r="B304" s="1254"/>
      <c r="C304" s="1254"/>
      <c r="D304" s="1254"/>
      <c r="E304" s="1254"/>
      <c r="F304" s="1254"/>
      <c r="G304" s="1254"/>
      <c r="H304" s="1254"/>
      <c r="I304" s="1254"/>
      <c r="J304" s="1254"/>
      <c r="K304" s="1254"/>
      <c r="L304" s="1254"/>
      <c r="M304" s="1254"/>
      <c r="N304" s="1254"/>
      <c r="O304" s="1254"/>
      <c r="P304" s="1254"/>
      <c r="Q304" s="1254"/>
      <c r="R304" s="1254"/>
      <c r="S304" s="1254"/>
      <c r="T304" s="1254"/>
      <c r="U304" s="1254"/>
      <c r="V304" s="1254"/>
      <c r="W304" s="1254"/>
      <c r="X304" s="1254"/>
      <c r="Y304" s="1254"/>
      <c r="Z304" s="1254"/>
      <c r="AA304" s="1254"/>
      <c r="AB304" s="1254"/>
      <c r="AC304" s="1254"/>
      <c r="AD304" s="1254"/>
      <c r="AE304" s="1254"/>
      <c r="AF304" s="1254"/>
      <c r="AG304" s="1254"/>
      <c r="AH304" s="1254"/>
      <c r="AI304" s="1254"/>
      <c r="AJ304" s="1254"/>
      <c r="AK304" s="1254"/>
      <c r="AL304" s="1254"/>
      <c r="AM304" s="1254"/>
      <c r="AN304" s="1254"/>
      <c r="AO304" s="1254"/>
      <c r="AP304" s="1254"/>
      <c r="AQ304" s="1254"/>
      <c r="AR304" s="1254"/>
      <c r="AS304" s="1254"/>
      <c r="AT304" s="1254"/>
    </row>
    <row r="305" spans="1:46" ht="13.2" customHeight="1" x14ac:dyDescent="0.25">
      <c r="A305" s="1254"/>
      <c r="B305" s="1254"/>
      <c r="C305" s="1254"/>
      <c r="D305" s="1254"/>
      <c r="E305" s="1254"/>
      <c r="F305" s="1254"/>
      <c r="G305" s="1254"/>
      <c r="H305" s="1254"/>
      <c r="I305" s="1254"/>
      <c r="J305" s="1254"/>
      <c r="K305" s="1254"/>
      <c r="L305" s="1254"/>
      <c r="M305" s="1254"/>
      <c r="N305" s="1254"/>
      <c r="O305" s="1254"/>
      <c r="P305" s="1254"/>
      <c r="Q305" s="1254"/>
      <c r="R305" s="1254"/>
      <c r="S305" s="1254"/>
      <c r="T305" s="1254"/>
      <c r="U305" s="1254"/>
      <c r="V305" s="1254"/>
      <c r="W305" s="1254"/>
      <c r="X305" s="1254"/>
      <c r="Y305" s="1254"/>
      <c r="Z305" s="1254"/>
      <c r="AA305" s="1254"/>
      <c r="AB305" s="1254"/>
      <c r="AC305" s="1254"/>
      <c r="AD305" s="1254"/>
      <c r="AE305" s="1254"/>
      <c r="AF305" s="1254"/>
      <c r="AG305" s="1254"/>
      <c r="AH305" s="1254"/>
      <c r="AI305" s="1254"/>
      <c r="AJ305" s="1254"/>
      <c r="AK305" s="1254"/>
      <c r="AL305" s="1254"/>
      <c r="AM305" s="1254"/>
      <c r="AN305" s="1254"/>
      <c r="AO305" s="1254"/>
      <c r="AP305" s="1254"/>
      <c r="AQ305" s="1254"/>
      <c r="AR305" s="1254"/>
      <c r="AS305" s="1254"/>
      <c r="AT305" s="1254"/>
    </row>
    <row r="306" spans="1:46" ht="13.2" customHeight="1" x14ac:dyDescent="0.25">
      <c r="A306" s="1254"/>
      <c r="B306" s="1254"/>
      <c r="C306" s="1254"/>
      <c r="D306" s="1254"/>
      <c r="E306" s="1254"/>
      <c r="F306" s="1254"/>
      <c r="G306" s="1254"/>
      <c r="H306" s="1254"/>
      <c r="I306" s="1254"/>
      <c r="J306" s="1254"/>
      <c r="K306" s="1254"/>
      <c r="L306" s="1254"/>
      <c r="M306" s="1254"/>
      <c r="N306" s="1254"/>
      <c r="O306" s="1254"/>
      <c r="P306" s="1254"/>
      <c r="Q306" s="1254"/>
      <c r="R306" s="1254"/>
      <c r="S306" s="1254"/>
      <c r="T306" s="1254"/>
      <c r="U306" s="1254"/>
      <c r="V306" s="1254"/>
      <c r="W306" s="1254"/>
      <c r="X306" s="1254"/>
      <c r="Y306" s="1254"/>
      <c r="Z306" s="1254"/>
      <c r="AA306" s="1254"/>
      <c r="AB306" s="1254"/>
      <c r="AC306" s="1254"/>
      <c r="AD306" s="1254"/>
      <c r="AE306" s="1254"/>
      <c r="AF306" s="1254"/>
      <c r="AG306" s="1254"/>
      <c r="AH306" s="1254"/>
      <c r="AI306" s="1254"/>
      <c r="AJ306" s="1254"/>
      <c r="AK306" s="1254"/>
      <c r="AL306" s="1254"/>
      <c r="AM306" s="1254"/>
      <c r="AN306" s="1254"/>
      <c r="AO306" s="1254"/>
      <c r="AP306" s="1254"/>
      <c r="AQ306" s="1254"/>
      <c r="AR306" s="1254"/>
      <c r="AS306" s="1254"/>
      <c r="AT306" s="1254"/>
    </row>
    <row r="307" spans="1:46" ht="13.2" customHeight="1" x14ac:dyDescent="0.25">
      <c r="A307" s="1254"/>
      <c r="B307" s="1254"/>
      <c r="C307" s="1254"/>
      <c r="D307" s="1254"/>
      <c r="E307" s="1254"/>
      <c r="F307" s="1254"/>
      <c r="G307" s="1254"/>
      <c r="H307" s="1254"/>
      <c r="I307" s="1254"/>
      <c r="J307" s="1254"/>
      <c r="K307" s="1254"/>
      <c r="L307" s="1254"/>
      <c r="M307" s="1254"/>
      <c r="N307" s="1254"/>
      <c r="O307" s="1254"/>
      <c r="P307" s="1254"/>
      <c r="Q307" s="1254"/>
      <c r="R307" s="1254"/>
      <c r="S307" s="1254"/>
      <c r="T307" s="1254"/>
      <c r="U307" s="1254"/>
      <c r="V307" s="1254"/>
      <c r="W307" s="1254"/>
      <c r="X307" s="1254"/>
      <c r="Y307" s="1254"/>
      <c r="Z307" s="1254"/>
      <c r="AA307" s="1254"/>
      <c r="AB307" s="1254"/>
      <c r="AC307" s="1254"/>
      <c r="AD307" s="1254"/>
      <c r="AE307" s="1254"/>
      <c r="AF307" s="1254"/>
      <c r="AG307" s="1254"/>
      <c r="AH307" s="1254"/>
      <c r="AI307" s="1254"/>
      <c r="AJ307" s="1254"/>
      <c r="AK307" s="1254"/>
      <c r="AL307" s="1254"/>
      <c r="AM307" s="1254"/>
      <c r="AN307" s="1254"/>
      <c r="AO307" s="1254"/>
      <c r="AP307" s="1254"/>
      <c r="AQ307" s="1254"/>
      <c r="AR307" s="1254"/>
      <c r="AS307" s="1254"/>
      <c r="AT307" s="1254"/>
    </row>
    <row r="308" spans="1:46" ht="13.2" customHeight="1" x14ac:dyDescent="0.25">
      <c r="A308" s="1254"/>
      <c r="B308" s="1254"/>
      <c r="C308" s="1254"/>
      <c r="D308" s="1254"/>
      <c r="E308" s="1254"/>
      <c r="F308" s="1254"/>
      <c r="G308" s="1254"/>
      <c r="H308" s="1254"/>
      <c r="I308" s="1254"/>
      <c r="J308" s="1254"/>
      <c r="K308" s="1254"/>
      <c r="L308" s="1254"/>
      <c r="M308" s="1254"/>
      <c r="N308" s="1254"/>
      <c r="O308" s="1254"/>
      <c r="P308" s="1254"/>
      <c r="Q308" s="1254"/>
      <c r="R308" s="1254"/>
      <c r="S308" s="1254"/>
      <c r="T308" s="1254"/>
      <c r="U308" s="1254"/>
      <c r="V308" s="1254"/>
      <c r="W308" s="1254"/>
      <c r="X308" s="1254"/>
      <c r="Y308" s="1254"/>
      <c r="Z308" s="1254"/>
      <c r="AA308" s="1254"/>
      <c r="AB308" s="1254"/>
      <c r="AC308" s="1254"/>
      <c r="AD308" s="1254"/>
      <c r="AE308" s="1254"/>
      <c r="AF308" s="1254"/>
      <c r="AG308" s="1254"/>
      <c r="AH308" s="1254"/>
      <c r="AI308" s="1254"/>
      <c r="AJ308" s="1254"/>
      <c r="AK308" s="1254"/>
      <c r="AL308" s="1254"/>
      <c r="AM308" s="1254"/>
      <c r="AN308" s="1254"/>
      <c r="AO308" s="1254"/>
      <c r="AP308" s="1254"/>
      <c r="AQ308" s="1254"/>
      <c r="AR308" s="1254"/>
      <c r="AS308" s="1254"/>
      <c r="AT308" s="1254"/>
    </row>
    <row r="309" spans="1:46" ht="13.2" customHeight="1" x14ac:dyDescent="0.25">
      <c r="A309" s="1254"/>
      <c r="B309" s="1254"/>
      <c r="C309" s="1254"/>
      <c r="D309" s="1254"/>
      <c r="E309" s="1254"/>
      <c r="F309" s="1254"/>
      <c r="G309" s="1254"/>
      <c r="H309" s="1254"/>
      <c r="I309" s="1254"/>
      <c r="J309" s="1254"/>
      <c r="K309" s="1254"/>
      <c r="L309" s="1254"/>
      <c r="M309" s="1254"/>
      <c r="N309" s="1254"/>
      <c r="O309" s="1254"/>
      <c r="P309" s="1254"/>
      <c r="Q309" s="1254"/>
      <c r="R309" s="1254"/>
      <c r="S309" s="1254"/>
      <c r="T309" s="1254"/>
      <c r="U309" s="1254"/>
      <c r="V309" s="1254"/>
      <c r="W309" s="1254"/>
      <c r="X309" s="1254"/>
      <c r="Y309" s="1254"/>
      <c r="Z309" s="1254"/>
      <c r="AA309" s="1254"/>
      <c r="AB309" s="1254"/>
      <c r="AC309" s="1254"/>
      <c r="AD309" s="1254"/>
      <c r="AE309" s="1254"/>
      <c r="AF309" s="1254"/>
      <c r="AG309" s="1254"/>
      <c r="AH309" s="1254"/>
      <c r="AI309" s="1254"/>
      <c r="AJ309" s="1254"/>
      <c r="AK309" s="1254"/>
      <c r="AL309" s="1254"/>
      <c r="AM309" s="1254"/>
      <c r="AN309" s="1254"/>
      <c r="AO309" s="1254"/>
      <c r="AP309" s="1254"/>
      <c r="AQ309" s="1254"/>
      <c r="AR309" s="1254"/>
      <c r="AS309" s="1254"/>
      <c r="AT309" s="1254"/>
    </row>
    <row r="310" spans="1:46" ht="13.2" customHeight="1" x14ac:dyDescent="0.25">
      <c r="A310" s="1254"/>
      <c r="B310" s="1254"/>
      <c r="C310" s="1254"/>
      <c r="D310" s="1254"/>
      <c r="E310" s="1254"/>
      <c r="F310" s="1254"/>
      <c r="G310" s="1254"/>
      <c r="H310" s="1254"/>
      <c r="I310" s="1254"/>
      <c r="J310" s="1254"/>
      <c r="K310" s="1254"/>
      <c r="L310" s="1254"/>
      <c r="M310" s="1254"/>
      <c r="N310" s="1254"/>
      <c r="O310" s="1254"/>
      <c r="P310" s="1254"/>
      <c r="Q310" s="1254"/>
      <c r="R310" s="1254"/>
      <c r="S310" s="1254"/>
      <c r="T310" s="1254"/>
      <c r="U310" s="1254"/>
      <c r="V310" s="1254"/>
      <c r="W310" s="1254"/>
      <c r="X310" s="1254"/>
      <c r="Y310" s="1254"/>
      <c r="Z310" s="1254"/>
      <c r="AA310" s="1254"/>
      <c r="AB310" s="1254"/>
      <c r="AC310" s="1254"/>
      <c r="AD310" s="1254"/>
      <c r="AE310" s="1254"/>
      <c r="AF310" s="1254"/>
      <c r="AG310" s="1254"/>
      <c r="AH310" s="1254"/>
      <c r="AI310" s="1254"/>
      <c r="AJ310" s="1254"/>
      <c r="AK310" s="1254"/>
      <c r="AL310" s="1254"/>
      <c r="AM310" s="1254"/>
      <c r="AN310" s="1254"/>
      <c r="AO310" s="1254"/>
      <c r="AP310" s="1254"/>
      <c r="AQ310" s="1254"/>
      <c r="AR310" s="1254"/>
      <c r="AS310" s="1254"/>
      <c r="AT310" s="1254"/>
    </row>
    <row r="311" spans="1:46" ht="13.2" customHeight="1" x14ac:dyDescent="0.25">
      <c r="A311" s="1254"/>
      <c r="B311" s="1254"/>
      <c r="C311" s="1254"/>
      <c r="D311" s="1254"/>
      <c r="E311" s="1254"/>
      <c r="F311" s="1254"/>
      <c r="G311" s="1254"/>
      <c r="H311" s="1254"/>
      <c r="I311" s="1254"/>
      <c r="J311" s="1254"/>
      <c r="K311" s="1254"/>
      <c r="L311" s="1254"/>
      <c r="M311" s="1254"/>
      <c r="N311" s="1254"/>
      <c r="O311" s="1254"/>
      <c r="P311" s="1254"/>
      <c r="Q311" s="1254"/>
      <c r="R311" s="1254"/>
      <c r="S311" s="1254"/>
      <c r="T311" s="1254"/>
      <c r="U311" s="1254"/>
      <c r="V311" s="1254"/>
      <c r="W311" s="1254"/>
      <c r="X311" s="1254"/>
      <c r="Y311" s="1254"/>
      <c r="Z311" s="1254"/>
      <c r="AA311" s="1254"/>
      <c r="AB311" s="1254"/>
      <c r="AC311" s="1254"/>
      <c r="AD311" s="1254"/>
      <c r="AE311" s="1254"/>
      <c r="AF311" s="1254"/>
      <c r="AG311" s="1254"/>
      <c r="AH311" s="1254"/>
      <c r="AI311" s="1254"/>
      <c r="AJ311" s="1254"/>
      <c r="AK311" s="1254"/>
      <c r="AL311" s="1254"/>
      <c r="AM311" s="1254"/>
      <c r="AN311" s="1254"/>
      <c r="AO311" s="1254"/>
      <c r="AP311" s="1254"/>
      <c r="AQ311" s="1254"/>
      <c r="AR311" s="1254"/>
      <c r="AS311" s="1254"/>
      <c r="AT311" s="1254"/>
    </row>
    <row r="312" spans="1:46" ht="13.2" customHeight="1" x14ac:dyDescent="0.25">
      <c r="A312" s="1254"/>
      <c r="B312" s="1254"/>
      <c r="C312" s="1254"/>
      <c r="D312" s="1254"/>
      <c r="E312" s="1254"/>
      <c r="F312" s="1254"/>
      <c r="G312" s="1254"/>
      <c r="H312" s="1254"/>
      <c r="I312" s="1254"/>
      <c r="J312" s="1254"/>
      <c r="K312" s="1254"/>
      <c r="L312" s="1254"/>
      <c r="M312" s="1254"/>
      <c r="N312" s="1254"/>
      <c r="O312" s="1254"/>
      <c r="P312" s="1254"/>
      <c r="Q312" s="1254"/>
      <c r="R312" s="1254"/>
      <c r="S312" s="1254"/>
      <c r="T312" s="1254"/>
      <c r="U312" s="1254"/>
      <c r="V312" s="1254"/>
      <c r="W312" s="1254"/>
      <c r="X312" s="1254"/>
      <c r="Y312" s="1254"/>
      <c r="Z312" s="1254"/>
      <c r="AA312" s="1254"/>
      <c r="AB312" s="1254"/>
      <c r="AC312" s="1254"/>
      <c r="AD312" s="1254"/>
      <c r="AE312" s="1254"/>
      <c r="AF312" s="1254"/>
      <c r="AG312" s="1254"/>
      <c r="AH312" s="1254"/>
      <c r="AI312" s="1254"/>
      <c r="AJ312" s="1254"/>
      <c r="AK312" s="1254"/>
      <c r="AL312" s="1254"/>
      <c r="AM312" s="1254"/>
      <c r="AN312" s="1254"/>
      <c r="AO312" s="1254"/>
      <c r="AP312" s="1254"/>
      <c r="AQ312" s="1254"/>
      <c r="AR312" s="1254"/>
      <c r="AS312" s="1254"/>
      <c r="AT312" s="1254"/>
    </row>
    <row r="313" spans="1:46" ht="13.2" customHeight="1" x14ac:dyDescent="0.25">
      <c r="A313" s="1254"/>
      <c r="B313" s="1254"/>
      <c r="C313" s="1254"/>
      <c r="D313" s="1254"/>
      <c r="E313" s="1254"/>
      <c r="F313" s="1254"/>
      <c r="G313" s="1254"/>
      <c r="H313" s="1254"/>
      <c r="I313" s="1254"/>
      <c r="J313" s="1254"/>
      <c r="K313" s="1254"/>
      <c r="L313" s="1254"/>
      <c r="M313" s="1254"/>
      <c r="N313" s="1254"/>
      <c r="O313" s="1254"/>
      <c r="P313" s="1254"/>
      <c r="Q313" s="1254"/>
      <c r="R313" s="1254"/>
      <c r="S313" s="1254"/>
      <c r="T313" s="1254"/>
      <c r="U313" s="1254"/>
      <c r="V313" s="1254"/>
      <c r="W313" s="1254"/>
      <c r="X313" s="1254"/>
      <c r="Y313" s="1254"/>
      <c r="Z313" s="1254"/>
      <c r="AA313" s="1254"/>
      <c r="AB313" s="1254"/>
      <c r="AC313" s="1254"/>
      <c r="AD313" s="1254"/>
      <c r="AE313" s="1254"/>
      <c r="AF313" s="1254"/>
      <c r="AG313" s="1254"/>
      <c r="AH313" s="1254"/>
      <c r="AI313" s="1254"/>
      <c r="AJ313" s="1254"/>
      <c r="AK313" s="1254"/>
      <c r="AL313" s="1254"/>
      <c r="AM313" s="1254"/>
      <c r="AN313" s="1254"/>
      <c r="AO313" s="1254"/>
      <c r="AP313" s="1254"/>
      <c r="AQ313" s="1254"/>
      <c r="AR313" s="1254"/>
      <c r="AS313" s="1254"/>
      <c r="AT313" s="1254"/>
    </row>
    <row r="314" spans="1:46" ht="13.2" customHeight="1" x14ac:dyDescent="0.25">
      <c r="A314" s="1254"/>
      <c r="B314" s="1254"/>
      <c r="C314" s="1254"/>
      <c r="D314" s="1254"/>
      <c r="E314" s="1254"/>
      <c r="F314" s="1254"/>
      <c r="G314" s="1254"/>
      <c r="H314" s="1254"/>
      <c r="I314" s="1254"/>
      <c r="J314" s="1254"/>
      <c r="K314" s="1254"/>
      <c r="L314" s="1254"/>
      <c r="M314" s="1254"/>
      <c r="N314" s="1254"/>
      <c r="O314" s="1254"/>
      <c r="P314" s="1254"/>
      <c r="Q314" s="1254"/>
      <c r="R314" s="1254"/>
      <c r="S314" s="1254"/>
      <c r="T314" s="1254"/>
      <c r="U314" s="1254"/>
      <c r="V314" s="1254"/>
      <c r="W314" s="1254"/>
      <c r="X314" s="1254"/>
      <c r="Y314" s="1254"/>
      <c r="Z314" s="1254"/>
      <c r="AA314" s="1254"/>
      <c r="AB314" s="1254"/>
      <c r="AC314" s="1254"/>
      <c r="AD314" s="1254"/>
      <c r="AE314" s="1254"/>
      <c r="AF314" s="1254"/>
      <c r="AG314" s="1254"/>
      <c r="AH314" s="1254"/>
      <c r="AI314" s="1254"/>
      <c r="AJ314" s="1254"/>
      <c r="AK314" s="1254"/>
      <c r="AL314" s="1254"/>
      <c r="AM314" s="1254"/>
      <c r="AN314" s="1254"/>
      <c r="AO314" s="1254"/>
      <c r="AP314" s="1254"/>
      <c r="AQ314" s="1254"/>
      <c r="AR314" s="1254"/>
      <c r="AS314" s="1254"/>
      <c r="AT314" s="1254"/>
    </row>
    <row r="315" spans="1:46" ht="13.2" customHeight="1" x14ac:dyDescent="0.25">
      <c r="A315" s="1254"/>
      <c r="B315" s="1254"/>
      <c r="C315" s="1254"/>
      <c r="D315" s="1254"/>
      <c r="E315" s="1254"/>
      <c r="F315" s="1254"/>
      <c r="G315" s="1254"/>
      <c r="H315" s="1254"/>
      <c r="I315" s="1254"/>
      <c r="J315" s="1254"/>
      <c r="K315" s="1254"/>
      <c r="L315" s="1254"/>
      <c r="M315" s="1254"/>
      <c r="N315" s="1254"/>
      <c r="O315" s="1254"/>
      <c r="P315" s="1254"/>
      <c r="Q315" s="1254"/>
      <c r="R315" s="1254"/>
      <c r="S315" s="1254"/>
      <c r="T315" s="1254"/>
      <c r="U315" s="1254"/>
      <c r="V315" s="1254"/>
      <c r="W315" s="1254"/>
      <c r="X315" s="1254"/>
      <c r="Y315" s="1254"/>
      <c r="Z315" s="1254"/>
      <c r="AA315" s="1254"/>
      <c r="AB315" s="1254"/>
      <c r="AC315" s="1254"/>
      <c r="AD315" s="1254"/>
      <c r="AE315" s="1254"/>
      <c r="AF315" s="1254"/>
      <c r="AG315" s="1254"/>
      <c r="AH315" s="1254"/>
      <c r="AI315" s="1254"/>
      <c r="AJ315" s="1254"/>
      <c r="AK315" s="1254"/>
      <c r="AL315" s="1254"/>
      <c r="AM315" s="1254"/>
      <c r="AN315" s="1254"/>
      <c r="AO315" s="1254"/>
      <c r="AP315" s="1254"/>
      <c r="AQ315" s="1254"/>
      <c r="AR315" s="1254"/>
      <c r="AS315" s="1254"/>
      <c r="AT315" s="1254"/>
    </row>
    <row r="316" spans="1:46" ht="13.2" customHeight="1" x14ac:dyDescent="0.25">
      <c r="A316" s="1254"/>
      <c r="B316" s="1254"/>
      <c r="C316" s="1254"/>
      <c r="D316" s="1254"/>
      <c r="E316" s="1254"/>
      <c r="F316" s="1254"/>
      <c r="G316" s="1254"/>
      <c r="H316" s="1254"/>
      <c r="I316" s="1254"/>
      <c r="J316" s="1254"/>
      <c r="K316" s="1254"/>
      <c r="L316" s="1254"/>
      <c r="M316" s="1254"/>
      <c r="N316" s="1254"/>
      <c r="O316" s="1254"/>
      <c r="P316" s="1254"/>
      <c r="Q316" s="1254"/>
      <c r="R316" s="1254"/>
      <c r="S316" s="1254"/>
      <c r="T316" s="1254"/>
      <c r="U316" s="1254"/>
      <c r="V316" s="1254"/>
      <c r="W316" s="1254"/>
      <c r="X316" s="1254"/>
      <c r="Y316" s="1254"/>
      <c r="Z316" s="1254"/>
      <c r="AA316" s="1254"/>
      <c r="AB316" s="1254"/>
      <c r="AC316" s="1254"/>
      <c r="AD316" s="1254"/>
      <c r="AE316" s="1254"/>
      <c r="AF316" s="1254"/>
      <c r="AG316" s="1254"/>
      <c r="AH316" s="1254"/>
      <c r="AI316" s="1254"/>
      <c r="AJ316" s="1254"/>
      <c r="AK316" s="1254"/>
      <c r="AL316" s="1254"/>
      <c r="AM316" s="1254"/>
      <c r="AN316" s="1254"/>
      <c r="AO316" s="1254"/>
      <c r="AP316" s="1254"/>
      <c r="AQ316" s="1254"/>
      <c r="AR316" s="1254"/>
      <c r="AS316" s="1254"/>
      <c r="AT316" s="1254"/>
    </row>
    <row r="317" spans="1:46" ht="13.2" customHeight="1" x14ac:dyDescent="0.25">
      <c r="A317" s="1254"/>
      <c r="B317" s="1254"/>
      <c r="C317" s="1254"/>
      <c r="D317" s="1254"/>
      <c r="E317" s="1254"/>
      <c r="F317" s="1254"/>
      <c r="G317" s="1254"/>
      <c r="H317" s="1254"/>
      <c r="I317" s="1254"/>
      <c r="J317" s="1254"/>
      <c r="K317" s="1254"/>
      <c r="L317" s="1254"/>
      <c r="M317" s="1254"/>
      <c r="N317" s="1254"/>
      <c r="O317" s="1254"/>
      <c r="P317" s="1254"/>
      <c r="Q317" s="1254"/>
      <c r="R317" s="1254"/>
      <c r="S317" s="1254"/>
      <c r="T317" s="1254"/>
      <c r="U317" s="1254"/>
      <c r="V317" s="1254"/>
      <c r="W317" s="1254"/>
      <c r="X317" s="1254"/>
      <c r="Y317" s="1254"/>
      <c r="Z317" s="1254"/>
      <c r="AA317" s="1254"/>
      <c r="AB317" s="1254"/>
      <c r="AC317" s="1254"/>
      <c r="AD317" s="1254"/>
      <c r="AE317" s="1254"/>
      <c r="AF317" s="1254"/>
      <c r="AG317" s="1254"/>
      <c r="AH317" s="1254"/>
      <c r="AI317" s="1254"/>
      <c r="AJ317" s="1254"/>
      <c r="AK317" s="1254"/>
      <c r="AL317" s="1254"/>
      <c r="AM317" s="1254"/>
      <c r="AN317" s="1254"/>
      <c r="AO317" s="1254"/>
      <c r="AP317" s="1254"/>
      <c r="AQ317" s="1254"/>
      <c r="AR317" s="1254"/>
      <c r="AS317" s="1254"/>
      <c r="AT317" s="1254"/>
    </row>
    <row r="318" spans="1:46" ht="13.2" customHeight="1" x14ac:dyDescent="0.25">
      <c r="A318" s="1254"/>
      <c r="B318" s="1254"/>
      <c r="C318" s="1254"/>
      <c r="D318" s="1254"/>
      <c r="E318" s="1254"/>
      <c r="F318" s="1254"/>
      <c r="G318" s="1254"/>
      <c r="H318" s="1254"/>
      <c r="I318" s="1254"/>
      <c r="J318" s="1254"/>
      <c r="K318" s="1254"/>
      <c r="L318" s="1254"/>
      <c r="M318" s="1254"/>
      <c r="N318" s="1254"/>
      <c r="O318" s="1254"/>
      <c r="P318" s="1254"/>
      <c r="Q318" s="1254"/>
      <c r="R318" s="1254"/>
      <c r="S318" s="1254"/>
      <c r="T318" s="1254"/>
      <c r="U318" s="1254"/>
      <c r="V318" s="1254"/>
      <c r="W318" s="1254"/>
      <c r="X318" s="1254"/>
      <c r="Y318" s="1254"/>
      <c r="Z318" s="1254"/>
      <c r="AA318" s="1254"/>
      <c r="AB318" s="1254"/>
      <c r="AC318" s="1254"/>
      <c r="AD318" s="1254"/>
      <c r="AE318" s="1254"/>
      <c r="AF318" s="1254"/>
      <c r="AG318" s="1254"/>
      <c r="AH318" s="1254"/>
      <c r="AI318" s="1254"/>
      <c r="AJ318" s="1254"/>
      <c r="AK318" s="1254"/>
      <c r="AL318" s="1254"/>
      <c r="AM318" s="1254"/>
      <c r="AN318" s="1254"/>
      <c r="AO318" s="1254"/>
      <c r="AP318" s="1254"/>
      <c r="AQ318" s="1254"/>
      <c r="AR318" s="1254"/>
      <c r="AS318" s="1254"/>
      <c r="AT318" s="1254"/>
    </row>
    <row r="319" spans="1:46" ht="13.2" customHeight="1" x14ac:dyDescent="0.25">
      <c r="A319" s="1254"/>
      <c r="B319" s="1254"/>
      <c r="C319" s="1254"/>
      <c r="D319" s="1254"/>
      <c r="E319" s="1254"/>
      <c r="F319" s="1254"/>
      <c r="G319" s="1254"/>
      <c r="H319" s="1254"/>
      <c r="I319" s="1254"/>
      <c r="J319" s="1254"/>
      <c r="K319" s="1254"/>
      <c r="L319" s="1254"/>
      <c r="M319" s="1254"/>
      <c r="N319" s="1254"/>
      <c r="O319" s="1254"/>
      <c r="P319" s="1254"/>
      <c r="Q319" s="1254"/>
      <c r="R319" s="1254"/>
      <c r="S319" s="1254"/>
      <c r="T319" s="1254"/>
      <c r="U319" s="1254"/>
      <c r="V319" s="1254"/>
      <c r="W319" s="1254"/>
      <c r="X319" s="1254"/>
      <c r="Y319" s="1254"/>
      <c r="Z319" s="1254"/>
      <c r="AA319" s="1254"/>
      <c r="AB319" s="1254"/>
      <c r="AC319" s="1254"/>
      <c r="AD319" s="1254"/>
      <c r="AE319" s="1254"/>
      <c r="AF319" s="1254"/>
      <c r="AG319" s="1254"/>
      <c r="AH319" s="1254"/>
      <c r="AI319" s="1254"/>
      <c r="AJ319" s="1254"/>
      <c r="AK319" s="1254"/>
      <c r="AL319" s="1254"/>
      <c r="AM319" s="1254"/>
      <c r="AN319" s="1254"/>
      <c r="AO319" s="1254"/>
      <c r="AP319" s="1254"/>
      <c r="AQ319" s="1254"/>
      <c r="AR319" s="1254"/>
      <c r="AS319" s="1254"/>
      <c r="AT319" s="1254"/>
    </row>
    <row r="320" spans="1:46" ht="13.2" customHeight="1" x14ac:dyDescent="0.25">
      <c r="A320" s="1254"/>
      <c r="B320" s="1254"/>
      <c r="C320" s="1254"/>
      <c r="D320" s="1254"/>
      <c r="E320" s="1254"/>
      <c r="F320" s="1254"/>
      <c r="G320" s="1254"/>
      <c r="H320" s="1254"/>
      <c r="I320" s="1254"/>
      <c r="J320" s="1254"/>
      <c r="K320" s="1254"/>
      <c r="L320" s="1254"/>
      <c r="M320" s="1254"/>
      <c r="N320" s="1254"/>
      <c r="O320" s="1254"/>
      <c r="P320" s="1254"/>
      <c r="Q320" s="1254"/>
      <c r="R320" s="1254"/>
      <c r="S320" s="1254"/>
      <c r="T320" s="1254"/>
      <c r="U320" s="1254"/>
      <c r="V320" s="1254"/>
      <c r="W320" s="1254"/>
      <c r="X320" s="1254"/>
      <c r="Y320" s="1254"/>
      <c r="Z320" s="1254"/>
      <c r="AA320" s="1254"/>
      <c r="AB320" s="1254"/>
      <c r="AC320" s="1254"/>
      <c r="AD320" s="1254"/>
      <c r="AE320" s="1254"/>
      <c r="AF320" s="1254"/>
      <c r="AG320" s="1254"/>
      <c r="AH320" s="1254"/>
      <c r="AI320" s="1254"/>
      <c r="AJ320" s="1254"/>
      <c r="AK320" s="1254"/>
      <c r="AL320" s="1254"/>
      <c r="AM320" s="1254"/>
      <c r="AN320" s="1254"/>
      <c r="AO320" s="1254"/>
      <c r="AP320" s="1254"/>
      <c r="AQ320" s="1254"/>
      <c r="AR320" s="1254"/>
      <c r="AS320" s="1254"/>
      <c r="AT320" s="1254"/>
    </row>
    <row r="321" spans="1:46" ht="13.2" customHeight="1" x14ac:dyDescent="0.25">
      <c r="A321" s="1254"/>
      <c r="B321" s="1254"/>
      <c r="C321" s="1254"/>
      <c r="D321" s="1254"/>
      <c r="E321" s="1254"/>
      <c r="F321" s="1254"/>
      <c r="G321" s="1254"/>
      <c r="H321" s="1254"/>
      <c r="I321" s="1254"/>
      <c r="J321" s="1254"/>
      <c r="K321" s="1254"/>
      <c r="L321" s="1254"/>
      <c r="M321" s="1254"/>
      <c r="N321" s="1254"/>
      <c r="O321" s="1254"/>
      <c r="P321" s="1254"/>
      <c r="Q321" s="1254"/>
      <c r="R321" s="1254"/>
      <c r="S321" s="1254"/>
      <c r="T321" s="1254"/>
      <c r="U321" s="1254"/>
      <c r="V321" s="1254"/>
      <c r="W321" s="1254"/>
      <c r="X321" s="1254"/>
      <c r="Y321" s="1254"/>
      <c r="Z321" s="1254"/>
      <c r="AA321" s="1254"/>
      <c r="AB321" s="1254"/>
      <c r="AC321" s="1254"/>
      <c r="AD321" s="1254"/>
      <c r="AE321" s="1254"/>
      <c r="AF321" s="1254"/>
      <c r="AG321" s="1254"/>
      <c r="AH321" s="1254"/>
      <c r="AI321" s="1254"/>
      <c r="AJ321" s="1254"/>
      <c r="AK321" s="1254"/>
      <c r="AL321" s="1254"/>
      <c r="AM321" s="1254"/>
      <c r="AN321" s="1254"/>
      <c r="AO321" s="1254"/>
      <c r="AP321" s="1254"/>
      <c r="AQ321" s="1254"/>
      <c r="AR321" s="1254"/>
      <c r="AS321" s="1254"/>
      <c r="AT321" s="1254"/>
    </row>
    <row r="322" spans="1:46" ht="13.2" customHeight="1" x14ac:dyDescent="0.25">
      <c r="A322" s="1254"/>
      <c r="B322" s="1254"/>
      <c r="C322" s="1254"/>
      <c r="D322" s="1254"/>
      <c r="E322" s="1254"/>
      <c r="F322" s="1254"/>
      <c r="G322" s="1254"/>
      <c r="H322" s="1254"/>
      <c r="I322" s="1254"/>
      <c r="J322" s="1254"/>
      <c r="K322" s="1254"/>
      <c r="L322" s="1254"/>
      <c r="M322" s="1254"/>
      <c r="N322" s="1254"/>
      <c r="O322" s="1254"/>
      <c r="P322" s="1254"/>
      <c r="Q322" s="1254"/>
      <c r="R322" s="1254"/>
      <c r="S322" s="1254"/>
      <c r="T322" s="1254"/>
      <c r="U322" s="1254"/>
      <c r="V322" s="1254"/>
      <c r="W322" s="1254"/>
      <c r="X322" s="1254"/>
      <c r="Y322" s="1254"/>
      <c r="Z322" s="1254"/>
      <c r="AA322" s="1254"/>
      <c r="AB322" s="1254"/>
      <c r="AC322" s="1254"/>
      <c r="AD322" s="1254"/>
      <c r="AE322" s="1254"/>
      <c r="AF322" s="1254"/>
      <c r="AG322" s="1254"/>
      <c r="AH322" s="1254"/>
      <c r="AI322" s="1254"/>
      <c r="AJ322" s="1254"/>
      <c r="AK322" s="1254"/>
      <c r="AL322" s="1254"/>
      <c r="AM322" s="1254"/>
      <c r="AN322" s="1254"/>
      <c r="AO322" s="1254"/>
      <c r="AP322" s="1254"/>
      <c r="AQ322" s="1254"/>
      <c r="AR322" s="1254"/>
      <c r="AS322" s="1254"/>
      <c r="AT322" s="1254"/>
    </row>
    <row r="323" spans="1:46" ht="13.2" customHeight="1" x14ac:dyDescent="0.25">
      <c r="A323" s="1254"/>
      <c r="B323" s="1254"/>
      <c r="C323" s="1254"/>
      <c r="D323" s="1254"/>
      <c r="E323" s="1254"/>
      <c r="F323" s="1254"/>
      <c r="G323" s="1254"/>
      <c r="H323" s="1254"/>
      <c r="I323" s="1254"/>
      <c r="J323" s="1254"/>
      <c r="K323" s="1254"/>
      <c r="L323" s="1254"/>
      <c r="M323" s="1254"/>
      <c r="N323" s="1254"/>
      <c r="O323" s="1254"/>
      <c r="P323" s="1254"/>
      <c r="Q323" s="1254"/>
      <c r="R323" s="1254"/>
      <c r="S323" s="1254"/>
      <c r="T323" s="1254"/>
      <c r="U323" s="1254"/>
      <c r="V323" s="1254"/>
      <c r="W323" s="1254"/>
      <c r="X323" s="1254"/>
      <c r="Y323" s="1254"/>
      <c r="Z323" s="1254"/>
      <c r="AA323" s="1254"/>
      <c r="AB323" s="1254"/>
      <c r="AC323" s="1254"/>
      <c r="AD323" s="1254"/>
      <c r="AE323" s="1254"/>
      <c r="AF323" s="1254"/>
      <c r="AG323" s="1254"/>
      <c r="AH323" s="1254"/>
      <c r="AI323" s="1254"/>
      <c r="AJ323" s="1254"/>
      <c r="AK323" s="1254"/>
      <c r="AL323" s="1254"/>
      <c r="AM323" s="1254"/>
      <c r="AN323" s="1254"/>
      <c r="AO323" s="1254"/>
      <c r="AP323" s="1254"/>
      <c r="AQ323" s="1254"/>
      <c r="AR323" s="1254"/>
      <c r="AS323" s="1254"/>
      <c r="AT323" s="1254"/>
    </row>
    <row r="324" spans="1:46" ht="13.2" customHeight="1" x14ac:dyDescent="0.25">
      <c r="A324" s="1254"/>
      <c r="B324" s="1254"/>
      <c r="C324" s="1254"/>
      <c r="D324" s="1254"/>
      <c r="E324" s="1254"/>
      <c r="F324" s="1254"/>
      <c r="G324" s="1254"/>
      <c r="H324" s="1254"/>
      <c r="I324" s="1254"/>
      <c r="J324" s="1254"/>
      <c r="K324" s="1254"/>
      <c r="L324" s="1254"/>
      <c r="M324" s="1254"/>
      <c r="N324" s="1254"/>
      <c r="O324" s="1254"/>
      <c r="P324" s="1254"/>
      <c r="Q324" s="1254"/>
      <c r="R324" s="1254"/>
      <c r="S324" s="1254"/>
      <c r="T324" s="1254"/>
      <c r="U324" s="1254"/>
      <c r="V324" s="1254"/>
      <c r="W324" s="1254"/>
      <c r="X324" s="1254"/>
      <c r="Y324" s="1254"/>
      <c r="Z324" s="1254"/>
      <c r="AA324" s="1254"/>
      <c r="AB324" s="1254"/>
      <c r="AC324" s="1254"/>
      <c r="AD324" s="1254"/>
      <c r="AE324" s="1254"/>
      <c r="AF324" s="1254"/>
      <c r="AG324" s="1254"/>
      <c r="AH324" s="1254"/>
      <c r="AI324" s="1254"/>
      <c r="AJ324" s="1254"/>
      <c r="AK324" s="1254"/>
      <c r="AL324" s="1254"/>
      <c r="AM324" s="1254"/>
      <c r="AN324" s="1254"/>
      <c r="AO324" s="1254"/>
      <c r="AP324" s="1254"/>
      <c r="AQ324" s="1254"/>
      <c r="AR324" s="1254"/>
      <c r="AS324" s="1254"/>
      <c r="AT324" s="1254"/>
    </row>
    <row r="325" spans="1:46" ht="13.2" customHeight="1" x14ac:dyDescent="0.25">
      <c r="A325" s="1254"/>
      <c r="B325" s="1254"/>
      <c r="C325" s="1254"/>
      <c r="D325" s="1254"/>
      <c r="E325" s="1254"/>
      <c r="F325" s="1254"/>
      <c r="G325" s="1254"/>
      <c r="H325" s="1254"/>
      <c r="I325" s="1254"/>
      <c r="J325" s="1254"/>
      <c r="K325" s="1254"/>
      <c r="L325" s="1254"/>
      <c r="M325" s="1254"/>
      <c r="N325" s="1254"/>
      <c r="O325" s="1254"/>
      <c r="P325" s="1254"/>
      <c r="Q325" s="1254"/>
      <c r="R325" s="1254"/>
      <c r="S325" s="1254"/>
      <c r="T325" s="1254"/>
      <c r="U325" s="1254"/>
      <c r="V325" s="1254"/>
      <c r="W325" s="1254"/>
      <c r="X325" s="1254"/>
      <c r="Y325" s="1254"/>
      <c r="Z325" s="1254"/>
      <c r="AA325" s="1254"/>
      <c r="AB325" s="1254"/>
      <c r="AC325" s="1254"/>
      <c r="AD325" s="1254"/>
      <c r="AE325" s="1254"/>
      <c r="AF325" s="1254"/>
      <c r="AG325" s="1254"/>
      <c r="AH325" s="1254"/>
      <c r="AI325" s="1254"/>
      <c r="AJ325" s="1254"/>
      <c r="AK325" s="1254"/>
      <c r="AL325" s="1254"/>
      <c r="AM325" s="1254"/>
      <c r="AN325" s="1254"/>
      <c r="AO325" s="1254"/>
      <c r="AP325" s="1254"/>
      <c r="AQ325" s="1254"/>
      <c r="AR325" s="1254"/>
      <c r="AS325" s="1254"/>
      <c r="AT325" s="1254"/>
    </row>
    <row r="326" spans="1:46" ht="13.2" customHeight="1" x14ac:dyDescent="0.25">
      <c r="A326" s="1254"/>
      <c r="B326" s="1254"/>
      <c r="C326" s="1254"/>
      <c r="D326" s="1254"/>
      <c r="E326" s="1254"/>
      <c r="F326" s="1254"/>
      <c r="G326" s="1254"/>
      <c r="H326" s="1254"/>
      <c r="I326" s="1254"/>
      <c r="J326" s="1254"/>
      <c r="K326" s="1254"/>
      <c r="L326" s="1254"/>
      <c r="M326" s="1254"/>
      <c r="N326" s="1254"/>
      <c r="O326" s="1254"/>
      <c r="P326" s="1254"/>
      <c r="Q326" s="1254"/>
      <c r="R326" s="1254"/>
      <c r="S326" s="1254"/>
      <c r="T326" s="1254"/>
      <c r="U326" s="1254"/>
      <c r="V326" s="1254"/>
      <c r="W326" s="1254"/>
      <c r="X326" s="1254"/>
      <c r="Y326" s="1254"/>
      <c r="Z326" s="1254"/>
      <c r="AA326" s="1254"/>
      <c r="AB326" s="1254"/>
      <c r="AC326" s="1254"/>
      <c r="AD326" s="1254"/>
      <c r="AE326" s="1254"/>
      <c r="AF326" s="1254"/>
      <c r="AG326" s="1254"/>
      <c r="AH326" s="1254"/>
      <c r="AI326" s="1254"/>
      <c r="AJ326" s="1254"/>
      <c r="AK326" s="1254"/>
      <c r="AL326" s="1254"/>
      <c r="AM326" s="1254"/>
      <c r="AN326" s="1254"/>
      <c r="AO326" s="1254"/>
      <c r="AP326" s="1254"/>
      <c r="AQ326" s="1254"/>
      <c r="AR326" s="1254"/>
      <c r="AS326" s="1254"/>
      <c r="AT326" s="1254"/>
    </row>
    <row r="327" spans="1:46" ht="13.2" customHeight="1" x14ac:dyDescent="0.25">
      <c r="A327" s="1254"/>
      <c r="B327" s="1254"/>
      <c r="C327" s="1254"/>
      <c r="D327" s="1254"/>
      <c r="E327" s="1254"/>
      <c r="F327" s="1254"/>
      <c r="G327" s="1254"/>
      <c r="H327" s="1254"/>
      <c r="I327" s="1254"/>
      <c r="J327" s="1254"/>
      <c r="K327" s="1254"/>
      <c r="L327" s="1254"/>
      <c r="M327" s="1254"/>
      <c r="N327" s="1254"/>
      <c r="O327" s="1254"/>
      <c r="P327" s="1254"/>
      <c r="Q327" s="1254"/>
      <c r="R327" s="1254"/>
      <c r="S327" s="1254"/>
      <c r="T327" s="1254"/>
      <c r="U327" s="1254"/>
      <c r="V327" s="1254"/>
      <c r="W327" s="1254"/>
      <c r="X327" s="1254"/>
      <c r="Y327" s="1254"/>
      <c r="Z327" s="1254"/>
      <c r="AA327" s="1254"/>
      <c r="AB327" s="1254"/>
      <c r="AC327" s="1254"/>
      <c r="AD327" s="1254"/>
      <c r="AE327" s="1254"/>
      <c r="AF327" s="1254"/>
      <c r="AG327" s="1254"/>
      <c r="AH327" s="1254"/>
      <c r="AI327" s="1254"/>
      <c r="AJ327" s="1254"/>
      <c r="AK327" s="1254"/>
      <c r="AL327" s="1254"/>
      <c r="AM327" s="1254"/>
      <c r="AN327" s="1254"/>
      <c r="AO327" s="1254"/>
      <c r="AP327" s="1254"/>
      <c r="AQ327" s="1254"/>
      <c r="AR327" s="1254"/>
      <c r="AS327" s="1254"/>
      <c r="AT327" s="1254"/>
    </row>
    <row r="328" spans="1:46" ht="13.2" customHeight="1" x14ac:dyDescent="0.25">
      <c r="A328" s="1254"/>
      <c r="B328" s="1254"/>
      <c r="C328" s="1254"/>
      <c r="D328" s="1254"/>
      <c r="E328" s="1254"/>
      <c r="F328" s="1254"/>
      <c r="G328" s="1254"/>
      <c r="H328" s="1254"/>
      <c r="I328" s="1254"/>
      <c r="J328" s="1254"/>
      <c r="K328" s="1254"/>
      <c r="L328" s="1254"/>
      <c r="M328" s="1254"/>
      <c r="N328" s="1254"/>
      <c r="O328" s="1254"/>
      <c r="P328" s="1254"/>
      <c r="Q328" s="1254"/>
      <c r="R328" s="1254"/>
      <c r="S328" s="1254"/>
      <c r="T328" s="1254"/>
      <c r="U328" s="1254"/>
      <c r="V328" s="1254"/>
      <c r="W328" s="1254"/>
      <c r="X328" s="1254"/>
      <c r="Y328" s="1254"/>
      <c r="Z328" s="1254"/>
      <c r="AA328" s="1254"/>
      <c r="AB328" s="1254"/>
      <c r="AC328" s="1254"/>
      <c r="AD328" s="1254"/>
      <c r="AE328" s="1254"/>
      <c r="AF328" s="1254"/>
      <c r="AG328" s="1254"/>
      <c r="AH328" s="1254"/>
      <c r="AI328" s="1254"/>
      <c r="AJ328" s="1254"/>
      <c r="AK328" s="1254"/>
      <c r="AL328" s="1254"/>
      <c r="AM328" s="1254"/>
      <c r="AN328" s="1254"/>
      <c r="AO328" s="1254"/>
      <c r="AP328" s="1254"/>
      <c r="AQ328" s="1254"/>
      <c r="AR328" s="1254"/>
      <c r="AS328" s="1254"/>
      <c r="AT328" s="1254"/>
    </row>
    <row r="329" spans="1:46" ht="13.2" customHeight="1" x14ac:dyDescent="0.25">
      <c r="A329" s="1254"/>
      <c r="B329" s="1254"/>
      <c r="C329" s="1254"/>
      <c r="D329" s="1254"/>
      <c r="E329" s="1254"/>
      <c r="F329" s="1254"/>
      <c r="G329" s="1254"/>
      <c r="H329" s="1254"/>
      <c r="I329" s="1254"/>
      <c r="J329" s="1254"/>
      <c r="K329" s="1254"/>
      <c r="L329" s="1254"/>
      <c r="M329" s="1254"/>
      <c r="N329" s="1254"/>
      <c r="O329" s="1254"/>
      <c r="P329" s="1254"/>
      <c r="Q329" s="1254"/>
      <c r="R329" s="1254"/>
      <c r="S329" s="1254"/>
      <c r="T329" s="1254"/>
      <c r="U329" s="1254"/>
      <c r="V329" s="1254"/>
      <c r="W329" s="1254"/>
      <c r="X329" s="1254"/>
      <c r="Y329" s="1254"/>
      <c r="Z329" s="1254"/>
      <c r="AA329" s="1254"/>
      <c r="AB329" s="1254"/>
      <c r="AC329" s="1254"/>
      <c r="AD329" s="1254"/>
      <c r="AE329" s="1254"/>
      <c r="AF329" s="1254"/>
      <c r="AG329" s="1254"/>
      <c r="AH329" s="1254"/>
      <c r="AI329" s="1254"/>
      <c r="AJ329" s="1254"/>
      <c r="AK329" s="1254"/>
      <c r="AL329" s="1254"/>
      <c r="AM329" s="1254"/>
      <c r="AN329" s="1254"/>
      <c r="AO329" s="1254"/>
      <c r="AP329" s="1254"/>
      <c r="AQ329" s="1254"/>
      <c r="AR329" s="1254"/>
      <c r="AS329" s="1254"/>
      <c r="AT329" s="1254"/>
    </row>
    <row r="330" spans="1:46" ht="13.2" customHeight="1" x14ac:dyDescent="0.25">
      <c r="A330" s="1254"/>
      <c r="B330" s="1254"/>
      <c r="C330" s="1254"/>
      <c r="D330" s="1254"/>
      <c r="E330" s="1254"/>
      <c r="F330" s="1254"/>
      <c r="G330" s="1254"/>
      <c r="H330" s="1254"/>
      <c r="I330" s="1254"/>
      <c r="J330" s="1254"/>
      <c r="K330" s="1254"/>
      <c r="L330" s="1254"/>
      <c r="M330" s="1254"/>
      <c r="N330" s="1254"/>
      <c r="O330" s="1254"/>
      <c r="P330" s="1254"/>
      <c r="Q330" s="1254"/>
      <c r="R330" s="1254"/>
      <c r="S330" s="1254"/>
      <c r="T330" s="1254"/>
      <c r="U330" s="1254"/>
      <c r="V330" s="1254"/>
      <c r="W330" s="1254"/>
      <c r="X330" s="1254"/>
      <c r="Y330" s="1254"/>
      <c r="Z330" s="1254"/>
      <c r="AA330" s="1254"/>
      <c r="AB330" s="1254"/>
      <c r="AC330" s="1254"/>
      <c r="AD330" s="1254"/>
      <c r="AE330" s="1254"/>
      <c r="AF330" s="1254"/>
      <c r="AG330" s="1254"/>
      <c r="AH330" s="1254"/>
      <c r="AI330" s="1254"/>
      <c r="AJ330" s="1254"/>
      <c r="AK330" s="1254"/>
      <c r="AL330" s="1254"/>
      <c r="AM330" s="1254"/>
      <c r="AN330" s="1254"/>
      <c r="AO330" s="1254"/>
      <c r="AP330" s="1254"/>
      <c r="AQ330" s="1254"/>
      <c r="AR330" s="1254"/>
      <c r="AS330" s="1254"/>
      <c r="AT330" s="1254"/>
    </row>
    <row r="331" spans="1:46" ht="13.2" customHeight="1" x14ac:dyDescent="0.25">
      <c r="A331" s="1254"/>
      <c r="B331" s="1254"/>
      <c r="C331" s="1254"/>
      <c r="D331" s="1254"/>
      <c r="E331" s="1254"/>
      <c r="F331" s="1254"/>
      <c r="G331" s="1254"/>
      <c r="H331" s="1254"/>
      <c r="I331" s="1254"/>
      <c r="J331" s="1254"/>
      <c r="K331" s="1254"/>
      <c r="L331" s="1254"/>
      <c r="M331" s="1254"/>
      <c r="N331" s="1254"/>
      <c r="O331" s="1254"/>
      <c r="P331" s="1254"/>
      <c r="Q331" s="1254"/>
      <c r="R331" s="1254"/>
      <c r="S331" s="1254"/>
      <c r="T331" s="1254"/>
      <c r="U331" s="1254"/>
      <c r="V331" s="1254"/>
      <c r="W331" s="1254"/>
      <c r="X331" s="1254"/>
      <c r="Y331" s="1254"/>
      <c r="Z331" s="1254"/>
      <c r="AA331" s="1254"/>
      <c r="AB331" s="1254"/>
      <c r="AC331" s="1254"/>
      <c r="AD331" s="1254"/>
      <c r="AE331" s="1254"/>
      <c r="AF331" s="1254"/>
      <c r="AG331" s="1254"/>
      <c r="AH331" s="1254"/>
      <c r="AI331" s="1254"/>
      <c r="AJ331" s="1254"/>
      <c r="AK331" s="1254"/>
      <c r="AL331" s="1254"/>
      <c r="AM331" s="1254"/>
      <c r="AN331" s="1254"/>
      <c r="AO331" s="1254"/>
      <c r="AP331" s="1254"/>
      <c r="AQ331" s="1254"/>
      <c r="AR331" s="1254"/>
      <c r="AS331" s="1254"/>
      <c r="AT331" s="1254"/>
    </row>
    <row r="332" spans="1:46" ht="13.2" customHeight="1" x14ac:dyDescent="0.25">
      <c r="A332" s="1254"/>
      <c r="B332" s="1254"/>
      <c r="C332" s="1254"/>
      <c r="D332" s="1254"/>
      <c r="E332" s="1254"/>
      <c r="F332" s="1254"/>
      <c r="G332" s="1254"/>
      <c r="H332" s="1254"/>
      <c r="I332" s="1254"/>
      <c r="J332" s="1254"/>
      <c r="K332" s="1254"/>
      <c r="L332" s="1254"/>
      <c r="M332" s="1254"/>
      <c r="N332" s="1254"/>
      <c r="O332" s="1254"/>
      <c r="P332" s="1254"/>
      <c r="Q332" s="1254"/>
      <c r="R332" s="1254"/>
      <c r="S332" s="1254"/>
      <c r="T332" s="1254"/>
      <c r="U332" s="1254"/>
      <c r="V332" s="1254"/>
      <c r="W332" s="1254"/>
      <c r="X332" s="1254"/>
      <c r="Y332" s="1254"/>
      <c r="Z332" s="1254"/>
      <c r="AA332" s="1254"/>
      <c r="AB332" s="1254"/>
      <c r="AC332" s="1254"/>
      <c r="AD332" s="1254"/>
      <c r="AE332" s="1254"/>
      <c r="AF332" s="1254"/>
      <c r="AG332" s="1254"/>
      <c r="AH332" s="1254"/>
      <c r="AI332" s="1254"/>
      <c r="AJ332" s="1254"/>
      <c r="AK332" s="1254"/>
      <c r="AL332" s="1254"/>
      <c r="AM332" s="1254"/>
      <c r="AN332" s="1254"/>
      <c r="AO332" s="1254"/>
      <c r="AP332" s="1254"/>
      <c r="AQ332" s="1254"/>
      <c r="AR332" s="1254"/>
      <c r="AS332" s="1254"/>
      <c r="AT332" s="1254"/>
    </row>
    <row r="333" spans="1:46" ht="13.2" customHeight="1" x14ac:dyDescent="0.25">
      <c r="A333" s="1254"/>
      <c r="B333" s="1254"/>
      <c r="C333" s="1254"/>
      <c r="D333" s="1254"/>
      <c r="E333" s="1254"/>
      <c r="F333" s="1254"/>
      <c r="G333" s="1254"/>
      <c r="H333" s="1254"/>
      <c r="I333" s="1254"/>
      <c r="J333" s="1254"/>
      <c r="K333" s="1254"/>
      <c r="L333" s="1254"/>
      <c r="M333" s="1254"/>
      <c r="N333" s="1254"/>
      <c r="O333" s="1254"/>
      <c r="P333" s="1254"/>
      <c r="Q333" s="1254"/>
      <c r="R333" s="1254"/>
      <c r="S333" s="1254"/>
      <c r="T333" s="1254"/>
      <c r="U333" s="1254"/>
      <c r="V333" s="1254"/>
      <c r="W333" s="1254"/>
      <c r="X333" s="1254"/>
      <c r="Y333" s="1254"/>
      <c r="Z333" s="1254"/>
      <c r="AA333" s="1254"/>
      <c r="AB333" s="1254"/>
      <c r="AC333" s="1254"/>
      <c r="AD333" s="1254"/>
      <c r="AE333" s="1254"/>
      <c r="AF333" s="1254"/>
      <c r="AG333" s="1254"/>
      <c r="AH333" s="1254"/>
      <c r="AI333" s="1254"/>
      <c r="AJ333" s="1254"/>
      <c r="AK333" s="1254"/>
      <c r="AL333" s="1254"/>
      <c r="AM333" s="1254"/>
      <c r="AN333" s="1254"/>
      <c r="AO333" s="1254"/>
      <c r="AP333" s="1254"/>
      <c r="AQ333" s="1254"/>
      <c r="AR333" s="1254"/>
      <c r="AS333" s="1254"/>
      <c r="AT333" s="1254"/>
    </row>
    <row r="334" spans="1:46" ht="13.2" customHeight="1" x14ac:dyDescent="0.25">
      <c r="A334" s="1254"/>
      <c r="B334" s="1254"/>
      <c r="C334" s="1254"/>
      <c r="D334" s="1254"/>
      <c r="E334" s="1254"/>
      <c r="F334" s="1254"/>
      <c r="G334" s="1254"/>
      <c r="H334" s="1254"/>
      <c r="I334" s="1254"/>
      <c r="J334" s="1254"/>
      <c r="K334" s="1254"/>
      <c r="L334" s="1254"/>
      <c r="M334" s="1254"/>
      <c r="N334" s="1254"/>
      <c r="O334" s="1254"/>
      <c r="P334" s="1254"/>
      <c r="Q334" s="1254"/>
      <c r="R334" s="1254"/>
      <c r="S334" s="1254"/>
      <c r="T334" s="1254"/>
      <c r="U334" s="1254"/>
      <c r="V334" s="1254"/>
      <c r="W334" s="1254"/>
      <c r="X334" s="1254"/>
      <c r="Y334" s="1254"/>
      <c r="Z334" s="1254"/>
      <c r="AA334" s="1254"/>
      <c r="AB334" s="1254"/>
      <c r="AC334" s="1254"/>
      <c r="AD334" s="1254"/>
      <c r="AE334" s="1254"/>
      <c r="AF334" s="1254"/>
      <c r="AG334" s="1254"/>
      <c r="AH334" s="1254"/>
      <c r="AI334" s="1254"/>
      <c r="AJ334" s="1254"/>
      <c r="AK334" s="1254"/>
      <c r="AL334" s="1254"/>
      <c r="AM334" s="1254"/>
      <c r="AN334" s="1254"/>
      <c r="AO334" s="1254"/>
      <c r="AP334" s="1254"/>
      <c r="AQ334" s="1254"/>
      <c r="AR334" s="1254"/>
      <c r="AS334" s="1254"/>
      <c r="AT334" s="1254"/>
    </row>
    <row r="335" spans="1:46" ht="13.2" customHeight="1" x14ac:dyDescent="0.25">
      <c r="A335" s="1254"/>
      <c r="B335" s="1254"/>
      <c r="C335" s="1254"/>
      <c r="D335" s="1254"/>
      <c r="E335" s="1254"/>
      <c r="F335" s="1254"/>
      <c r="G335" s="1254"/>
      <c r="H335" s="1254"/>
      <c r="I335" s="1254"/>
      <c r="J335" s="1254"/>
      <c r="K335" s="1254"/>
      <c r="L335" s="1254"/>
      <c r="M335" s="1254"/>
      <c r="N335" s="1254"/>
      <c r="O335" s="1254"/>
      <c r="P335" s="1254"/>
      <c r="Q335" s="1254"/>
      <c r="R335" s="1254"/>
      <c r="S335" s="1254"/>
      <c r="T335" s="1254"/>
      <c r="U335" s="1254"/>
      <c r="V335" s="1254"/>
      <c r="W335" s="1254"/>
      <c r="X335" s="1254"/>
      <c r="Y335" s="1254"/>
      <c r="Z335" s="1254"/>
      <c r="AA335" s="1254"/>
      <c r="AB335" s="1254"/>
      <c r="AC335" s="1254"/>
      <c r="AD335" s="1254"/>
      <c r="AE335" s="1254"/>
      <c r="AF335" s="1254"/>
      <c r="AG335" s="1254"/>
      <c r="AH335" s="1254"/>
      <c r="AI335" s="1254"/>
      <c r="AJ335" s="1254"/>
      <c r="AK335" s="1254"/>
      <c r="AL335" s="1254"/>
      <c r="AM335" s="1254"/>
      <c r="AN335" s="1254"/>
      <c r="AO335" s="1254"/>
      <c r="AP335" s="1254"/>
      <c r="AQ335" s="1254"/>
      <c r="AR335" s="1254"/>
      <c r="AS335" s="1254"/>
      <c r="AT335" s="1254"/>
    </row>
    <row r="336" spans="1:46" ht="13.2" customHeight="1" x14ac:dyDescent="0.25">
      <c r="A336" s="1254"/>
      <c r="B336" s="1254"/>
      <c r="C336" s="1254"/>
      <c r="D336" s="1254"/>
      <c r="E336" s="1254"/>
      <c r="F336" s="1254"/>
      <c r="G336" s="1254"/>
      <c r="H336" s="1254"/>
      <c r="I336" s="1254"/>
      <c r="J336" s="1254"/>
      <c r="K336" s="1254"/>
      <c r="L336" s="1254"/>
      <c r="M336" s="1254"/>
      <c r="N336" s="1254"/>
      <c r="O336" s="1254"/>
      <c r="P336" s="1254"/>
      <c r="Q336" s="1254"/>
      <c r="R336" s="1254"/>
      <c r="S336" s="1254"/>
      <c r="T336" s="1254"/>
      <c r="U336" s="1254"/>
      <c r="V336" s="1254"/>
      <c r="W336" s="1254"/>
      <c r="X336" s="1254"/>
      <c r="Y336" s="1254"/>
      <c r="Z336" s="1254"/>
      <c r="AA336" s="1254"/>
      <c r="AB336" s="1254"/>
      <c r="AC336" s="1254"/>
      <c r="AD336" s="1254"/>
      <c r="AE336" s="1254"/>
      <c r="AF336" s="1254"/>
      <c r="AG336" s="1254"/>
      <c r="AH336" s="1254"/>
      <c r="AI336" s="1254"/>
      <c r="AJ336" s="1254"/>
      <c r="AK336" s="1254"/>
      <c r="AL336" s="1254"/>
      <c r="AM336" s="1254"/>
      <c r="AN336" s="1254"/>
      <c r="AO336" s="1254"/>
      <c r="AP336" s="1254"/>
      <c r="AQ336" s="1254"/>
      <c r="AR336" s="1254"/>
      <c r="AS336" s="1254"/>
      <c r="AT336" s="1254"/>
    </row>
    <row r="337" spans="1:46" ht="13.2" customHeight="1" x14ac:dyDescent="0.25">
      <c r="A337" s="1254"/>
      <c r="B337" s="1254"/>
      <c r="C337" s="1254"/>
      <c r="D337" s="1254"/>
      <c r="E337" s="1254"/>
      <c r="F337" s="1254"/>
      <c r="G337" s="1254"/>
      <c r="H337" s="1254"/>
      <c r="I337" s="1254"/>
      <c r="J337" s="1254"/>
      <c r="K337" s="1254"/>
      <c r="L337" s="1254"/>
      <c r="M337" s="1254"/>
      <c r="N337" s="1254"/>
      <c r="O337" s="1254"/>
      <c r="P337" s="1254"/>
      <c r="Q337" s="1254"/>
      <c r="R337" s="1254"/>
      <c r="S337" s="1254"/>
      <c r="T337" s="1254"/>
      <c r="U337" s="1254"/>
      <c r="V337" s="1254"/>
      <c r="W337" s="1254"/>
      <c r="X337" s="1254"/>
      <c r="Y337" s="1254"/>
      <c r="Z337" s="1254"/>
      <c r="AA337" s="1254"/>
      <c r="AB337" s="1254"/>
      <c r="AC337" s="1254"/>
      <c r="AD337" s="1254"/>
      <c r="AE337" s="1254"/>
      <c r="AF337" s="1254"/>
      <c r="AG337" s="1254"/>
      <c r="AH337" s="1254"/>
      <c r="AI337" s="1254"/>
      <c r="AJ337" s="1254"/>
      <c r="AK337" s="1254"/>
      <c r="AL337" s="1254"/>
      <c r="AM337" s="1254"/>
      <c r="AN337" s="1254"/>
      <c r="AO337" s="1254"/>
      <c r="AP337" s="1254"/>
      <c r="AQ337" s="1254"/>
      <c r="AR337" s="1254"/>
      <c r="AS337" s="1254"/>
      <c r="AT337" s="1254"/>
    </row>
    <row r="338" spans="1:46" ht="13.2" customHeight="1" x14ac:dyDescent="0.25">
      <c r="A338" s="1254"/>
      <c r="B338" s="1254"/>
      <c r="C338" s="1254"/>
      <c r="D338" s="1254"/>
      <c r="E338" s="1254"/>
      <c r="F338" s="1254"/>
      <c r="G338" s="1254"/>
      <c r="H338" s="1254"/>
      <c r="I338" s="1254"/>
      <c r="J338" s="1254"/>
      <c r="K338" s="1254"/>
      <c r="L338" s="1254"/>
      <c r="M338" s="1254"/>
      <c r="N338" s="1254"/>
      <c r="O338" s="1254"/>
      <c r="P338" s="1254"/>
      <c r="Q338" s="1254"/>
      <c r="R338" s="1254"/>
      <c r="S338" s="1254"/>
      <c r="T338" s="1254"/>
      <c r="U338" s="1254"/>
      <c r="V338" s="1254"/>
      <c r="W338" s="1254"/>
      <c r="X338" s="1254"/>
      <c r="Y338" s="1254"/>
      <c r="Z338" s="1254"/>
      <c r="AA338" s="1254"/>
      <c r="AB338" s="1254"/>
      <c r="AC338" s="1254"/>
      <c r="AD338" s="1254"/>
      <c r="AE338" s="1254"/>
      <c r="AF338" s="1254"/>
      <c r="AG338" s="1254"/>
      <c r="AH338" s="1254"/>
      <c r="AI338" s="1254"/>
      <c r="AJ338" s="1254"/>
      <c r="AK338" s="1254"/>
      <c r="AL338" s="1254"/>
      <c r="AM338" s="1254"/>
      <c r="AN338" s="1254"/>
      <c r="AO338" s="1254"/>
      <c r="AP338" s="1254"/>
      <c r="AQ338" s="1254"/>
      <c r="AR338" s="1254"/>
      <c r="AS338" s="1254"/>
      <c r="AT338" s="1254"/>
    </row>
    <row r="339" spans="1:46" ht="13.2" customHeight="1" x14ac:dyDescent="0.25">
      <c r="A339" s="1254"/>
      <c r="B339" s="1254"/>
      <c r="C339" s="1254"/>
      <c r="D339" s="1254"/>
      <c r="E339" s="1254"/>
      <c r="F339" s="1254"/>
      <c r="G339" s="1254"/>
      <c r="H339" s="1254"/>
      <c r="I339" s="1254"/>
      <c r="J339" s="1254"/>
      <c r="K339" s="1254"/>
      <c r="L339" s="1254"/>
      <c r="M339" s="1254"/>
      <c r="N339" s="1254"/>
      <c r="O339" s="1254"/>
      <c r="P339" s="1254"/>
      <c r="Q339" s="1254"/>
      <c r="R339" s="1254"/>
      <c r="S339" s="1254"/>
      <c r="T339" s="1254"/>
      <c r="U339" s="1254"/>
      <c r="V339" s="1254"/>
      <c r="W339" s="1254"/>
      <c r="X339" s="1254"/>
      <c r="Y339" s="1254"/>
      <c r="Z339" s="1254"/>
      <c r="AA339" s="1254"/>
      <c r="AB339" s="1254"/>
      <c r="AC339" s="1254"/>
      <c r="AD339" s="1254"/>
      <c r="AE339" s="1254"/>
      <c r="AF339" s="1254"/>
      <c r="AG339" s="1254"/>
      <c r="AH339" s="1254"/>
      <c r="AI339" s="1254"/>
      <c r="AJ339" s="1254"/>
      <c r="AK339" s="1254"/>
      <c r="AL339" s="1254"/>
      <c r="AM339" s="1254"/>
      <c r="AN339" s="1254"/>
      <c r="AO339" s="1254"/>
      <c r="AP339" s="1254"/>
      <c r="AQ339" s="1254"/>
      <c r="AR339" s="1254"/>
      <c r="AS339" s="1254"/>
      <c r="AT339" s="1254"/>
    </row>
    <row r="340" spans="1:46" ht="13.2" customHeight="1" x14ac:dyDescent="0.25">
      <c r="A340" s="1254"/>
      <c r="B340" s="1254"/>
      <c r="C340" s="1254"/>
      <c r="D340" s="1254"/>
      <c r="E340" s="1254"/>
      <c r="F340" s="1254"/>
      <c r="G340" s="1254"/>
      <c r="H340" s="1254"/>
      <c r="I340" s="1254"/>
      <c r="J340" s="1254"/>
      <c r="K340" s="1254"/>
      <c r="L340" s="1254"/>
      <c r="M340" s="1254"/>
      <c r="N340" s="1254"/>
      <c r="O340" s="1254"/>
      <c r="P340" s="1254"/>
      <c r="Q340" s="1254"/>
      <c r="R340" s="1254"/>
      <c r="S340" s="1254"/>
      <c r="T340" s="1254"/>
      <c r="U340" s="1254"/>
      <c r="V340" s="1254"/>
      <c r="W340" s="1254"/>
      <c r="X340" s="1254"/>
      <c r="Y340" s="1254"/>
      <c r="Z340" s="1254"/>
      <c r="AA340" s="1254"/>
      <c r="AB340" s="1254"/>
      <c r="AC340" s="1254"/>
      <c r="AD340" s="1254"/>
      <c r="AE340" s="1254"/>
      <c r="AF340" s="1254"/>
      <c r="AG340" s="1254"/>
      <c r="AH340" s="1254"/>
      <c r="AI340" s="1254"/>
      <c r="AJ340" s="1254"/>
      <c r="AK340" s="1254"/>
      <c r="AL340" s="1254"/>
      <c r="AM340" s="1254"/>
      <c r="AN340" s="1254"/>
      <c r="AO340" s="1254"/>
      <c r="AP340" s="1254"/>
      <c r="AQ340" s="1254"/>
      <c r="AR340" s="1254"/>
      <c r="AS340" s="1254"/>
      <c r="AT340" s="1254"/>
    </row>
    <row r="341" spans="1:46" ht="13.2" customHeight="1" x14ac:dyDescent="0.25">
      <c r="A341" s="1254"/>
      <c r="B341" s="1254"/>
      <c r="C341" s="1254"/>
      <c r="D341" s="1254"/>
      <c r="E341" s="1254"/>
      <c r="F341" s="1254"/>
      <c r="G341" s="1254"/>
      <c r="H341" s="1254"/>
      <c r="I341" s="1254"/>
      <c r="J341" s="1254"/>
      <c r="K341" s="1254"/>
      <c r="L341" s="1254"/>
      <c r="M341" s="1254"/>
      <c r="N341" s="1254"/>
      <c r="O341" s="1254"/>
      <c r="P341" s="1254"/>
      <c r="Q341" s="1254"/>
      <c r="R341" s="1254"/>
      <c r="S341" s="1254"/>
      <c r="T341" s="1254"/>
      <c r="U341" s="1254"/>
      <c r="V341" s="1254"/>
      <c r="W341" s="1254"/>
      <c r="X341" s="1254"/>
      <c r="Y341" s="1254"/>
      <c r="Z341" s="1254"/>
      <c r="AA341" s="1254"/>
      <c r="AB341" s="1254"/>
      <c r="AC341" s="1254"/>
      <c r="AD341" s="1254"/>
      <c r="AE341" s="1254"/>
      <c r="AF341" s="1254"/>
      <c r="AG341" s="1254"/>
      <c r="AH341" s="1254"/>
      <c r="AI341" s="1254"/>
      <c r="AJ341" s="1254"/>
      <c r="AK341" s="1254"/>
      <c r="AL341" s="1254"/>
      <c r="AM341" s="1254"/>
      <c r="AN341" s="1254"/>
      <c r="AO341" s="1254"/>
      <c r="AP341" s="1254"/>
      <c r="AQ341" s="1254"/>
      <c r="AR341" s="1254"/>
      <c r="AS341" s="1254"/>
      <c r="AT341" s="1254"/>
    </row>
    <row r="342" spans="1:46" ht="13.2" customHeight="1" x14ac:dyDescent="0.25">
      <c r="A342" s="1254"/>
      <c r="B342" s="1254"/>
      <c r="C342" s="1254"/>
      <c r="D342" s="1254"/>
      <c r="E342" s="1254"/>
      <c r="F342" s="1254"/>
      <c r="G342" s="1254"/>
      <c r="H342" s="1254"/>
      <c r="I342" s="1254"/>
      <c r="J342" s="1254"/>
      <c r="K342" s="1254"/>
      <c r="L342" s="1254"/>
      <c r="M342" s="1254"/>
      <c r="N342" s="1254"/>
      <c r="O342" s="1254"/>
      <c r="P342" s="1254"/>
      <c r="Q342" s="1254"/>
      <c r="R342" s="1254"/>
      <c r="S342" s="1254"/>
      <c r="T342" s="1254"/>
      <c r="U342" s="1254"/>
      <c r="V342" s="1254"/>
      <c r="W342" s="1254"/>
      <c r="X342" s="1254"/>
      <c r="Y342" s="1254"/>
      <c r="Z342" s="1254"/>
      <c r="AA342" s="1254"/>
      <c r="AB342" s="1254"/>
      <c r="AC342" s="1254"/>
      <c r="AD342" s="1254"/>
      <c r="AE342" s="1254"/>
      <c r="AF342" s="1254"/>
      <c r="AG342" s="1254"/>
      <c r="AH342" s="1254"/>
      <c r="AI342" s="1254"/>
      <c r="AJ342" s="1254"/>
      <c r="AK342" s="1254"/>
      <c r="AL342" s="1254"/>
      <c r="AM342" s="1254"/>
      <c r="AN342" s="1254"/>
      <c r="AO342" s="1254"/>
      <c r="AP342" s="1254"/>
      <c r="AQ342" s="1254"/>
      <c r="AR342" s="1254"/>
      <c r="AS342" s="1254"/>
      <c r="AT342" s="1254"/>
    </row>
    <row r="343" spans="1:46" ht="13.2" customHeight="1" x14ac:dyDescent="0.25">
      <c r="A343" s="1254"/>
      <c r="B343" s="1254"/>
      <c r="C343" s="1254"/>
      <c r="D343" s="1254"/>
      <c r="E343" s="1254"/>
      <c r="F343" s="1254"/>
      <c r="G343" s="1254"/>
      <c r="H343" s="1254"/>
      <c r="I343" s="1254"/>
      <c r="J343" s="1254"/>
      <c r="K343" s="1254"/>
      <c r="L343" s="1254"/>
      <c r="M343" s="1254"/>
      <c r="N343" s="1254"/>
      <c r="O343" s="1254"/>
      <c r="P343" s="1254"/>
      <c r="Q343" s="1254"/>
      <c r="R343" s="1254"/>
      <c r="S343" s="1254"/>
      <c r="T343" s="1254"/>
      <c r="U343" s="1254"/>
      <c r="V343" s="1254"/>
      <c r="W343" s="1254"/>
      <c r="X343" s="1254"/>
      <c r="Y343" s="1254"/>
      <c r="Z343" s="1254"/>
      <c r="AA343" s="1254"/>
      <c r="AB343" s="1254"/>
      <c r="AC343" s="1254"/>
      <c r="AD343" s="1254"/>
      <c r="AE343" s="1254"/>
      <c r="AF343" s="1254"/>
      <c r="AG343" s="1254"/>
      <c r="AH343" s="1254"/>
      <c r="AI343" s="1254"/>
      <c r="AJ343" s="1254"/>
      <c r="AK343" s="1254"/>
      <c r="AL343" s="1254"/>
      <c r="AM343" s="1254"/>
      <c r="AN343" s="1254"/>
      <c r="AO343" s="1254"/>
      <c r="AP343" s="1254"/>
      <c r="AQ343" s="1254"/>
      <c r="AR343" s="1254"/>
      <c r="AS343" s="1254"/>
      <c r="AT343" s="1254"/>
    </row>
    <row r="344" spans="1:46" ht="13.2" customHeight="1" x14ac:dyDescent="0.25">
      <c r="A344" s="1254"/>
      <c r="B344" s="1254"/>
      <c r="C344" s="1254"/>
      <c r="D344" s="1254"/>
      <c r="E344" s="1254"/>
      <c r="F344" s="1254"/>
      <c r="G344" s="1254"/>
      <c r="H344" s="1254"/>
      <c r="I344" s="1254"/>
      <c r="J344" s="1254"/>
      <c r="K344" s="1254"/>
      <c r="L344" s="1254"/>
      <c r="M344" s="1254"/>
      <c r="N344" s="1254"/>
      <c r="O344" s="1254"/>
      <c r="P344" s="1254"/>
      <c r="Q344" s="1254"/>
      <c r="R344" s="1254"/>
      <c r="S344" s="1254"/>
      <c r="T344" s="1254"/>
      <c r="U344" s="1254"/>
      <c r="V344" s="1254"/>
      <c r="W344" s="1254"/>
      <c r="X344" s="1254"/>
      <c r="Y344" s="1254"/>
      <c r="Z344" s="1254"/>
      <c r="AA344" s="1254"/>
      <c r="AB344" s="1254"/>
      <c r="AC344" s="1254"/>
      <c r="AD344" s="1254"/>
      <c r="AE344" s="1254"/>
      <c r="AF344" s="1254"/>
      <c r="AG344" s="1254"/>
      <c r="AH344" s="1254"/>
      <c r="AI344" s="1254"/>
      <c r="AJ344" s="1254"/>
      <c r="AK344" s="1254"/>
      <c r="AL344" s="1254"/>
      <c r="AM344" s="1254"/>
      <c r="AN344" s="1254"/>
      <c r="AO344" s="1254"/>
      <c r="AP344" s="1254"/>
      <c r="AQ344" s="1254"/>
      <c r="AR344" s="1254"/>
      <c r="AS344" s="1254"/>
      <c r="AT344" s="1254"/>
    </row>
    <row r="345" spans="1:46" ht="13.2" customHeight="1" x14ac:dyDescent="0.25">
      <c r="A345" s="1254"/>
      <c r="B345" s="1254"/>
      <c r="C345" s="1254"/>
      <c r="D345" s="1254"/>
      <c r="E345" s="1254"/>
      <c r="F345" s="1254"/>
      <c r="G345" s="1254"/>
      <c r="H345" s="1254"/>
      <c r="I345" s="1254"/>
      <c r="J345" s="1254"/>
      <c r="K345" s="1254"/>
      <c r="L345" s="1254"/>
      <c r="M345" s="1254"/>
      <c r="N345" s="1254"/>
      <c r="O345" s="1254"/>
      <c r="P345" s="1254"/>
      <c r="Q345" s="1254"/>
      <c r="R345" s="1254"/>
      <c r="S345" s="1254"/>
      <c r="T345" s="1254"/>
      <c r="U345" s="1254"/>
      <c r="V345" s="1254"/>
      <c r="W345" s="1254"/>
      <c r="X345" s="1254"/>
      <c r="Y345" s="1254"/>
      <c r="Z345" s="1254"/>
      <c r="AA345" s="1254"/>
      <c r="AB345" s="1254"/>
      <c r="AC345" s="1254"/>
      <c r="AD345" s="1254"/>
      <c r="AE345" s="1254"/>
      <c r="AF345" s="1254"/>
      <c r="AG345" s="1254"/>
      <c r="AH345" s="1254"/>
      <c r="AI345" s="1254"/>
      <c r="AJ345" s="1254"/>
      <c r="AK345" s="1254"/>
      <c r="AL345" s="1254"/>
      <c r="AM345" s="1254"/>
      <c r="AN345" s="1254"/>
      <c r="AO345" s="1254"/>
      <c r="AP345" s="1254"/>
      <c r="AQ345" s="1254"/>
      <c r="AR345" s="1254"/>
      <c r="AS345" s="1254"/>
      <c r="AT345" s="1254"/>
    </row>
    <row r="346" spans="1:46" ht="13.2" customHeight="1" x14ac:dyDescent="0.25">
      <c r="A346" s="1254"/>
      <c r="B346" s="1254"/>
      <c r="C346" s="1254"/>
      <c r="D346" s="1254"/>
      <c r="E346" s="1254"/>
      <c r="F346" s="1254"/>
      <c r="G346" s="1254"/>
      <c r="H346" s="1254"/>
      <c r="I346" s="1254"/>
      <c r="J346" s="1254"/>
      <c r="K346" s="1254"/>
      <c r="L346" s="1254"/>
      <c r="M346" s="1254"/>
      <c r="N346" s="1254"/>
      <c r="O346" s="1254"/>
      <c r="P346" s="1254"/>
      <c r="Q346" s="1254"/>
      <c r="R346" s="1254"/>
      <c r="S346" s="1254"/>
      <c r="T346" s="1254"/>
      <c r="U346" s="1254"/>
      <c r="V346" s="1254"/>
      <c r="W346" s="1254"/>
      <c r="X346" s="1254"/>
      <c r="Y346" s="1254"/>
      <c r="Z346" s="1254"/>
      <c r="AA346" s="1254"/>
      <c r="AB346" s="1254"/>
      <c r="AC346" s="1254"/>
      <c r="AD346" s="1254"/>
      <c r="AE346" s="1254"/>
      <c r="AF346" s="1254"/>
      <c r="AG346" s="1254"/>
      <c r="AH346" s="1254"/>
      <c r="AI346" s="1254"/>
      <c r="AJ346" s="1254"/>
      <c r="AK346" s="1254"/>
      <c r="AL346" s="1254"/>
      <c r="AM346" s="1254"/>
      <c r="AN346" s="1254"/>
      <c r="AO346" s="1254"/>
      <c r="AP346" s="1254"/>
      <c r="AQ346" s="1254"/>
      <c r="AR346" s="1254"/>
      <c r="AS346" s="1254"/>
      <c r="AT346" s="1254"/>
    </row>
    <row r="347" spans="1:46" ht="13.2" customHeight="1" x14ac:dyDescent="0.25">
      <c r="A347" s="1254"/>
      <c r="B347" s="1254"/>
      <c r="C347" s="1254"/>
      <c r="D347" s="1254"/>
      <c r="E347" s="1254"/>
      <c r="F347" s="1254"/>
      <c r="G347" s="1254"/>
      <c r="H347" s="1254"/>
      <c r="I347" s="1254"/>
      <c r="J347" s="1254"/>
      <c r="K347" s="1254"/>
      <c r="L347" s="1254"/>
      <c r="M347" s="1254"/>
      <c r="N347" s="1254"/>
      <c r="O347" s="1254"/>
      <c r="P347" s="1254"/>
      <c r="Q347" s="1254"/>
      <c r="R347" s="1254"/>
      <c r="S347" s="1254"/>
      <c r="T347" s="1254"/>
      <c r="U347" s="1254"/>
      <c r="V347" s="1254"/>
      <c r="W347" s="1254"/>
      <c r="X347" s="1254"/>
      <c r="Y347" s="1254"/>
      <c r="Z347" s="1254"/>
      <c r="AA347" s="1254"/>
      <c r="AB347" s="1254"/>
      <c r="AC347" s="1254"/>
      <c r="AD347" s="1254"/>
      <c r="AE347" s="1254"/>
      <c r="AF347" s="1254"/>
      <c r="AG347" s="1254"/>
      <c r="AH347" s="1254"/>
      <c r="AI347" s="1254"/>
      <c r="AJ347" s="1254"/>
      <c r="AK347" s="1254"/>
      <c r="AL347" s="1254"/>
      <c r="AM347" s="1254"/>
      <c r="AN347" s="1254"/>
      <c r="AO347" s="1254"/>
      <c r="AP347" s="1254"/>
      <c r="AQ347" s="1254"/>
      <c r="AR347" s="1254"/>
      <c r="AS347" s="1254"/>
      <c r="AT347" s="1254"/>
    </row>
    <row r="348" spans="1:46" ht="13.2" customHeight="1" x14ac:dyDescent="0.25">
      <c r="A348" s="1254"/>
      <c r="B348" s="1254"/>
      <c r="C348" s="1254"/>
      <c r="D348" s="1254"/>
      <c r="E348" s="1254"/>
      <c r="F348" s="1254"/>
      <c r="G348" s="1254"/>
      <c r="H348" s="1254"/>
      <c r="I348" s="1254"/>
      <c r="J348" s="1254"/>
      <c r="K348" s="1254"/>
      <c r="L348" s="1254"/>
      <c r="M348" s="1254"/>
      <c r="N348" s="1254"/>
      <c r="O348" s="1254"/>
      <c r="P348" s="1254"/>
      <c r="Q348" s="1254"/>
      <c r="R348" s="1254"/>
      <c r="S348" s="1254"/>
      <c r="T348" s="1254"/>
      <c r="U348" s="1254"/>
      <c r="V348" s="1254"/>
      <c r="W348" s="1254"/>
      <c r="X348" s="1254"/>
      <c r="Y348" s="1254"/>
      <c r="Z348" s="1254"/>
      <c r="AA348" s="1254"/>
      <c r="AB348" s="1254"/>
      <c r="AC348" s="1254"/>
      <c r="AD348" s="1254"/>
      <c r="AE348" s="1254"/>
      <c r="AF348" s="1254"/>
      <c r="AG348" s="1254"/>
      <c r="AH348" s="1254"/>
      <c r="AI348" s="1254"/>
      <c r="AJ348" s="1254"/>
      <c r="AK348" s="1254"/>
      <c r="AL348" s="1254"/>
      <c r="AM348" s="1254"/>
      <c r="AN348" s="1254"/>
      <c r="AO348" s="1254"/>
      <c r="AP348" s="1254"/>
      <c r="AQ348" s="1254"/>
      <c r="AR348" s="1254"/>
      <c r="AS348" s="1254"/>
      <c r="AT348" s="1254"/>
    </row>
    <row r="349" spans="1:46" ht="13.2" customHeight="1" x14ac:dyDescent="0.25">
      <c r="A349" s="1254"/>
      <c r="B349" s="1254"/>
      <c r="C349" s="1254"/>
      <c r="D349" s="1254"/>
      <c r="E349" s="1254"/>
      <c r="F349" s="1254"/>
      <c r="G349" s="1254"/>
      <c r="H349" s="1254"/>
      <c r="I349" s="1254"/>
      <c r="J349" s="1254"/>
      <c r="K349" s="1254"/>
      <c r="L349" s="1254"/>
      <c r="M349" s="1254"/>
      <c r="N349" s="1254"/>
      <c r="O349" s="1254"/>
      <c r="P349" s="1254"/>
      <c r="Q349" s="1254"/>
      <c r="R349" s="1254"/>
      <c r="S349" s="1254"/>
      <c r="T349" s="1254"/>
      <c r="U349" s="1254"/>
      <c r="V349" s="1254"/>
      <c r="W349" s="1254"/>
      <c r="X349" s="1254"/>
      <c r="Y349" s="1254"/>
      <c r="Z349" s="1254"/>
      <c r="AA349" s="1254"/>
      <c r="AB349" s="1254"/>
      <c r="AC349" s="1254"/>
      <c r="AD349" s="1254"/>
      <c r="AE349" s="1254"/>
      <c r="AF349" s="1254"/>
      <c r="AG349" s="1254"/>
      <c r="AH349" s="1254"/>
      <c r="AI349" s="1254"/>
      <c r="AJ349" s="1254"/>
      <c r="AK349" s="1254"/>
      <c r="AL349" s="1254"/>
      <c r="AM349" s="1254"/>
      <c r="AN349" s="1254"/>
      <c r="AO349" s="1254"/>
      <c r="AP349" s="1254"/>
      <c r="AQ349" s="1254"/>
      <c r="AR349" s="1254"/>
      <c r="AS349" s="1254"/>
      <c r="AT349" s="1254"/>
    </row>
    <row r="350" spans="1:46" ht="13.2" customHeight="1" x14ac:dyDescent="0.25">
      <c r="A350" s="1254"/>
      <c r="B350" s="1254"/>
      <c r="C350" s="1254"/>
      <c r="D350" s="1254"/>
      <c r="E350" s="1254"/>
      <c r="F350" s="1254"/>
      <c r="G350" s="1254"/>
      <c r="H350" s="1254"/>
      <c r="I350" s="1254"/>
      <c r="J350" s="1254"/>
      <c r="K350" s="1254"/>
      <c r="L350" s="1254"/>
      <c r="M350" s="1254"/>
      <c r="N350" s="1254"/>
      <c r="O350" s="1254"/>
      <c r="P350" s="1254"/>
      <c r="Q350" s="1254"/>
      <c r="R350" s="1254"/>
      <c r="S350" s="1254"/>
      <c r="T350" s="1254"/>
      <c r="U350" s="1254"/>
      <c r="V350" s="1254"/>
      <c r="W350" s="1254"/>
      <c r="X350" s="1254"/>
      <c r="Y350" s="1254"/>
      <c r="Z350" s="1254"/>
      <c r="AA350" s="1254"/>
      <c r="AB350" s="1254"/>
      <c r="AC350" s="1254"/>
      <c r="AD350" s="1254"/>
      <c r="AE350" s="1254"/>
      <c r="AF350" s="1254"/>
      <c r="AG350" s="1254"/>
      <c r="AH350" s="1254"/>
      <c r="AI350" s="1254"/>
      <c r="AJ350" s="1254"/>
      <c r="AK350" s="1254"/>
      <c r="AL350" s="1254"/>
      <c r="AM350" s="1254"/>
      <c r="AN350" s="1254"/>
      <c r="AO350" s="1254"/>
      <c r="AP350" s="1254"/>
      <c r="AQ350" s="1254"/>
      <c r="AR350" s="1254"/>
      <c r="AS350" s="1254"/>
      <c r="AT350" s="1254"/>
    </row>
    <row r="351" spans="1:46" ht="13.2" customHeight="1" x14ac:dyDescent="0.25">
      <c r="A351" s="1254"/>
      <c r="B351" s="1254"/>
      <c r="C351" s="1254"/>
      <c r="D351" s="1254"/>
      <c r="E351" s="1254"/>
      <c r="F351" s="1254"/>
      <c r="G351" s="1254"/>
      <c r="H351" s="1254"/>
      <c r="I351" s="1254"/>
      <c r="J351" s="1254"/>
      <c r="K351" s="1254"/>
      <c r="L351" s="1254"/>
      <c r="M351" s="1254"/>
      <c r="N351" s="1254"/>
      <c r="O351" s="1254"/>
      <c r="P351" s="1254"/>
      <c r="Q351" s="1254"/>
      <c r="R351" s="1254"/>
      <c r="S351" s="1254"/>
      <c r="T351" s="1254"/>
      <c r="U351" s="1254"/>
      <c r="V351" s="1254"/>
      <c r="W351" s="1254"/>
      <c r="X351" s="1254"/>
      <c r="Y351" s="1254"/>
      <c r="Z351" s="1254"/>
      <c r="AA351" s="1254"/>
      <c r="AB351" s="1254"/>
      <c r="AC351" s="1254"/>
      <c r="AD351" s="1254"/>
      <c r="AE351" s="1254"/>
      <c r="AF351" s="1254"/>
      <c r="AG351" s="1254"/>
      <c r="AH351" s="1254"/>
      <c r="AI351" s="1254"/>
      <c r="AJ351" s="1254"/>
      <c r="AK351" s="1254"/>
      <c r="AL351" s="1254"/>
      <c r="AM351" s="1254"/>
      <c r="AN351" s="1254"/>
      <c r="AO351" s="1254"/>
      <c r="AP351" s="1254"/>
      <c r="AQ351" s="1254"/>
      <c r="AR351" s="1254"/>
      <c r="AS351" s="1254"/>
      <c r="AT351" s="1254"/>
    </row>
    <row r="352" spans="1:46" ht="13.2" customHeight="1" x14ac:dyDescent="0.25">
      <c r="A352" s="1254"/>
      <c r="B352" s="1254"/>
      <c r="C352" s="1254"/>
      <c r="D352" s="1254"/>
      <c r="E352" s="1254"/>
      <c r="F352" s="1254"/>
      <c r="G352" s="1254"/>
      <c r="H352" s="1254"/>
      <c r="I352" s="1254"/>
      <c r="J352" s="1254"/>
      <c r="K352" s="1254"/>
      <c r="L352" s="1254"/>
      <c r="M352" s="1254"/>
      <c r="N352" s="1254"/>
      <c r="O352" s="1254"/>
      <c r="P352" s="1254"/>
      <c r="Q352" s="1254"/>
      <c r="R352" s="1254"/>
      <c r="S352" s="1254"/>
      <c r="T352" s="1254"/>
      <c r="U352" s="1254"/>
      <c r="V352" s="1254"/>
      <c r="W352" s="1254"/>
      <c r="X352" s="1254"/>
      <c r="Y352" s="1254"/>
      <c r="Z352" s="1254"/>
      <c r="AA352" s="1254"/>
      <c r="AB352" s="1254"/>
      <c r="AC352" s="1254"/>
      <c r="AD352" s="1254"/>
      <c r="AE352" s="1254"/>
      <c r="AF352" s="1254"/>
      <c r="AG352" s="1254"/>
      <c r="AH352" s="1254"/>
      <c r="AI352" s="1254"/>
      <c r="AJ352" s="1254"/>
      <c r="AK352" s="1254"/>
      <c r="AL352" s="1254"/>
      <c r="AM352" s="1254"/>
      <c r="AN352" s="1254"/>
      <c r="AO352" s="1254"/>
      <c r="AP352" s="1254"/>
      <c r="AQ352" s="1254"/>
      <c r="AR352" s="1254"/>
      <c r="AS352" s="1254"/>
      <c r="AT352" s="1254"/>
    </row>
    <row r="353" spans="1:46" ht="13.2" customHeight="1" x14ac:dyDescent="0.25">
      <c r="A353" s="1254"/>
      <c r="B353" s="1254"/>
      <c r="C353" s="1254"/>
      <c r="D353" s="1254"/>
      <c r="E353" s="1254"/>
      <c r="F353" s="1254"/>
      <c r="G353" s="1254"/>
      <c r="H353" s="1254"/>
      <c r="I353" s="1254"/>
      <c r="J353" s="1254"/>
      <c r="K353" s="1254"/>
      <c r="L353" s="1254"/>
      <c r="M353" s="1254"/>
      <c r="N353" s="1254"/>
      <c r="O353" s="1254"/>
      <c r="P353" s="1254"/>
      <c r="Q353" s="1254"/>
      <c r="R353" s="1254"/>
      <c r="S353" s="1254"/>
      <c r="T353" s="1254"/>
      <c r="U353" s="1254"/>
      <c r="V353" s="1254"/>
      <c r="W353" s="1254"/>
      <c r="X353" s="1254"/>
      <c r="Y353" s="1254"/>
      <c r="Z353" s="1254"/>
      <c r="AA353" s="1254"/>
      <c r="AB353" s="1254"/>
      <c r="AC353" s="1254"/>
      <c r="AD353" s="1254"/>
      <c r="AE353" s="1254"/>
      <c r="AF353" s="1254"/>
      <c r="AG353" s="1254"/>
      <c r="AH353" s="1254"/>
      <c r="AI353" s="1254"/>
      <c r="AJ353" s="1254"/>
      <c r="AK353" s="1254"/>
      <c r="AL353" s="1254"/>
      <c r="AM353" s="1254"/>
      <c r="AN353" s="1254"/>
      <c r="AO353" s="1254"/>
      <c r="AP353" s="1254"/>
      <c r="AQ353" s="1254"/>
      <c r="AR353" s="1254"/>
      <c r="AS353" s="1254"/>
      <c r="AT353" s="1254"/>
    </row>
    <row r="354" spans="1:46" ht="13.2" customHeight="1" x14ac:dyDescent="0.25">
      <c r="A354" s="1254"/>
      <c r="B354" s="1254"/>
      <c r="C354" s="1254"/>
      <c r="D354" s="1254"/>
      <c r="E354" s="1254"/>
      <c r="F354" s="1254"/>
      <c r="G354" s="1254"/>
      <c r="H354" s="1254"/>
      <c r="I354" s="1254"/>
      <c r="J354" s="1254"/>
      <c r="K354" s="1254"/>
      <c r="L354" s="1254"/>
      <c r="M354" s="1254"/>
      <c r="N354" s="1254"/>
      <c r="O354" s="1254"/>
      <c r="P354" s="1254"/>
      <c r="Q354" s="1254"/>
      <c r="R354" s="1254"/>
      <c r="S354" s="1254"/>
      <c r="T354" s="1254"/>
      <c r="U354" s="1254"/>
      <c r="V354" s="1254"/>
      <c r="W354" s="1254"/>
      <c r="X354" s="1254"/>
      <c r="Y354" s="1254"/>
      <c r="Z354" s="1254"/>
      <c r="AA354" s="1254"/>
      <c r="AB354" s="1254"/>
      <c r="AC354" s="1254"/>
      <c r="AD354" s="1254"/>
      <c r="AE354" s="1254"/>
      <c r="AF354" s="1254"/>
      <c r="AG354" s="1254"/>
      <c r="AH354" s="1254"/>
      <c r="AI354" s="1254"/>
      <c r="AJ354" s="1254"/>
      <c r="AK354" s="1254"/>
      <c r="AL354" s="1254"/>
      <c r="AM354" s="1254"/>
      <c r="AN354" s="1254"/>
      <c r="AO354" s="1254"/>
      <c r="AP354" s="1254"/>
      <c r="AQ354" s="1254"/>
      <c r="AR354" s="1254"/>
      <c r="AS354" s="1254"/>
      <c r="AT354" s="1254"/>
    </row>
    <row r="355" spans="1:46" ht="13.2" customHeight="1" x14ac:dyDescent="0.25">
      <c r="A355" s="1254"/>
      <c r="B355" s="1254"/>
      <c r="C355" s="1254"/>
      <c r="D355" s="1254"/>
      <c r="E355" s="1254"/>
      <c r="F355" s="1254"/>
      <c r="G355" s="1254"/>
      <c r="H355" s="1254"/>
      <c r="I355" s="1254"/>
      <c r="J355" s="1254"/>
      <c r="K355" s="1254"/>
      <c r="L355" s="1254"/>
      <c r="M355" s="1254"/>
      <c r="N355" s="1254"/>
      <c r="O355" s="1254"/>
      <c r="P355" s="1254"/>
      <c r="Q355" s="1254"/>
      <c r="R355" s="1254"/>
      <c r="S355" s="1254"/>
      <c r="T355" s="1254"/>
      <c r="U355" s="1254"/>
      <c r="V355" s="1254"/>
      <c r="W355" s="1254"/>
      <c r="X355" s="1254"/>
      <c r="Y355" s="1254"/>
      <c r="Z355" s="1254"/>
      <c r="AA355" s="1254"/>
      <c r="AB355" s="1254"/>
      <c r="AC355" s="1254"/>
      <c r="AD355" s="1254"/>
      <c r="AE355" s="1254"/>
      <c r="AF355" s="1254"/>
      <c r="AG355" s="1254"/>
      <c r="AH355" s="1254"/>
      <c r="AI355" s="1254"/>
      <c r="AJ355" s="1254"/>
      <c r="AK355" s="1254"/>
      <c r="AL355" s="1254"/>
      <c r="AM355" s="1254"/>
      <c r="AN355" s="1254"/>
      <c r="AO355" s="1254"/>
      <c r="AP355" s="1254"/>
      <c r="AQ355" s="1254"/>
      <c r="AR355" s="1254"/>
      <c r="AS355" s="1254"/>
      <c r="AT355" s="1254"/>
    </row>
    <row r="356" spans="1:46" ht="13.2" customHeight="1" x14ac:dyDescent="0.25">
      <c r="A356" s="1254"/>
      <c r="B356" s="1254"/>
      <c r="C356" s="1254"/>
      <c r="D356" s="1254"/>
      <c r="E356" s="1254"/>
      <c r="F356" s="1254"/>
      <c r="G356" s="1254"/>
      <c r="H356" s="1254"/>
      <c r="I356" s="1254"/>
      <c r="J356" s="1254"/>
      <c r="K356" s="1254"/>
      <c r="L356" s="1254"/>
      <c r="M356" s="1254"/>
      <c r="N356" s="1254"/>
      <c r="O356" s="1254"/>
      <c r="P356" s="1254"/>
      <c r="Q356" s="1254"/>
      <c r="R356" s="1254"/>
      <c r="S356" s="1254"/>
      <c r="T356" s="1254"/>
      <c r="U356" s="1254"/>
      <c r="V356" s="1254"/>
      <c r="W356" s="1254"/>
      <c r="X356" s="1254"/>
      <c r="Y356" s="1254"/>
      <c r="Z356" s="1254"/>
      <c r="AA356" s="1254"/>
      <c r="AB356" s="1254"/>
      <c r="AC356" s="1254"/>
      <c r="AD356" s="1254"/>
      <c r="AE356" s="1254"/>
      <c r="AF356" s="1254"/>
      <c r="AG356" s="1254"/>
      <c r="AH356" s="1254"/>
      <c r="AI356" s="1254"/>
      <c r="AJ356" s="1254"/>
      <c r="AK356" s="1254"/>
      <c r="AL356" s="1254"/>
      <c r="AM356" s="1254"/>
      <c r="AN356" s="1254"/>
      <c r="AO356" s="1254"/>
      <c r="AP356" s="1254"/>
      <c r="AQ356" s="1254"/>
      <c r="AR356" s="1254"/>
      <c r="AS356" s="1254"/>
      <c r="AT356" s="1254"/>
    </row>
    <row r="357" spans="1:46" ht="13.2" customHeight="1" x14ac:dyDescent="0.25">
      <c r="A357" s="1254"/>
      <c r="B357" s="1254"/>
      <c r="C357" s="1254"/>
      <c r="D357" s="1254"/>
      <c r="E357" s="1254"/>
      <c r="F357" s="1254"/>
      <c r="G357" s="1254"/>
      <c r="H357" s="1254"/>
      <c r="I357" s="1254"/>
      <c r="J357" s="1254"/>
      <c r="K357" s="1254"/>
      <c r="L357" s="1254"/>
      <c r="M357" s="1254"/>
      <c r="N357" s="1254"/>
      <c r="O357" s="1254"/>
      <c r="P357" s="1254"/>
      <c r="Q357" s="1254"/>
      <c r="R357" s="1254"/>
      <c r="S357" s="1254"/>
      <c r="T357" s="1254"/>
      <c r="U357" s="1254"/>
      <c r="V357" s="1254"/>
      <c r="W357" s="1254"/>
      <c r="X357" s="1254"/>
      <c r="Y357" s="1254"/>
      <c r="Z357" s="1254"/>
      <c r="AA357" s="1254"/>
      <c r="AB357" s="1254"/>
      <c r="AC357" s="1254"/>
      <c r="AD357" s="1254"/>
      <c r="AE357" s="1254"/>
      <c r="AF357" s="1254"/>
      <c r="AG357" s="1254"/>
      <c r="AH357" s="1254"/>
      <c r="AI357" s="1254"/>
      <c r="AJ357" s="1254"/>
      <c r="AK357" s="1254"/>
      <c r="AL357" s="1254"/>
      <c r="AM357" s="1254"/>
      <c r="AN357" s="1254"/>
      <c r="AO357" s="1254"/>
      <c r="AP357" s="1254"/>
      <c r="AQ357" s="1254"/>
      <c r="AR357" s="1254"/>
      <c r="AS357" s="1254"/>
      <c r="AT357" s="1254"/>
    </row>
    <row r="358" spans="1:46" ht="13.2" customHeight="1" x14ac:dyDescent="0.25">
      <c r="A358" s="1254"/>
      <c r="B358" s="1254"/>
      <c r="C358" s="1254"/>
      <c r="D358" s="1254"/>
      <c r="E358" s="1254"/>
      <c r="F358" s="1254"/>
      <c r="G358" s="1254"/>
      <c r="H358" s="1254"/>
      <c r="I358" s="1254"/>
      <c r="J358" s="1254"/>
      <c r="K358" s="1254"/>
      <c r="L358" s="1254"/>
      <c r="M358" s="1254"/>
      <c r="N358" s="1254"/>
      <c r="O358" s="1254"/>
      <c r="P358" s="1254"/>
      <c r="Q358" s="1254"/>
      <c r="R358" s="1254"/>
      <c r="S358" s="1254"/>
      <c r="T358" s="1254"/>
      <c r="U358" s="1254"/>
      <c r="V358" s="1254"/>
      <c r="W358" s="1254"/>
      <c r="X358" s="1254"/>
      <c r="Y358" s="1254"/>
      <c r="Z358" s="1254"/>
      <c r="AA358" s="1254"/>
      <c r="AB358" s="1254"/>
      <c r="AC358" s="1254"/>
      <c r="AD358" s="1254"/>
      <c r="AE358" s="1254"/>
      <c r="AF358" s="1254"/>
      <c r="AG358" s="1254"/>
      <c r="AH358" s="1254"/>
      <c r="AI358" s="1254"/>
      <c r="AJ358" s="1254"/>
      <c r="AK358" s="1254"/>
      <c r="AL358" s="1254"/>
      <c r="AM358" s="1254"/>
      <c r="AN358" s="1254"/>
      <c r="AO358" s="1254"/>
      <c r="AP358" s="1254"/>
      <c r="AQ358" s="1254"/>
      <c r="AR358" s="1254"/>
      <c r="AS358" s="1254"/>
      <c r="AT358" s="1254"/>
    </row>
    <row r="359" spans="1:46" ht="13.2" customHeight="1" x14ac:dyDescent="0.25">
      <c r="A359" s="1254"/>
      <c r="B359" s="1254"/>
      <c r="C359" s="1254"/>
      <c r="D359" s="1254"/>
      <c r="E359" s="1254"/>
      <c r="F359" s="1254"/>
      <c r="G359" s="1254"/>
      <c r="H359" s="1254"/>
      <c r="I359" s="1254"/>
      <c r="J359" s="1254"/>
      <c r="K359" s="1254"/>
      <c r="L359" s="1254"/>
      <c r="M359" s="1254"/>
      <c r="N359" s="1254"/>
      <c r="O359" s="1254"/>
      <c r="P359" s="1254"/>
      <c r="Q359" s="1254"/>
      <c r="R359" s="1254"/>
      <c r="S359" s="1254"/>
      <c r="T359" s="1254"/>
      <c r="U359" s="1254"/>
      <c r="V359" s="1254"/>
      <c r="W359" s="1254"/>
      <c r="X359" s="1254"/>
      <c r="Y359" s="1254"/>
      <c r="Z359" s="1254"/>
      <c r="AA359" s="1254"/>
      <c r="AB359" s="1254"/>
      <c r="AC359" s="1254"/>
      <c r="AD359" s="1254"/>
      <c r="AE359" s="1254"/>
      <c r="AF359" s="1254"/>
      <c r="AG359" s="1254"/>
      <c r="AH359" s="1254"/>
      <c r="AI359" s="1254"/>
      <c r="AJ359" s="1254"/>
      <c r="AK359" s="1254"/>
      <c r="AL359" s="1254"/>
      <c r="AM359" s="1254"/>
      <c r="AN359" s="1254"/>
      <c r="AO359" s="1254"/>
      <c r="AP359" s="1254"/>
      <c r="AQ359" s="1254"/>
      <c r="AR359" s="1254"/>
      <c r="AS359" s="1254"/>
      <c r="AT359" s="1254"/>
    </row>
    <row r="360" spans="1:46" x14ac:dyDescent="0.25">
      <c r="B360" s="1"/>
      <c r="C360" s="1"/>
      <c r="D360" s="8"/>
      <c r="E360" s="8"/>
      <c r="F360" s="8"/>
      <c r="G360" s="8"/>
      <c r="H360" s="8"/>
      <c r="I360" s="5"/>
      <c r="J360" s="5"/>
      <c r="K360" s="5"/>
      <c r="V360"/>
      <c r="W360" s="11"/>
    </row>
    <row r="361" spans="1:46" x14ac:dyDescent="0.25">
      <c r="B361" s="1"/>
      <c r="C361" s="1"/>
      <c r="D361" s="8"/>
      <c r="E361" s="8"/>
      <c r="F361" s="8"/>
      <c r="G361" s="8"/>
      <c r="H361" s="8"/>
      <c r="I361" s="5"/>
      <c r="J361" s="5"/>
      <c r="K361" s="5"/>
      <c r="V361"/>
      <c r="W361" s="11"/>
    </row>
    <row r="362" spans="1:46" x14ac:dyDescent="0.25">
      <c r="B362" s="1"/>
      <c r="C362" s="1"/>
      <c r="D362" s="8"/>
      <c r="E362" s="8"/>
      <c r="F362" s="8"/>
      <c r="G362" s="8"/>
      <c r="H362" s="8"/>
      <c r="I362" s="5"/>
      <c r="J362" s="5"/>
      <c r="K362" s="5"/>
      <c r="V362"/>
      <c r="W362" s="11"/>
    </row>
    <row r="363" spans="1:46" x14ac:dyDescent="0.25">
      <c r="B363" s="1"/>
      <c r="C363" s="1"/>
      <c r="D363" s="8"/>
      <c r="E363" s="8"/>
      <c r="F363" s="8"/>
      <c r="G363" s="8"/>
      <c r="H363" s="8"/>
      <c r="I363" s="5"/>
      <c r="J363" s="5"/>
      <c r="K363" s="5"/>
      <c r="V363"/>
      <c r="W363" s="11"/>
    </row>
    <row r="364" spans="1:46" x14ac:dyDescent="0.25">
      <c r="B364" s="1"/>
      <c r="C364" s="1"/>
      <c r="D364" s="8"/>
      <c r="E364" s="8"/>
      <c r="F364" s="8"/>
      <c r="G364" s="8"/>
      <c r="H364" s="8"/>
      <c r="I364" s="5"/>
      <c r="J364" s="5"/>
      <c r="K364" s="5"/>
      <c r="V364"/>
      <c r="W364" s="11"/>
    </row>
    <row r="365" spans="1:46" x14ac:dyDescent="0.25">
      <c r="B365" s="1"/>
      <c r="C365" s="1"/>
      <c r="D365" s="8"/>
      <c r="E365" s="8"/>
      <c r="F365" s="8"/>
      <c r="G365" s="8"/>
      <c r="H365" s="8"/>
      <c r="I365" s="5"/>
      <c r="J365" s="5"/>
      <c r="K365" s="5"/>
      <c r="V365"/>
      <c r="W365" s="11"/>
    </row>
    <row r="366" spans="1:46" x14ac:dyDescent="0.25">
      <c r="B366" s="1"/>
      <c r="C366" s="1"/>
      <c r="D366" s="8"/>
      <c r="E366" s="8"/>
      <c r="F366" s="8"/>
      <c r="G366" s="8"/>
      <c r="H366" s="8"/>
      <c r="I366" s="5"/>
      <c r="J366" s="5"/>
      <c r="K366" s="5"/>
      <c r="V366"/>
      <c r="W366" s="11"/>
    </row>
    <row r="367" spans="1:46" x14ac:dyDescent="0.25">
      <c r="B367" s="1"/>
      <c r="C367" s="1"/>
      <c r="D367" s="8"/>
      <c r="E367" s="8"/>
      <c r="F367" s="8"/>
      <c r="G367" s="8"/>
      <c r="H367" s="8"/>
      <c r="I367" s="5"/>
      <c r="J367" s="5"/>
      <c r="K367" s="5"/>
      <c r="V367"/>
      <c r="W367" s="11"/>
    </row>
    <row r="368" spans="1:46" x14ac:dyDescent="0.25">
      <c r="B368" s="1"/>
      <c r="C368" s="1"/>
      <c r="D368" s="8"/>
      <c r="E368" s="8"/>
      <c r="F368" s="8"/>
      <c r="G368" s="8"/>
      <c r="H368" s="8"/>
      <c r="I368" s="5"/>
      <c r="J368" s="5"/>
      <c r="K368" s="5"/>
      <c r="V368"/>
      <c r="W368" s="11"/>
    </row>
    <row r="369" spans="2:23" x14ac:dyDescent="0.25">
      <c r="B369" s="1"/>
      <c r="C369" s="1"/>
      <c r="D369" s="8"/>
      <c r="E369" s="8"/>
      <c r="F369" s="8"/>
      <c r="G369" s="8"/>
      <c r="H369" s="8"/>
      <c r="I369" s="5"/>
      <c r="J369" s="5"/>
      <c r="K369" s="5"/>
      <c r="V369"/>
      <c r="W369" s="11"/>
    </row>
    <row r="370" spans="2:23" x14ac:dyDescent="0.25">
      <c r="B370" s="1"/>
      <c r="C370" s="1"/>
      <c r="D370" s="8"/>
      <c r="E370" s="8"/>
      <c r="F370" s="8"/>
      <c r="G370" s="8"/>
      <c r="H370" s="8"/>
      <c r="I370" s="5"/>
      <c r="J370" s="5"/>
      <c r="K370" s="5"/>
      <c r="V370"/>
      <c r="W370" s="11"/>
    </row>
    <row r="371" spans="2:23" x14ac:dyDescent="0.25">
      <c r="B371" s="1"/>
      <c r="C371" s="1"/>
      <c r="D371" s="8"/>
      <c r="E371" s="8"/>
      <c r="F371" s="8"/>
      <c r="G371" s="8"/>
      <c r="H371" s="8"/>
      <c r="I371" s="5"/>
      <c r="J371" s="5"/>
      <c r="K371" s="5"/>
      <c r="V371"/>
      <c r="W371" s="11"/>
    </row>
    <row r="372" spans="2:23" x14ac:dyDescent="0.25">
      <c r="B372" s="1"/>
      <c r="C372" s="1"/>
      <c r="D372" s="8"/>
      <c r="E372" s="8"/>
      <c r="F372" s="8"/>
      <c r="G372" s="8"/>
      <c r="H372" s="8"/>
      <c r="I372" s="5"/>
      <c r="J372" s="5"/>
      <c r="K372" s="5"/>
      <c r="V372"/>
      <c r="W372" s="11"/>
    </row>
    <row r="373" spans="2:23" x14ac:dyDescent="0.25">
      <c r="B373" s="1"/>
      <c r="C373" s="1"/>
      <c r="D373" s="8"/>
      <c r="E373" s="8"/>
      <c r="F373" s="8"/>
      <c r="G373" s="8"/>
      <c r="H373" s="8"/>
      <c r="I373" s="5"/>
      <c r="J373" s="5"/>
      <c r="K373" s="5"/>
      <c r="V373"/>
      <c r="W373" s="11"/>
    </row>
    <row r="374" spans="2:23" x14ac:dyDescent="0.25">
      <c r="B374" s="1"/>
      <c r="C374" s="1"/>
      <c r="D374" s="8"/>
      <c r="E374" s="8"/>
      <c r="F374" s="8"/>
      <c r="G374" s="8"/>
      <c r="H374" s="8"/>
      <c r="I374" s="5"/>
      <c r="J374" s="5"/>
      <c r="K374" s="5"/>
      <c r="V374"/>
      <c r="W374" s="11"/>
    </row>
    <row r="375" spans="2:23" x14ac:dyDescent="0.25">
      <c r="B375" s="1"/>
      <c r="C375" s="1"/>
      <c r="D375" s="8"/>
      <c r="E375" s="8"/>
      <c r="F375" s="8"/>
      <c r="G375" s="8"/>
      <c r="H375" s="8"/>
      <c r="I375" s="5"/>
      <c r="J375" s="5"/>
      <c r="K375" s="5"/>
      <c r="V375"/>
      <c r="W375" s="11"/>
    </row>
    <row r="376" spans="2:23" x14ac:dyDescent="0.25">
      <c r="B376" s="1"/>
      <c r="C376" s="1"/>
      <c r="D376" s="8"/>
      <c r="E376" s="8"/>
      <c r="F376" s="8"/>
      <c r="G376" s="8"/>
      <c r="H376" s="8"/>
      <c r="I376" s="5"/>
      <c r="J376" s="5"/>
      <c r="K376" s="5"/>
      <c r="V376"/>
      <c r="W376" s="11"/>
    </row>
    <row r="377" spans="2:23" x14ac:dyDescent="0.25">
      <c r="B377" s="1"/>
      <c r="C377" s="1"/>
      <c r="D377" s="8"/>
      <c r="E377" s="8"/>
      <c r="F377" s="8"/>
      <c r="G377" s="8"/>
      <c r="H377" s="8"/>
      <c r="I377" s="5"/>
      <c r="J377" s="5"/>
      <c r="K377" s="5"/>
      <c r="V377"/>
      <c r="W377" s="11"/>
    </row>
    <row r="378" spans="2:23" x14ac:dyDescent="0.25">
      <c r="B378" s="1"/>
      <c r="C378" s="1"/>
      <c r="D378" s="8"/>
      <c r="E378" s="8"/>
      <c r="F378" s="8"/>
      <c r="G378" s="8"/>
      <c r="H378" s="8"/>
      <c r="I378" s="5"/>
      <c r="J378" s="5"/>
      <c r="K378" s="5"/>
      <c r="V378"/>
      <c r="W378" s="11"/>
    </row>
    <row r="379" spans="2:23" x14ac:dyDescent="0.25">
      <c r="B379" s="1"/>
      <c r="C379" s="1"/>
      <c r="D379" s="8"/>
      <c r="E379" s="8"/>
      <c r="F379" s="8"/>
      <c r="G379" s="8"/>
      <c r="H379" s="8"/>
      <c r="I379" s="5"/>
      <c r="J379" s="5"/>
      <c r="K379" s="5"/>
      <c r="V379"/>
      <c r="W379" s="11"/>
    </row>
    <row r="380" spans="2:23" x14ac:dyDescent="0.25">
      <c r="B380" s="1"/>
      <c r="C380" s="1"/>
      <c r="D380" s="8"/>
      <c r="E380" s="8"/>
      <c r="F380" s="8"/>
      <c r="G380" s="8"/>
      <c r="H380" s="8"/>
      <c r="I380" s="5"/>
      <c r="J380" s="5"/>
      <c r="K380" s="5"/>
      <c r="V380"/>
      <c r="W380" s="11"/>
    </row>
    <row r="381" spans="2:23" x14ac:dyDescent="0.25">
      <c r="B381" s="1"/>
      <c r="C381" s="1"/>
      <c r="D381" s="8"/>
      <c r="E381" s="8"/>
      <c r="F381" s="8"/>
      <c r="G381" s="8"/>
      <c r="H381" s="8"/>
      <c r="I381" s="5"/>
      <c r="J381" s="5"/>
      <c r="K381" s="5"/>
      <c r="V381"/>
      <c r="W381" s="11"/>
    </row>
    <row r="382" spans="2:23" x14ac:dyDescent="0.25">
      <c r="B382" s="1"/>
      <c r="C382" s="1"/>
      <c r="D382" s="8"/>
      <c r="E382" s="8"/>
      <c r="F382" s="8"/>
      <c r="G382" s="8"/>
      <c r="H382" s="8"/>
      <c r="I382" s="5"/>
      <c r="J382" s="5"/>
      <c r="K382" s="5"/>
      <c r="V382"/>
      <c r="W382" s="11"/>
    </row>
    <row r="383" spans="2:23" x14ac:dyDescent="0.25">
      <c r="B383" s="1"/>
      <c r="C383" s="1"/>
      <c r="D383" s="8"/>
      <c r="E383" s="8"/>
      <c r="F383" s="8"/>
      <c r="G383" s="8"/>
      <c r="H383" s="8"/>
      <c r="I383" s="5"/>
      <c r="J383" s="5"/>
      <c r="K383" s="5"/>
      <c r="V383"/>
      <c r="W383" s="11"/>
    </row>
    <row r="384" spans="2:23" x14ac:dyDescent="0.25">
      <c r="B384" s="1"/>
      <c r="C384" s="1"/>
      <c r="D384" s="8"/>
      <c r="E384" s="8"/>
      <c r="F384" s="8"/>
      <c r="G384" s="8"/>
      <c r="H384" s="5"/>
      <c r="I384" s="5"/>
      <c r="J384" s="5"/>
    </row>
    <row r="385" spans="2:10" x14ac:dyDescent="0.25">
      <c r="B385" s="1"/>
      <c r="C385" s="1"/>
      <c r="D385" s="8"/>
      <c r="E385" s="8"/>
      <c r="F385" s="8"/>
      <c r="G385" s="8"/>
      <c r="H385" s="5"/>
      <c r="I385" s="5"/>
      <c r="J385" s="5"/>
    </row>
    <row r="386" spans="2:10" x14ac:dyDescent="0.25">
      <c r="B386" s="1"/>
      <c r="C386" s="1"/>
      <c r="D386" s="8"/>
      <c r="E386" s="8"/>
      <c r="F386" s="8"/>
      <c r="G386" s="8"/>
      <c r="H386" s="5"/>
      <c r="I386" s="5"/>
      <c r="J386" s="5"/>
    </row>
    <row r="387" spans="2:10" x14ac:dyDescent="0.25">
      <c r="B387" s="1"/>
      <c r="C387" s="1"/>
      <c r="D387" s="8"/>
      <c r="E387" s="8"/>
      <c r="F387" s="8"/>
      <c r="G387" s="8"/>
      <c r="H387" s="5"/>
      <c r="I387" s="5"/>
      <c r="J387" s="5"/>
    </row>
    <row r="388" spans="2:10" x14ac:dyDescent="0.25">
      <c r="B388" s="1"/>
      <c r="C388" s="1"/>
      <c r="D388" s="8"/>
      <c r="E388" s="8"/>
      <c r="F388" s="8"/>
      <c r="G388" s="8"/>
      <c r="H388" s="5"/>
      <c r="I388" s="5"/>
      <c r="J388" s="5"/>
    </row>
    <row r="389" spans="2:10" x14ac:dyDescent="0.25">
      <c r="B389" s="1"/>
      <c r="C389" s="1"/>
      <c r="D389" s="8"/>
      <c r="E389" s="8"/>
      <c r="F389" s="8"/>
      <c r="G389" s="8"/>
      <c r="H389" s="5"/>
      <c r="I389" s="5"/>
      <c r="J389" s="5"/>
    </row>
    <row r="390" spans="2:10" x14ac:dyDescent="0.25">
      <c r="B390" s="1"/>
      <c r="C390" s="1"/>
      <c r="D390" s="8"/>
      <c r="E390" s="8"/>
      <c r="F390" s="8"/>
      <c r="G390" s="8"/>
      <c r="H390" s="5"/>
      <c r="I390" s="5"/>
      <c r="J390" s="5"/>
    </row>
    <row r="391" spans="2:10" x14ac:dyDescent="0.25">
      <c r="B391" s="1"/>
      <c r="C391" s="1"/>
      <c r="D391" s="8"/>
      <c r="E391" s="8"/>
      <c r="F391" s="8"/>
      <c r="G391" s="8"/>
      <c r="H391" s="5"/>
      <c r="I391" s="5"/>
      <c r="J391" s="5"/>
    </row>
    <row r="392" spans="2:10" x14ac:dyDescent="0.25">
      <c r="B392" s="1"/>
      <c r="C392" s="1"/>
      <c r="D392" s="8"/>
      <c r="E392" s="8"/>
      <c r="F392" s="8"/>
      <c r="G392" s="8"/>
      <c r="H392" s="5"/>
      <c r="I392" s="5"/>
      <c r="J392" s="5"/>
    </row>
    <row r="393" spans="2:10" x14ac:dyDescent="0.25">
      <c r="B393" s="1"/>
      <c r="C393" s="1"/>
      <c r="D393" s="8"/>
      <c r="E393" s="8"/>
      <c r="F393" s="8"/>
      <c r="G393" s="8"/>
      <c r="H393" s="5"/>
      <c r="I393" s="5"/>
      <c r="J393" s="5"/>
    </row>
    <row r="394" spans="2:10" x14ac:dyDescent="0.25">
      <c r="B394" s="1"/>
      <c r="C394" s="1"/>
      <c r="D394" s="8"/>
      <c r="E394" s="8"/>
      <c r="F394" s="8"/>
      <c r="G394" s="8"/>
      <c r="H394" s="5"/>
      <c r="I394" s="5"/>
      <c r="J394" s="5"/>
    </row>
    <row r="395" spans="2:10" x14ac:dyDescent="0.25">
      <c r="B395" s="1"/>
      <c r="C395" s="1"/>
      <c r="D395" s="8"/>
      <c r="E395" s="8"/>
      <c r="F395" s="8"/>
      <c r="G395" s="8"/>
      <c r="H395" s="5"/>
      <c r="I395" s="5"/>
      <c r="J395" s="5"/>
    </row>
    <row r="396" spans="2:10" x14ac:dyDescent="0.25">
      <c r="B396" s="1"/>
      <c r="C396" s="1"/>
      <c r="D396" s="8"/>
      <c r="E396" s="8"/>
      <c r="F396" s="8"/>
      <c r="G396" s="8"/>
      <c r="H396" s="5"/>
      <c r="I396" s="5"/>
      <c r="J396" s="5"/>
    </row>
    <row r="397" spans="2:10" x14ac:dyDescent="0.25">
      <c r="B397" s="1"/>
      <c r="C397" s="1"/>
      <c r="D397" s="8"/>
      <c r="E397" s="8"/>
      <c r="F397" s="8"/>
      <c r="G397" s="8"/>
      <c r="H397" s="5"/>
      <c r="I397" s="5"/>
      <c r="J397" s="5"/>
    </row>
    <row r="398" spans="2:10" x14ac:dyDescent="0.25">
      <c r="B398" s="1"/>
      <c r="C398" s="1"/>
      <c r="D398" s="8"/>
      <c r="E398" s="8"/>
      <c r="F398" s="8"/>
      <c r="G398" s="8"/>
      <c r="H398" s="5"/>
      <c r="I398" s="5"/>
      <c r="J398" s="5"/>
    </row>
    <row r="399" spans="2:10" x14ac:dyDescent="0.25">
      <c r="B399" s="1"/>
      <c r="C399" s="1"/>
      <c r="D399" s="8"/>
      <c r="E399" s="8"/>
      <c r="F399" s="8"/>
      <c r="G399" s="8"/>
      <c r="H399" s="5"/>
      <c r="I399" s="5"/>
      <c r="J399" s="5"/>
    </row>
    <row r="400" spans="2:10" x14ac:dyDescent="0.25">
      <c r="B400" s="1"/>
      <c r="C400" s="1"/>
      <c r="D400" s="8"/>
      <c r="E400" s="8"/>
      <c r="F400" s="8"/>
      <c r="G400" s="8"/>
      <c r="H400" s="5"/>
      <c r="I400" s="5"/>
      <c r="J400" s="5"/>
    </row>
    <row r="401" spans="2:10" x14ac:dyDescent="0.25">
      <c r="B401" s="1"/>
      <c r="C401" s="1"/>
      <c r="D401" s="8"/>
      <c r="E401" s="8"/>
      <c r="F401" s="8"/>
      <c r="G401" s="8"/>
      <c r="H401" s="5"/>
      <c r="I401" s="5"/>
      <c r="J401" s="5"/>
    </row>
    <row r="402" spans="2:10" x14ac:dyDescent="0.25">
      <c r="B402" s="1"/>
      <c r="C402" s="1"/>
      <c r="D402" s="8"/>
      <c r="E402" s="8"/>
      <c r="F402" s="8"/>
      <c r="G402" s="8"/>
      <c r="H402" s="5"/>
      <c r="I402" s="5"/>
      <c r="J402" s="5"/>
    </row>
    <row r="403" spans="2:10" x14ac:dyDescent="0.25">
      <c r="B403" s="1"/>
      <c r="C403" s="1"/>
      <c r="D403" s="8"/>
      <c r="E403" s="8"/>
      <c r="F403" s="8"/>
      <c r="G403" s="8"/>
      <c r="H403" s="5"/>
      <c r="I403" s="5"/>
      <c r="J403" s="5"/>
    </row>
    <row r="404" spans="2:10" x14ac:dyDescent="0.25">
      <c r="B404" s="1"/>
      <c r="C404" s="1"/>
      <c r="D404" s="8"/>
      <c r="E404" s="8"/>
      <c r="F404" s="8"/>
      <c r="G404" s="8"/>
      <c r="H404" s="5"/>
      <c r="I404" s="5"/>
      <c r="J404" s="5"/>
    </row>
    <row r="405" spans="2:10" x14ac:dyDescent="0.25">
      <c r="B405" s="1"/>
      <c r="C405" s="1"/>
      <c r="D405" s="8"/>
      <c r="E405" s="8"/>
      <c r="F405" s="8"/>
      <c r="G405" s="8"/>
      <c r="H405" s="5"/>
      <c r="I405" s="5"/>
      <c r="J405" s="5"/>
    </row>
    <row r="406" spans="2:10" x14ac:dyDescent="0.25">
      <c r="B406" s="1"/>
      <c r="C406" s="1"/>
      <c r="D406" s="8"/>
      <c r="E406" s="8"/>
      <c r="F406" s="8"/>
      <c r="G406" s="8"/>
      <c r="H406" s="5"/>
      <c r="I406" s="5"/>
      <c r="J406" s="5"/>
    </row>
    <row r="407" spans="2:10" x14ac:dyDescent="0.25">
      <c r="B407" s="1"/>
      <c r="C407" s="1"/>
      <c r="D407" s="8"/>
      <c r="E407" s="8"/>
      <c r="F407" s="8"/>
      <c r="G407" s="8"/>
      <c r="H407" s="5"/>
      <c r="I407" s="5"/>
      <c r="J407" s="5"/>
    </row>
    <row r="408" spans="2:10" x14ac:dyDescent="0.25">
      <c r="B408" s="1"/>
      <c r="C408" s="1"/>
      <c r="D408" s="8"/>
      <c r="E408" s="8"/>
      <c r="F408" s="8"/>
      <c r="G408" s="8"/>
      <c r="H408" s="5"/>
      <c r="I408" s="5"/>
      <c r="J408" s="5"/>
    </row>
    <row r="409" spans="2:10" x14ac:dyDescent="0.25">
      <c r="B409" s="1"/>
      <c r="C409" s="1"/>
      <c r="D409" s="8"/>
      <c r="E409" s="8"/>
      <c r="F409" s="8"/>
      <c r="G409" s="8"/>
      <c r="H409" s="5"/>
      <c r="I409" s="5"/>
      <c r="J409" s="5"/>
    </row>
    <row r="410" spans="2:10" x14ac:dyDescent="0.25">
      <c r="B410" s="1"/>
      <c r="C410" s="1"/>
      <c r="D410" s="8"/>
      <c r="E410" s="8"/>
      <c r="F410" s="8"/>
      <c r="G410" s="8"/>
      <c r="H410" s="5"/>
      <c r="I410" s="5"/>
      <c r="J410" s="5"/>
    </row>
    <row r="411" spans="2:10" x14ac:dyDescent="0.25">
      <c r="B411" s="1"/>
      <c r="C411" s="1"/>
      <c r="D411" s="8"/>
      <c r="E411" s="8"/>
      <c r="F411" s="8"/>
      <c r="G411" s="8"/>
      <c r="H411" s="5"/>
      <c r="I411" s="5"/>
      <c r="J411" s="5"/>
    </row>
    <row r="412" spans="2:10" x14ac:dyDescent="0.25">
      <c r="B412" s="1"/>
      <c r="C412" s="1"/>
      <c r="D412" s="8"/>
      <c r="E412" s="8"/>
      <c r="F412" s="8"/>
      <c r="G412" s="8"/>
      <c r="H412" s="5"/>
      <c r="I412" s="5"/>
      <c r="J412" s="5"/>
    </row>
    <row r="413" spans="2:10" x14ac:dyDescent="0.25">
      <c r="B413" s="1"/>
      <c r="C413" s="1"/>
      <c r="D413" s="8"/>
      <c r="E413" s="8"/>
      <c r="F413" s="8"/>
      <c r="G413" s="8"/>
      <c r="H413" s="5"/>
      <c r="I413" s="5"/>
      <c r="J413" s="5"/>
    </row>
    <row r="414" spans="2:10" x14ac:dyDescent="0.25">
      <c r="B414" s="1"/>
      <c r="C414" s="1"/>
      <c r="D414" s="8"/>
      <c r="E414" s="8"/>
      <c r="F414" s="8"/>
      <c r="G414" s="8"/>
      <c r="H414" s="5"/>
      <c r="I414" s="5"/>
      <c r="J414" s="5"/>
    </row>
    <row r="415" spans="2:10" x14ac:dyDescent="0.25">
      <c r="B415" s="1"/>
      <c r="C415" s="1"/>
      <c r="D415" s="8"/>
      <c r="E415" s="8"/>
      <c r="F415" s="8"/>
      <c r="G415" s="8"/>
      <c r="H415" s="5"/>
      <c r="I415" s="5"/>
      <c r="J415" s="5"/>
    </row>
    <row r="416" spans="2:10" x14ac:dyDescent="0.25">
      <c r="B416" s="1"/>
      <c r="C416" s="1"/>
      <c r="D416" s="8"/>
      <c r="E416" s="8"/>
      <c r="F416" s="8"/>
      <c r="G416" s="8"/>
      <c r="H416" s="5"/>
      <c r="I416" s="5"/>
      <c r="J416" s="5"/>
    </row>
    <row r="417" spans="2:10" x14ac:dyDescent="0.25">
      <c r="B417" s="1"/>
      <c r="C417" s="1"/>
      <c r="D417" s="8"/>
      <c r="E417" s="8"/>
      <c r="F417" s="8"/>
      <c r="G417" s="8"/>
      <c r="H417" s="5"/>
      <c r="I417" s="5"/>
      <c r="J417" s="5"/>
    </row>
    <row r="418" spans="2:10" x14ac:dyDescent="0.25">
      <c r="B418" s="1"/>
      <c r="C418" s="1"/>
      <c r="D418" s="8"/>
      <c r="E418" s="8"/>
      <c r="F418" s="8"/>
      <c r="G418" s="8"/>
      <c r="H418" s="5"/>
      <c r="I418" s="5"/>
      <c r="J418" s="5"/>
    </row>
    <row r="419" spans="2:10" x14ac:dyDescent="0.25">
      <c r="B419" s="1"/>
      <c r="C419" s="1"/>
      <c r="D419" s="8"/>
      <c r="E419" s="8"/>
      <c r="F419" s="8"/>
      <c r="G419" s="8"/>
      <c r="H419" s="5"/>
      <c r="I419" s="5"/>
      <c r="J419" s="5"/>
    </row>
    <row r="420" spans="2:10" x14ac:dyDescent="0.25">
      <c r="B420" s="1"/>
      <c r="C420" s="1"/>
      <c r="D420" s="8"/>
      <c r="E420" s="8"/>
      <c r="F420" s="8"/>
      <c r="G420" s="8"/>
      <c r="H420" s="5"/>
      <c r="I420" s="5"/>
      <c r="J420" s="5"/>
    </row>
    <row r="421" spans="2:10" x14ac:dyDescent="0.25">
      <c r="B421" s="1"/>
      <c r="C421" s="1"/>
      <c r="D421" s="8"/>
      <c r="E421" s="8"/>
      <c r="F421" s="8"/>
      <c r="G421" s="8"/>
      <c r="H421" s="5"/>
      <c r="I421" s="5"/>
      <c r="J421" s="5"/>
    </row>
    <row r="422" spans="2:10" x14ac:dyDescent="0.25">
      <c r="B422" s="1"/>
      <c r="C422" s="1"/>
      <c r="D422" s="8"/>
      <c r="E422" s="8"/>
      <c r="F422" s="8"/>
      <c r="G422" s="8"/>
      <c r="H422" s="5"/>
      <c r="I422" s="5"/>
      <c r="J422" s="5"/>
    </row>
    <row r="423" spans="2:10" x14ac:dyDescent="0.25">
      <c r="B423" s="1"/>
      <c r="C423" s="1"/>
      <c r="D423" s="8"/>
      <c r="E423" s="8"/>
      <c r="F423" s="8"/>
      <c r="G423" s="8"/>
      <c r="H423" s="5"/>
      <c r="I423" s="5"/>
      <c r="J423" s="5"/>
    </row>
    <row r="424" spans="2:10" x14ac:dyDescent="0.25">
      <c r="B424" s="1"/>
      <c r="C424" s="1"/>
      <c r="D424" s="8"/>
      <c r="E424" s="8"/>
      <c r="F424" s="8"/>
      <c r="G424" s="8"/>
      <c r="H424" s="5"/>
      <c r="I424" s="5"/>
      <c r="J424" s="5"/>
    </row>
    <row r="425" spans="2:10" x14ac:dyDescent="0.25">
      <c r="B425" s="1"/>
      <c r="C425" s="1"/>
      <c r="D425" s="8"/>
      <c r="E425" s="8"/>
      <c r="F425" s="8"/>
      <c r="G425" s="8"/>
      <c r="H425" s="5"/>
      <c r="I425" s="5"/>
      <c r="J425" s="5"/>
    </row>
    <row r="426" spans="2:10" x14ac:dyDescent="0.25">
      <c r="B426" s="1"/>
      <c r="C426" s="1"/>
      <c r="D426" s="8"/>
      <c r="E426" s="8"/>
      <c r="F426" s="8"/>
      <c r="G426" s="8"/>
      <c r="H426" s="5"/>
      <c r="I426" s="5"/>
      <c r="J426" s="5"/>
    </row>
    <row r="427" spans="2:10" x14ac:dyDescent="0.25">
      <c r="B427" s="1"/>
      <c r="C427" s="1"/>
      <c r="D427" s="8"/>
      <c r="E427" s="8"/>
      <c r="F427" s="8"/>
      <c r="G427" s="8"/>
      <c r="H427" s="5"/>
      <c r="I427" s="5"/>
      <c r="J427" s="5"/>
    </row>
    <row r="428" spans="2:10" x14ac:dyDescent="0.25">
      <c r="B428" s="1"/>
      <c r="C428" s="1"/>
      <c r="D428" s="8"/>
      <c r="E428" s="8"/>
      <c r="F428" s="8"/>
      <c r="G428" s="8"/>
      <c r="H428" s="5"/>
      <c r="I428" s="5"/>
      <c r="J428" s="5"/>
    </row>
    <row r="429" spans="2:10" x14ac:dyDescent="0.25">
      <c r="B429" s="1"/>
      <c r="C429" s="1"/>
      <c r="D429" s="8"/>
      <c r="E429" s="8"/>
      <c r="F429" s="8"/>
      <c r="G429" s="8"/>
      <c r="H429" s="5"/>
      <c r="I429" s="5"/>
      <c r="J429" s="5"/>
    </row>
    <row r="430" spans="2:10" x14ac:dyDescent="0.25">
      <c r="B430" s="1"/>
      <c r="C430" s="1"/>
      <c r="D430" s="8"/>
      <c r="E430" s="8"/>
      <c r="F430" s="8"/>
      <c r="G430" s="8"/>
      <c r="H430" s="5"/>
      <c r="I430" s="5"/>
      <c r="J430" s="5"/>
    </row>
    <row r="431" spans="2:10" x14ac:dyDescent="0.25">
      <c r="B431" s="1"/>
      <c r="C431" s="1"/>
      <c r="D431" s="8"/>
      <c r="E431" s="8"/>
      <c r="F431" s="8"/>
      <c r="G431" s="8"/>
      <c r="H431" s="5"/>
      <c r="I431" s="5"/>
      <c r="J431" s="5"/>
    </row>
    <row r="432" spans="2:10" x14ac:dyDescent="0.25">
      <c r="B432" s="1"/>
      <c r="C432" s="1"/>
      <c r="D432" s="8"/>
      <c r="E432" s="8"/>
      <c r="F432" s="8"/>
      <c r="G432" s="8"/>
      <c r="H432" s="5"/>
      <c r="I432" s="5"/>
      <c r="J432" s="5"/>
    </row>
    <row r="433" spans="2:10" x14ac:dyDescent="0.25">
      <c r="B433" s="1"/>
      <c r="C433" s="1"/>
      <c r="D433" s="8"/>
      <c r="E433" s="8"/>
      <c r="F433" s="8"/>
      <c r="G433" s="8"/>
      <c r="H433" s="5"/>
      <c r="I433" s="5"/>
      <c r="J433" s="5"/>
    </row>
    <row r="434" spans="2:10" x14ac:dyDescent="0.25">
      <c r="B434" s="1"/>
      <c r="C434" s="1"/>
      <c r="D434" s="8"/>
      <c r="E434" s="8"/>
      <c r="F434" s="8"/>
      <c r="G434" s="8"/>
      <c r="H434" s="5"/>
      <c r="I434" s="5"/>
      <c r="J434" s="5"/>
    </row>
    <row r="435" spans="2:10" x14ac:dyDescent="0.25">
      <c r="B435" s="1"/>
      <c r="C435" s="1"/>
      <c r="D435" s="8"/>
      <c r="E435" s="8"/>
      <c r="F435" s="8"/>
      <c r="G435" s="8"/>
      <c r="H435" s="5"/>
      <c r="I435" s="5"/>
      <c r="J435" s="5"/>
    </row>
    <row r="436" spans="2:10" x14ac:dyDescent="0.25">
      <c r="B436" s="1"/>
      <c r="C436" s="1"/>
      <c r="D436" s="8"/>
      <c r="E436" s="8"/>
      <c r="F436" s="8"/>
      <c r="G436" s="8"/>
      <c r="H436" s="5"/>
      <c r="I436" s="5"/>
      <c r="J436" s="5"/>
    </row>
    <row r="437" spans="2:10" x14ac:dyDescent="0.25">
      <c r="B437" s="1"/>
      <c r="C437" s="1"/>
      <c r="D437" s="8"/>
      <c r="E437" s="8"/>
      <c r="F437" s="8"/>
      <c r="G437" s="8"/>
      <c r="H437" s="5"/>
      <c r="I437" s="5"/>
      <c r="J437" s="5"/>
    </row>
    <row r="438" spans="2:10" x14ac:dyDescent="0.25">
      <c r="B438" s="1"/>
      <c r="C438" s="1"/>
      <c r="D438" s="8"/>
      <c r="E438" s="8"/>
      <c r="F438" s="8"/>
      <c r="G438" s="8"/>
      <c r="H438" s="5"/>
      <c r="I438" s="5"/>
      <c r="J438" s="5"/>
    </row>
    <row r="439" spans="2:10" x14ac:dyDescent="0.25">
      <c r="B439" s="1"/>
      <c r="C439" s="1"/>
      <c r="D439" s="8"/>
      <c r="E439" s="8"/>
      <c r="F439" s="8"/>
      <c r="G439" s="8"/>
      <c r="H439" s="5"/>
      <c r="I439" s="5"/>
      <c r="J439" s="5"/>
    </row>
    <row r="440" spans="2:10" x14ac:dyDescent="0.25">
      <c r="B440" s="1"/>
      <c r="C440" s="1"/>
      <c r="D440" s="8"/>
      <c r="E440" s="8"/>
      <c r="F440" s="8"/>
      <c r="G440" s="8"/>
      <c r="H440" s="5"/>
      <c r="I440" s="5"/>
      <c r="J440" s="5"/>
    </row>
    <row r="441" spans="2:10" x14ac:dyDescent="0.25">
      <c r="B441" s="1"/>
      <c r="C441" s="1"/>
      <c r="D441" s="8"/>
      <c r="E441" s="8"/>
      <c r="F441" s="8"/>
      <c r="G441" s="8"/>
      <c r="H441" s="5"/>
      <c r="I441" s="5"/>
      <c r="J441" s="5"/>
    </row>
    <row r="442" spans="2:10" x14ac:dyDescent="0.25">
      <c r="B442" s="1"/>
      <c r="C442" s="1"/>
      <c r="D442" s="8"/>
      <c r="E442" s="8"/>
      <c r="F442" s="8"/>
      <c r="G442" s="8"/>
      <c r="H442" s="5"/>
      <c r="I442" s="5"/>
      <c r="J442" s="5"/>
    </row>
    <row r="443" spans="2:10" x14ac:dyDescent="0.25">
      <c r="B443" s="1"/>
      <c r="C443" s="1"/>
      <c r="D443" s="8"/>
      <c r="E443" s="8"/>
      <c r="F443" s="8"/>
      <c r="G443" s="8"/>
      <c r="H443" s="5"/>
      <c r="I443" s="5"/>
      <c r="J443" s="5"/>
    </row>
    <row r="444" spans="2:10" x14ac:dyDescent="0.25">
      <c r="B444" s="1"/>
      <c r="C444" s="1"/>
      <c r="D444" s="8"/>
      <c r="E444" s="8"/>
      <c r="F444" s="8"/>
      <c r="G444" s="8"/>
      <c r="H444" s="5"/>
      <c r="I444" s="5"/>
      <c r="J444" s="5"/>
    </row>
    <row r="445" spans="2:10" x14ac:dyDescent="0.25">
      <c r="B445" s="1"/>
      <c r="C445" s="1"/>
      <c r="D445" s="8"/>
      <c r="E445" s="8"/>
      <c r="F445" s="8"/>
      <c r="G445" s="8"/>
      <c r="H445" s="5"/>
      <c r="I445" s="5"/>
      <c r="J445" s="5"/>
    </row>
    <row r="446" spans="2:10" x14ac:dyDescent="0.25">
      <c r="B446" s="1"/>
      <c r="C446" s="1"/>
      <c r="D446" s="8"/>
      <c r="E446" s="8"/>
      <c r="F446" s="8"/>
      <c r="G446" s="8"/>
      <c r="H446" s="5"/>
      <c r="I446" s="5"/>
      <c r="J446" s="5"/>
    </row>
    <row r="447" spans="2:10" x14ac:dyDescent="0.25">
      <c r="B447" s="1"/>
      <c r="C447" s="1"/>
      <c r="D447" s="8"/>
      <c r="E447" s="8"/>
      <c r="F447" s="8"/>
      <c r="G447" s="8"/>
      <c r="H447" s="5"/>
      <c r="I447" s="5"/>
      <c r="J447" s="5"/>
    </row>
    <row r="448" spans="2:10" x14ac:dyDescent="0.25">
      <c r="B448" s="1"/>
      <c r="C448" s="1"/>
      <c r="D448" s="8"/>
      <c r="E448" s="8"/>
      <c r="F448" s="8"/>
      <c r="G448" s="8"/>
      <c r="H448" s="5"/>
      <c r="I448" s="5"/>
      <c r="J448" s="5"/>
    </row>
    <row r="449" spans="2:10" x14ac:dyDescent="0.25">
      <c r="B449" s="1"/>
      <c r="C449" s="1"/>
      <c r="D449" s="8"/>
      <c r="E449" s="8"/>
      <c r="F449" s="8"/>
      <c r="G449" s="8"/>
      <c r="H449" s="5"/>
      <c r="I449" s="5"/>
      <c r="J449" s="5"/>
    </row>
    <row r="450" spans="2:10" x14ac:dyDescent="0.25">
      <c r="B450" s="1"/>
      <c r="C450" s="1"/>
      <c r="D450" s="8"/>
      <c r="E450" s="8"/>
      <c r="F450" s="8"/>
      <c r="G450" s="8"/>
      <c r="H450" s="5"/>
      <c r="I450" s="5"/>
      <c r="J450" s="5"/>
    </row>
    <row r="451" spans="2:10" x14ac:dyDescent="0.25">
      <c r="B451" s="1"/>
      <c r="C451" s="1"/>
      <c r="D451" s="8"/>
      <c r="E451" s="8"/>
      <c r="F451" s="8"/>
      <c r="G451" s="8"/>
      <c r="H451" s="5"/>
      <c r="I451" s="5"/>
      <c r="J451" s="5"/>
    </row>
    <row r="452" spans="2:10" x14ac:dyDescent="0.25">
      <c r="B452" s="1"/>
      <c r="C452" s="1"/>
      <c r="D452" s="8"/>
      <c r="E452" s="8"/>
      <c r="F452" s="8"/>
      <c r="G452" s="8"/>
      <c r="H452" s="5"/>
      <c r="I452" s="5"/>
      <c r="J452" s="5"/>
    </row>
    <row r="453" spans="2:10" x14ac:dyDescent="0.25">
      <c r="B453" s="1"/>
      <c r="C453" s="1"/>
      <c r="D453" s="8"/>
      <c r="E453" s="8"/>
      <c r="F453" s="8"/>
      <c r="G453" s="8"/>
      <c r="H453" s="5"/>
      <c r="I453" s="5"/>
      <c r="J453" s="5"/>
    </row>
    <row r="454" spans="2:10" x14ac:dyDescent="0.25">
      <c r="B454" s="1"/>
      <c r="C454" s="1"/>
      <c r="D454" s="8"/>
      <c r="E454" s="8"/>
      <c r="F454" s="8"/>
      <c r="G454" s="8"/>
      <c r="H454" s="5"/>
      <c r="I454" s="5"/>
      <c r="J454" s="5"/>
    </row>
    <row r="455" spans="2:10" x14ac:dyDescent="0.25">
      <c r="B455" s="1"/>
      <c r="C455" s="1"/>
      <c r="D455" s="8"/>
      <c r="E455" s="8"/>
      <c r="F455" s="8"/>
      <c r="G455" s="8"/>
      <c r="H455" s="5"/>
      <c r="I455" s="5"/>
      <c r="J455" s="5"/>
    </row>
    <row r="456" spans="2:10" x14ac:dyDescent="0.25">
      <c r="B456" s="1"/>
      <c r="C456" s="1"/>
      <c r="D456" s="8"/>
      <c r="E456" s="8"/>
      <c r="F456" s="8"/>
      <c r="G456" s="8"/>
      <c r="H456" s="5"/>
      <c r="I456" s="5"/>
      <c r="J456" s="5"/>
    </row>
    <row r="457" spans="2:10" x14ac:dyDescent="0.25">
      <c r="B457" s="1"/>
      <c r="C457" s="1"/>
      <c r="D457" s="8"/>
      <c r="E457" s="8"/>
      <c r="F457" s="8"/>
      <c r="G457" s="8"/>
      <c r="H457" s="5"/>
      <c r="I457" s="5"/>
      <c r="J457" s="5"/>
    </row>
    <row r="458" spans="2:10" x14ac:dyDescent="0.25">
      <c r="B458" s="1"/>
      <c r="C458" s="1"/>
      <c r="D458" s="8"/>
      <c r="E458" s="8"/>
      <c r="F458" s="8"/>
      <c r="G458" s="8"/>
      <c r="H458" s="5"/>
      <c r="I458" s="5"/>
      <c r="J458" s="5"/>
    </row>
    <row r="459" spans="2:10" x14ac:dyDescent="0.25">
      <c r="B459" s="1"/>
      <c r="C459" s="1"/>
      <c r="D459" s="8"/>
      <c r="E459" s="8"/>
      <c r="F459" s="8"/>
      <c r="G459" s="8"/>
      <c r="H459" s="5"/>
      <c r="I459" s="5"/>
      <c r="J459" s="5"/>
    </row>
    <row r="460" spans="2:10" x14ac:dyDescent="0.25">
      <c r="B460" s="1"/>
      <c r="C460" s="1"/>
      <c r="D460" s="8"/>
      <c r="E460" s="8"/>
      <c r="F460" s="8"/>
      <c r="G460" s="8"/>
      <c r="H460" s="5"/>
      <c r="I460" s="5"/>
      <c r="J460" s="5"/>
    </row>
    <row r="461" spans="2:10" x14ac:dyDescent="0.25">
      <c r="B461" s="1"/>
      <c r="C461" s="1"/>
      <c r="D461" s="8"/>
      <c r="E461" s="8"/>
      <c r="F461" s="8"/>
      <c r="G461" s="8"/>
      <c r="H461" s="5"/>
      <c r="I461" s="5"/>
      <c r="J461" s="5"/>
    </row>
    <row r="462" spans="2:10" x14ac:dyDescent="0.25">
      <c r="B462" s="1"/>
      <c r="C462" s="1"/>
      <c r="D462" s="8"/>
      <c r="E462" s="8"/>
      <c r="F462" s="8"/>
      <c r="G462" s="8"/>
      <c r="H462" s="5"/>
      <c r="I462" s="5"/>
      <c r="J462" s="5"/>
    </row>
    <row r="463" spans="2:10" x14ac:dyDescent="0.25">
      <c r="B463" s="1"/>
      <c r="C463" s="1"/>
      <c r="D463" s="8"/>
      <c r="E463" s="8"/>
      <c r="F463" s="8"/>
      <c r="G463" s="8"/>
      <c r="H463" s="5"/>
      <c r="I463" s="5"/>
      <c r="J463" s="5"/>
    </row>
    <row r="464" spans="2:10" x14ac:dyDescent="0.25">
      <c r="B464" s="1"/>
      <c r="C464" s="1"/>
      <c r="D464" s="8"/>
      <c r="E464" s="8"/>
      <c r="F464" s="8"/>
      <c r="G464" s="8"/>
      <c r="H464" s="5"/>
      <c r="I464" s="5"/>
      <c r="J464" s="5"/>
    </row>
    <row r="465" spans="2:10" x14ac:dyDescent="0.25">
      <c r="B465" s="1"/>
      <c r="C465" s="1"/>
      <c r="D465" s="8"/>
      <c r="E465" s="8"/>
      <c r="F465" s="8"/>
      <c r="G465" s="8"/>
      <c r="H465" s="5"/>
      <c r="I465" s="5"/>
      <c r="J465" s="5"/>
    </row>
    <row r="466" spans="2:10" x14ac:dyDescent="0.25">
      <c r="B466" s="1"/>
      <c r="C466" s="1"/>
      <c r="D466" s="8"/>
      <c r="E466" s="8"/>
      <c r="F466" s="8"/>
      <c r="G466" s="8"/>
      <c r="H466" s="5"/>
      <c r="I466" s="5"/>
      <c r="J466" s="5"/>
    </row>
    <row r="467" spans="2:10" x14ac:dyDescent="0.25">
      <c r="B467" s="1"/>
      <c r="C467" s="1"/>
      <c r="D467" s="8"/>
      <c r="E467" s="8"/>
      <c r="F467" s="8"/>
      <c r="G467" s="8"/>
      <c r="H467" s="5"/>
      <c r="I467" s="5"/>
      <c r="J467" s="5"/>
    </row>
    <row r="468" spans="2:10" x14ac:dyDescent="0.25">
      <c r="B468" s="1"/>
      <c r="C468" s="1"/>
      <c r="D468" s="8"/>
      <c r="E468" s="8"/>
      <c r="F468" s="8"/>
      <c r="G468" s="8"/>
      <c r="H468" s="5"/>
      <c r="I468" s="5"/>
      <c r="J468" s="5"/>
    </row>
    <row r="469" spans="2:10" x14ac:dyDescent="0.25">
      <c r="B469" s="1"/>
      <c r="C469" s="1"/>
      <c r="D469" s="8"/>
      <c r="E469" s="8"/>
      <c r="F469" s="8"/>
      <c r="G469" s="8"/>
      <c r="H469" s="5"/>
      <c r="I469" s="5"/>
      <c r="J469" s="5"/>
    </row>
    <row r="470" spans="2:10" x14ac:dyDescent="0.25">
      <c r="B470" s="1"/>
      <c r="C470" s="1"/>
      <c r="D470" s="8"/>
      <c r="E470" s="8"/>
      <c r="F470" s="8"/>
      <c r="G470" s="8"/>
      <c r="H470" s="5"/>
      <c r="I470" s="5"/>
      <c r="J470" s="5"/>
    </row>
    <row r="471" spans="2:10" x14ac:dyDescent="0.25">
      <c r="B471" s="1"/>
      <c r="C471" s="1"/>
      <c r="D471" s="8"/>
      <c r="E471" s="8"/>
      <c r="F471" s="8"/>
      <c r="G471" s="8"/>
      <c r="H471" s="5"/>
      <c r="I471" s="5"/>
      <c r="J471" s="5"/>
    </row>
    <row r="472" spans="2:10" x14ac:dyDescent="0.25">
      <c r="B472" s="1"/>
      <c r="C472" s="1"/>
      <c r="D472" s="8"/>
      <c r="E472" s="8"/>
      <c r="F472" s="8"/>
      <c r="G472" s="8"/>
      <c r="H472" s="5"/>
      <c r="I472" s="5"/>
      <c r="J472" s="5"/>
    </row>
    <row r="473" spans="2:10" x14ac:dyDescent="0.25">
      <c r="B473" s="1"/>
      <c r="C473" s="1"/>
      <c r="D473" s="8"/>
      <c r="E473" s="8"/>
      <c r="F473" s="8"/>
      <c r="G473" s="8"/>
      <c r="H473" s="5"/>
      <c r="I473" s="5"/>
      <c r="J473" s="5"/>
    </row>
    <row r="474" spans="2:10" x14ac:dyDescent="0.25">
      <c r="B474" s="1"/>
      <c r="C474" s="1"/>
      <c r="D474" s="8"/>
      <c r="E474" s="8"/>
      <c r="F474" s="8"/>
      <c r="G474" s="8"/>
      <c r="H474" s="5"/>
      <c r="I474" s="5"/>
      <c r="J474" s="5"/>
    </row>
    <row r="475" spans="2:10" x14ac:dyDescent="0.25">
      <c r="B475" s="1"/>
      <c r="C475" s="1"/>
      <c r="D475" s="8"/>
      <c r="E475" s="8"/>
      <c r="F475" s="8"/>
      <c r="G475" s="8"/>
      <c r="H475" s="5"/>
      <c r="I475" s="5"/>
      <c r="J475" s="5"/>
    </row>
    <row r="476" spans="2:10" x14ac:dyDescent="0.25">
      <c r="B476" s="1"/>
      <c r="C476" s="1"/>
      <c r="D476" s="8"/>
      <c r="E476" s="8"/>
      <c r="F476" s="8"/>
      <c r="G476" s="8"/>
      <c r="H476" s="5"/>
      <c r="I476" s="5"/>
      <c r="J476" s="5"/>
    </row>
    <row r="477" spans="2:10" x14ac:dyDescent="0.25">
      <c r="B477" s="1"/>
      <c r="C477" s="1"/>
      <c r="D477" s="8"/>
      <c r="E477" s="8"/>
      <c r="F477" s="8"/>
      <c r="G477" s="8"/>
      <c r="H477" s="5"/>
      <c r="I477" s="5"/>
      <c r="J477" s="5"/>
    </row>
    <row r="478" spans="2:10" x14ac:dyDescent="0.25">
      <c r="B478" s="1"/>
      <c r="C478" s="1"/>
      <c r="D478" s="8"/>
      <c r="E478" s="8"/>
      <c r="F478" s="8"/>
      <c r="G478" s="8"/>
      <c r="H478" s="5"/>
      <c r="I478" s="5"/>
      <c r="J478" s="5"/>
    </row>
    <row r="479" spans="2:10" x14ac:dyDescent="0.25">
      <c r="B479" s="1"/>
      <c r="C479" s="1"/>
      <c r="D479" s="8"/>
      <c r="E479" s="8"/>
      <c r="F479" s="8"/>
      <c r="G479" s="8"/>
      <c r="H479" s="5"/>
      <c r="I479" s="5"/>
      <c r="J479" s="5"/>
    </row>
    <row r="480" spans="2:10" x14ac:dyDescent="0.25">
      <c r="B480" s="1"/>
      <c r="C480" s="1"/>
      <c r="D480" s="8"/>
      <c r="E480" s="8"/>
      <c r="F480" s="8"/>
      <c r="G480" s="8"/>
      <c r="H480" s="5"/>
      <c r="I480" s="5"/>
      <c r="J480" s="5"/>
    </row>
    <row r="481" spans="2:10" x14ac:dyDescent="0.25">
      <c r="B481" s="1"/>
      <c r="C481" s="1"/>
      <c r="D481" s="8"/>
      <c r="E481" s="8"/>
      <c r="F481" s="8"/>
      <c r="G481" s="8"/>
      <c r="H481" s="5"/>
      <c r="I481" s="5"/>
      <c r="J481" s="5"/>
    </row>
    <row r="482" spans="2:10" x14ac:dyDescent="0.25">
      <c r="B482" s="1"/>
      <c r="C482" s="1"/>
      <c r="D482" s="8"/>
      <c r="E482" s="8"/>
      <c r="F482" s="8"/>
      <c r="G482" s="8"/>
      <c r="H482" s="5"/>
      <c r="I482" s="5"/>
      <c r="J482" s="5"/>
    </row>
    <row r="483" spans="2:10" x14ac:dyDescent="0.25">
      <c r="B483" s="1"/>
      <c r="C483" s="1"/>
      <c r="D483" s="8"/>
      <c r="E483" s="8"/>
      <c r="F483" s="8"/>
      <c r="G483" s="8"/>
      <c r="H483" s="5"/>
      <c r="I483" s="5"/>
      <c r="J483" s="5"/>
    </row>
    <row r="484" spans="2:10" x14ac:dyDescent="0.25">
      <c r="B484" s="1"/>
      <c r="C484" s="1"/>
      <c r="D484" s="8"/>
      <c r="E484" s="8"/>
      <c r="F484" s="8"/>
      <c r="G484" s="8"/>
      <c r="H484" s="5"/>
      <c r="I484" s="5"/>
      <c r="J484" s="5"/>
    </row>
    <row r="485" spans="2:10" x14ac:dyDescent="0.25">
      <c r="B485" s="1"/>
      <c r="C485" s="1"/>
      <c r="D485" s="8"/>
      <c r="E485" s="8"/>
      <c r="F485" s="8"/>
      <c r="G485" s="8"/>
      <c r="H485" s="5"/>
      <c r="I485" s="5"/>
      <c r="J485" s="5"/>
    </row>
    <row r="486" spans="2:10" x14ac:dyDescent="0.25">
      <c r="B486" s="1"/>
      <c r="C486" s="1"/>
      <c r="D486" s="8"/>
      <c r="E486" s="8"/>
      <c r="F486" s="8"/>
      <c r="G486" s="8"/>
      <c r="H486" s="5"/>
      <c r="I486" s="5"/>
      <c r="J486" s="5"/>
    </row>
    <row r="487" spans="2:10" x14ac:dyDescent="0.25">
      <c r="B487" s="1"/>
      <c r="C487" s="1"/>
      <c r="D487" s="8"/>
      <c r="E487" s="8"/>
      <c r="F487" s="8"/>
      <c r="G487" s="8"/>
      <c r="H487" s="5"/>
      <c r="I487" s="5"/>
      <c r="J487" s="5"/>
    </row>
    <row r="488" spans="2:10" x14ac:dyDescent="0.25">
      <c r="B488" s="1"/>
      <c r="C488" s="1"/>
      <c r="D488" s="8"/>
      <c r="E488" s="8"/>
      <c r="F488" s="8"/>
      <c r="G488" s="8"/>
      <c r="H488" s="5"/>
      <c r="I488" s="5"/>
      <c r="J488" s="5"/>
    </row>
    <row r="489" spans="2:10" x14ac:dyDescent="0.25">
      <c r="B489" s="1"/>
      <c r="C489" s="1"/>
      <c r="D489" s="8"/>
      <c r="E489" s="8"/>
      <c r="F489" s="8"/>
      <c r="G489" s="8"/>
      <c r="H489" s="5"/>
      <c r="I489" s="5"/>
      <c r="J489" s="5"/>
    </row>
    <row r="490" spans="2:10" x14ac:dyDescent="0.25">
      <c r="B490" s="1"/>
      <c r="C490" s="1"/>
      <c r="D490" s="8"/>
      <c r="E490" s="8"/>
      <c r="F490" s="8"/>
      <c r="G490" s="8"/>
      <c r="H490" s="5"/>
      <c r="I490" s="5"/>
      <c r="J490" s="5"/>
    </row>
    <row r="491" spans="2:10" x14ac:dyDescent="0.25">
      <c r="B491" s="1"/>
      <c r="C491" s="1"/>
      <c r="D491" s="8"/>
      <c r="E491" s="8"/>
      <c r="F491" s="8"/>
      <c r="G491" s="8"/>
      <c r="H491" s="5"/>
      <c r="I491" s="5"/>
      <c r="J491" s="5"/>
    </row>
    <row r="492" spans="2:10" x14ac:dyDescent="0.25">
      <c r="B492" s="1"/>
      <c r="C492" s="1"/>
      <c r="D492" s="8"/>
      <c r="E492" s="8"/>
      <c r="F492" s="8"/>
      <c r="G492" s="8"/>
      <c r="H492" s="5"/>
      <c r="I492" s="5"/>
      <c r="J492" s="5"/>
    </row>
    <row r="493" spans="2:10" x14ac:dyDescent="0.25">
      <c r="B493" s="1"/>
      <c r="C493" s="1"/>
      <c r="D493" s="8"/>
      <c r="E493" s="8"/>
      <c r="F493" s="8"/>
      <c r="G493" s="8"/>
      <c r="H493" s="5"/>
      <c r="I493" s="5"/>
      <c r="J493" s="5"/>
    </row>
    <row r="494" spans="2:10" x14ac:dyDescent="0.25">
      <c r="B494" s="1"/>
      <c r="C494" s="1"/>
      <c r="D494" s="8"/>
      <c r="E494" s="8"/>
      <c r="F494" s="8"/>
      <c r="G494" s="8"/>
      <c r="H494" s="5"/>
      <c r="I494" s="5"/>
      <c r="J494" s="5"/>
    </row>
    <row r="495" spans="2:10" x14ac:dyDescent="0.25">
      <c r="B495" s="1"/>
      <c r="C495" s="1"/>
      <c r="D495" s="8"/>
      <c r="E495" s="8"/>
      <c r="F495" s="8"/>
      <c r="G495" s="8"/>
      <c r="H495" s="5"/>
      <c r="I495" s="5"/>
      <c r="J495" s="5"/>
    </row>
    <row r="496" spans="2:10" x14ac:dyDescent="0.25">
      <c r="B496" s="1"/>
      <c r="C496" s="1"/>
      <c r="D496" s="8"/>
      <c r="E496" s="8"/>
      <c r="F496" s="8"/>
      <c r="G496" s="8"/>
      <c r="H496" s="5"/>
      <c r="I496" s="5"/>
      <c r="J496" s="5"/>
    </row>
    <row r="497" spans="2:10" x14ac:dyDescent="0.25">
      <c r="B497" s="1"/>
      <c r="C497" s="1"/>
      <c r="D497" s="8"/>
      <c r="E497" s="8"/>
      <c r="F497" s="8"/>
      <c r="G497" s="8"/>
      <c r="H497" s="5"/>
      <c r="I497" s="5"/>
      <c r="J497" s="5"/>
    </row>
    <row r="498" spans="2:10" x14ac:dyDescent="0.25">
      <c r="B498" s="1"/>
      <c r="C498" s="1"/>
      <c r="D498" s="8"/>
      <c r="E498" s="8"/>
      <c r="F498" s="8"/>
      <c r="G498" s="8"/>
      <c r="H498" s="5"/>
      <c r="I498" s="5"/>
      <c r="J498" s="5"/>
    </row>
    <row r="499" spans="2:10" x14ac:dyDescent="0.25">
      <c r="B499" s="1"/>
      <c r="C499" s="1"/>
      <c r="D499" s="8"/>
      <c r="E499" s="8"/>
      <c r="F499" s="8"/>
      <c r="G499" s="8"/>
      <c r="H499" s="5"/>
      <c r="I499" s="5"/>
      <c r="J499" s="5"/>
    </row>
    <row r="500" spans="2:10" x14ac:dyDescent="0.25">
      <c r="B500" s="1"/>
      <c r="C500" s="1"/>
      <c r="D500" s="8"/>
      <c r="E500" s="8"/>
      <c r="F500" s="8"/>
      <c r="G500" s="8"/>
      <c r="H500" s="5"/>
      <c r="I500" s="5"/>
      <c r="J500" s="5"/>
    </row>
    <row r="501" spans="2:10" x14ac:dyDescent="0.25">
      <c r="B501" s="1"/>
      <c r="C501" s="1"/>
      <c r="D501" s="8"/>
      <c r="E501" s="8"/>
      <c r="F501" s="8"/>
      <c r="G501" s="8"/>
      <c r="H501" s="5"/>
      <c r="I501" s="5"/>
      <c r="J501" s="5"/>
    </row>
    <row r="502" spans="2:10" x14ac:dyDescent="0.25">
      <c r="B502" s="1"/>
      <c r="C502" s="1"/>
      <c r="D502" s="8"/>
      <c r="E502" s="8"/>
      <c r="F502" s="8"/>
      <c r="G502" s="8"/>
      <c r="H502" s="5"/>
      <c r="I502" s="5"/>
      <c r="J502" s="5"/>
    </row>
    <row r="503" spans="2:10" x14ac:dyDescent="0.25">
      <c r="B503" s="1"/>
      <c r="C503" s="1"/>
      <c r="D503" s="8"/>
      <c r="E503" s="8"/>
      <c r="F503" s="8"/>
      <c r="G503" s="8"/>
      <c r="H503" s="5"/>
      <c r="I503" s="5"/>
      <c r="J503" s="5"/>
    </row>
    <row r="504" spans="2:10" x14ac:dyDescent="0.25">
      <c r="B504" s="1"/>
      <c r="C504" s="1"/>
      <c r="D504" s="8"/>
      <c r="E504" s="8"/>
      <c r="F504" s="8"/>
      <c r="G504" s="8"/>
      <c r="H504" s="5"/>
      <c r="I504" s="5"/>
      <c r="J504" s="5"/>
    </row>
    <row r="505" spans="2:10" x14ac:dyDescent="0.25">
      <c r="B505" s="1"/>
      <c r="C505" s="1"/>
      <c r="D505" s="8"/>
      <c r="E505" s="8"/>
      <c r="F505" s="8"/>
      <c r="G505" s="8"/>
      <c r="H505" s="5"/>
      <c r="I505" s="5"/>
      <c r="J505" s="5"/>
    </row>
    <row r="506" spans="2:10" x14ac:dyDescent="0.25">
      <c r="B506" s="1"/>
      <c r="C506" s="1"/>
      <c r="D506" s="8"/>
      <c r="E506" s="8"/>
      <c r="F506" s="8"/>
      <c r="G506" s="8"/>
      <c r="H506" s="5"/>
      <c r="I506" s="5"/>
      <c r="J506" s="5"/>
    </row>
    <row r="507" spans="2:10" x14ac:dyDescent="0.25">
      <c r="B507" s="1"/>
      <c r="C507" s="1"/>
      <c r="D507" s="8"/>
      <c r="E507" s="8"/>
      <c r="F507" s="8"/>
      <c r="G507" s="8"/>
      <c r="H507" s="5"/>
      <c r="I507" s="5"/>
      <c r="J507" s="5"/>
    </row>
    <row r="508" spans="2:10" x14ac:dyDescent="0.25">
      <c r="B508" s="1"/>
      <c r="C508" s="1"/>
      <c r="D508" s="8"/>
      <c r="E508" s="8"/>
      <c r="F508" s="8"/>
      <c r="G508" s="8"/>
      <c r="H508" s="5"/>
      <c r="I508" s="5"/>
      <c r="J508" s="5"/>
    </row>
    <row r="509" spans="2:10" x14ac:dyDescent="0.25">
      <c r="B509" s="1"/>
      <c r="C509" s="1"/>
      <c r="D509" s="8"/>
      <c r="E509" s="8"/>
      <c r="F509" s="8"/>
      <c r="G509" s="8"/>
      <c r="H509" s="5"/>
      <c r="I509" s="5"/>
      <c r="J509" s="5"/>
    </row>
    <row r="510" spans="2:10" x14ac:dyDescent="0.25">
      <c r="B510" s="1"/>
      <c r="C510" s="1"/>
      <c r="D510" s="8"/>
      <c r="E510" s="8"/>
      <c r="F510" s="8"/>
      <c r="G510" s="8"/>
      <c r="H510" s="5"/>
      <c r="I510" s="5"/>
      <c r="J510" s="5"/>
    </row>
    <row r="511" spans="2:10" x14ac:dyDescent="0.25">
      <c r="B511" s="1"/>
      <c r="C511" s="1"/>
      <c r="D511" s="8"/>
      <c r="E511" s="8"/>
      <c r="F511" s="8"/>
      <c r="G511" s="8"/>
      <c r="H511" s="5"/>
      <c r="I511" s="5"/>
      <c r="J511" s="5"/>
    </row>
    <row r="512" spans="2:10" x14ac:dyDescent="0.25">
      <c r="B512" s="1"/>
      <c r="C512" s="1"/>
      <c r="D512" s="8"/>
      <c r="E512" s="8"/>
      <c r="F512" s="8"/>
      <c r="G512" s="8"/>
      <c r="H512" s="5"/>
      <c r="I512" s="5"/>
      <c r="J512" s="5"/>
    </row>
    <row r="513" spans="2:10" x14ac:dyDescent="0.25">
      <c r="B513" s="1"/>
      <c r="C513" s="1"/>
      <c r="D513" s="8"/>
      <c r="E513" s="8"/>
      <c r="F513" s="8"/>
      <c r="G513" s="8"/>
      <c r="H513" s="5"/>
      <c r="I513" s="5"/>
      <c r="J513" s="5"/>
    </row>
    <row r="514" spans="2:10" x14ac:dyDescent="0.25">
      <c r="B514" s="1"/>
      <c r="C514" s="1"/>
      <c r="D514" s="8"/>
      <c r="E514" s="8"/>
      <c r="F514" s="8"/>
      <c r="G514" s="8"/>
      <c r="H514" s="5"/>
      <c r="I514" s="5"/>
      <c r="J514" s="5"/>
    </row>
    <row r="515" spans="2:10" x14ac:dyDescent="0.25">
      <c r="B515" s="1"/>
      <c r="C515" s="1"/>
      <c r="D515" s="8"/>
      <c r="E515" s="8"/>
      <c r="F515" s="8"/>
      <c r="G515" s="8"/>
      <c r="H515" s="5"/>
      <c r="I515" s="5"/>
      <c r="J515" s="5"/>
    </row>
    <row r="516" spans="2:10" x14ac:dyDescent="0.25">
      <c r="B516" s="1"/>
      <c r="C516" s="1"/>
      <c r="D516" s="8"/>
      <c r="E516" s="8"/>
      <c r="F516" s="8"/>
      <c r="G516" s="8"/>
      <c r="H516" s="5"/>
      <c r="I516" s="5"/>
      <c r="J516" s="5"/>
    </row>
    <row r="517" spans="2:10" x14ac:dyDescent="0.25">
      <c r="B517" s="1"/>
      <c r="C517" s="1"/>
      <c r="D517" s="8"/>
      <c r="E517" s="8"/>
      <c r="F517" s="8"/>
      <c r="G517" s="8"/>
      <c r="H517" s="5"/>
      <c r="I517" s="5"/>
      <c r="J517" s="5"/>
    </row>
    <row r="518" spans="2:10" x14ac:dyDescent="0.25">
      <c r="B518" s="1"/>
      <c r="C518" s="1"/>
      <c r="D518" s="8"/>
      <c r="E518" s="8"/>
      <c r="F518" s="8"/>
      <c r="G518" s="8"/>
      <c r="H518" s="5"/>
      <c r="I518" s="5"/>
      <c r="J518" s="5"/>
    </row>
    <row r="519" spans="2:10" x14ac:dyDescent="0.25">
      <c r="B519" s="1"/>
      <c r="C519" s="1"/>
      <c r="D519" s="8"/>
      <c r="E519" s="8"/>
      <c r="F519" s="8"/>
      <c r="G519" s="8"/>
      <c r="H519" s="5"/>
      <c r="I519" s="5"/>
      <c r="J519" s="5"/>
    </row>
    <row r="520" spans="2:10" x14ac:dyDescent="0.25">
      <c r="B520" s="1"/>
      <c r="C520" s="1"/>
      <c r="D520" s="8"/>
      <c r="E520" s="8"/>
      <c r="F520" s="8"/>
      <c r="G520" s="8"/>
      <c r="H520" s="5"/>
      <c r="I520" s="5"/>
      <c r="J520" s="5"/>
    </row>
    <row r="521" spans="2:10" x14ac:dyDescent="0.25">
      <c r="B521" s="1"/>
      <c r="C521" s="1"/>
      <c r="D521" s="8"/>
      <c r="E521" s="8"/>
      <c r="F521" s="8"/>
      <c r="G521" s="8"/>
      <c r="H521" s="5"/>
      <c r="I521" s="5"/>
      <c r="J521" s="5"/>
    </row>
    <row r="522" spans="2:10" x14ac:dyDescent="0.25">
      <c r="B522" s="1"/>
      <c r="C522" s="1"/>
      <c r="D522" s="8"/>
      <c r="E522" s="8"/>
      <c r="F522" s="8"/>
      <c r="G522" s="8"/>
      <c r="H522" s="5"/>
      <c r="I522" s="5"/>
      <c r="J522" s="5"/>
    </row>
    <row r="523" spans="2:10" x14ac:dyDescent="0.25">
      <c r="B523" s="1"/>
      <c r="C523" s="1"/>
      <c r="D523" s="8"/>
      <c r="E523" s="8"/>
      <c r="F523" s="8"/>
      <c r="G523" s="8"/>
      <c r="H523" s="5"/>
      <c r="I523" s="5"/>
      <c r="J523" s="5"/>
    </row>
    <row r="524" spans="2:10" x14ac:dyDescent="0.25">
      <c r="B524" s="1"/>
      <c r="C524" s="1"/>
      <c r="D524" s="8"/>
      <c r="E524" s="8"/>
      <c r="F524" s="8"/>
      <c r="G524" s="8"/>
      <c r="H524" s="5"/>
      <c r="I524" s="5"/>
      <c r="J524" s="5"/>
    </row>
    <row r="525" spans="2:10" x14ac:dyDescent="0.25">
      <c r="B525" s="1"/>
      <c r="C525" s="1"/>
      <c r="D525" s="8"/>
      <c r="E525" s="8"/>
      <c r="F525" s="8"/>
      <c r="G525" s="8"/>
      <c r="H525" s="5"/>
      <c r="I525" s="5"/>
      <c r="J525" s="5"/>
    </row>
    <row r="526" spans="2:10" x14ac:dyDescent="0.25">
      <c r="B526" s="1"/>
      <c r="C526" s="1"/>
      <c r="D526" s="8"/>
      <c r="E526" s="8"/>
      <c r="F526" s="8"/>
      <c r="G526" s="8"/>
      <c r="H526" s="5"/>
      <c r="I526" s="5"/>
      <c r="J526" s="5"/>
    </row>
    <row r="527" spans="2:10" x14ac:dyDescent="0.25">
      <c r="B527" s="1"/>
      <c r="C527" s="1"/>
      <c r="D527" s="8"/>
      <c r="E527" s="8"/>
      <c r="F527" s="8"/>
      <c r="G527" s="8"/>
      <c r="H527" s="5"/>
      <c r="I527" s="5"/>
      <c r="J527" s="5"/>
    </row>
    <row r="528" spans="2:10" x14ac:dyDescent="0.25">
      <c r="B528" s="1"/>
      <c r="C528" s="1"/>
      <c r="D528" s="8"/>
      <c r="E528" s="8"/>
      <c r="F528" s="8"/>
      <c r="G528" s="8"/>
      <c r="H528" s="5"/>
      <c r="I528" s="5"/>
      <c r="J528" s="5"/>
    </row>
    <row r="529" spans="2:10" x14ac:dyDescent="0.25">
      <c r="B529" s="1"/>
      <c r="C529" s="1"/>
      <c r="D529" s="8"/>
      <c r="E529" s="8"/>
      <c r="F529" s="8"/>
      <c r="G529" s="8"/>
      <c r="H529" s="5"/>
      <c r="I529" s="5"/>
      <c r="J529" s="5"/>
    </row>
    <row r="530" spans="2:10" x14ac:dyDescent="0.25">
      <c r="B530" s="1"/>
      <c r="C530" s="1"/>
      <c r="D530" s="8"/>
      <c r="E530" s="8"/>
      <c r="F530" s="8"/>
      <c r="G530" s="8"/>
      <c r="H530" s="5"/>
      <c r="I530" s="5"/>
      <c r="J530" s="5"/>
    </row>
    <row r="531" spans="2:10" x14ac:dyDescent="0.25">
      <c r="B531" s="1"/>
      <c r="C531" s="1"/>
      <c r="D531" s="8"/>
      <c r="E531" s="8"/>
      <c r="F531" s="8"/>
      <c r="G531" s="8"/>
      <c r="H531" s="5"/>
      <c r="I531" s="5"/>
      <c r="J531" s="5"/>
    </row>
    <row r="532" spans="2:10" x14ac:dyDescent="0.25">
      <c r="B532" s="1"/>
      <c r="C532" s="1"/>
      <c r="D532" s="8"/>
      <c r="E532" s="8"/>
      <c r="F532" s="8"/>
      <c r="G532" s="8"/>
      <c r="H532" s="5"/>
      <c r="I532" s="5"/>
      <c r="J532" s="5"/>
    </row>
    <row r="533" spans="2:10" x14ac:dyDescent="0.25">
      <c r="B533" s="1"/>
      <c r="C533" s="1"/>
      <c r="D533" s="8"/>
      <c r="E533" s="8"/>
      <c r="F533" s="8"/>
      <c r="G533" s="8"/>
      <c r="H533" s="5"/>
      <c r="I533" s="5"/>
      <c r="J533" s="5"/>
    </row>
    <row r="534" spans="2:10" x14ac:dyDescent="0.25">
      <c r="B534" s="1"/>
      <c r="C534" s="1"/>
      <c r="D534" s="8"/>
      <c r="E534" s="8"/>
      <c r="F534" s="8"/>
      <c r="G534" s="8"/>
      <c r="H534" s="5"/>
      <c r="I534" s="5"/>
      <c r="J534" s="5"/>
    </row>
    <row r="535" spans="2:10" x14ac:dyDescent="0.25">
      <c r="B535" s="1"/>
      <c r="C535" s="1"/>
      <c r="D535" s="8"/>
      <c r="E535" s="8"/>
      <c r="F535" s="8"/>
      <c r="G535" s="8"/>
      <c r="H535" s="5"/>
      <c r="I535" s="5"/>
      <c r="J535" s="5"/>
    </row>
    <row r="536" spans="2:10" x14ac:dyDescent="0.25">
      <c r="B536" s="1"/>
      <c r="C536" s="1"/>
      <c r="D536" s="8"/>
      <c r="E536" s="8"/>
      <c r="F536" s="8"/>
      <c r="G536" s="8"/>
      <c r="H536" s="5"/>
      <c r="I536" s="5"/>
      <c r="J536" s="5"/>
    </row>
    <row r="537" spans="2:10" x14ac:dyDescent="0.25">
      <c r="B537" s="1"/>
      <c r="C537" s="1"/>
      <c r="D537" s="8"/>
      <c r="E537" s="8"/>
      <c r="F537" s="8"/>
      <c r="G537" s="8"/>
      <c r="H537" s="5"/>
      <c r="I537" s="5"/>
      <c r="J537" s="5"/>
    </row>
    <row r="538" spans="2:10" x14ac:dyDescent="0.25">
      <c r="B538" s="1"/>
      <c r="C538" s="1"/>
      <c r="D538" s="8"/>
      <c r="E538" s="8"/>
      <c r="F538" s="8"/>
      <c r="G538" s="8"/>
      <c r="H538" s="5"/>
      <c r="I538" s="5"/>
      <c r="J538" s="5"/>
    </row>
    <row r="539" spans="2:10" x14ac:dyDescent="0.25">
      <c r="B539" s="1"/>
      <c r="C539" s="1"/>
      <c r="D539" s="8"/>
      <c r="E539" s="8"/>
      <c r="F539" s="8"/>
      <c r="G539" s="8"/>
      <c r="H539" s="5"/>
      <c r="I539" s="5"/>
      <c r="J539" s="5"/>
    </row>
    <row r="540" spans="2:10" x14ac:dyDescent="0.25">
      <c r="B540" s="1"/>
      <c r="C540" s="1"/>
      <c r="D540" s="8"/>
      <c r="E540" s="8"/>
      <c r="F540" s="8"/>
      <c r="G540" s="8"/>
      <c r="H540" s="5"/>
      <c r="I540" s="5"/>
      <c r="J540" s="5"/>
    </row>
    <row r="541" spans="2:10" x14ac:dyDescent="0.25">
      <c r="B541" s="1"/>
      <c r="C541" s="1"/>
      <c r="D541" s="8"/>
      <c r="E541" s="8"/>
      <c r="F541" s="8"/>
      <c r="G541" s="8"/>
      <c r="H541" s="5"/>
      <c r="I541" s="5"/>
      <c r="J541" s="5"/>
    </row>
    <row r="542" spans="2:10" x14ac:dyDescent="0.25">
      <c r="B542" s="1"/>
      <c r="C542" s="1"/>
      <c r="D542" s="8"/>
      <c r="E542" s="8"/>
      <c r="F542" s="8"/>
      <c r="G542" s="8"/>
      <c r="H542" s="5"/>
      <c r="I542" s="5"/>
      <c r="J542" s="5"/>
    </row>
    <row r="543" spans="2:10" x14ac:dyDescent="0.25">
      <c r="B543" s="1"/>
      <c r="C543" s="1"/>
      <c r="D543" s="8"/>
      <c r="E543" s="8"/>
      <c r="F543" s="8"/>
      <c r="G543" s="8"/>
      <c r="H543" s="5"/>
      <c r="I543" s="5"/>
      <c r="J543" s="5"/>
    </row>
    <row r="544" spans="2:10" x14ac:dyDescent="0.25">
      <c r="B544" s="1"/>
      <c r="C544" s="1"/>
      <c r="D544" s="8"/>
      <c r="E544" s="8"/>
      <c r="F544" s="8"/>
      <c r="G544" s="8"/>
      <c r="H544" s="5"/>
      <c r="I544" s="5"/>
      <c r="J544" s="5"/>
    </row>
    <row r="545" spans="2:10" x14ac:dyDescent="0.25">
      <c r="B545" s="1"/>
      <c r="C545" s="1"/>
      <c r="D545" s="8"/>
      <c r="E545" s="8"/>
      <c r="F545" s="8"/>
      <c r="G545" s="8"/>
      <c r="H545" s="5"/>
      <c r="I545" s="5"/>
      <c r="J545" s="5"/>
    </row>
    <row r="546" spans="2:10" x14ac:dyDescent="0.25">
      <c r="B546" s="1"/>
      <c r="C546" s="1"/>
      <c r="D546" s="8"/>
      <c r="E546" s="8"/>
      <c r="F546" s="8"/>
      <c r="G546" s="8"/>
      <c r="H546" s="5"/>
      <c r="I546" s="5"/>
      <c r="J546" s="5"/>
    </row>
    <row r="547" spans="2:10" x14ac:dyDescent="0.25">
      <c r="B547" s="1"/>
      <c r="C547" s="1"/>
      <c r="D547" s="8"/>
      <c r="E547" s="8"/>
      <c r="F547" s="8"/>
      <c r="G547" s="8"/>
      <c r="H547" s="5"/>
      <c r="I547" s="5"/>
      <c r="J547" s="5"/>
    </row>
    <row r="548" spans="2:10" x14ac:dyDescent="0.25">
      <c r="B548" s="1"/>
      <c r="C548" s="1"/>
      <c r="D548" s="8"/>
      <c r="E548" s="8"/>
      <c r="F548" s="8"/>
      <c r="G548" s="8"/>
      <c r="H548" s="5"/>
      <c r="I548" s="5"/>
      <c r="J548" s="5"/>
    </row>
    <row r="549" spans="2:10" x14ac:dyDescent="0.25">
      <c r="B549" s="1"/>
      <c r="C549" s="1"/>
      <c r="D549" s="8"/>
      <c r="E549" s="8"/>
      <c r="F549" s="8"/>
      <c r="G549" s="8"/>
      <c r="H549" s="5"/>
      <c r="I549" s="5"/>
      <c r="J549" s="5"/>
    </row>
    <row r="550" spans="2:10" x14ac:dyDescent="0.25">
      <c r="B550" s="1"/>
      <c r="C550" s="1"/>
      <c r="D550" s="8"/>
      <c r="E550" s="8"/>
      <c r="F550" s="8"/>
      <c r="G550" s="8"/>
      <c r="H550" s="5"/>
      <c r="I550" s="5"/>
      <c r="J550" s="5"/>
    </row>
    <row r="551" spans="2:10" x14ac:dyDescent="0.25">
      <c r="B551" s="1"/>
      <c r="C551" s="1"/>
      <c r="D551" s="8"/>
      <c r="E551" s="8"/>
      <c r="F551" s="8"/>
      <c r="G551" s="8"/>
      <c r="H551" s="5"/>
      <c r="I551" s="5"/>
      <c r="J551" s="5"/>
    </row>
    <row r="552" spans="2:10" x14ac:dyDescent="0.25">
      <c r="B552" s="1"/>
      <c r="C552" s="1"/>
      <c r="D552" s="8"/>
      <c r="E552" s="8"/>
      <c r="F552" s="8"/>
      <c r="G552" s="8"/>
      <c r="H552" s="5"/>
      <c r="I552" s="5"/>
      <c r="J552" s="5"/>
    </row>
    <row r="553" spans="2:10" x14ac:dyDescent="0.25">
      <c r="B553" s="1"/>
      <c r="C553" s="1"/>
      <c r="D553" s="8"/>
      <c r="E553" s="8"/>
      <c r="F553" s="8"/>
      <c r="G553" s="8"/>
      <c r="H553" s="5"/>
      <c r="I553" s="5"/>
      <c r="J553" s="5"/>
    </row>
    <row r="554" spans="2:10" x14ac:dyDescent="0.25">
      <c r="B554" s="1"/>
      <c r="C554" s="1"/>
      <c r="D554" s="8"/>
      <c r="E554" s="8"/>
      <c r="F554" s="8"/>
      <c r="G554" s="8"/>
      <c r="H554" s="5"/>
      <c r="I554" s="5"/>
      <c r="J554" s="5"/>
    </row>
    <row r="555" spans="2:10" x14ac:dyDescent="0.25">
      <c r="B555" s="1"/>
      <c r="C555" s="1"/>
      <c r="D555" s="8"/>
      <c r="E555" s="8"/>
      <c r="F555" s="8"/>
      <c r="G555" s="8"/>
      <c r="H555" s="5"/>
      <c r="I555" s="5"/>
      <c r="J555" s="5"/>
    </row>
    <row r="556" spans="2:10" x14ac:dyDescent="0.25">
      <c r="B556" s="1"/>
      <c r="C556" s="1"/>
      <c r="D556" s="8"/>
      <c r="E556" s="8"/>
      <c r="F556" s="8"/>
      <c r="G556" s="8"/>
      <c r="H556" s="5"/>
      <c r="I556" s="5"/>
      <c r="J556" s="5"/>
    </row>
    <row r="557" spans="2:10" x14ac:dyDescent="0.25">
      <c r="B557" s="1"/>
      <c r="C557" s="1"/>
      <c r="D557" s="8"/>
      <c r="E557" s="8"/>
      <c r="F557" s="8"/>
      <c r="G557" s="8"/>
      <c r="H557" s="5"/>
      <c r="I557" s="5"/>
      <c r="J557" s="5"/>
    </row>
    <row r="558" spans="2:10" x14ac:dyDescent="0.25">
      <c r="B558" s="1"/>
      <c r="C558" s="1"/>
      <c r="D558" s="8"/>
      <c r="E558" s="8"/>
      <c r="F558" s="8"/>
      <c r="G558" s="8"/>
      <c r="H558" s="5"/>
      <c r="I558" s="5"/>
      <c r="J558" s="5"/>
    </row>
    <row r="559" spans="2:10" x14ac:dyDescent="0.25">
      <c r="B559" s="1"/>
      <c r="C559" s="1"/>
      <c r="D559" s="8"/>
      <c r="E559" s="8"/>
      <c r="F559" s="8"/>
      <c r="G559" s="8"/>
      <c r="H559" s="5"/>
      <c r="I559" s="5"/>
      <c r="J559" s="5"/>
    </row>
    <row r="560" spans="2:10" x14ac:dyDescent="0.25">
      <c r="B560" s="1"/>
      <c r="C560" s="1"/>
      <c r="D560" s="8"/>
      <c r="E560" s="8"/>
      <c r="F560" s="8"/>
      <c r="G560" s="8"/>
      <c r="H560" s="5"/>
      <c r="I560" s="5"/>
      <c r="J560" s="5"/>
    </row>
    <row r="561" spans="2:10" x14ac:dyDescent="0.25">
      <c r="B561" s="1"/>
      <c r="C561" s="1"/>
      <c r="D561" s="8"/>
      <c r="E561" s="8"/>
      <c r="F561" s="8"/>
      <c r="G561" s="8"/>
      <c r="H561" s="5"/>
      <c r="I561" s="5"/>
      <c r="J561" s="5"/>
    </row>
    <row r="562" spans="2:10" x14ac:dyDescent="0.25">
      <c r="B562" s="1"/>
      <c r="C562" s="1"/>
      <c r="D562" s="8"/>
      <c r="E562" s="8"/>
      <c r="F562" s="8"/>
      <c r="G562" s="8"/>
      <c r="H562" s="5"/>
      <c r="I562" s="5"/>
      <c r="J562" s="5"/>
    </row>
    <row r="563" spans="2:10" x14ac:dyDescent="0.25">
      <c r="B563" s="1"/>
      <c r="C563" s="1"/>
      <c r="D563" s="8"/>
      <c r="E563" s="8"/>
      <c r="F563" s="8"/>
      <c r="G563" s="8"/>
      <c r="H563" s="5"/>
      <c r="I563" s="5"/>
      <c r="J563" s="5"/>
    </row>
    <row r="564" spans="2:10" x14ac:dyDescent="0.25">
      <c r="B564" s="1"/>
      <c r="C564" s="1"/>
      <c r="D564" s="8"/>
      <c r="E564" s="8"/>
      <c r="F564" s="8"/>
      <c r="G564" s="8"/>
      <c r="H564" s="5"/>
      <c r="I564" s="5"/>
      <c r="J564" s="5"/>
    </row>
    <row r="565" spans="2:10" x14ac:dyDescent="0.25">
      <c r="B565" s="1"/>
      <c r="C565" s="1"/>
      <c r="D565" s="8"/>
      <c r="E565" s="8"/>
      <c r="F565" s="8"/>
      <c r="G565" s="8"/>
      <c r="H565" s="5"/>
      <c r="I565" s="5"/>
      <c r="J565" s="5"/>
    </row>
    <row r="566" spans="2:10" x14ac:dyDescent="0.25">
      <c r="B566" s="1"/>
      <c r="C566" s="1"/>
      <c r="D566" s="8"/>
      <c r="E566" s="8"/>
      <c r="F566" s="8"/>
      <c r="G566" s="8"/>
      <c r="H566" s="5"/>
      <c r="I566" s="5"/>
      <c r="J566" s="5"/>
    </row>
    <row r="567" spans="2:10" x14ac:dyDescent="0.25">
      <c r="B567" s="1"/>
      <c r="C567" s="1"/>
      <c r="D567" s="8"/>
      <c r="E567" s="8"/>
      <c r="F567" s="8"/>
      <c r="G567" s="8"/>
      <c r="H567" s="5"/>
      <c r="I567" s="5"/>
      <c r="J567" s="5"/>
    </row>
    <row r="568" spans="2:10" x14ac:dyDescent="0.25">
      <c r="B568" s="1"/>
      <c r="C568" s="1"/>
      <c r="D568" s="8"/>
      <c r="E568" s="8"/>
      <c r="F568" s="8"/>
      <c r="G568" s="8"/>
      <c r="H568" s="5"/>
      <c r="I568" s="5"/>
      <c r="J568" s="5"/>
    </row>
    <row r="569" spans="2:10" x14ac:dyDescent="0.25">
      <c r="B569" s="1"/>
      <c r="C569" s="1"/>
      <c r="D569" s="8"/>
      <c r="E569" s="8"/>
      <c r="F569" s="8"/>
      <c r="G569" s="8"/>
      <c r="H569" s="5"/>
      <c r="I569" s="5"/>
      <c r="J569" s="5"/>
    </row>
    <row r="570" spans="2:10" x14ac:dyDescent="0.25">
      <c r="B570" s="1"/>
      <c r="C570" s="1"/>
      <c r="D570" s="8"/>
      <c r="E570" s="8"/>
      <c r="F570" s="8"/>
      <c r="G570" s="8"/>
      <c r="H570" s="5"/>
      <c r="I570" s="5"/>
      <c r="J570" s="5"/>
    </row>
    <row r="571" spans="2:10" x14ac:dyDescent="0.25">
      <c r="B571" s="1"/>
      <c r="C571" s="1"/>
      <c r="D571" s="8"/>
      <c r="E571" s="8"/>
      <c r="F571" s="8"/>
      <c r="G571" s="8"/>
      <c r="H571" s="5"/>
      <c r="I571" s="5"/>
      <c r="J571" s="5"/>
    </row>
    <row r="572" spans="2:10" x14ac:dyDescent="0.25">
      <c r="B572" s="1"/>
      <c r="C572" s="1"/>
      <c r="D572" s="8"/>
      <c r="E572" s="8"/>
      <c r="F572" s="8"/>
      <c r="G572" s="8"/>
      <c r="H572" s="5"/>
      <c r="I572" s="5"/>
      <c r="J572" s="5"/>
    </row>
    <row r="573" spans="2:10" x14ac:dyDescent="0.25">
      <c r="B573" s="1"/>
      <c r="C573" s="1"/>
      <c r="D573" s="8"/>
      <c r="E573" s="8"/>
      <c r="F573" s="8"/>
      <c r="G573" s="8"/>
      <c r="H573" s="5"/>
      <c r="I573" s="5"/>
      <c r="J573" s="5"/>
    </row>
    <row r="574" spans="2:10" x14ac:dyDescent="0.25">
      <c r="B574" s="1"/>
      <c r="C574" s="1"/>
      <c r="D574" s="8"/>
      <c r="E574" s="8"/>
      <c r="F574" s="8"/>
      <c r="G574" s="8"/>
      <c r="H574" s="5"/>
      <c r="I574" s="5"/>
      <c r="J574" s="5"/>
    </row>
    <row r="575" spans="2:10" x14ac:dyDescent="0.25">
      <c r="B575" s="1"/>
      <c r="C575" s="1"/>
      <c r="D575" s="8"/>
      <c r="E575" s="8"/>
      <c r="F575" s="8"/>
      <c r="G575" s="8"/>
      <c r="H575" s="5"/>
      <c r="I575" s="5"/>
      <c r="J575" s="5"/>
    </row>
    <row r="576" spans="2:10" x14ac:dyDescent="0.25">
      <c r="B576" s="1"/>
      <c r="C576" s="1"/>
      <c r="D576" s="8"/>
      <c r="E576" s="8"/>
      <c r="F576" s="8"/>
      <c r="G576" s="8"/>
      <c r="H576" s="5"/>
      <c r="I576" s="5"/>
      <c r="J576" s="5"/>
    </row>
    <row r="577" spans="2:10" x14ac:dyDescent="0.25">
      <c r="B577" s="1"/>
      <c r="C577" s="1"/>
      <c r="D577" s="8"/>
      <c r="E577" s="8"/>
      <c r="F577" s="8"/>
      <c r="G577" s="8"/>
      <c r="H577" s="5"/>
      <c r="I577" s="5"/>
      <c r="J577" s="5"/>
    </row>
    <row r="578" spans="2:10" x14ac:dyDescent="0.25">
      <c r="B578" s="1"/>
      <c r="C578" s="1"/>
      <c r="D578" s="8"/>
      <c r="E578" s="8"/>
      <c r="F578" s="8"/>
      <c r="G578" s="8"/>
      <c r="H578" s="5"/>
      <c r="I578" s="5"/>
      <c r="J578" s="5"/>
    </row>
    <row r="579" spans="2:10" x14ac:dyDescent="0.25">
      <c r="B579" s="1"/>
      <c r="C579" s="1"/>
      <c r="D579" s="8"/>
      <c r="E579" s="8"/>
      <c r="F579" s="8"/>
      <c r="G579" s="8"/>
      <c r="H579" s="5"/>
      <c r="I579" s="5"/>
      <c r="J579" s="5"/>
    </row>
    <row r="580" spans="2:10" x14ac:dyDescent="0.25">
      <c r="B580" s="1"/>
      <c r="C580" s="1"/>
      <c r="D580" s="8"/>
      <c r="E580" s="8"/>
      <c r="F580" s="8"/>
      <c r="G580" s="8"/>
      <c r="H580" s="5"/>
      <c r="I580" s="5"/>
      <c r="J580" s="5"/>
    </row>
    <row r="581" spans="2:10" x14ac:dyDescent="0.25">
      <c r="B581" s="1"/>
      <c r="C581" s="1"/>
      <c r="D581" s="8"/>
      <c r="E581" s="8"/>
      <c r="F581" s="8"/>
      <c r="G581" s="8"/>
      <c r="H581" s="5"/>
      <c r="I581" s="5"/>
      <c r="J581" s="5"/>
    </row>
    <row r="582" spans="2:10" x14ac:dyDescent="0.25">
      <c r="B582" s="1"/>
      <c r="C582" s="1"/>
      <c r="D582" s="8"/>
      <c r="E582" s="8"/>
      <c r="F582" s="8"/>
      <c r="G582" s="8"/>
      <c r="H582" s="5"/>
      <c r="I582" s="5"/>
      <c r="J582" s="5"/>
    </row>
    <row r="583" spans="2:10" x14ac:dyDescent="0.25">
      <c r="B583" s="1"/>
      <c r="C583" s="1"/>
      <c r="D583" s="8"/>
      <c r="E583" s="8"/>
      <c r="F583" s="8"/>
      <c r="G583" s="8"/>
      <c r="H583" s="5"/>
      <c r="I583" s="5"/>
      <c r="J583" s="5"/>
    </row>
    <row r="584" spans="2:10" x14ac:dyDescent="0.25">
      <c r="B584" s="1"/>
      <c r="C584" s="1"/>
      <c r="D584" s="8"/>
      <c r="E584" s="8"/>
      <c r="F584" s="8"/>
      <c r="G584" s="8"/>
      <c r="H584" s="5"/>
      <c r="I584" s="5"/>
      <c r="J584" s="5"/>
    </row>
    <row r="585" spans="2:10" x14ac:dyDescent="0.25">
      <c r="B585" s="1"/>
      <c r="C585" s="1"/>
      <c r="D585" s="8"/>
      <c r="E585" s="8"/>
      <c r="F585" s="8"/>
      <c r="G585" s="8"/>
      <c r="H585" s="5"/>
      <c r="I585" s="5"/>
      <c r="J585" s="5"/>
    </row>
    <row r="586" spans="2:10" x14ac:dyDescent="0.25">
      <c r="B586" s="1"/>
      <c r="C586" s="1"/>
      <c r="D586" s="8"/>
      <c r="E586" s="8"/>
      <c r="F586" s="8"/>
      <c r="G586" s="8"/>
      <c r="H586" s="5"/>
      <c r="I586" s="5"/>
      <c r="J586" s="5"/>
    </row>
    <row r="587" spans="2:10" x14ac:dyDescent="0.25">
      <c r="B587" s="1"/>
      <c r="C587" s="1"/>
      <c r="D587" s="8"/>
      <c r="E587" s="8"/>
      <c r="F587" s="8"/>
      <c r="G587" s="8"/>
      <c r="H587" s="5"/>
      <c r="I587" s="5"/>
      <c r="J587" s="5"/>
    </row>
    <row r="588" spans="2:10" x14ac:dyDescent="0.25">
      <c r="B588" s="1"/>
      <c r="C588" s="1"/>
      <c r="D588" s="8"/>
      <c r="E588" s="8"/>
      <c r="F588" s="8"/>
      <c r="G588" s="8"/>
      <c r="H588" s="5"/>
      <c r="I588" s="5"/>
      <c r="J588" s="5"/>
    </row>
    <row r="589" spans="2:10" x14ac:dyDescent="0.25">
      <c r="B589" s="1"/>
      <c r="C589" s="1"/>
      <c r="D589" s="8"/>
      <c r="E589" s="8"/>
      <c r="F589" s="8"/>
      <c r="G589" s="8"/>
      <c r="H589" s="5"/>
      <c r="I589" s="5"/>
      <c r="J589" s="5"/>
    </row>
    <row r="590" spans="2:10" x14ac:dyDescent="0.25">
      <c r="B590" s="1"/>
      <c r="C590" s="1"/>
      <c r="D590" s="8"/>
      <c r="E590" s="8"/>
      <c r="F590" s="8"/>
      <c r="G590" s="8"/>
      <c r="H590" s="5"/>
      <c r="I590" s="5"/>
      <c r="J590" s="5"/>
    </row>
    <row r="591" spans="2:10" x14ac:dyDescent="0.25">
      <c r="B591" s="1"/>
      <c r="C591" s="1"/>
      <c r="D591" s="8"/>
      <c r="E591" s="8"/>
      <c r="F591" s="8"/>
      <c r="G591" s="8"/>
      <c r="H591" s="5"/>
      <c r="I591" s="5"/>
      <c r="J591" s="5"/>
    </row>
    <row r="592" spans="2:10" x14ac:dyDescent="0.25">
      <c r="B592" s="1"/>
      <c r="C592" s="1"/>
      <c r="D592" s="8"/>
      <c r="E592" s="8"/>
      <c r="F592" s="8"/>
      <c r="G592" s="8"/>
      <c r="H592" s="5"/>
      <c r="I592" s="5"/>
      <c r="J592" s="5"/>
    </row>
    <row r="593" spans="2:10" x14ac:dyDescent="0.25">
      <c r="B593" s="1"/>
      <c r="C593" s="1"/>
      <c r="D593" s="8"/>
      <c r="E593" s="8"/>
      <c r="F593" s="8"/>
      <c r="G593" s="8"/>
      <c r="H593" s="5"/>
      <c r="I593" s="5"/>
      <c r="J593" s="5"/>
    </row>
    <row r="594" spans="2:10" x14ac:dyDescent="0.25">
      <c r="B594" s="1"/>
      <c r="C594" s="1"/>
      <c r="D594" s="8"/>
      <c r="E594" s="8"/>
      <c r="F594" s="8"/>
      <c r="G594" s="8"/>
      <c r="H594" s="5"/>
      <c r="I594" s="5"/>
      <c r="J594" s="5"/>
    </row>
    <row r="595" spans="2:10" x14ac:dyDescent="0.25">
      <c r="B595" s="1"/>
      <c r="C595" s="1"/>
      <c r="D595" s="8"/>
      <c r="E595" s="8"/>
      <c r="F595" s="8"/>
      <c r="G595" s="8"/>
      <c r="H595" s="5"/>
      <c r="I595" s="5"/>
      <c r="J595" s="5"/>
    </row>
    <row r="596" spans="2:10" x14ac:dyDescent="0.25">
      <c r="B596" s="1"/>
      <c r="C596" s="1"/>
      <c r="D596" s="8"/>
      <c r="E596" s="8"/>
      <c r="F596" s="8"/>
      <c r="G596" s="8"/>
      <c r="H596" s="5"/>
      <c r="I596" s="5"/>
      <c r="J596" s="5"/>
    </row>
    <row r="597" spans="2:10" x14ac:dyDescent="0.25">
      <c r="B597" s="1"/>
      <c r="C597" s="1"/>
      <c r="D597" s="8"/>
      <c r="E597" s="8"/>
      <c r="F597" s="8"/>
      <c r="G597" s="8"/>
      <c r="H597" s="5"/>
      <c r="I597" s="5"/>
      <c r="J597" s="5"/>
    </row>
    <row r="598" spans="2:10" x14ac:dyDescent="0.25">
      <c r="B598" s="1"/>
      <c r="C598" s="1"/>
      <c r="D598" s="8"/>
      <c r="E598" s="8"/>
      <c r="F598" s="8"/>
      <c r="G598" s="8"/>
      <c r="H598" s="5"/>
      <c r="I598" s="5"/>
      <c r="J598" s="5"/>
    </row>
    <row r="599" spans="2:10" x14ac:dyDescent="0.25">
      <c r="B599" s="1"/>
      <c r="C599" s="1"/>
      <c r="D599" s="8"/>
      <c r="E599" s="8"/>
      <c r="F599" s="8"/>
      <c r="G599" s="8"/>
      <c r="H599" s="5"/>
      <c r="I599" s="5"/>
      <c r="J599" s="5"/>
    </row>
    <row r="600" spans="2:10" x14ac:dyDescent="0.25">
      <c r="B600" s="1"/>
      <c r="C600" s="1"/>
      <c r="D600" s="8"/>
      <c r="E600" s="8"/>
      <c r="F600" s="8"/>
      <c r="G600" s="8"/>
      <c r="H600" s="5"/>
      <c r="I600" s="5"/>
      <c r="J600" s="5"/>
    </row>
    <row r="601" spans="2:10" x14ac:dyDescent="0.25">
      <c r="B601" s="1"/>
      <c r="C601" s="1"/>
      <c r="D601" s="8"/>
      <c r="E601" s="8"/>
      <c r="F601" s="8"/>
      <c r="G601" s="8"/>
      <c r="H601" s="5"/>
      <c r="I601" s="5"/>
      <c r="J601" s="5"/>
    </row>
    <row r="602" spans="2:10" x14ac:dyDescent="0.25">
      <c r="B602" s="1"/>
      <c r="C602" s="1"/>
      <c r="D602" s="8"/>
      <c r="E602" s="8"/>
      <c r="F602" s="8"/>
      <c r="G602" s="8"/>
      <c r="H602" s="5"/>
      <c r="I602" s="5"/>
      <c r="J602" s="5"/>
    </row>
    <row r="603" spans="2:10" x14ac:dyDescent="0.25">
      <c r="B603" s="1"/>
      <c r="C603" s="1"/>
      <c r="D603" s="8"/>
      <c r="E603" s="8"/>
      <c r="F603" s="8"/>
      <c r="G603" s="8"/>
      <c r="H603" s="5"/>
      <c r="I603" s="5"/>
      <c r="J603" s="5"/>
    </row>
    <row r="604" spans="2:10" x14ac:dyDescent="0.25">
      <c r="B604" s="1"/>
      <c r="C604" s="1"/>
      <c r="D604" s="8"/>
      <c r="E604" s="8"/>
      <c r="F604" s="8"/>
      <c r="G604" s="8"/>
      <c r="H604" s="5"/>
      <c r="I604" s="5"/>
      <c r="J604" s="5"/>
    </row>
    <row r="605" spans="2:10" x14ac:dyDescent="0.25">
      <c r="B605" s="1"/>
      <c r="C605" s="1"/>
      <c r="D605" s="8"/>
      <c r="E605" s="8"/>
      <c r="F605" s="8"/>
      <c r="G605" s="8"/>
      <c r="H605" s="5"/>
      <c r="I605" s="5"/>
      <c r="J605" s="5"/>
    </row>
    <row r="606" spans="2:10" x14ac:dyDescent="0.25">
      <c r="B606" s="1"/>
      <c r="C606" s="1"/>
      <c r="D606" s="8"/>
      <c r="E606" s="8"/>
      <c r="F606" s="8"/>
      <c r="G606" s="8"/>
      <c r="H606" s="5"/>
      <c r="I606" s="5"/>
      <c r="J606" s="5"/>
    </row>
    <row r="607" spans="2:10" x14ac:dyDescent="0.25">
      <c r="B607" s="1"/>
      <c r="C607" s="1"/>
      <c r="D607" s="8"/>
      <c r="E607" s="8"/>
      <c r="F607" s="8"/>
      <c r="G607" s="8"/>
      <c r="H607" s="5"/>
      <c r="I607" s="5"/>
      <c r="J607" s="5"/>
    </row>
    <row r="608" spans="2:10" x14ac:dyDescent="0.25">
      <c r="B608" s="1"/>
      <c r="C608" s="1"/>
      <c r="D608" s="8"/>
      <c r="E608" s="8"/>
      <c r="F608" s="8"/>
      <c r="G608" s="8"/>
      <c r="H608" s="5"/>
      <c r="I608" s="5"/>
      <c r="J608" s="5"/>
    </row>
    <row r="609" spans="2:10" x14ac:dyDescent="0.25">
      <c r="B609" s="1"/>
      <c r="C609" s="1"/>
      <c r="D609" s="8"/>
      <c r="E609" s="8"/>
      <c r="F609" s="8"/>
      <c r="G609" s="8"/>
      <c r="H609" s="5"/>
      <c r="I609" s="5"/>
      <c r="J609" s="5"/>
    </row>
    <row r="610" spans="2:10" x14ac:dyDescent="0.25">
      <c r="B610" s="1"/>
      <c r="C610" s="1"/>
      <c r="D610" s="8"/>
      <c r="E610" s="8"/>
      <c r="F610" s="8"/>
      <c r="G610" s="8"/>
      <c r="H610" s="5"/>
      <c r="I610" s="5"/>
      <c r="J610" s="5"/>
    </row>
    <row r="611" spans="2:10" x14ac:dyDescent="0.25">
      <c r="B611" s="1"/>
      <c r="C611" s="1"/>
      <c r="D611" s="8"/>
      <c r="E611" s="8"/>
      <c r="F611" s="8"/>
      <c r="G611" s="8"/>
      <c r="H611" s="5"/>
      <c r="I611" s="5"/>
      <c r="J611" s="5"/>
    </row>
    <row r="612" spans="2:10" x14ac:dyDescent="0.25">
      <c r="B612" s="1"/>
      <c r="C612" s="1"/>
      <c r="D612" s="8"/>
      <c r="E612" s="8"/>
      <c r="F612" s="8"/>
      <c r="G612" s="8"/>
      <c r="H612" s="5"/>
      <c r="I612" s="5"/>
      <c r="J612" s="5"/>
    </row>
    <row r="613" spans="2:10" x14ac:dyDescent="0.25">
      <c r="B613" s="1"/>
      <c r="C613" s="1"/>
      <c r="D613" s="8"/>
      <c r="E613" s="8"/>
      <c r="F613" s="8"/>
      <c r="G613" s="8"/>
      <c r="H613" s="5"/>
      <c r="I613" s="5"/>
      <c r="J613" s="5"/>
    </row>
    <row r="614" spans="2:10" x14ac:dyDescent="0.25">
      <c r="B614" s="1"/>
      <c r="C614" s="1"/>
      <c r="D614" s="8"/>
      <c r="E614" s="8"/>
      <c r="F614" s="8"/>
      <c r="G614" s="8"/>
      <c r="H614" s="5"/>
      <c r="I614" s="5"/>
      <c r="J614" s="5"/>
    </row>
    <row r="615" spans="2:10" x14ac:dyDescent="0.25">
      <c r="B615" s="1"/>
      <c r="C615" s="1"/>
      <c r="D615" s="8"/>
      <c r="E615" s="8"/>
      <c r="F615" s="8"/>
      <c r="G615" s="8"/>
      <c r="H615" s="5"/>
      <c r="I615" s="5"/>
      <c r="J615" s="5"/>
    </row>
    <row r="616" spans="2:10" x14ac:dyDescent="0.25">
      <c r="B616" s="1"/>
      <c r="C616" s="1"/>
      <c r="D616" s="8"/>
      <c r="E616" s="8"/>
      <c r="F616" s="8"/>
      <c r="G616" s="8"/>
      <c r="H616" s="5"/>
      <c r="I616" s="5"/>
      <c r="J616" s="5"/>
    </row>
    <row r="617" spans="2:10" x14ac:dyDescent="0.25">
      <c r="B617" s="1"/>
      <c r="C617" s="1"/>
      <c r="D617" s="8"/>
      <c r="E617" s="8"/>
      <c r="F617" s="8"/>
      <c r="G617" s="8"/>
      <c r="H617" s="5"/>
      <c r="I617" s="5"/>
      <c r="J617" s="5"/>
    </row>
    <row r="618" spans="2:10" x14ac:dyDescent="0.25">
      <c r="B618" s="1"/>
      <c r="C618" s="1"/>
      <c r="D618" s="8"/>
      <c r="E618" s="8"/>
      <c r="F618" s="8"/>
      <c r="G618" s="8"/>
      <c r="H618" s="5"/>
      <c r="I618" s="5"/>
      <c r="J618" s="5"/>
    </row>
    <row r="619" spans="2:10" x14ac:dyDescent="0.25">
      <c r="B619" s="1"/>
      <c r="C619" s="1"/>
      <c r="D619" s="8"/>
      <c r="E619" s="8"/>
      <c r="F619" s="8"/>
      <c r="G619" s="8"/>
      <c r="H619" s="5"/>
      <c r="I619" s="5"/>
      <c r="J619" s="5"/>
    </row>
    <row r="620" spans="2:10" x14ac:dyDescent="0.25">
      <c r="B620" s="1"/>
      <c r="C620" s="1"/>
      <c r="D620" s="8"/>
      <c r="E620" s="8"/>
      <c r="F620" s="8"/>
      <c r="G620" s="8"/>
      <c r="H620" s="5"/>
      <c r="I620" s="5"/>
      <c r="J620" s="5"/>
    </row>
    <row r="621" spans="2:10" x14ac:dyDescent="0.25">
      <c r="B621" s="1"/>
      <c r="C621" s="1"/>
      <c r="D621" s="8"/>
      <c r="E621" s="8"/>
      <c r="F621" s="8"/>
      <c r="G621" s="8"/>
      <c r="H621" s="5"/>
      <c r="I621" s="5"/>
      <c r="J621" s="5"/>
    </row>
    <row r="622" spans="2:10" x14ac:dyDescent="0.25">
      <c r="B622" s="1"/>
      <c r="C622" s="1"/>
      <c r="D622" s="8"/>
      <c r="E622" s="8"/>
      <c r="F622" s="8"/>
      <c r="G622" s="8"/>
      <c r="H622" s="5"/>
      <c r="I622" s="5"/>
      <c r="J622" s="5"/>
    </row>
    <row r="623" spans="2:10" x14ac:dyDescent="0.25">
      <c r="B623" s="1"/>
      <c r="C623" s="1"/>
      <c r="D623" s="8"/>
      <c r="E623" s="8"/>
      <c r="F623" s="8"/>
      <c r="G623" s="8"/>
      <c r="H623" s="5"/>
      <c r="I623" s="5"/>
      <c r="J623" s="5"/>
    </row>
    <row r="624" spans="2:10" x14ac:dyDescent="0.25">
      <c r="B624" s="1"/>
      <c r="C624" s="1"/>
      <c r="D624" s="8"/>
      <c r="E624" s="8"/>
      <c r="F624" s="8"/>
      <c r="G624" s="8"/>
      <c r="H624" s="5"/>
      <c r="I624" s="5"/>
      <c r="J624" s="5"/>
    </row>
    <row r="625" spans="2:10" x14ac:dyDescent="0.25">
      <c r="B625" s="1"/>
      <c r="C625" s="1"/>
      <c r="D625" s="8"/>
      <c r="E625" s="8"/>
      <c r="F625" s="8"/>
      <c r="G625" s="8"/>
      <c r="H625" s="5"/>
      <c r="I625" s="5"/>
      <c r="J625" s="5"/>
    </row>
    <row r="626" spans="2:10" x14ac:dyDescent="0.25">
      <c r="B626" s="1"/>
      <c r="C626" s="1"/>
      <c r="D626" s="8"/>
      <c r="E626" s="8"/>
      <c r="F626" s="8"/>
      <c r="G626" s="8"/>
      <c r="H626" s="5"/>
      <c r="I626" s="5"/>
      <c r="J626" s="5"/>
    </row>
    <row r="627" spans="2:10" x14ac:dyDescent="0.25">
      <c r="B627" s="1"/>
      <c r="C627" s="1"/>
      <c r="D627" s="8"/>
      <c r="E627" s="8"/>
      <c r="F627" s="8"/>
      <c r="G627" s="8"/>
      <c r="H627" s="5"/>
      <c r="I627" s="5"/>
      <c r="J627" s="5"/>
    </row>
    <row r="628" spans="2:10" x14ac:dyDescent="0.25">
      <c r="B628" s="1"/>
      <c r="C628" s="1"/>
      <c r="D628" s="8"/>
      <c r="E628" s="8"/>
      <c r="F628" s="8"/>
      <c r="G628" s="8"/>
      <c r="H628" s="5"/>
      <c r="I628" s="5"/>
      <c r="J628" s="5"/>
    </row>
    <row r="629" spans="2:10" x14ac:dyDescent="0.25">
      <c r="B629" s="1"/>
      <c r="C629" s="1"/>
      <c r="D629" s="8"/>
      <c r="E629" s="8"/>
      <c r="F629" s="8"/>
      <c r="G629" s="8"/>
      <c r="H629" s="5"/>
      <c r="I629" s="5"/>
      <c r="J629" s="5"/>
    </row>
    <row r="630" spans="2:10" x14ac:dyDescent="0.25">
      <c r="B630" s="1"/>
      <c r="C630" s="1"/>
      <c r="D630" s="8"/>
      <c r="E630" s="8"/>
      <c r="F630" s="8"/>
      <c r="G630" s="8"/>
      <c r="H630" s="5"/>
      <c r="I630" s="5"/>
      <c r="J630" s="5"/>
    </row>
    <row r="631" spans="2:10" x14ac:dyDescent="0.25">
      <c r="B631" s="1"/>
      <c r="C631" s="1"/>
      <c r="D631" s="8"/>
      <c r="E631" s="8"/>
      <c r="F631" s="8"/>
      <c r="G631" s="8"/>
      <c r="H631" s="5"/>
      <c r="I631" s="5"/>
      <c r="J631" s="5"/>
    </row>
    <row r="632" spans="2:10" x14ac:dyDescent="0.25">
      <c r="B632" s="1"/>
      <c r="C632" s="1"/>
      <c r="D632" s="8"/>
      <c r="E632" s="8"/>
      <c r="F632" s="8"/>
      <c r="G632" s="8"/>
      <c r="H632" s="5"/>
      <c r="I632" s="5"/>
      <c r="J632" s="5"/>
    </row>
    <row r="633" spans="2:10" x14ac:dyDescent="0.25">
      <c r="B633" s="1"/>
      <c r="C633" s="1"/>
      <c r="D633" s="8"/>
      <c r="E633" s="8"/>
      <c r="F633" s="8"/>
      <c r="G633" s="8"/>
      <c r="H633" s="5"/>
      <c r="I633" s="5"/>
      <c r="J633" s="5"/>
    </row>
    <row r="634" spans="2:10" x14ac:dyDescent="0.25">
      <c r="B634" s="1"/>
      <c r="C634" s="1"/>
      <c r="D634" s="8"/>
      <c r="E634" s="8"/>
      <c r="F634" s="8"/>
      <c r="G634" s="8"/>
      <c r="H634" s="5"/>
      <c r="I634" s="5"/>
      <c r="J634" s="5"/>
    </row>
    <row r="635" spans="2:10" x14ac:dyDescent="0.25">
      <c r="B635" s="1"/>
      <c r="C635" s="1"/>
      <c r="D635" s="8"/>
      <c r="E635" s="8"/>
      <c r="F635" s="8"/>
      <c r="G635" s="8"/>
      <c r="H635" s="5"/>
      <c r="I635" s="5"/>
      <c r="J635" s="5"/>
    </row>
    <row r="636" spans="2:10" x14ac:dyDescent="0.25">
      <c r="B636" s="1"/>
      <c r="C636" s="1"/>
      <c r="D636" s="8"/>
      <c r="E636" s="8"/>
      <c r="F636" s="8"/>
      <c r="G636" s="8"/>
      <c r="H636" s="5"/>
      <c r="I636" s="5"/>
      <c r="J636" s="5"/>
    </row>
    <row r="637" spans="2:10" x14ac:dyDescent="0.25">
      <c r="B637" s="1"/>
      <c r="C637" s="1"/>
      <c r="D637" s="8"/>
      <c r="E637" s="8"/>
      <c r="F637" s="8"/>
      <c r="G637" s="8"/>
      <c r="H637" s="5"/>
      <c r="I637" s="5"/>
      <c r="J637" s="5"/>
    </row>
    <row r="638" spans="2:10" x14ac:dyDescent="0.25">
      <c r="B638" s="1"/>
      <c r="C638" s="1"/>
      <c r="D638" s="8"/>
      <c r="E638" s="8"/>
      <c r="F638" s="8"/>
      <c r="G638" s="8"/>
      <c r="H638" s="5"/>
      <c r="I638" s="5"/>
      <c r="J638" s="5"/>
    </row>
    <row r="639" spans="2:10" x14ac:dyDescent="0.25">
      <c r="B639" s="1"/>
      <c r="C639" s="1"/>
      <c r="D639" s="8"/>
      <c r="E639" s="8"/>
      <c r="F639" s="8"/>
      <c r="G639" s="8"/>
      <c r="H639" s="5"/>
      <c r="I639" s="5"/>
      <c r="J639" s="5"/>
    </row>
    <row r="640" spans="2:10" x14ac:dyDescent="0.25">
      <c r="B640" s="1"/>
      <c r="C640" s="1"/>
      <c r="D640" s="8"/>
      <c r="E640" s="8"/>
      <c r="F640" s="8"/>
      <c r="G640" s="8"/>
      <c r="H640" s="5"/>
      <c r="I640" s="5"/>
      <c r="J640" s="5"/>
    </row>
    <row r="641" spans="2:10" x14ac:dyDescent="0.25">
      <c r="B641" s="1"/>
      <c r="C641" s="1"/>
      <c r="D641" s="8"/>
      <c r="E641" s="8"/>
      <c r="F641" s="8"/>
      <c r="G641" s="8"/>
      <c r="H641" s="5"/>
      <c r="I641" s="5"/>
      <c r="J641" s="5"/>
    </row>
    <row r="642" spans="2:10" x14ac:dyDescent="0.25">
      <c r="B642" s="1"/>
      <c r="C642" s="1"/>
      <c r="D642" s="8"/>
      <c r="E642" s="8"/>
      <c r="F642" s="8"/>
      <c r="G642" s="8"/>
      <c r="H642" s="5"/>
      <c r="I642" s="5"/>
      <c r="J642" s="5"/>
    </row>
    <row r="643" spans="2:10" x14ac:dyDescent="0.25">
      <c r="B643" s="1"/>
      <c r="C643" s="1"/>
      <c r="D643" s="8"/>
      <c r="E643" s="8"/>
      <c r="F643" s="8"/>
      <c r="G643" s="8"/>
      <c r="H643" s="5"/>
      <c r="I643" s="5"/>
      <c r="J643" s="5"/>
    </row>
    <row r="644" spans="2:10" x14ac:dyDescent="0.25">
      <c r="B644" s="1"/>
      <c r="C644" s="1"/>
      <c r="D644" s="8"/>
      <c r="E644" s="8"/>
      <c r="F644" s="8"/>
      <c r="G644" s="8"/>
      <c r="H644" s="5"/>
      <c r="I644" s="5"/>
      <c r="J644" s="5"/>
    </row>
    <row r="645" spans="2:10" x14ac:dyDescent="0.25">
      <c r="B645" s="1"/>
      <c r="C645" s="1"/>
      <c r="D645" s="8"/>
      <c r="E645" s="8"/>
      <c r="F645" s="8"/>
      <c r="G645" s="8"/>
      <c r="H645" s="5"/>
      <c r="I645" s="5"/>
      <c r="J645" s="5"/>
    </row>
    <row r="646" spans="2:10" x14ac:dyDescent="0.25">
      <c r="B646" s="1"/>
      <c r="C646" s="1"/>
      <c r="D646" s="8"/>
      <c r="E646" s="8"/>
      <c r="F646" s="8"/>
      <c r="G646" s="8"/>
      <c r="H646" s="5"/>
      <c r="I646" s="5"/>
      <c r="J646" s="5"/>
    </row>
    <row r="647" spans="2:10" x14ac:dyDescent="0.25">
      <c r="B647" s="1"/>
      <c r="C647" s="1"/>
      <c r="D647" s="8"/>
      <c r="E647" s="8"/>
      <c r="F647" s="8"/>
      <c r="G647" s="8"/>
      <c r="H647" s="5"/>
      <c r="I647" s="5"/>
      <c r="J647" s="5"/>
    </row>
    <row r="648" spans="2:10" x14ac:dyDescent="0.25">
      <c r="B648" s="1"/>
      <c r="C648" s="1"/>
      <c r="D648" s="8"/>
      <c r="E648" s="8"/>
      <c r="F648" s="8"/>
      <c r="G648" s="8"/>
      <c r="H648" s="5"/>
      <c r="I648" s="5"/>
      <c r="J648" s="5"/>
    </row>
    <row r="649" spans="2:10" x14ac:dyDescent="0.25">
      <c r="B649" s="1"/>
      <c r="C649" s="1"/>
      <c r="D649" s="8"/>
      <c r="E649" s="8"/>
      <c r="F649" s="8"/>
      <c r="G649" s="8"/>
      <c r="H649" s="5"/>
      <c r="I649" s="5"/>
      <c r="J649" s="5"/>
    </row>
    <row r="650" spans="2:10" x14ac:dyDescent="0.25">
      <c r="B650" s="1"/>
      <c r="C650" s="1"/>
      <c r="D650" s="8"/>
      <c r="E650" s="8"/>
      <c r="F650" s="8"/>
      <c r="G650" s="8"/>
      <c r="H650" s="5"/>
      <c r="I650" s="5"/>
      <c r="J650" s="5"/>
    </row>
    <row r="651" spans="2:10" x14ac:dyDescent="0.25">
      <c r="B651" s="1"/>
      <c r="C651" s="1"/>
      <c r="D651" s="8"/>
      <c r="E651" s="8"/>
      <c r="F651" s="8"/>
      <c r="G651" s="8"/>
      <c r="H651" s="5"/>
      <c r="I651" s="5"/>
      <c r="J651" s="5"/>
    </row>
    <row r="652" spans="2:10" x14ac:dyDescent="0.25">
      <c r="B652" s="1"/>
      <c r="C652" s="1"/>
      <c r="D652" s="8"/>
      <c r="E652" s="8"/>
      <c r="F652" s="8"/>
      <c r="G652" s="8"/>
      <c r="H652" s="5"/>
      <c r="I652" s="5"/>
      <c r="J652" s="5"/>
    </row>
    <row r="653" spans="2:10" x14ac:dyDescent="0.25">
      <c r="B653" s="1"/>
      <c r="C653" s="1"/>
      <c r="D653" s="8"/>
      <c r="E653" s="8"/>
      <c r="F653" s="8"/>
      <c r="G653" s="8"/>
      <c r="H653" s="5"/>
      <c r="I653" s="5"/>
      <c r="J653" s="5"/>
    </row>
    <row r="654" spans="2:10" x14ac:dyDescent="0.25">
      <c r="B654" s="1"/>
      <c r="C654" s="1"/>
      <c r="D654" s="8"/>
      <c r="E654" s="8"/>
      <c r="F654" s="8"/>
      <c r="G654" s="8"/>
      <c r="H654" s="5"/>
      <c r="I654" s="5"/>
      <c r="J654" s="5"/>
    </row>
    <row r="655" spans="2:10" x14ac:dyDescent="0.25">
      <c r="B655" s="1"/>
      <c r="C655" s="1"/>
      <c r="D655" s="8"/>
      <c r="E655" s="8"/>
      <c r="F655" s="8"/>
      <c r="G655" s="8"/>
      <c r="H655" s="5"/>
      <c r="I655" s="5"/>
      <c r="J655" s="5"/>
    </row>
    <row r="656" spans="2:10" x14ac:dyDescent="0.25">
      <c r="B656" s="1"/>
      <c r="C656" s="1"/>
      <c r="D656" s="8"/>
      <c r="E656" s="8"/>
      <c r="F656" s="8"/>
      <c r="G656" s="8"/>
      <c r="H656" s="5"/>
      <c r="I656" s="5"/>
      <c r="J656" s="5"/>
    </row>
    <row r="657" spans="2:10" x14ac:dyDescent="0.25">
      <c r="B657" s="1"/>
      <c r="C657" s="1"/>
      <c r="D657" s="8"/>
      <c r="E657" s="8"/>
      <c r="F657" s="8"/>
      <c r="G657" s="8"/>
      <c r="H657" s="5"/>
      <c r="I657" s="5"/>
      <c r="J657" s="5"/>
    </row>
    <row r="658" spans="2:10" x14ac:dyDescent="0.25">
      <c r="B658" s="1"/>
      <c r="C658" s="1"/>
      <c r="D658" s="8"/>
      <c r="E658" s="8"/>
      <c r="F658" s="8"/>
      <c r="G658" s="8"/>
      <c r="H658" s="5"/>
      <c r="I658" s="5"/>
      <c r="J658" s="5"/>
    </row>
    <row r="659" spans="2:10" x14ac:dyDescent="0.25">
      <c r="B659" s="1"/>
      <c r="C659" s="1"/>
      <c r="D659" s="8"/>
      <c r="E659" s="8"/>
      <c r="F659" s="8"/>
      <c r="G659" s="8"/>
      <c r="H659" s="5"/>
      <c r="I659" s="5"/>
      <c r="J659" s="5"/>
    </row>
    <row r="660" spans="2:10" x14ac:dyDescent="0.25">
      <c r="B660" s="1"/>
      <c r="C660" s="1"/>
      <c r="D660" s="8"/>
      <c r="E660" s="8"/>
      <c r="F660" s="8"/>
      <c r="G660" s="8"/>
      <c r="H660" s="5"/>
      <c r="I660" s="5"/>
      <c r="J660" s="5"/>
    </row>
    <row r="661" spans="2:10" x14ac:dyDescent="0.25">
      <c r="B661" s="1"/>
      <c r="C661" s="1"/>
      <c r="D661" s="8"/>
      <c r="E661" s="8"/>
      <c r="F661" s="8"/>
      <c r="G661" s="8"/>
      <c r="H661" s="5"/>
      <c r="I661" s="5"/>
      <c r="J661" s="5"/>
    </row>
    <row r="662" spans="2:10" x14ac:dyDescent="0.25">
      <c r="B662" s="1"/>
      <c r="C662" s="1"/>
      <c r="D662" s="8"/>
      <c r="E662" s="8"/>
      <c r="F662" s="8"/>
      <c r="G662" s="8"/>
      <c r="H662" s="5"/>
      <c r="I662" s="5"/>
      <c r="J662" s="5"/>
    </row>
    <row r="663" spans="2:10" x14ac:dyDescent="0.25">
      <c r="B663" s="1"/>
      <c r="C663" s="1"/>
      <c r="D663" s="8"/>
      <c r="E663" s="8"/>
      <c r="F663" s="8"/>
      <c r="G663" s="8"/>
      <c r="H663" s="5"/>
      <c r="I663" s="5"/>
      <c r="J663" s="5"/>
    </row>
    <row r="664" spans="2:10" x14ac:dyDescent="0.25">
      <c r="B664" s="1"/>
      <c r="C664" s="1"/>
      <c r="D664" s="8"/>
      <c r="E664" s="8"/>
      <c r="F664" s="8"/>
      <c r="G664" s="8"/>
      <c r="H664" s="5"/>
      <c r="I664" s="5"/>
      <c r="J664" s="5"/>
    </row>
    <row r="665" spans="2:10" x14ac:dyDescent="0.25">
      <c r="B665" s="1"/>
      <c r="C665" s="1"/>
      <c r="D665" s="8"/>
      <c r="E665" s="8"/>
      <c r="F665" s="8"/>
      <c r="G665" s="8"/>
      <c r="H665" s="5"/>
      <c r="I665" s="5"/>
      <c r="J665" s="5"/>
    </row>
    <row r="666" spans="2:10" x14ac:dyDescent="0.25">
      <c r="B666" s="1"/>
      <c r="C666" s="1"/>
      <c r="D666" s="8"/>
      <c r="E666" s="8"/>
      <c r="F666" s="8"/>
      <c r="G666" s="8"/>
      <c r="H666" s="5"/>
      <c r="I666" s="5"/>
      <c r="J666" s="5"/>
    </row>
    <row r="667" spans="2:10" x14ac:dyDescent="0.25">
      <c r="B667" s="1"/>
      <c r="C667" s="1"/>
      <c r="D667" s="8"/>
      <c r="E667" s="8"/>
      <c r="F667" s="8"/>
      <c r="G667" s="8"/>
      <c r="H667" s="5"/>
      <c r="I667" s="5"/>
      <c r="J667" s="5"/>
    </row>
    <row r="668" spans="2:10" x14ac:dyDescent="0.25">
      <c r="B668" s="1"/>
      <c r="C668" s="1"/>
      <c r="D668" s="8"/>
      <c r="E668" s="8"/>
      <c r="F668" s="8"/>
      <c r="G668" s="8"/>
      <c r="H668" s="5"/>
      <c r="I668" s="5"/>
      <c r="J668" s="5"/>
    </row>
    <row r="669" spans="2:10" x14ac:dyDescent="0.25">
      <c r="B669" s="1"/>
      <c r="C669" s="1"/>
      <c r="D669" s="8"/>
      <c r="E669" s="8"/>
      <c r="F669" s="8"/>
      <c r="G669" s="8"/>
      <c r="H669" s="5"/>
      <c r="I669" s="5"/>
      <c r="J669" s="5"/>
    </row>
    <row r="670" spans="2:10" x14ac:dyDescent="0.25">
      <c r="B670" s="1"/>
      <c r="C670" s="1"/>
      <c r="D670" s="8"/>
      <c r="E670" s="8"/>
      <c r="F670" s="8"/>
      <c r="G670" s="8"/>
      <c r="H670" s="5"/>
      <c r="I670" s="5"/>
      <c r="J670" s="5"/>
    </row>
    <row r="671" spans="2:10" x14ac:dyDescent="0.25">
      <c r="B671" s="1"/>
      <c r="C671" s="1"/>
      <c r="D671" s="8"/>
      <c r="E671" s="8"/>
      <c r="F671" s="8"/>
      <c r="G671" s="8"/>
      <c r="H671" s="5"/>
      <c r="I671" s="5"/>
      <c r="J671" s="5"/>
    </row>
    <row r="672" spans="2:10" x14ac:dyDescent="0.25">
      <c r="B672" s="1"/>
      <c r="C672" s="1"/>
      <c r="D672" s="8"/>
      <c r="E672" s="8"/>
      <c r="F672" s="8"/>
      <c r="G672" s="8"/>
      <c r="H672" s="5"/>
      <c r="I672" s="5"/>
      <c r="J672" s="5"/>
    </row>
    <row r="673" spans="2:10" x14ac:dyDescent="0.25">
      <c r="B673" s="1"/>
      <c r="C673" s="1"/>
      <c r="D673" s="8"/>
      <c r="E673" s="8"/>
      <c r="F673" s="8"/>
      <c r="G673" s="8"/>
      <c r="H673" s="5"/>
      <c r="I673" s="5"/>
      <c r="J673" s="5"/>
    </row>
    <row r="674" spans="2:10" x14ac:dyDescent="0.25">
      <c r="B674" s="1"/>
      <c r="C674" s="1"/>
      <c r="D674" s="8"/>
      <c r="E674" s="8"/>
      <c r="F674" s="8"/>
      <c r="G674" s="8"/>
      <c r="H674" s="5"/>
      <c r="I674" s="5"/>
      <c r="J674" s="5"/>
    </row>
    <row r="675" spans="2:10" x14ac:dyDescent="0.25">
      <c r="B675" s="1"/>
      <c r="C675" s="1"/>
      <c r="D675" s="8"/>
      <c r="E675" s="8"/>
      <c r="F675" s="8"/>
      <c r="G675" s="8"/>
      <c r="H675" s="5"/>
      <c r="I675" s="5"/>
      <c r="J675" s="5"/>
    </row>
    <row r="676" spans="2:10" x14ac:dyDescent="0.25">
      <c r="B676" s="1"/>
      <c r="C676" s="1"/>
      <c r="D676" s="8"/>
      <c r="E676" s="8"/>
      <c r="F676" s="8"/>
      <c r="G676" s="8"/>
      <c r="H676" s="5"/>
      <c r="I676" s="5"/>
      <c r="J676" s="5"/>
    </row>
    <row r="677" spans="2:10" x14ac:dyDescent="0.25">
      <c r="B677" s="1"/>
      <c r="C677" s="1"/>
      <c r="D677" s="8"/>
      <c r="E677" s="8"/>
      <c r="F677" s="8"/>
      <c r="G677" s="8"/>
      <c r="H677" s="5"/>
      <c r="I677" s="5"/>
      <c r="J677" s="5"/>
    </row>
    <row r="678" spans="2:10" x14ac:dyDescent="0.25">
      <c r="B678" s="1"/>
      <c r="C678" s="1"/>
      <c r="D678" s="8"/>
      <c r="E678" s="8"/>
      <c r="F678" s="8"/>
      <c r="G678" s="8"/>
      <c r="H678" s="5"/>
      <c r="I678" s="5"/>
      <c r="J678" s="5"/>
    </row>
    <row r="679" spans="2:10" x14ac:dyDescent="0.25">
      <c r="B679" s="1"/>
      <c r="C679" s="1"/>
      <c r="D679" s="8"/>
      <c r="E679" s="8"/>
      <c r="F679" s="8"/>
      <c r="G679" s="8"/>
      <c r="H679" s="5"/>
      <c r="I679" s="5"/>
      <c r="J679" s="5"/>
    </row>
    <row r="680" spans="2:10" x14ac:dyDescent="0.25">
      <c r="B680" s="1"/>
      <c r="C680" s="1"/>
      <c r="D680" s="8"/>
      <c r="E680" s="8"/>
      <c r="F680" s="8"/>
      <c r="G680" s="8"/>
      <c r="H680" s="5"/>
      <c r="I680" s="5"/>
      <c r="J680" s="5"/>
    </row>
    <row r="681" spans="2:10" x14ac:dyDescent="0.25">
      <c r="B681" s="1"/>
      <c r="C681" s="1"/>
      <c r="D681" s="8"/>
      <c r="E681" s="8"/>
      <c r="F681" s="8"/>
      <c r="G681" s="8"/>
      <c r="H681" s="5"/>
      <c r="I681" s="5"/>
      <c r="J681" s="5"/>
    </row>
    <row r="682" spans="2:10" x14ac:dyDescent="0.25">
      <c r="B682" s="1"/>
      <c r="C682" s="1"/>
      <c r="D682" s="8"/>
      <c r="E682" s="8"/>
      <c r="F682" s="8"/>
      <c r="G682" s="8"/>
      <c r="H682" s="5"/>
      <c r="I682" s="5"/>
      <c r="J682" s="5"/>
    </row>
    <row r="683" spans="2:10" x14ac:dyDescent="0.25">
      <c r="B683" s="1"/>
      <c r="C683" s="1"/>
      <c r="D683" s="8"/>
      <c r="E683" s="8"/>
      <c r="F683" s="8"/>
      <c r="G683" s="8"/>
      <c r="H683" s="5"/>
      <c r="I683" s="5"/>
      <c r="J683" s="5"/>
    </row>
    <row r="684" spans="2:10" x14ac:dyDescent="0.25">
      <c r="B684" s="1"/>
      <c r="C684" s="1"/>
      <c r="D684" s="8"/>
      <c r="E684" s="8"/>
      <c r="F684" s="8"/>
      <c r="G684" s="8"/>
      <c r="H684" s="5"/>
      <c r="I684" s="5"/>
      <c r="J684" s="5"/>
    </row>
    <row r="685" spans="2:10" x14ac:dyDescent="0.25">
      <c r="B685" s="1"/>
      <c r="C685" s="1"/>
      <c r="D685" s="8"/>
      <c r="E685" s="8"/>
      <c r="F685" s="8"/>
      <c r="G685" s="8"/>
      <c r="H685" s="5"/>
      <c r="I685" s="5"/>
      <c r="J685" s="5"/>
    </row>
    <row r="686" spans="2:10" x14ac:dyDescent="0.25">
      <c r="B686" s="1"/>
      <c r="C686" s="1"/>
      <c r="D686" s="8"/>
      <c r="E686" s="8"/>
      <c r="F686" s="8"/>
      <c r="G686" s="8"/>
      <c r="H686" s="5"/>
      <c r="I686" s="5"/>
      <c r="J686" s="5"/>
    </row>
    <row r="687" spans="2:10" x14ac:dyDescent="0.25">
      <c r="B687" s="1"/>
      <c r="C687" s="1"/>
      <c r="D687" s="8"/>
      <c r="E687" s="8"/>
      <c r="F687" s="8"/>
      <c r="G687" s="8"/>
      <c r="H687" s="5"/>
      <c r="I687" s="5"/>
      <c r="J687" s="5"/>
    </row>
    <row r="688" spans="2:10" x14ac:dyDescent="0.25">
      <c r="B688" s="1"/>
      <c r="C688" s="1"/>
      <c r="D688" s="8"/>
      <c r="E688" s="8"/>
      <c r="F688" s="8"/>
      <c r="G688" s="8"/>
      <c r="H688" s="5"/>
      <c r="I688" s="5"/>
      <c r="J688" s="5"/>
    </row>
    <row r="689" spans="2:10" x14ac:dyDescent="0.25">
      <c r="B689" s="1"/>
      <c r="C689" s="1"/>
      <c r="D689" s="8"/>
      <c r="E689" s="8"/>
      <c r="F689" s="8"/>
      <c r="G689" s="8"/>
      <c r="H689" s="5"/>
      <c r="I689" s="5"/>
      <c r="J689" s="5"/>
    </row>
    <row r="690" spans="2:10" x14ac:dyDescent="0.25">
      <c r="B690" s="1"/>
      <c r="C690" s="1"/>
      <c r="D690" s="8"/>
      <c r="E690" s="8"/>
      <c r="F690" s="8"/>
      <c r="G690" s="8"/>
      <c r="H690" s="5"/>
      <c r="I690" s="5"/>
      <c r="J690" s="5"/>
    </row>
    <row r="691" spans="2:10" x14ac:dyDescent="0.25">
      <c r="B691" s="1"/>
      <c r="C691" s="1"/>
      <c r="D691" s="8"/>
      <c r="E691" s="8"/>
      <c r="F691" s="8"/>
      <c r="G691" s="8"/>
      <c r="H691" s="5"/>
      <c r="I691" s="5"/>
      <c r="J691" s="5"/>
    </row>
    <row r="692" spans="2:10" x14ac:dyDescent="0.25">
      <c r="B692" s="1"/>
      <c r="C692" s="1"/>
      <c r="D692" s="8"/>
      <c r="E692" s="8"/>
      <c r="F692" s="8"/>
      <c r="G692" s="8"/>
      <c r="H692" s="5"/>
      <c r="I692" s="5"/>
      <c r="J692" s="5"/>
    </row>
    <row r="693" spans="2:10" x14ac:dyDescent="0.25">
      <c r="B693" s="1"/>
      <c r="C693" s="1"/>
      <c r="D693" s="8"/>
      <c r="E693" s="8"/>
      <c r="F693" s="8"/>
      <c r="G693" s="8"/>
      <c r="H693" s="5"/>
      <c r="I693" s="5"/>
      <c r="J693" s="5"/>
    </row>
    <row r="694" spans="2:10" x14ac:dyDescent="0.25">
      <c r="B694" s="1"/>
      <c r="C694" s="1"/>
      <c r="D694" s="8"/>
      <c r="E694" s="8"/>
      <c r="F694" s="8"/>
      <c r="G694" s="8"/>
      <c r="H694" s="5"/>
      <c r="I694" s="5"/>
      <c r="J694" s="5"/>
    </row>
    <row r="695" spans="2:10" x14ac:dyDescent="0.25">
      <c r="B695" s="1"/>
      <c r="C695" s="1"/>
      <c r="D695" s="8"/>
      <c r="E695" s="8"/>
      <c r="F695" s="8"/>
      <c r="G695" s="8"/>
      <c r="H695" s="5"/>
      <c r="I695" s="5"/>
      <c r="J695" s="5"/>
    </row>
    <row r="696" spans="2:10" x14ac:dyDescent="0.25">
      <c r="B696" s="1"/>
      <c r="C696" s="1"/>
      <c r="D696" s="8"/>
      <c r="E696" s="8"/>
      <c r="F696" s="8"/>
      <c r="G696" s="8"/>
      <c r="H696" s="5"/>
      <c r="I696" s="5"/>
      <c r="J696" s="5"/>
    </row>
    <row r="697" spans="2:10" x14ac:dyDescent="0.25">
      <c r="B697" s="1"/>
      <c r="C697" s="1"/>
      <c r="D697" s="8"/>
      <c r="E697" s="8"/>
      <c r="F697" s="8"/>
      <c r="G697" s="8"/>
      <c r="H697" s="5"/>
      <c r="I697" s="5"/>
      <c r="J697" s="5"/>
    </row>
    <row r="698" spans="2:10" x14ac:dyDescent="0.25">
      <c r="B698" s="1"/>
      <c r="C698" s="1"/>
      <c r="D698" s="8"/>
      <c r="E698" s="8"/>
      <c r="F698" s="8"/>
      <c r="G698" s="8"/>
      <c r="H698" s="5"/>
      <c r="I698" s="5"/>
      <c r="J698" s="5"/>
    </row>
    <row r="699" spans="2:10" x14ac:dyDescent="0.25">
      <c r="B699" s="1"/>
      <c r="C699" s="1"/>
      <c r="D699" s="8"/>
      <c r="E699" s="8"/>
      <c r="F699" s="8"/>
      <c r="G699" s="8"/>
      <c r="H699" s="5"/>
      <c r="I699" s="5"/>
      <c r="J699" s="5"/>
    </row>
    <row r="700" spans="2:10" x14ac:dyDescent="0.25">
      <c r="B700" s="1"/>
      <c r="C700" s="1"/>
      <c r="D700" s="8"/>
      <c r="E700" s="8"/>
      <c r="F700" s="8"/>
      <c r="G700" s="8"/>
      <c r="H700" s="5"/>
      <c r="I700" s="5"/>
      <c r="J700" s="5"/>
    </row>
    <row r="701" spans="2:10" x14ac:dyDescent="0.25">
      <c r="B701" s="1"/>
      <c r="C701" s="1"/>
      <c r="D701" s="8"/>
      <c r="E701" s="8"/>
      <c r="F701" s="8"/>
      <c r="G701" s="8"/>
      <c r="H701" s="5"/>
      <c r="I701" s="5"/>
      <c r="J701" s="5"/>
    </row>
    <row r="702" spans="2:10" x14ac:dyDescent="0.25">
      <c r="B702" s="1"/>
      <c r="C702" s="1"/>
      <c r="D702" s="8"/>
      <c r="E702" s="8"/>
      <c r="F702" s="8"/>
      <c r="G702" s="8"/>
      <c r="H702" s="5"/>
      <c r="I702" s="5"/>
      <c r="J702" s="5"/>
    </row>
    <row r="703" spans="2:10" x14ac:dyDescent="0.25">
      <c r="B703" s="1"/>
      <c r="C703" s="1"/>
      <c r="D703" s="8"/>
      <c r="E703" s="8"/>
      <c r="F703" s="8"/>
      <c r="G703" s="8"/>
      <c r="H703" s="5"/>
      <c r="I703" s="5"/>
      <c r="J703" s="5"/>
    </row>
    <row r="704" spans="2:10" x14ac:dyDescent="0.25">
      <c r="B704" s="1"/>
      <c r="C704" s="1"/>
      <c r="D704" s="8"/>
      <c r="E704" s="8"/>
      <c r="F704" s="8"/>
      <c r="G704" s="8"/>
      <c r="H704" s="5"/>
      <c r="I704" s="5"/>
      <c r="J704" s="5"/>
    </row>
    <row r="705" spans="2:10" x14ac:dyDescent="0.25">
      <c r="B705" s="1"/>
      <c r="C705" s="1"/>
      <c r="D705" s="8"/>
      <c r="E705" s="8"/>
      <c r="F705" s="8"/>
      <c r="G705" s="8"/>
      <c r="H705" s="5"/>
      <c r="I705" s="5"/>
      <c r="J705" s="5"/>
    </row>
    <row r="706" spans="2:10" x14ac:dyDescent="0.25">
      <c r="B706" s="1"/>
      <c r="C706" s="1"/>
      <c r="D706" s="8"/>
      <c r="E706" s="8"/>
      <c r="F706" s="8"/>
      <c r="G706" s="8"/>
      <c r="H706" s="5"/>
      <c r="I706" s="5"/>
      <c r="J706" s="5"/>
    </row>
    <row r="707" spans="2:10" x14ac:dyDescent="0.25">
      <c r="B707" s="1"/>
      <c r="C707" s="1"/>
      <c r="D707" s="8"/>
      <c r="E707" s="8"/>
      <c r="F707" s="8"/>
      <c r="G707" s="8"/>
      <c r="H707" s="5"/>
      <c r="I707" s="5"/>
      <c r="J707" s="5"/>
    </row>
    <row r="708" spans="2:10" x14ac:dyDescent="0.25">
      <c r="B708" s="1"/>
      <c r="C708" s="1"/>
      <c r="D708" s="8"/>
      <c r="E708" s="8"/>
      <c r="F708" s="8"/>
      <c r="G708" s="8"/>
      <c r="H708" s="5"/>
      <c r="I708" s="5"/>
      <c r="J708" s="5"/>
    </row>
    <row r="709" spans="2:10" x14ac:dyDescent="0.25">
      <c r="B709" s="1"/>
      <c r="C709" s="1"/>
      <c r="D709" s="8"/>
      <c r="E709" s="8"/>
      <c r="F709" s="8"/>
      <c r="G709" s="8"/>
      <c r="H709" s="5"/>
      <c r="I709" s="5"/>
      <c r="J709" s="5"/>
    </row>
    <row r="710" spans="2:10" x14ac:dyDescent="0.25">
      <c r="B710" s="1"/>
      <c r="C710" s="1"/>
      <c r="D710" s="8"/>
      <c r="E710" s="8"/>
      <c r="F710" s="8"/>
      <c r="G710" s="8"/>
      <c r="H710" s="5"/>
      <c r="I710" s="5"/>
      <c r="J710" s="5"/>
    </row>
    <row r="711" spans="2:10" x14ac:dyDescent="0.25">
      <c r="B711" s="1"/>
      <c r="C711" s="1"/>
      <c r="D711" s="8"/>
      <c r="E711" s="8"/>
      <c r="F711" s="8"/>
      <c r="G711" s="8"/>
      <c r="H711" s="5"/>
      <c r="I711" s="5"/>
      <c r="J711" s="5"/>
    </row>
    <row r="712" spans="2:10" x14ac:dyDescent="0.25">
      <c r="B712" s="1"/>
      <c r="C712" s="1"/>
      <c r="D712" s="8"/>
      <c r="E712" s="8"/>
      <c r="F712" s="8"/>
      <c r="G712" s="8"/>
      <c r="H712" s="5"/>
      <c r="I712" s="5"/>
      <c r="J712" s="5"/>
    </row>
    <row r="713" spans="2:10" x14ac:dyDescent="0.25">
      <c r="B713" s="1"/>
      <c r="C713" s="1"/>
      <c r="D713" s="8"/>
      <c r="E713" s="8"/>
      <c r="F713" s="8"/>
      <c r="G713" s="8"/>
      <c r="H713" s="5"/>
      <c r="I713" s="5"/>
      <c r="J713" s="5"/>
    </row>
    <row r="714" spans="2:10" x14ac:dyDescent="0.25">
      <c r="B714" s="1"/>
      <c r="C714" s="1"/>
      <c r="D714" s="8"/>
      <c r="E714" s="8"/>
      <c r="F714" s="8"/>
      <c r="G714" s="8"/>
      <c r="H714" s="5"/>
      <c r="I714" s="5"/>
      <c r="J714" s="5"/>
    </row>
    <row r="715" spans="2:10" x14ac:dyDescent="0.25">
      <c r="B715" s="1"/>
      <c r="C715" s="1"/>
      <c r="D715" s="8"/>
      <c r="E715" s="8"/>
      <c r="F715" s="8"/>
      <c r="G715" s="8"/>
      <c r="H715" s="5"/>
      <c r="I715" s="5"/>
      <c r="J715" s="5"/>
    </row>
    <row r="716" spans="2:10" x14ac:dyDescent="0.25">
      <c r="B716" s="1"/>
      <c r="C716" s="1"/>
      <c r="D716" s="8"/>
      <c r="E716" s="8"/>
      <c r="F716" s="8"/>
      <c r="G716" s="8"/>
      <c r="H716" s="5"/>
      <c r="I716" s="5"/>
      <c r="J716" s="5"/>
    </row>
    <row r="717" spans="2:10" x14ac:dyDescent="0.25">
      <c r="B717" s="1"/>
      <c r="C717" s="1"/>
      <c r="D717" s="8"/>
      <c r="E717" s="8"/>
      <c r="F717" s="8"/>
      <c r="G717" s="8"/>
      <c r="H717" s="5"/>
      <c r="I717" s="5"/>
      <c r="J717" s="5"/>
    </row>
    <row r="718" spans="2:10" x14ac:dyDescent="0.25">
      <c r="B718" s="1"/>
      <c r="C718" s="1"/>
      <c r="D718" s="8"/>
      <c r="E718" s="8"/>
      <c r="F718" s="8"/>
      <c r="G718" s="8"/>
      <c r="H718" s="5"/>
      <c r="I718" s="5"/>
      <c r="J718" s="5"/>
    </row>
    <row r="719" spans="2:10" x14ac:dyDescent="0.25">
      <c r="B719" s="1"/>
      <c r="C719" s="1"/>
      <c r="D719" s="8"/>
      <c r="E719" s="8"/>
      <c r="F719" s="8"/>
      <c r="G719" s="8"/>
      <c r="H719" s="5"/>
      <c r="I719" s="5"/>
      <c r="J719" s="5"/>
    </row>
    <row r="720" spans="2:10" x14ac:dyDescent="0.25">
      <c r="B720" s="1"/>
      <c r="C720" s="1"/>
      <c r="D720" s="8"/>
      <c r="E720" s="8"/>
      <c r="F720" s="8"/>
      <c r="G720" s="8"/>
      <c r="H720" s="5"/>
      <c r="I720" s="5"/>
      <c r="J720" s="5"/>
    </row>
    <row r="721" spans="2:10" x14ac:dyDescent="0.25">
      <c r="B721" s="1"/>
      <c r="C721" s="1"/>
      <c r="D721" s="8"/>
      <c r="E721" s="8"/>
      <c r="F721" s="8"/>
      <c r="G721" s="8"/>
      <c r="H721" s="5"/>
      <c r="I721" s="5"/>
      <c r="J721" s="5"/>
    </row>
    <row r="722" spans="2:10" x14ac:dyDescent="0.25">
      <c r="B722" s="1"/>
      <c r="C722" s="1"/>
      <c r="D722" s="8"/>
      <c r="E722" s="8"/>
      <c r="F722" s="8"/>
      <c r="G722" s="8"/>
      <c r="H722" s="5"/>
      <c r="I722" s="5"/>
      <c r="J722" s="5"/>
    </row>
    <row r="723" spans="2:10" x14ac:dyDescent="0.25">
      <c r="B723" s="1"/>
      <c r="C723" s="1"/>
      <c r="D723" s="8"/>
      <c r="E723" s="8"/>
      <c r="F723" s="8"/>
      <c r="G723" s="8"/>
      <c r="H723" s="5"/>
      <c r="I723" s="5"/>
      <c r="J723" s="5"/>
    </row>
    <row r="724" spans="2:10" x14ac:dyDescent="0.25">
      <c r="B724" s="1"/>
      <c r="C724" s="1"/>
      <c r="D724" s="8"/>
      <c r="E724" s="8"/>
      <c r="F724" s="8"/>
      <c r="G724" s="8"/>
      <c r="H724" s="5"/>
      <c r="I724" s="5"/>
      <c r="J724" s="5"/>
    </row>
    <row r="725" spans="2:10" x14ac:dyDescent="0.25">
      <c r="B725" s="1"/>
      <c r="C725" s="1"/>
      <c r="D725" s="8"/>
      <c r="E725" s="8"/>
      <c r="F725" s="8"/>
      <c r="G725" s="8"/>
      <c r="H725" s="5"/>
      <c r="I725" s="5"/>
      <c r="J725" s="5"/>
    </row>
    <row r="726" spans="2:10" x14ac:dyDescent="0.25">
      <c r="B726" s="1"/>
      <c r="C726" s="1"/>
      <c r="D726" s="8"/>
      <c r="E726" s="8"/>
      <c r="F726" s="8"/>
      <c r="G726" s="8"/>
      <c r="H726" s="5"/>
      <c r="I726" s="5"/>
      <c r="J726" s="5"/>
    </row>
    <row r="727" spans="2:10" x14ac:dyDescent="0.25">
      <c r="B727" s="1"/>
      <c r="C727" s="1"/>
      <c r="D727" s="8"/>
      <c r="E727" s="8"/>
      <c r="F727" s="8"/>
      <c r="G727" s="8"/>
      <c r="H727" s="5"/>
      <c r="I727" s="5"/>
      <c r="J727" s="5"/>
    </row>
    <row r="728" spans="2:10" x14ac:dyDescent="0.25">
      <c r="B728" s="1"/>
      <c r="C728" s="1"/>
      <c r="D728" s="8"/>
      <c r="E728" s="8"/>
      <c r="F728" s="8"/>
      <c r="G728" s="8"/>
      <c r="H728" s="5"/>
      <c r="I728" s="5"/>
      <c r="J728" s="5"/>
    </row>
    <row r="729" spans="2:10" x14ac:dyDescent="0.25">
      <c r="B729" s="1"/>
      <c r="C729" s="1"/>
      <c r="D729" s="8"/>
      <c r="E729" s="8"/>
      <c r="F729" s="8"/>
      <c r="G729" s="8"/>
      <c r="H729" s="5"/>
      <c r="I729" s="5"/>
      <c r="J729" s="5"/>
    </row>
    <row r="730" spans="2:10" x14ac:dyDescent="0.25">
      <c r="B730" s="1"/>
      <c r="C730" s="1"/>
      <c r="D730" s="8"/>
      <c r="E730" s="8"/>
      <c r="F730" s="8"/>
      <c r="G730" s="8"/>
      <c r="H730" s="5"/>
      <c r="I730" s="5"/>
      <c r="J730" s="5"/>
    </row>
    <row r="731" spans="2:10" x14ac:dyDescent="0.25">
      <c r="B731" s="1"/>
      <c r="C731" s="1"/>
      <c r="D731" s="8"/>
      <c r="E731" s="8"/>
      <c r="F731" s="8"/>
      <c r="G731" s="8"/>
      <c r="H731" s="5"/>
      <c r="I731" s="5"/>
      <c r="J731" s="5"/>
    </row>
    <row r="732" spans="2:10" x14ac:dyDescent="0.25">
      <c r="B732" s="1"/>
      <c r="C732" s="1"/>
      <c r="D732" s="8"/>
      <c r="E732" s="8"/>
      <c r="F732" s="8"/>
      <c r="G732" s="8"/>
      <c r="H732" s="5"/>
      <c r="I732" s="5"/>
      <c r="J732" s="5"/>
    </row>
    <row r="733" spans="2:10" x14ac:dyDescent="0.25">
      <c r="B733" s="1"/>
      <c r="C733" s="1"/>
      <c r="D733" s="8"/>
      <c r="E733" s="8"/>
      <c r="F733" s="8"/>
      <c r="G733" s="8"/>
      <c r="H733" s="5"/>
      <c r="I733" s="5"/>
      <c r="J733" s="5"/>
    </row>
    <row r="734" spans="2:10" x14ac:dyDescent="0.25">
      <c r="B734" s="1"/>
      <c r="C734" s="1"/>
      <c r="D734" s="8"/>
      <c r="E734" s="8"/>
      <c r="F734" s="8"/>
      <c r="G734" s="8"/>
      <c r="H734" s="5"/>
      <c r="I734" s="5"/>
      <c r="J734" s="5"/>
    </row>
    <row r="735" spans="2:10" x14ac:dyDescent="0.25">
      <c r="B735" s="1"/>
      <c r="C735" s="1"/>
      <c r="D735" s="8"/>
      <c r="E735" s="8"/>
      <c r="F735" s="8"/>
      <c r="G735" s="8"/>
      <c r="H735" s="5"/>
      <c r="I735" s="5"/>
      <c r="J735" s="5"/>
    </row>
    <row r="736" spans="2:10" x14ac:dyDescent="0.25">
      <c r="B736" s="1"/>
      <c r="C736" s="1"/>
      <c r="D736" s="8"/>
      <c r="E736" s="8"/>
      <c r="F736" s="8"/>
      <c r="G736" s="8"/>
      <c r="H736" s="5"/>
      <c r="I736" s="5"/>
      <c r="J736" s="5"/>
    </row>
    <row r="737" spans="2:10" x14ac:dyDescent="0.25">
      <c r="B737" s="1"/>
      <c r="C737" s="1"/>
      <c r="D737" s="8"/>
      <c r="E737" s="8"/>
      <c r="F737" s="8"/>
      <c r="G737" s="8"/>
      <c r="H737" s="5"/>
      <c r="I737" s="5"/>
      <c r="J737" s="5"/>
    </row>
    <row r="738" spans="2:10" x14ac:dyDescent="0.25">
      <c r="B738" s="1"/>
      <c r="C738" s="1"/>
      <c r="D738" s="8"/>
      <c r="E738" s="8"/>
      <c r="F738" s="8"/>
      <c r="G738" s="8"/>
      <c r="H738" s="5"/>
      <c r="I738" s="5"/>
      <c r="J738" s="5"/>
    </row>
    <row r="739" spans="2:10" x14ac:dyDescent="0.25">
      <c r="B739" s="1"/>
      <c r="C739" s="1"/>
      <c r="D739" s="8"/>
      <c r="E739" s="8"/>
      <c r="F739" s="8"/>
      <c r="G739" s="8"/>
      <c r="H739" s="5"/>
      <c r="I739" s="5"/>
      <c r="J739" s="5"/>
    </row>
    <row r="740" spans="2:10" x14ac:dyDescent="0.25">
      <c r="B740" s="1"/>
      <c r="C740" s="1"/>
      <c r="D740" s="8"/>
      <c r="E740" s="8"/>
      <c r="F740" s="8"/>
      <c r="G740" s="8"/>
      <c r="H740" s="5"/>
      <c r="I740" s="5"/>
      <c r="J740" s="5"/>
    </row>
    <row r="741" spans="2:10" x14ac:dyDescent="0.25">
      <c r="B741" s="1"/>
      <c r="C741" s="1"/>
      <c r="D741" s="8"/>
      <c r="E741" s="8"/>
      <c r="F741" s="8"/>
      <c r="G741" s="8"/>
      <c r="H741" s="5"/>
      <c r="I741" s="5"/>
      <c r="J741" s="5"/>
    </row>
    <row r="742" spans="2:10" x14ac:dyDescent="0.25">
      <c r="B742" s="1"/>
      <c r="C742" s="1"/>
      <c r="D742" s="8"/>
      <c r="E742" s="8"/>
      <c r="F742" s="8"/>
      <c r="G742" s="8"/>
      <c r="H742" s="5"/>
      <c r="I742" s="5"/>
      <c r="J742" s="5"/>
    </row>
    <row r="743" spans="2:10" x14ac:dyDescent="0.25">
      <c r="B743" s="1"/>
      <c r="C743" s="1"/>
      <c r="D743" s="8"/>
      <c r="E743" s="8"/>
      <c r="F743" s="8"/>
      <c r="G743" s="8"/>
      <c r="H743" s="5"/>
      <c r="I743" s="5"/>
      <c r="J743" s="5"/>
    </row>
    <row r="744" spans="2:10" x14ac:dyDescent="0.25">
      <c r="B744" s="1"/>
      <c r="C744" s="1"/>
      <c r="D744" s="8"/>
      <c r="E744" s="8"/>
      <c r="F744" s="8"/>
      <c r="G744" s="8"/>
      <c r="H744" s="5"/>
      <c r="I744" s="5"/>
      <c r="J744" s="5"/>
    </row>
    <row r="745" spans="2:10" x14ac:dyDescent="0.25">
      <c r="B745" s="1"/>
      <c r="C745" s="1"/>
      <c r="D745" s="8"/>
      <c r="E745" s="8"/>
      <c r="F745" s="8"/>
      <c r="G745" s="8"/>
      <c r="H745" s="5"/>
      <c r="I745" s="5"/>
      <c r="J745" s="5"/>
    </row>
    <row r="746" spans="2:10" x14ac:dyDescent="0.25">
      <c r="B746" s="1"/>
      <c r="C746" s="1"/>
      <c r="D746" s="8"/>
      <c r="E746" s="8"/>
      <c r="F746" s="8"/>
      <c r="G746" s="8"/>
      <c r="H746" s="5"/>
      <c r="I746" s="5"/>
      <c r="J746" s="5"/>
    </row>
    <row r="747" spans="2:10" x14ac:dyDescent="0.25">
      <c r="B747" s="1"/>
      <c r="C747" s="1"/>
      <c r="D747" s="8"/>
      <c r="E747" s="8"/>
      <c r="F747" s="8"/>
      <c r="G747" s="8"/>
      <c r="H747" s="5"/>
      <c r="I747" s="5"/>
      <c r="J747" s="5"/>
    </row>
    <row r="748" spans="2:10" x14ac:dyDescent="0.25">
      <c r="B748" s="1"/>
      <c r="C748" s="1"/>
      <c r="D748" s="8"/>
      <c r="E748" s="8"/>
      <c r="F748" s="8"/>
      <c r="G748" s="8"/>
      <c r="H748" s="5"/>
      <c r="I748" s="5"/>
      <c r="J748" s="5"/>
    </row>
    <row r="749" spans="2:10" x14ac:dyDescent="0.25">
      <c r="B749" s="1"/>
      <c r="C749" s="1"/>
      <c r="D749" s="8"/>
      <c r="E749" s="8"/>
      <c r="F749" s="8"/>
      <c r="G749" s="8"/>
      <c r="H749" s="5"/>
      <c r="I749" s="5"/>
      <c r="J749" s="5"/>
    </row>
    <row r="750" spans="2:10" x14ac:dyDescent="0.25">
      <c r="B750" s="1"/>
      <c r="C750" s="1"/>
      <c r="D750" s="8"/>
      <c r="E750" s="8"/>
      <c r="F750" s="8"/>
      <c r="G750" s="8"/>
      <c r="H750" s="5"/>
      <c r="I750" s="5"/>
      <c r="J750" s="5"/>
    </row>
    <row r="751" spans="2:10" x14ac:dyDescent="0.25">
      <c r="B751" s="1"/>
      <c r="C751" s="1"/>
      <c r="D751" s="8"/>
      <c r="E751" s="8"/>
      <c r="F751" s="8"/>
      <c r="G751" s="8"/>
      <c r="H751" s="5"/>
      <c r="I751" s="5"/>
      <c r="J751" s="5"/>
    </row>
    <row r="752" spans="2:10" x14ac:dyDescent="0.25">
      <c r="B752" s="1"/>
      <c r="C752" s="1"/>
      <c r="D752" s="8"/>
      <c r="E752" s="8"/>
      <c r="F752" s="8"/>
      <c r="G752" s="8"/>
      <c r="H752" s="5"/>
      <c r="I752" s="5"/>
      <c r="J752" s="5"/>
    </row>
    <row r="753" spans="2:10" x14ac:dyDescent="0.25">
      <c r="B753" s="1"/>
      <c r="C753" s="1"/>
      <c r="D753" s="8"/>
      <c r="E753" s="8"/>
      <c r="F753" s="8"/>
      <c r="G753" s="8"/>
      <c r="H753" s="5"/>
      <c r="I753" s="5"/>
      <c r="J753" s="5"/>
    </row>
    <row r="754" spans="2:10" x14ac:dyDescent="0.25">
      <c r="B754" s="1"/>
      <c r="C754" s="1"/>
      <c r="D754" s="8"/>
      <c r="E754" s="8"/>
      <c r="F754" s="8"/>
      <c r="G754" s="8"/>
      <c r="H754" s="5"/>
      <c r="I754" s="5"/>
      <c r="J754" s="5"/>
    </row>
    <row r="755" spans="2:10" x14ac:dyDescent="0.25">
      <c r="B755" s="1"/>
      <c r="C755" s="1"/>
      <c r="D755" s="8"/>
      <c r="E755" s="8"/>
      <c r="F755" s="8"/>
      <c r="G755" s="8"/>
      <c r="H755" s="5"/>
      <c r="I755" s="5"/>
      <c r="J755" s="5"/>
    </row>
    <row r="756" spans="2:10" x14ac:dyDescent="0.25">
      <c r="B756" s="1"/>
      <c r="C756" s="1"/>
      <c r="D756" s="8"/>
      <c r="E756" s="8"/>
      <c r="F756" s="8"/>
      <c r="G756" s="8"/>
      <c r="H756" s="5"/>
      <c r="I756" s="5"/>
      <c r="J756" s="5"/>
    </row>
    <row r="757" spans="2:10" x14ac:dyDescent="0.25">
      <c r="B757" s="1"/>
      <c r="C757" s="1"/>
      <c r="D757" s="8"/>
      <c r="E757" s="8"/>
      <c r="F757" s="8"/>
      <c r="G757" s="8"/>
      <c r="H757" s="5"/>
      <c r="I757" s="5"/>
      <c r="J757" s="5"/>
    </row>
    <row r="758" spans="2:10" x14ac:dyDescent="0.25">
      <c r="B758" s="1"/>
      <c r="C758" s="1"/>
      <c r="D758" s="8"/>
      <c r="E758" s="8"/>
      <c r="F758" s="8"/>
      <c r="G758" s="8"/>
      <c r="H758" s="5"/>
      <c r="I758" s="5"/>
      <c r="J758" s="5"/>
    </row>
    <row r="759" spans="2:10" x14ac:dyDescent="0.25">
      <c r="B759" s="1"/>
      <c r="C759" s="1"/>
      <c r="D759" s="8"/>
      <c r="E759" s="8"/>
      <c r="F759" s="8"/>
      <c r="G759" s="8"/>
      <c r="H759" s="5"/>
      <c r="I759" s="5"/>
      <c r="J759" s="5"/>
    </row>
    <row r="760" spans="2:10" x14ac:dyDescent="0.25">
      <c r="B760" s="1"/>
      <c r="C760" s="1"/>
      <c r="D760" s="8"/>
      <c r="E760" s="8"/>
      <c r="F760" s="8"/>
      <c r="G760" s="8"/>
      <c r="H760" s="5"/>
      <c r="I760" s="5"/>
      <c r="J760" s="5"/>
    </row>
    <row r="761" spans="2:10" x14ac:dyDescent="0.25">
      <c r="B761" s="1"/>
      <c r="C761" s="1"/>
      <c r="D761" s="8"/>
      <c r="E761" s="8"/>
      <c r="F761" s="8"/>
      <c r="G761" s="8"/>
      <c r="H761" s="5"/>
      <c r="I761" s="5"/>
      <c r="J761" s="5"/>
    </row>
    <row r="762" spans="2:10" x14ac:dyDescent="0.25">
      <c r="B762" s="1"/>
      <c r="C762" s="1"/>
      <c r="D762" s="8"/>
      <c r="E762" s="8"/>
      <c r="F762" s="8"/>
      <c r="G762" s="8"/>
      <c r="H762" s="5"/>
      <c r="I762" s="5"/>
      <c r="J762" s="5"/>
    </row>
    <row r="763" spans="2:10" x14ac:dyDescent="0.25">
      <c r="B763" s="1"/>
      <c r="C763" s="1"/>
      <c r="D763" s="8"/>
      <c r="E763" s="8"/>
      <c r="F763" s="8"/>
      <c r="G763" s="8"/>
      <c r="H763" s="5"/>
      <c r="I763" s="5"/>
      <c r="J763" s="5"/>
    </row>
    <row r="764" spans="2:10" x14ac:dyDescent="0.25">
      <c r="B764" s="1"/>
      <c r="C764" s="1"/>
      <c r="D764" s="8"/>
      <c r="E764" s="8"/>
      <c r="F764" s="8"/>
      <c r="G764" s="8"/>
      <c r="H764" s="5"/>
      <c r="I764" s="5"/>
      <c r="J764" s="5"/>
    </row>
    <row r="765" spans="2:10" x14ac:dyDescent="0.25">
      <c r="B765" s="1"/>
      <c r="C765" s="1"/>
      <c r="D765" s="8"/>
      <c r="E765" s="8"/>
      <c r="F765" s="8"/>
      <c r="G765" s="8"/>
      <c r="H765" s="5"/>
      <c r="I765" s="5"/>
      <c r="J765" s="5"/>
    </row>
    <row r="766" spans="2:10" x14ac:dyDescent="0.25">
      <c r="B766" s="1"/>
      <c r="C766" s="1"/>
      <c r="D766" s="8"/>
      <c r="E766" s="8"/>
      <c r="F766" s="8"/>
      <c r="G766" s="8"/>
      <c r="H766" s="5"/>
      <c r="I766" s="5"/>
      <c r="J766" s="5"/>
    </row>
    <row r="767" spans="2:10" x14ac:dyDescent="0.25">
      <c r="B767" s="1"/>
      <c r="C767" s="1"/>
      <c r="D767" s="8"/>
      <c r="E767" s="8"/>
      <c r="F767" s="8"/>
      <c r="G767" s="8"/>
      <c r="H767" s="5"/>
      <c r="I767" s="5"/>
      <c r="J767" s="5"/>
    </row>
    <row r="768" spans="2:10" x14ac:dyDescent="0.25">
      <c r="B768" s="1"/>
      <c r="C768" s="1"/>
      <c r="D768" s="8"/>
      <c r="E768" s="8"/>
      <c r="F768" s="8"/>
      <c r="G768" s="8"/>
      <c r="H768" s="5"/>
      <c r="I768" s="5"/>
      <c r="J768" s="5"/>
    </row>
    <row r="769" spans="2:10" x14ac:dyDescent="0.25">
      <c r="B769" s="1"/>
      <c r="C769" s="1"/>
      <c r="D769" s="8"/>
      <c r="E769" s="8"/>
      <c r="F769" s="8"/>
      <c r="G769" s="8"/>
      <c r="H769" s="5"/>
      <c r="I769" s="5"/>
      <c r="J769" s="5"/>
    </row>
    <row r="770" spans="2:10" x14ac:dyDescent="0.25">
      <c r="B770" s="1"/>
      <c r="C770" s="1"/>
      <c r="D770" s="8"/>
      <c r="E770" s="8"/>
      <c r="F770" s="8"/>
      <c r="G770" s="8"/>
      <c r="H770" s="5"/>
      <c r="I770" s="5"/>
      <c r="J770" s="5"/>
    </row>
    <row r="771" spans="2:10" x14ac:dyDescent="0.25">
      <c r="B771" s="1"/>
      <c r="C771" s="1"/>
      <c r="D771" s="8"/>
      <c r="E771" s="8"/>
      <c r="F771" s="8"/>
      <c r="G771" s="8"/>
      <c r="H771" s="5"/>
      <c r="I771" s="5"/>
      <c r="J771" s="5"/>
    </row>
    <row r="772" spans="2:10" x14ac:dyDescent="0.25">
      <c r="B772" s="1"/>
      <c r="C772" s="1"/>
      <c r="D772" s="8"/>
      <c r="E772" s="8"/>
      <c r="F772" s="8"/>
      <c r="G772" s="8"/>
      <c r="H772" s="5"/>
      <c r="I772" s="5"/>
      <c r="J772" s="5"/>
    </row>
    <row r="773" spans="2:10" x14ac:dyDescent="0.25">
      <c r="B773" s="1"/>
      <c r="C773" s="1"/>
      <c r="D773" s="8"/>
      <c r="E773" s="8"/>
      <c r="F773" s="8"/>
      <c r="G773" s="8"/>
      <c r="H773" s="5"/>
      <c r="I773" s="5"/>
      <c r="J773" s="5"/>
    </row>
    <row r="774" spans="2:10" x14ac:dyDescent="0.25">
      <c r="B774" s="1"/>
      <c r="C774" s="1"/>
      <c r="D774" s="8"/>
      <c r="E774" s="8"/>
      <c r="F774" s="8"/>
      <c r="G774" s="8"/>
      <c r="H774" s="5"/>
      <c r="I774" s="5"/>
      <c r="J774" s="5"/>
    </row>
    <row r="775" spans="2:10" x14ac:dyDescent="0.25">
      <c r="B775" s="1"/>
      <c r="C775" s="1"/>
      <c r="D775" s="8"/>
      <c r="E775" s="8"/>
      <c r="F775" s="8"/>
      <c r="G775" s="8"/>
      <c r="H775" s="5"/>
      <c r="I775" s="5"/>
      <c r="J775" s="5"/>
    </row>
    <row r="776" spans="2:10" x14ac:dyDescent="0.25">
      <c r="B776" s="1"/>
      <c r="C776" s="1"/>
      <c r="D776" s="8"/>
      <c r="E776" s="8"/>
      <c r="F776" s="8"/>
      <c r="G776" s="8"/>
      <c r="H776" s="5"/>
      <c r="I776" s="5"/>
      <c r="J776" s="5"/>
    </row>
    <row r="777" spans="2:10" x14ac:dyDescent="0.25">
      <c r="B777" s="1"/>
      <c r="C777" s="1"/>
      <c r="D777" s="8"/>
      <c r="E777" s="8"/>
      <c r="F777" s="8"/>
      <c r="G777" s="8"/>
      <c r="H777" s="5"/>
      <c r="I777" s="5"/>
      <c r="J777" s="5"/>
    </row>
    <row r="778" spans="2:10" x14ac:dyDescent="0.25">
      <c r="B778" s="1"/>
      <c r="C778" s="1"/>
      <c r="D778" s="8"/>
      <c r="E778" s="8"/>
      <c r="F778" s="8"/>
      <c r="G778" s="8"/>
      <c r="H778" s="5"/>
      <c r="I778" s="5"/>
      <c r="J778" s="5"/>
    </row>
    <row r="779" spans="2:10" x14ac:dyDescent="0.25">
      <c r="B779" s="1"/>
      <c r="C779" s="1"/>
      <c r="D779" s="8"/>
      <c r="E779" s="8"/>
      <c r="F779" s="8"/>
      <c r="G779" s="8"/>
      <c r="H779" s="5"/>
      <c r="I779" s="5"/>
      <c r="J779" s="5"/>
    </row>
    <row r="780" spans="2:10" x14ac:dyDescent="0.25">
      <c r="B780" s="1"/>
      <c r="C780" s="1"/>
      <c r="D780" s="8"/>
      <c r="E780" s="8"/>
      <c r="F780" s="8"/>
      <c r="G780" s="8"/>
      <c r="H780" s="5"/>
      <c r="I780" s="5"/>
      <c r="J780" s="5"/>
    </row>
    <row r="781" spans="2:10" x14ac:dyDescent="0.25">
      <c r="B781" s="1"/>
      <c r="C781" s="1"/>
      <c r="D781" s="8"/>
      <c r="E781" s="8"/>
      <c r="F781" s="8"/>
      <c r="G781" s="8"/>
      <c r="H781" s="5"/>
      <c r="I781" s="5"/>
      <c r="J781" s="5"/>
    </row>
    <row r="782" spans="2:10" x14ac:dyDescent="0.25">
      <c r="B782" s="1"/>
      <c r="C782" s="1"/>
      <c r="D782" s="8"/>
      <c r="E782" s="8"/>
      <c r="F782" s="8"/>
      <c r="G782" s="8"/>
      <c r="H782" s="5"/>
      <c r="I782" s="5"/>
      <c r="J782" s="5"/>
    </row>
    <row r="783" spans="2:10" x14ac:dyDescent="0.25">
      <c r="B783" s="1"/>
      <c r="C783" s="1"/>
      <c r="D783" s="8"/>
      <c r="E783" s="8"/>
      <c r="F783" s="8"/>
      <c r="G783" s="8"/>
      <c r="H783" s="5"/>
      <c r="I783" s="5"/>
      <c r="J783" s="5"/>
    </row>
    <row r="784" spans="2:10" x14ac:dyDescent="0.25">
      <c r="B784" s="1"/>
      <c r="C784" s="1"/>
      <c r="D784" s="8"/>
      <c r="E784" s="8"/>
      <c r="F784" s="8"/>
      <c r="G784" s="8"/>
      <c r="H784" s="5"/>
      <c r="I784" s="5"/>
      <c r="J784" s="5"/>
    </row>
    <row r="785" spans="2:10" x14ac:dyDescent="0.25">
      <c r="B785" s="1"/>
      <c r="C785" s="1"/>
      <c r="D785" s="8"/>
      <c r="E785" s="8"/>
      <c r="F785" s="8"/>
      <c r="G785" s="8"/>
      <c r="H785" s="5"/>
      <c r="I785" s="5"/>
      <c r="J785" s="5"/>
    </row>
    <row r="786" spans="2:10" x14ac:dyDescent="0.25">
      <c r="B786" s="1"/>
      <c r="C786" s="1"/>
      <c r="D786" s="8"/>
      <c r="E786" s="8"/>
      <c r="F786" s="8"/>
      <c r="G786" s="8"/>
      <c r="H786" s="5"/>
      <c r="I786" s="5"/>
      <c r="J786" s="5"/>
    </row>
    <row r="787" spans="2:10" x14ac:dyDescent="0.25">
      <c r="B787" s="1"/>
      <c r="C787" s="1"/>
      <c r="D787" s="8"/>
      <c r="E787" s="8"/>
      <c r="F787" s="8"/>
      <c r="G787" s="8"/>
      <c r="H787" s="5"/>
      <c r="I787" s="5"/>
      <c r="J787" s="5"/>
    </row>
    <row r="788" spans="2:10" x14ac:dyDescent="0.25">
      <c r="B788" s="1"/>
      <c r="C788" s="1"/>
      <c r="D788" s="8"/>
      <c r="E788" s="8"/>
      <c r="F788" s="8"/>
      <c r="G788" s="8"/>
      <c r="H788" s="5"/>
      <c r="I788" s="5"/>
      <c r="J788" s="5"/>
    </row>
    <row r="789" spans="2:10" x14ac:dyDescent="0.25">
      <c r="B789" s="1"/>
      <c r="C789" s="1"/>
      <c r="D789" s="8"/>
      <c r="E789" s="8"/>
      <c r="F789" s="8"/>
      <c r="G789" s="8"/>
      <c r="H789" s="5"/>
      <c r="I789" s="5"/>
      <c r="J789" s="5"/>
    </row>
    <row r="790" spans="2:10" x14ac:dyDescent="0.25">
      <c r="B790" s="1"/>
      <c r="C790" s="1"/>
      <c r="D790" s="8"/>
      <c r="E790" s="8"/>
      <c r="F790" s="8"/>
      <c r="G790" s="8"/>
      <c r="H790" s="5"/>
      <c r="I790" s="5"/>
      <c r="J790" s="5"/>
    </row>
    <row r="791" spans="2:10" x14ac:dyDescent="0.25">
      <c r="B791" s="1"/>
      <c r="C791" s="1"/>
      <c r="D791" s="8"/>
      <c r="E791" s="8"/>
      <c r="F791" s="8"/>
      <c r="G791" s="8"/>
      <c r="H791" s="5"/>
      <c r="I791" s="5"/>
      <c r="J791" s="5"/>
    </row>
    <row r="792" spans="2:10" x14ac:dyDescent="0.25">
      <c r="B792" s="1"/>
      <c r="C792" s="1"/>
      <c r="D792" s="8"/>
      <c r="E792" s="8"/>
      <c r="F792" s="8"/>
      <c r="G792" s="8"/>
      <c r="H792" s="5"/>
      <c r="I792" s="5"/>
      <c r="J792" s="5"/>
    </row>
    <row r="793" spans="2:10" x14ac:dyDescent="0.25">
      <c r="B793" s="1"/>
      <c r="C793" s="1"/>
      <c r="D793" s="8"/>
      <c r="E793" s="8"/>
      <c r="F793" s="8"/>
      <c r="G793" s="8"/>
      <c r="H793" s="5"/>
      <c r="I793" s="5"/>
      <c r="J793" s="5"/>
    </row>
    <row r="794" spans="2:10" x14ac:dyDescent="0.25">
      <c r="B794" s="1"/>
      <c r="C794" s="1"/>
      <c r="D794" s="8"/>
      <c r="E794" s="8"/>
      <c r="F794" s="8"/>
      <c r="G794" s="8"/>
      <c r="H794" s="5"/>
      <c r="I794" s="5"/>
      <c r="J794" s="5"/>
    </row>
    <row r="795" spans="2:10" x14ac:dyDescent="0.25">
      <c r="B795" s="1"/>
      <c r="C795" s="1"/>
      <c r="D795" s="8"/>
      <c r="E795" s="8"/>
      <c r="F795" s="8"/>
      <c r="G795" s="8"/>
      <c r="H795" s="5"/>
      <c r="I795" s="5"/>
      <c r="J795" s="5"/>
    </row>
    <row r="796" spans="2:10" x14ac:dyDescent="0.25">
      <c r="B796" s="1"/>
      <c r="C796" s="1"/>
      <c r="D796" s="8"/>
      <c r="E796" s="8"/>
      <c r="F796" s="8"/>
      <c r="G796" s="8"/>
      <c r="H796" s="5"/>
      <c r="I796" s="5"/>
      <c r="J796" s="5"/>
    </row>
    <row r="797" spans="2:10" x14ac:dyDescent="0.25">
      <c r="B797" s="1"/>
      <c r="C797" s="1"/>
      <c r="D797" s="8"/>
      <c r="E797" s="8"/>
      <c r="F797" s="8"/>
      <c r="G797" s="8"/>
      <c r="H797" s="5"/>
      <c r="I797" s="5"/>
      <c r="J797" s="5"/>
    </row>
    <row r="798" spans="2:10" x14ac:dyDescent="0.25">
      <c r="B798" s="1"/>
      <c r="C798" s="1"/>
      <c r="D798" s="8"/>
      <c r="E798" s="8"/>
      <c r="F798" s="8"/>
      <c r="G798" s="8"/>
      <c r="H798" s="5"/>
      <c r="I798" s="5"/>
      <c r="J798" s="5"/>
    </row>
    <row r="799" spans="2:10" x14ac:dyDescent="0.25">
      <c r="B799" s="1"/>
      <c r="C799" s="1"/>
      <c r="D799" s="8"/>
      <c r="E799" s="8"/>
      <c r="F799" s="8"/>
      <c r="G799" s="8"/>
      <c r="H799" s="5"/>
      <c r="I799" s="5"/>
      <c r="J799" s="5"/>
    </row>
    <row r="800" spans="2:10" x14ac:dyDescent="0.25">
      <c r="B800" s="1"/>
      <c r="C800" s="1"/>
      <c r="D800" s="8"/>
      <c r="E800" s="8"/>
      <c r="F800" s="8"/>
      <c r="G800" s="8"/>
      <c r="H800" s="5"/>
      <c r="I800" s="5"/>
      <c r="J800" s="5"/>
    </row>
    <row r="801" spans="2:10" x14ac:dyDescent="0.25">
      <c r="B801" s="1"/>
      <c r="C801" s="1"/>
      <c r="D801" s="8"/>
      <c r="E801" s="8"/>
      <c r="F801" s="8"/>
      <c r="G801" s="8"/>
      <c r="H801" s="5"/>
      <c r="I801" s="5"/>
      <c r="J801" s="5"/>
    </row>
    <row r="802" spans="2:10" x14ac:dyDescent="0.25">
      <c r="B802" s="1"/>
      <c r="C802" s="1"/>
      <c r="D802" s="8"/>
      <c r="E802" s="8"/>
      <c r="F802" s="8"/>
      <c r="G802" s="8"/>
      <c r="H802" s="5"/>
      <c r="I802" s="5"/>
      <c r="J802" s="5"/>
    </row>
    <row r="803" spans="2:10" x14ac:dyDescent="0.25">
      <c r="B803" s="1"/>
      <c r="C803" s="1"/>
      <c r="D803" s="8"/>
      <c r="E803" s="8"/>
      <c r="F803" s="8"/>
      <c r="G803" s="8"/>
      <c r="H803" s="5"/>
      <c r="I803" s="5"/>
      <c r="J803" s="5"/>
    </row>
    <row r="804" spans="2:10" x14ac:dyDescent="0.25">
      <c r="B804" s="1"/>
      <c r="C804" s="1"/>
      <c r="D804" s="8"/>
      <c r="E804" s="8"/>
      <c r="F804" s="8"/>
      <c r="G804" s="8"/>
      <c r="H804" s="5"/>
      <c r="I804" s="5"/>
      <c r="J804" s="5"/>
    </row>
    <row r="805" spans="2:10" x14ac:dyDescent="0.25">
      <c r="B805" s="1"/>
      <c r="C805" s="1"/>
      <c r="D805" s="8"/>
      <c r="E805" s="8"/>
      <c r="F805" s="8"/>
      <c r="G805" s="8"/>
      <c r="H805" s="5"/>
      <c r="I805" s="5"/>
      <c r="J805" s="5"/>
    </row>
    <row r="806" spans="2:10" x14ac:dyDescent="0.25">
      <c r="B806" s="1"/>
      <c r="C806" s="1"/>
      <c r="D806" s="8"/>
      <c r="E806" s="8"/>
      <c r="F806" s="8"/>
      <c r="G806" s="8"/>
      <c r="H806" s="5"/>
      <c r="I806" s="5"/>
      <c r="J806" s="5"/>
    </row>
    <row r="807" spans="2:10" x14ac:dyDescent="0.25">
      <c r="B807" s="1"/>
      <c r="C807" s="1"/>
      <c r="D807" s="8"/>
      <c r="E807" s="8"/>
      <c r="F807" s="8"/>
      <c r="G807" s="8"/>
      <c r="H807" s="5"/>
      <c r="I807" s="5"/>
      <c r="J807" s="5"/>
    </row>
    <row r="808" spans="2:10" x14ac:dyDescent="0.25">
      <c r="B808" s="1"/>
      <c r="C808" s="1"/>
      <c r="D808" s="8"/>
      <c r="E808" s="8"/>
      <c r="F808" s="8"/>
      <c r="G808" s="8"/>
      <c r="H808" s="5"/>
      <c r="I808" s="5"/>
      <c r="J808" s="5"/>
    </row>
    <row r="809" spans="2:10" x14ac:dyDescent="0.25">
      <c r="B809" s="1"/>
      <c r="C809" s="1"/>
      <c r="D809" s="8"/>
      <c r="E809" s="8"/>
      <c r="F809" s="8"/>
      <c r="G809" s="8"/>
      <c r="H809" s="5"/>
      <c r="I809" s="5"/>
      <c r="J809" s="5"/>
    </row>
    <row r="810" spans="2:10" x14ac:dyDescent="0.25">
      <c r="B810" s="1"/>
      <c r="C810" s="1"/>
      <c r="D810" s="8"/>
      <c r="E810" s="8"/>
      <c r="F810" s="8"/>
      <c r="G810" s="8"/>
      <c r="H810" s="5"/>
      <c r="I810" s="5"/>
      <c r="J810" s="5"/>
    </row>
    <row r="811" spans="2:10" x14ac:dyDescent="0.25">
      <c r="B811" s="1"/>
      <c r="C811" s="1"/>
      <c r="D811" s="8"/>
      <c r="E811" s="8"/>
      <c r="F811" s="8"/>
      <c r="G811" s="8"/>
      <c r="H811" s="5"/>
      <c r="I811" s="5"/>
      <c r="J811" s="5"/>
    </row>
    <row r="812" spans="2:10" x14ac:dyDescent="0.25">
      <c r="B812" s="1"/>
      <c r="C812" s="1"/>
      <c r="D812" s="8"/>
      <c r="E812" s="8"/>
      <c r="F812" s="8"/>
      <c r="G812" s="8"/>
      <c r="H812" s="5"/>
      <c r="I812" s="5"/>
      <c r="J812" s="5"/>
    </row>
    <row r="813" spans="2:10" x14ac:dyDescent="0.25">
      <c r="B813" s="1"/>
      <c r="C813" s="1"/>
      <c r="D813" s="8"/>
      <c r="E813" s="8"/>
      <c r="F813" s="8"/>
      <c r="G813" s="8"/>
      <c r="H813" s="5"/>
      <c r="I813" s="5"/>
      <c r="J813" s="5"/>
    </row>
    <row r="814" spans="2:10" x14ac:dyDescent="0.25">
      <c r="B814" s="1"/>
      <c r="C814" s="1"/>
      <c r="D814" s="8"/>
      <c r="E814" s="8"/>
      <c r="F814" s="8"/>
      <c r="G814" s="8"/>
      <c r="H814" s="5"/>
      <c r="I814" s="5"/>
      <c r="J814" s="5"/>
    </row>
    <row r="815" spans="2:10" x14ac:dyDescent="0.25">
      <c r="B815" s="1"/>
      <c r="C815" s="1"/>
      <c r="D815" s="8"/>
      <c r="E815" s="8"/>
      <c r="F815" s="8"/>
      <c r="G815" s="8"/>
      <c r="H815" s="5"/>
      <c r="I815" s="5"/>
      <c r="J815" s="5"/>
    </row>
    <row r="816" spans="2:10" x14ac:dyDescent="0.25">
      <c r="B816" s="1"/>
      <c r="C816" s="1"/>
      <c r="D816" s="8"/>
      <c r="E816" s="8"/>
      <c r="F816" s="8"/>
      <c r="G816" s="8"/>
      <c r="H816" s="5"/>
      <c r="I816" s="5"/>
      <c r="J816" s="5"/>
    </row>
    <row r="817" spans="2:10" x14ac:dyDescent="0.25">
      <c r="B817" s="1"/>
      <c r="C817" s="1"/>
      <c r="D817" s="8"/>
      <c r="E817" s="8"/>
      <c r="F817" s="8"/>
      <c r="G817" s="8"/>
      <c r="H817" s="5"/>
      <c r="I817" s="5"/>
      <c r="J817" s="5"/>
    </row>
    <row r="818" spans="2:10" x14ac:dyDescent="0.25">
      <c r="B818" s="1"/>
      <c r="C818" s="1"/>
      <c r="D818" s="8"/>
      <c r="E818" s="8"/>
      <c r="F818" s="8"/>
      <c r="G818" s="8"/>
      <c r="H818" s="5"/>
      <c r="I818" s="5"/>
      <c r="J818" s="5"/>
    </row>
    <row r="819" spans="2:10" x14ac:dyDescent="0.25">
      <c r="B819" s="1"/>
      <c r="C819" s="1"/>
      <c r="D819" s="8"/>
      <c r="E819" s="8"/>
      <c r="F819" s="8"/>
      <c r="G819" s="8"/>
      <c r="H819" s="5"/>
      <c r="I819" s="5"/>
      <c r="J819" s="5"/>
    </row>
    <row r="820" spans="2:10" x14ac:dyDescent="0.25">
      <c r="B820" s="1"/>
      <c r="C820" s="1"/>
      <c r="D820" s="8"/>
      <c r="E820" s="8"/>
      <c r="F820" s="8"/>
      <c r="G820" s="8"/>
      <c r="H820" s="5"/>
      <c r="I820" s="5"/>
      <c r="J820" s="5"/>
    </row>
    <row r="821" spans="2:10" x14ac:dyDescent="0.25">
      <c r="B821" s="1"/>
      <c r="C821" s="1"/>
      <c r="D821" s="8"/>
      <c r="E821" s="8"/>
      <c r="F821" s="8"/>
      <c r="G821" s="8"/>
      <c r="H821" s="5"/>
      <c r="I821" s="5"/>
      <c r="J821" s="5"/>
    </row>
    <row r="822" spans="2:10" x14ac:dyDescent="0.25">
      <c r="B822" s="1"/>
      <c r="C822" s="1"/>
      <c r="D822" s="8"/>
      <c r="E822" s="8"/>
      <c r="F822" s="8"/>
      <c r="G822" s="8"/>
      <c r="H822" s="5"/>
      <c r="I822" s="5"/>
      <c r="J822" s="5"/>
    </row>
    <row r="823" spans="2:10" x14ac:dyDescent="0.25">
      <c r="B823" s="1"/>
      <c r="C823" s="1"/>
      <c r="D823" s="8"/>
      <c r="E823" s="8"/>
      <c r="F823" s="8"/>
      <c r="G823" s="8"/>
      <c r="H823" s="5"/>
      <c r="I823" s="5"/>
      <c r="J823" s="5"/>
    </row>
    <row r="824" spans="2:10" x14ac:dyDescent="0.25">
      <c r="B824" s="1"/>
      <c r="C824" s="1"/>
      <c r="D824" s="8"/>
      <c r="E824" s="8"/>
      <c r="F824" s="8"/>
      <c r="G824" s="8"/>
      <c r="H824" s="5"/>
      <c r="I824" s="5"/>
      <c r="J824" s="5"/>
    </row>
    <row r="825" spans="2:10" x14ac:dyDescent="0.25">
      <c r="B825" s="1"/>
      <c r="C825" s="1"/>
      <c r="D825" s="8"/>
      <c r="E825" s="8"/>
      <c r="F825" s="8"/>
      <c r="G825" s="8"/>
      <c r="H825" s="5"/>
      <c r="I825" s="5"/>
      <c r="J825" s="5"/>
    </row>
    <row r="826" spans="2:10" x14ac:dyDescent="0.25">
      <c r="B826" s="1"/>
      <c r="C826" s="1"/>
      <c r="D826" s="8"/>
      <c r="E826" s="8"/>
      <c r="F826" s="8"/>
      <c r="G826" s="8"/>
      <c r="H826" s="5"/>
      <c r="I826" s="5"/>
      <c r="J826" s="5"/>
    </row>
    <row r="827" spans="2:10" x14ac:dyDescent="0.25">
      <c r="B827" s="1"/>
      <c r="C827" s="1"/>
      <c r="D827" s="8"/>
      <c r="E827" s="8"/>
      <c r="F827" s="8"/>
      <c r="G827" s="8"/>
      <c r="H827" s="5"/>
      <c r="I827" s="5"/>
      <c r="J827" s="5"/>
    </row>
    <row r="828" spans="2:10" x14ac:dyDescent="0.25">
      <c r="B828" s="1"/>
      <c r="C828" s="1"/>
      <c r="D828" s="8"/>
      <c r="E828" s="8"/>
      <c r="F828" s="8"/>
      <c r="G828" s="8"/>
      <c r="H828" s="5"/>
      <c r="I828" s="5"/>
      <c r="J828" s="5"/>
    </row>
    <row r="829" spans="2:10" x14ac:dyDescent="0.25">
      <c r="B829" s="1"/>
      <c r="C829" s="1"/>
      <c r="D829" s="8"/>
      <c r="E829" s="8"/>
      <c r="F829" s="8"/>
      <c r="G829" s="8"/>
      <c r="H829" s="5"/>
      <c r="I829" s="5"/>
      <c r="J829" s="5"/>
    </row>
    <row r="830" spans="2:10" x14ac:dyDescent="0.25">
      <c r="B830" s="1"/>
      <c r="C830" s="1"/>
      <c r="D830" s="8"/>
      <c r="E830" s="8"/>
      <c r="F830" s="8"/>
      <c r="G830" s="8"/>
      <c r="H830" s="5"/>
      <c r="I830" s="5"/>
      <c r="J830" s="5"/>
    </row>
    <row r="831" spans="2:10" x14ac:dyDescent="0.25">
      <c r="B831" s="1"/>
      <c r="C831" s="1"/>
      <c r="D831" s="8"/>
      <c r="E831" s="8"/>
      <c r="F831" s="8"/>
      <c r="G831" s="8"/>
      <c r="H831" s="5"/>
      <c r="I831" s="5"/>
      <c r="J831" s="5"/>
    </row>
    <row r="832" spans="2:10" x14ac:dyDescent="0.25">
      <c r="B832" s="1"/>
      <c r="C832" s="1"/>
      <c r="D832" s="8"/>
      <c r="E832" s="8"/>
      <c r="F832" s="8"/>
      <c r="G832" s="8"/>
      <c r="H832" s="5"/>
      <c r="I832" s="5"/>
      <c r="J832" s="5"/>
    </row>
    <row r="833" spans="2:10" x14ac:dyDescent="0.25">
      <c r="B833" s="1"/>
      <c r="C833" s="1"/>
      <c r="D833" s="8"/>
      <c r="E833" s="8"/>
      <c r="F833" s="8"/>
      <c r="G833" s="8"/>
      <c r="H833" s="5"/>
      <c r="I833" s="5"/>
      <c r="J833" s="5"/>
    </row>
    <row r="834" spans="2:10" x14ac:dyDescent="0.25">
      <c r="B834" s="1"/>
      <c r="C834" s="1"/>
      <c r="D834" s="8"/>
      <c r="E834" s="8"/>
      <c r="F834" s="8"/>
      <c r="G834" s="8"/>
      <c r="H834" s="5"/>
      <c r="I834" s="5"/>
      <c r="J834" s="5"/>
    </row>
    <row r="835" spans="2:10" x14ac:dyDescent="0.25">
      <c r="B835" s="1"/>
      <c r="C835" s="1"/>
      <c r="D835" s="8"/>
      <c r="E835" s="8"/>
      <c r="F835" s="8"/>
      <c r="G835" s="8"/>
      <c r="H835" s="5"/>
      <c r="I835" s="5"/>
      <c r="J835" s="5"/>
    </row>
    <row r="836" spans="2:10" x14ac:dyDescent="0.25">
      <c r="B836" s="1"/>
      <c r="C836" s="1"/>
      <c r="D836" s="8"/>
      <c r="E836" s="8"/>
      <c r="F836" s="8"/>
      <c r="G836" s="8"/>
      <c r="H836" s="5"/>
      <c r="I836" s="5"/>
      <c r="J836" s="5"/>
    </row>
    <row r="837" spans="2:10" x14ac:dyDescent="0.25">
      <c r="B837" s="1"/>
      <c r="C837" s="1"/>
      <c r="D837" s="8"/>
      <c r="E837" s="8"/>
      <c r="F837" s="8"/>
      <c r="G837" s="8"/>
      <c r="H837" s="5"/>
      <c r="I837" s="5"/>
      <c r="J837" s="5"/>
    </row>
    <row r="838" spans="2:10" x14ac:dyDescent="0.25">
      <c r="B838" s="1"/>
      <c r="C838" s="1"/>
      <c r="D838" s="8"/>
      <c r="E838" s="8"/>
      <c r="F838" s="8"/>
      <c r="G838" s="8"/>
      <c r="H838" s="5"/>
      <c r="I838" s="5"/>
      <c r="J838" s="5"/>
    </row>
    <row r="839" spans="2:10" x14ac:dyDescent="0.25">
      <c r="B839" s="1"/>
      <c r="C839" s="1"/>
      <c r="D839" s="8"/>
      <c r="E839" s="8"/>
      <c r="F839" s="8"/>
      <c r="G839" s="8"/>
      <c r="H839" s="5"/>
      <c r="I839" s="5"/>
      <c r="J839" s="5"/>
    </row>
    <row r="840" spans="2:10" x14ac:dyDescent="0.25">
      <c r="B840" s="1"/>
      <c r="C840" s="1"/>
      <c r="D840" s="8"/>
      <c r="E840" s="8"/>
      <c r="F840" s="8"/>
      <c r="G840" s="8"/>
      <c r="H840" s="5"/>
      <c r="I840" s="5"/>
      <c r="J840" s="5"/>
    </row>
    <row r="841" spans="2:10" x14ac:dyDescent="0.25">
      <c r="B841" s="1"/>
      <c r="C841" s="1"/>
      <c r="D841" s="8"/>
      <c r="E841" s="8"/>
      <c r="F841" s="8"/>
      <c r="G841" s="8"/>
      <c r="H841" s="5"/>
      <c r="I841" s="5"/>
      <c r="J841" s="5"/>
    </row>
    <row r="842" spans="2:10" x14ac:dyDescent="0.25">
      <c r="B842" s="1"/>
      <c r="C842" s="1"/>
      <c r="D842" s="8"/>
      <c r="E842" s="8"/>
      <c r="F842" s="8"/>
      <c r="G842" s="8"/>
      <c r="H842" s="5"/>
      <c r="I842" s="5"/>
      <c r="J842" s="5"/>
    </row>
    <row r="843" spans="2:10" x14ac:dyDescent="0.25">
      <c r="B843" s="1"/>
      <c r="C843" s="1"/>
      <c r="D843" s="8"/>
      <c r="E843" s="8"/>
      <c r="F843" s="8"/>
      <c r="G843" s="8"/>
      <c r="H843" s="5"/>
      <c r="I843" s="5"/>
      <c r="J843" s="5"/>
    </row>
    <row r="844" spans="2:10" x14ac:dyDescent="0.25">
      <c r="B844" s="1"/>
      <c r="C844" s="1"/>
      <c r="D844" s="8"/>
      <c r="E844" s="8"/>
      <c r="F844" s="8"/>
      <c r="G844" s="8"/>
      <c r="H844" s="5"/>
      <c r="I844" s="5"/>
      <c r="J844" s="5"/>
    </row>
    <row r="845" spans="2:10" x14ac:dyDescent="0.25">
      <c r="B845" s="1"/>
      <c r="C845" s="1"/>
      <c r="D845" s="8"/>
      <c r="E845" s="8"/>
      <c r="F845" s="8"/>
      <c r="G845" s="8"/>
      <c r="H845" s="5"/>
      <c r="I845" s="5"/>
      <c r="J845" s="5"/>
    </row>
    <row r="846" spans="2:10" x14ac:dyDescent="0.25">
      <c r="B846" s="1"/>
      <c r="C846" s="1"/>
      <c r="D846" s="8"/>
      <c r="E846" s="8"/>
      <c r="F846" s="8"/>
      <c r="G846" s="8"/>
      <c r="H846" s="5"/>
      <c r="I846" s="5"/>
      <c r="J846" s="5"/>
    </row>
    <row r="847" spans="2:10" x14ac:dyDescent="0.25">
      <c r="B847" s="1"/>
      <c r="C847" s="1"/>
      <c r="D847" s="8"/>
      <c r="E847" s="8"/>
      <c r="F847" s="8"/>
      <c r="G847" s="8"/>
      <c r="H847" s="5"/>
      <c r="I847" s="5"/>
      <c r="J847" s="5"/>
    </row>
    <row r="848" spans="2:10" x14ac:dyDescent="0.25">
      <c r="B848" s="1"/>
      <c r="C848" s="1"/>
      <c r="D848" s="8"/>
      <c r="E848" s="8"/>
      <c r="F848" s="8"/>
      <c r="G848" s="8"/>
      <c r="H848" s="5"/>
      <c r="I848" s="5"/>
      <c r="J848" s="5"/>
    </row>
    <row r="849" spans="2:10" x14ac:dyDescent="0.25">
      <c r="B849" s="1"/>
      <c r="C849" s="1"/>
      <c r="D849" s="8"/>
      <c r="E849" s="8"/>
      <c r="F849" s="8"/>
      <c r="G849" s="8"/>
      <c r="H849" s="5"/>
      <c r="I849" s="5"/>
      <c r="J849" s="5"/>
    </row>
    <row r="850" spans="2:10" x14ac:dyDescent="0.25">
      <c r="B850" s="1"/>
      <c r="C850" s="1"/>
      <c r="D850" s="8"/>
      <c r="E850" s="8"/>
      <c r="F850" s="8"/>
      <c r="G850" s="8"/>
      <c r="H850" s="5"/>
      <c r="I850" s="5"/>
      <c r="J850" s="5"/>
    </row>
    <row r="851" spans="2:10" x14ac:dyDescent="0.25">
      <c r="B851" s="1"/>
      <c r="C851" s="1"/>
      <c r="D851" s="8"/>
      <c r="E851" s="8"/>
      <c r="F851" s="8"/>
      <c r="G851" s="8"/>
      <c r="H851" s="5"/>
      <c r="I851" s="5"/>
      <c r="J851" s="5"/>
    </row>
    <row r="852" spans="2:10" x14ac:dyDescent="0.25">
      <c r="B852" s="1"/>
      <c r="C852" s="1"/>
      <c r="D852" s="8"/>
      <c r="E852" s="8"/>
      <c r="F852" s="8"/>
      <c r="G852" s="8"/>
      <c r="H852" s="5"/>
      <c r="I852" s="5"/>
      <c r="J852" s="5"/>
    </row>
    <row r="853" spans="2:10" x14ac:dyDescent="0.25">
      <c r="B853" s="1"/>
      <c r="C853" s="1"/>
      <c r="D853" s="8"/>
      <c r="E853" s="8"/>
      <c r="F853" s="8"/>
      <c r="G853" s="8"/>
      <c r="H853" s="5"/>
      <c r="I853" s="5"/>
      <c r="J853" s="5"/>
    </row>
    <row r="854" spans="2:10" x14ac:dyDescent="0.25">
      <c r="B854" s="1"/>
      <c r="C854" s="1"/>
      <c r="D854" s="8"/>
      <c r="E854" s="8"/>
      <c r="F854" s="8"/>
      <c r="G854" s="8"/>
      <c r="H854" s="5"/>
      <c r="I854" s="5"/>
      <c r="J854" s="5"/>
    </row>
    <row r="855" spans="2:10" x14ac:dyDescent="0.25">
      <c r="B855" s="1"/>
      <c r="C855" s="1"/>
      <c r="D855" s="8"/>
      <c r="E855" s="8"/>
      <c r="F855" s="8"/>
      <c r="G855" s="8"/>
      <c r="H855" s="5"/>
      <c r="I855" s="5"/>
      <c r="J855" s="5"/>
    </row>
    <row r="856" spans="2:10" x14ac:dyDescent="0.25">
      <c r="B856" s="1"/>
      <c r="C856" s="1"/>
      <c r="D856" s="8"/>
      <c r="E856" s="8"/>
      <c r="F856" s="8"/>
      <c r="G856" s="8"/>
      <c r="H856" s="5"/>
      <c r="I856" s="5"/>
      <c r="J856" s="5"/>
    </row>
    <row r="857" spans="2:10" x14ac:dyDescent="0.25">
      <c r="B857" s="1"/>
      <c r="C857" s="1"/>
      <c r="D857" s="8"/>
      <c r="E857" s="8"/>
      <c r="F857" s="8"/>
      <c r="G857" s="8"/>
      <c r="H857" s="5"/>
      <c r="I857" s="5"/>
      <c r="J857" s="5"/>
    </row>
    <row r="858" spans="2:10" x14ac:dyDescent="0.25">
      <c r="B858" s="1"/>
      <c r="C858" s="1"/>
      <c r="D858" s="8"/>
      <c r="E858" s="8"/>
      <c r="F858" s="8"/>
      <c r="G858" s="8"/>
      <c r="H858" s="5"/>
      <c r="I858" s="5"/>
      <c r="J858" s="5"/>
    </row>
    <row r="859" spans="2:10" x14ac:dyDescent="0.25">
      <c r="B859" s="1"/>
      <c r="C859" s="1"/>
      <c r="D859" s="8"/>
      <c r="E859" s="8"/>
      <c r="F859" s="8"/>
      <c r="G859" s="8"/>
      <c r="H859" s="5"/>
      <c r="I859" s="5"/>
      <c r="J859" s="5"/>
    </row>
    <row r="860" spans="2:10" x14ac:dyDescent="0.25">
      <c r="B860" s="1"/>
      <c r="C860" s="1"/>
      <c r="D860" s="8"/>
      <c r="E860" s="8"/>
      <c r="F860" s="8"/>
      <c r="G860" s="8"/>
      <c r="H860" s="5"/>
      <c r="I860" s="5"/>
      <c r="J860" s="5"/>
    </row>
    <row r="861" spans="2:10" x14ac:dyDescent="0.25">
      <c r="B861" s="1"/>
      <c r="C861" s="1"/>
      <c r="D861" s="8"/>
      <c r="E861" s="8"/>
      <c r="F861" s="8"/>
      <c r="G861" s="8"/>
      <c r="H861" s="5"/>
      <c r="I861" s="5"/>
      <c r="J861" s="5"/>
    </row>
    <row r="862" spans="2:10" x14ac:dyDescent="0.25">
      <c r="B862" s="1"/>
      <c r="C862" s="1"/>
      <c r="D862" s="8"/>
      <c r="E862" s="8"/>
      <c r="F862" s="8"/>
      <c r="G862" s="8"/>
      <c r="H862" s="5"/>
      <c r="I862" s="5"/>
      <c r="J862" s="5"/>
    </row>
    <row r="863" spans="2:10" x14ac:dyDescent="0.25">
      <c r="B863" s="1"/>
      <c r="C863" s="1"/>
      <c r="D863" s="8"/>
      <c r="E863" s="8"/>
      <c r="F863" s="8"/>
      <c r="G863" s="8"/>
      <c r="H863" s="5"/>
      <c r="I863" s="5"/>
      <c r="J863" s="5"/>
    </row>
    <row r="864" spans="2:10" x14ac:dyDescent="0.25">
      <c r="B864" s="1"/>
      <c r="C864" s="1"/>
      <c r="D864" s="8"/>
      <c r="E864" s="8"/>
      <c r="F864" s="8"/>
      <c r="G864" s="8"/>
      <c r="H864" s="5"/>
      <c r="I864" s="5"/>
      <c r="J864" s="5"/>
    </row>
    <row r="865" spans="2:10" x14ac:dyDescent="0.25">
      <c r="B865" s="1"/>
      <c r="C865" s="1"/>
      <c r="D865" s="8"/>
      <c r="E865" s="8"/>
      <c r="F865" s="8"/>
      <c r="G865" s="8"/>
      <c r="H865" s="5"/>
      <c r="I865" s="5"/>
      <c r="J865" s="5"/>
    </row>
    <row r="866" spans="2:10" x14ac:dyDescent="0.25">
      <c r="B866" s="1"/>
      <c r="C866" s="1"/>
      <c r="D866" s="8"/>
      <c r="E866" s="8"/>
      <c r="F866" s="8"/>
      <c r="G866" s="8"/>
      <c r="H866" s="5"/>
      <c r="I866" s="5"/>
      <c r="J866" s="5"/>
    </row>
    <row r="867" spans="2:10" x14ac:dyDescent="0.25">
      <c r="B867" s="1"/>
      <c r="C867" s="1"/>
      <c r="D867" s="8"/>
      <c r="E867" s="8"/>
      <c r="F867" s="8"/>
      <c r="G867" s="8"/>
      <c r="H867" s="5"/>
      <c r="I867" s="5"/>
      <c r="J867" s="5"/>
    </row>
    <row r="868" spans="2:10" x14ac:dyDescent="0.25">
      <c r="B868" s="1"/>
      <c r="C868" s="1"/>
      <c r="D868" s="8"/>
      <c r="E868" s="8"/>
      <c r="F868" s="8"/>
      <c r="G868" s="8"/>
      <c r="H868" s="5"/>
      <c r="I868" s="5"/>
      <c r="J868" s="5"/>
    </row>
    <row r="869" spans="2:10" x14ac:dyDescent="0.25">
      <c r="B869" s="1"/>
      <c r="C869" s="1"/>
      <c r="D869" s="8"/>
      <c r="E869" s="8"/>
      <c r="F869" s="8"/>
      <c r="G869" s="8"/>
      <c r="H869" s="5"/>
      <c r="I869" s="5"/>
      <c r="J869" s="5"/>
    </row>
    <row r="870" spans="2:10" x14ac:dyDescent="0.25">
      <c r="B870" s="1"/>
      <c r="C870" s="1"/>
      <c r="D870" s="8"/>
      <c r="E870" s="8"/>
      <c r="F870" s="8"/>
      <c r="G870" s="8"/>
      <c r="H870" s="5"/>
      <c r="I870" s="5"/>
      <c r="J870" s="5"/>
    </row>
    <row r="871" spans="2:10" x14ac:dyDescent="0.25">
      <c r="B871" s="1"/>
      <c r="C871" s="1"/>
      <c r="D871" s="8"/>
      <c r="E871" s="8"/>
      <c r="F871" s="8"/>
      <c r="G871" s="8"/>
      <c r="H871" s="5"/>
      <c r="I871" s="5"/>
      <c r="J871" s="5"/>
    </row>
    <row r="872" spans="2:10" x14ac:dyDescent="0.25">
      <c r="B872" s="1"/>
      <c r="C872" s="1"/>
      <c r="D872" s="8"/>
      <c r="E872" s="8"/>
      <c r="F872" s="8"/>
      <c r="G872" s="8"/>
      <c r="H872" s="5"/>
      <c r="I872" s="5"/>
      <c r="J872" s="5"/>
    </row>
    <row r="873" spans="2:10" x14ac:dyDescent="0.25">
      <c r="B873" s="1"/>
      <c r="C873" s="1"/>
      <c r="D873" s="8"/>
      <c r="E873" s="8"/>
      <c r="F873" s="8"/>
      <c r="G873" s="8"/>
      <c r="H873" s="5"/>
      <c r="I873" s="5"/>
      <c r="J873" s="5"/>
    </row>
    <row r="874" spans="2:10" x14ac:dyDescent="0.25">
      <c r="B874" s="1"/>
      <c r="C874" s="1"/>
      <c r="D874" s="8"/>
      <c r="E874" s="8"/>
      <c r="F874" s="8"/>
      <c r="G874" s="8"/>
      <c r="H874" s="5"/>
      <c r="I874" s="5"/>
      <c r="J874" s="5"/>
    </row>
    <row r="875" spans="2:10" x14ac:dyDescent="0.25">
      <c r="B875" s="1"/>
      <c r="C875" s="1"/>
      <c r="D875" s="8"/>
      <c r="E875" s="8"/>
      <c r="F875" s="8"/>
      <c r="G875" s="8"/>
      <c r="H875" s="5"/>
      <c r="I875" s="5"/>
      <c r="J875" s="5"/>
    </row>
    <row r="876" spans="2:10" x14ac:dyDescent="0.25">
      <c r="B876" s="1"/>
      <c r="C876" s="1"/>
      <c r="D876" s="8"/>
      <c r="E876" s="8"/>
      <c r="F876" s="8"/>
      <c r="G876" s="8"/>
      <c r="H876" s="5"/>
      <c r="I876" s="5"/>
      <c r="J876" s="5"/>
    </row>
    <row r="877" spans="2:10" x14ac:dyDescent="0.25">
      <c r="B877" s="1"/>
      <c r="C877" s="1"/>
      <c r="D877" s="8"/>
      <c r="E877" s="8"/>
      <c r="F877" s="8"/>
      <c r="G877" s="8"/>
      <c r="H877" s="5"/>
      <c r="I877" s="5"/>
      <c r="J877" s="5"/>
    </row>
    <row r="878" spans="2:10" x14ac:dyDescent="0.25">
      <c r="B878" s="1"/>
      <c r="C878" s="1"/>
      <c r="D878" s="8"/>
      <c r="E878" s="8"/>
      <c r="F878" s="8"/>
      <c r="G878" s="8"/>
      <c r="H878" s="5"/>
      <c r="I878" s="5"/>
      <c r="J878" s="5"/>
    </row>
    <row r="879" spans="2:10" x14ac:dyDescent="0.25">
      <c r="B879" s="1"/>
      <c r="C879" s="1"/>
      <c r="D879" s="8"/>
      <c r="E879" s="8"/>
      <c r="F879" s="8"/>
      <c r="G879" s="8"/>
      <c r="H879" s="5"/>
      <c r="I879" s="5"/>
      <c r="J879" s="5"/>
    </row>
    <row r="880" spans="2:10" x14ac:dyDescent="0.25">
      <c r="B880" s="1"/>
      <c r="C880" s="1"/>
      <c r="D880" s="8"/>
      <c r="E880" s="8"/>
      <c r="F880" s="8"/>
      <c r="G880" s="8"/>
      <c r="H880" s="5"/>
      <c r="I880" s="5"/>
      <c r="J880" s="5"/>
    </row>
    <row r="881" spans="2:10" x14ac:dyDescent="0.25">
      <c r="B881" s="1"/>
      <c r="C881" s="1"/>
      <c r="D881" s="8"/>
      <c r="E881" s="8"/>
      <c r="F881" s="8"/>
      <c r="G881" s="8"/>
      <c r="H881" s="5"/>
      <c r="I881" s="5"/>
      <c r="J881" s="5"/>
    </row>
    <row r="882" spans="2:10" x14ac:dyDescent="0.25">
      <c r="B882" s="1"/>
      <c r="C882" s="1"/>
      <c r="D882" s="8"/>
      <c r="E882" s="8"/>
      <c r="F882" s="8"/>
      <c r="G882" s="8"/>
      <c r="H882" s="5"/>
      <c r="I882" s="5"/>
      <c r="J882" s="5"/>
    </row>
    <row r="883" spans="2:10" x14ac:dyDescent="0.25">
      <c r="B883" s="1"/>
      <c r="C883" s="1"/>
      <c r="D883" s="8"/>
      <c r="E883" s="8"/>
      <c r="F883" s="8"/>
      <c r="G883" s="8"/>
      <c r="H883" s="5"/>
      <c r="I883" s="5"/>
      <c r="J883" s="5"/>
    </row>
    <row r="884" spans="2:10" x14ac:dyDescent="0.25">
      <c r="B884" s="1"/>
      <c r="C884" s="1"/>
      <c r="D884" s="8"/>
      <c r="E884" s="8"/>
      <c r="F884" s="8"/>
      <c r="G884" s="8"/>
      <c r="H884" s="5"/>
      <c r="I884" s="5"/>
      <c r="J884" s="5"/>
    </row>
    <row r="885" spans="2:10" x14ac:dyDescent="0.25">
      <c r="B885" s="1"/>
      <c r="C885" s="1"/>
      <c r="D885" s="8"/>
      <c r="E885" s="8"/>
      <c r="F885" s="8"/>
      <c r="G885" s="8"/>
      <c r="H885" s="5"/>
      <c r="I885" s="5"/>
      <c r="J885" s="5"/>
    </row>
    <row r="886" spans="2:10" x14ac:dyDescent="0.25">
      <c r="B886" s="1"/>
      <c r="C886" s="1"/>
      <c r="D886" s="8"/>
      <c r="E886" s="8"/>
      <c r="F886" s="8"/>
      <c r="G886" s="8"/>
      <c r="H886" s="5"/>
      <c r="I886" s="5"/>
      <c r="J886" s="5"/>
    </row>
    <row r="887" spans="2:10" x14ac:dyDescent="0.25">
      <c r="B887" s="1"/>
      <c r="C887" s="1"/>
      <c r="D887" s="8"/>
      <c r="E887" s="8"/>
      <c r="F887" s="8"/>
      <c r="G887" s="8"/>
      <c r="H887" s="5"/>
      <c r="I887" s="5"/>
      <c r="J887" s="5"/>
    </row>
    <row r="888" spans="2:10" x14ac:dyDescent="0.25">
      <c r="B888" s="1"/>
      <c r="C888" s="1"/>
      <c r="D888" s="8"/>
      <c r="E888" s="8"/>
      <c r="F888" s="8"/>
      <c r="G888" s="8"/>
      <c r="H888" s="5"/>
      <c r="I888" s="5"/>
      <c r="J888" s="5"/>
    </row>
    <row r="889" spans="2:10" x14ac:dyDescent="0.25">
      <c r="B889" s="1"/>
      <c r="C889" s="1"/>
      <c r="D889" s="8"/>
      <c r="E889" s="8"/>
      <c r="F889" s="8"/>
      <c r="G889" s="8"/>
      <c r="H889" s="5"/>
      <c r="I889" s="5"/>
      <c r="J889" s="5"/>
    </row>
    <row r="890" spans="2:10" x14ac:dyDescent="0.25">
      <c r="B890" s="1"/>
      <c r="C890" s="1"/>
      <c r="D890" s="8"/>
      <c r="E890" s="8"/>
      <c r="F890" s="8"/>
      <c r="G890" s="8"/>
      <c r="H890" s="5"/>
      <c r="I890" s="5"/>
      <c r="J890" s="5"/>
    </row>
    <row r="891" spans="2:10" x14ac:dyDescent="0.25">
      <c r="B891" s="1"/>
      <c r="C891" s="1"/>
      <c r="D891" s="8"/>
      <c r="E891" s="8"/>
      <c r="F891" s="8"/>
      <c r="G891" s="8"/>
      <c r="H891" s="5"/>
      <c r="I891" s="5"/>
      <c r="J891" s="5"/>
    </row>
    <row r="892" spans="2:10" x14ac:dyDescent="0.25">
      <c r="B892" s="1"/>
      <c r="C892" s="1"/>
      <c r="D892" s="8"/>
      <c r="E892" s="8"/>
      <c r="F892" s="8"/>
      <c r="G892" s="8"/>
      <c r="H892" s="5"/>
      <c r="I892" s="5"/>
      <c r="J892" s="5"/>
    </row>
    <row r="893" spans="2:10" x14ac:dyDescent="0.25">
      <c r="B893" s="1"/>
      <c r="C893" s="1"/>
      <c r="D893" s="8"/>
      <c r="E893" s="8"/>
      <c r="F893" s="8"/>
      <c r="G893" s="8"/>
      <c r="H893" s="5"/>
      <c r="I893" s="5"/>
      <c r="J893" s="5"/>
    </row>
    <row r="894" spans="2:10" x14ac:dyDescent="0.25">
      <c r="B894" s="1"/>
      <c r="C894" s="1"/>
      <c r="D894" s="8"/>
      <c r="E894" s="8"/>
      <c r="F894" s="8"/>
      <c r="G894" s="8"/>
      <c r="H894" s="5"/>
      <c r="I894" s="5"/>
      <c r="J894" s="5"/>
    </row>
    <row r="895" spans="2:10" x14ac:dyDescent="0.25">
      <c r="B895" s="1"/>
      <c r="C895" s="1"/>
      <c r="D895" s="8"/>
      <c r="E895" s="8"/>
      <c r="F895" s="8"/>
      <c r="G895" s="8"/>
      <c r="H895" s="5"/>
      <c r="I895" s="5"/>
      <c r="J895" s="5"/>
    </row>
    <row r="896" spans="2:10" x14ac:dyDescent="0.25">
      <c r="B896" s="1"/>
      <c r="C896" s="1"/>
      <c r="D896" s="8"/>
      <c r="E896" s="8"/>
      <c r="F896" s="8"/>
      <c r="G896" s="8"/>
      <c r="H896" s="5"/>
      <c r="I896" s="5"/>
      <c r="J896" s="5"/>
    </row>
    <row r="897" spans="2:10" x14ac:dyDescent="0.25">
      <c r="B897" s="1"/>
      <c r="C897" s="1"/>
      <c r="D897" s="8"/>
      <c r="E897" s="8"/>
      <c r="F897" s="8"/>
      <c r="G897" s="8"/>
      <c r="H897" s="5"/>
      <c r="I897" s="5"/>
      <c r="J897" s="5"/>
    </row>
    <row r="898" spans="2:10" x14ac:dyDescent="0.25">
      <c r="B898" s="1"/>
      <c r="C898" s="1"/>
      <c r="D898" s="8"/>
      <c r="E898" s="8"/>
      <c r="F898" s="8"/>
      <c r="G898" s="8"/>
      <c r="H898" s="5"/>
      <c r="I898" s="5"/>
      <c r="J898" s="5"/>
    </row>
    <row r="899" spans="2:10" x14ac:dyDescent="0.25">
      <c r="B899" s="1"/>
      <c r="C899" s="1"/>
      <c r="D899" s="8"/>
      <c r="E899" s="8"/>
      <c r="F899" s="8"/>
      <c r="G899" s="8"/>
      <c r="H899" s="5"/>
      <c r="I899" s="5"/>
      <c r="J899" s="5"/>
    </row>
    <row r="900" spans="2:10" x14ac:dyDescent="0.25">
      <c r="B900" s="1"/>
      <c r="C900" s="1"/>
      <c r="D900" s="8"/>
      <c r="E900" s="8"/>
      <c r="F900" s="8"/>
      <c r="G900" s="8"/>
      <c r="H900" s="5"/>
      <c r="I900" s="5"/>
      <c r="J900" s="5"/>
    </row>
    <row r="901" spans="2:10" x14ac:dyDescent="0.25">
      <c r="B901" s="1"/>
      <c r="C901" s="1"/>
      <c r="D901" s="8"/>
      <c r="E901" s="8"/>
      <c r="F901" s="8"/>
      <c r="G901" s="8"/>
      <c r="H901" s="5"/>
      <c r="I901" s="5"/>
      <c r="J901" s="5"/>
    </row>
    <row r="902" spans="2:10" x14ac:dyDescent="0.25">
      <c r="B902" s="1"/>
      <c r="C902" s="1"/>
      <c r="D902" s="8"/>
      <c r="E902" s="8"/>
      <c r="F902" s="8"/>
      <c r="G902" s="8"/>
      <c r="H902" s="5"/>
      <c r="I902" s="5"/>
      <c r="J902" s="5"/>
    </row>
    <row r="903" spans="2:10" x14ac:dyDescent="0.25">
      <c r="B903" s="1"/>
      <c r="C903" s="1"/>
      <c r="D903" s="8"/>
      <c r="E903" s="8"/>
      <c r="F903" s="8"/>
      <c r="G903" s="8"/>
      <c r="H903" s="5"/>
      <c r="I903" s="5"/>
      <c r="J903" s="5"/>
    </row>
    <row r="904" spans="2:10" x14ac:dyDescent="0.25">
      <c r="B904" s="1"/>
      <c r="C904" s="1"/>
      <c r="D904" s="8"/>
      <c r="E904" s="8"/>
      <c r="F904" s="8"/>
      <c r="G904" s="8"/>
      <c r="H904" s="5"/>
      <c r="I904" s="5"/>
      <c r="J904" s="5"/>
    </row>
    <row r="905" spans="2:10" x14ac:dyDescent="0.25">
      <c r="B905" s="1"/>
      <c r="C905" s="1"/>
      <c r="D905" s="8"/>
      <c r="E905" s="8"/>
      <c r="F905" s="8"/>
      <c r="G905" s="8"/>
      <c r="H905" s="5"/>
      <c r="I905" s="5"/>
      <c r="J905" s="5"/>
    </row>
    <row r="906" spans="2:10" x14ac:dyDescent="0.25">
      <c r="B906" s="1"/>
      <c r="C906" s="1"/>
      <c r="D906" s="8"/>
      <c r="E906" s="8"/>
      <c r="F906" s="8"/>
      <c r="G906" s="8"/>
      <c r="H906" s="5"/>
      <c r="I906" s="5"/>
      <c r="J906" s="5"/>
    </row>
    <row r="907" spans="2:10" x14ac:dyDescent="0.25">
      <c r="B907" s="1"/>
      <c r="C907" s="1"/>
      <c r="D907" s="8"/>
      <c r="E907" s="8"/>
      <c r="F907" s="8"/>
      <c r="G907" s="8"/>
      <c r="H907" s="5"/>
      <c r="I907" s="5"/>
      <c r="J907" s="5"/>
    </row>
    <row r="908" spans="2:10" x14ac:dyDescent="0.25">
      <c r="B908" s="1"/>
      <c r="C908" s="1"/>
      <c r="D908" s="8"/>
      <c r="E908" s="8"/>
      <c r="F908" s="8"/>
      <c r="G908" s="8"/>
      <c r="H908" s="5"/>
      <c r="I908" s="5"/>
      <c r="J908" s="5"/>
    </row>
    <row r="909" spans="2:10" x14ac:dyDescent="0.25">
      <c r="B909" s="1"/>
      <c r="C909" s="1"/>
      <c r="D909" s="8"/>
      <c r="E909" s="8"/>
      <c r="F909" s="8"/>
      <c r="G909" s="8"/>
      <c r="H909" s="5"/>
      <c r="I909" s="5"/>
      <c r="J909" s="5"/>
    </row>
    <row r="910" spans="2:10" x14ac:dyDescent="0.25">
      <c r="B910" s="1"/>
      <c r="C910" s="1"/>
      <c r="D910" s="8"/>
      <c r="E910" s="8"/>
      <c r="F910" s="8"/>
      <c r="G910" s="8"/>
      <c r="H910" s="5"/>
      <c r="I910" s="5"/>
      <c r="J910" s="5"/>
    </row>
    <row r="911" spans="2:10" x14ac:dyDescent="0.25">
      <c r="B911" s="1"/>
      <c r="C911" s="1"/>
      <c r="D911" s="8"/>
      <c r="E911" s="8"/>
      <c r="F911" s="8"/>
      <c r="G911" s="8"/>
      <c r="H911" s="5"/>
      <c r="I911" s="5"/>
      <c r="J911" s="5"/>
    </row>
    <row r="912" spans="2:10" x14ac:dyDescent="0.25">
      <c r="B912" s="1"/>
      <c r="C912" s="1"/>
      <c r="D912" s="8"/>
      <c r="E912" s="8"/>
      <c r="F912" s="8"/>
      <c r="G912" s="8"/>
      <c r="H912" s="5"/>
      <c r="I912" s="5"/>
      <c r="J912" s="5"/>
    </row>
    <row r="913" spans="2:10" x14ac:dyDescent="0.25">
      <c r="B913" s="1"/>
      <c r="C913" s="1"/>
      <c r="D913" s="8"/>
      <c r="E913" s="8"/>
      <c r="F913" s="8"/>
      <c r="G913" s="8"/>
      <c r="H913" s="5"/>
      <c r="I913" s="5"/>
      <c r="J913" s="5"/>
    </row>
    <row r="914" spans="2:10" x14ac:dyDescent="0.25">
      <c r="B914" s="1"/>
      <c r="C914" s="1"/>
      <c r="D914" s="8"/>
      <c r="E914" s="8"/>
      <c r="F914" s="8"/>
      <c r="G914" s="8"/>
      <c r="H914" s="5"/>
      <c r="I914" s="5"/>
      <c r="J914" s="5"/>
    </row>
    <row r="915" spans="2:10" x14ac:dyDescent="0.25">
      <c r="B915" s="1"/>
      <c r="C915" s="1"/>
      <c r="D915" s="8"/>
      <c r="E915" s="8"/>
      <c r="F915" s="8"/>
      <c r="G915" s="8"/>
      <c r="H915" s="5"/>
      <c r="I915" s="5"/>
      <c r="J915" s="5"/>
    </row>
    <row r="916" spans="2:10" x14ac:dyDescent="0.25">
      <c r="B916" s="1"/>
      <c r="C916" s="1"/>
      <c r="D916" s="8"/>
      <c r="E916" s="8"/>
      <c r="F916" s="8"/>
      <c r="G916" s="8"/>
      <c r="H916" s="5"/>
      <c r="I916" s="5"/>
      <c r="J916" s="5"/>
    </row>
    <row r="917" spans="2:10" x14ac:dyDescent="0.25">
      <c r="B917" s="1"/>
      <c r="C917" s="1"/>
      <c r="D917" s="8"/>
      <c r="E917" s="8"/>
      <c r="F917" s="8"/>
      <c r="G917" s="8"/>
      <c r="H917" s="5"/>
      <c r="I917" s="5"/>
      <c r="J917" s="5"/>
    </row>
    <row r="918" spans="2:10" x14ac:dyDescent="0.25">
      <c r="B918" s="1"/>
      <c r="C918" s="1"/>
      <c r="D918" s="8"/>
      <c r="E918" s="8"/>
      <c r="F918" s="8"/>
      <c r="G918" s="8"/>
      <c r="H918" s="5"/>
      <c r="I918" s="5"/>
      <c r="J918" s="5"/>
    </row>
    <row r="919" spans="2:10" x14ac:dyDescent="0.25">
      <c r="B919" s="1"/>
      <c r="C919" s="1"/>
      <c r="D919" s="8"/>
      <c r="E919" s="8"/>
      <c r="F919" s="8"/>
      <c r="G919" s="8"/>
      <c r="H919" s="5"/>
      <c r="I919" s="5"/>
      <c r="J919" s="5"/>
    </row>
    <row r="920" spans="2:10" x14ac:dyDescent="0.25">
      <c r="B920" s="1"/>
      <c r="C920" s="1"/>
      <c r="D920" s="8"/>
      <c r="E920" s="8"/>
      <c r="F920" s="8"/>
      <c r="G920" s="8"/>
      <c r="H920" s="5"/>
      <c r="I920" s="5"/>
      <c r="J920" s="5"/>
    </row>
    <row r="921" spans="2:10" x14ac:dyDescent="0.25">
      <c r="B921" s="1"/>
      <c r="C921" s="1"/>
      <c r="D921" s="8"/>
      <c r="E921" s="8"/>
      <c r="F921" s="8"/>
      <c r="G921" s="8"/>
      <c r="H921" s="5"/>
      <c r="I921" s="5"/>
      <c r="J921" s="5"/>
    </row>
    <row r="922" spans="2:10" x14ac:dyDescent="0.25">
      <c r="B922" s="1"/>
      <c r="C922" s="1"/>
      <c r="D922" s="8"/>
      <c r="E922" s="8"/>
      <c r="F922" s="8"/>
      <c r="G922" s="8"/>
      <c r="H922" s="5"/>
      <c r="I922" s="5"/>
      <c r="J922" s="5"/>
    </row>
    <row r="923" spans="2:10" x14ac:dyDescent="0.25">
      <c r="B923" s="1"/>
      <c r="C923" s="1"/>
      <c r="D923" s="8"/>
      <c r="E923" s="8"/>
      <c r="F923" s="8"/>
      <c r="G923" s="8"/>
      <c r="H923" s="5"/>
      <c r="I923" s="5"/>
      <c r="J923" s="5"/>
    </row>
    <row r="924" spans="2:10" x14ac:dyDescent="0.25">
      <c r="B924" s="1"/>
      <c r="C924" s="1"/>
      <c r="D924" s="8"/>
      <c r="E924" s="8"/>
      <c r="F924" s="8"/>
      <c r="G924" s="8"/>
      <c r="H924" s="5"/>
      <c r="I924" s="5"/>
      <c r="J924" s="5"/>
    </row>
    <row r="925" spans="2:10" x14ac:dyDescent="0.25">
      <c r="B925" s="1"/>
      <c r="C925" s="1"/>
      <c r="D925" s="8"/>
      <c r="E925" s="8"/>
      <c r="F925" s="8"/>
      <c r="G925" s="8"/>
      <c r="H925" s="5"/>
      <c r="I925" s="5"/>
      <c r="J925" s="5"/>
    </row>
    <row r="926" spans="2:10" x14ac:dyDescent="0.25">
      <c r="B926" s="1"/>
      <c r="C926" s="1"/>
      <c r="D926" s="8"/>
      <c r="E926" s="8"/>
      <c r="F926" s="8"/>
      <c r="G926" s="8"/>
      <c r="H926" s="5"/>
      <c r="I926" s="5"/>
      <c r="J926" s="5"/>
    </row>
    <row r="927" spans="2:10" x14ac:dyDescent="0.25">
      <c r="B927" s="1"/>
      <c r="C927" s="1"/>
      <c r="D927" s="8"/>
      <c r="E927" s="8"/>
      <c r="F927" s="8"/>
      <c r="G927" s="8"/>
      <c r="H927" s="5"/>
      <c r="I927" s="5"/>
      <c r="J927" s="5"/>
    </row>
    <row r="928" spans="2:10" x14ac:dyDescent="0.25">
      <c r="B928" s="1"/>
      <c r="C928" s="1"/>
      <c r="D928" s="8"/>
      <c r="E928" s="8"/>
      <c r="F928" s="8"/>
      <c r="G928" s="8"/>
      <c r="H928" s="5"/>
      <c r="I928" s="5"/>
      <c r="J928" s="5"/>
    </row>
    <row r="929" spans="2:10" x14ac:dyDescent="0.25">
      <c r="B929" s="1"/>
      <c r="C929" s="1"/>
      <c r="D929" s="8"/>
      <c r="E929" s="8"/>
      <c r="F929" s="8"/>
      <c r="G929" s="8"/>
      <c r="H929" s="5"/>
      <c r="I929" s="5"/>
      <c r="J929" s="5"/>
    </row>
    <row r="930" spans="2:10" x14ac:dyDescent="0.25">
      <c r="B930" s="1"/>
      <c r="C930" s="1"/>
      <c r="D930" s="8"/>
      <c r="E930" s="8"/>
      <c r="F930" s="8"/>
      <c r="G930" s="8"/>
      <c r="H930" s="5"/>
      <c r="I930" s="5"/>
      <c r="J930" s="5"/>
    </row>
    <row r="931" spans="2:10" x14ac:dyDescent="0.25">
      <c r="B931" s="1"/>
      <c r="C931" s="1"/>
      <c r="D931" s="8"/>
      <c r="E931" s="8"/>
      <c r="F931" s="8"/>
      <c r="G931" s="8"/>
      <c r="H931" s="5"/>
      <c r="I931" s="5"/>
      <c r="J931" s="5"/>
    </row>
    <row r="932" spans="2:10" x14ac:dyDescent="0.25">
      <c r="B932" s="1"/>
      <c r="C932" s="1"/>
      <c r="D932" s="8"/>
      <c r="E932" s="8"/>
      <c r="F932" s="8"/>
      <c r="G932" s="8"/>
      <c r="H932" s="5"/>
      <c r="I932" s="5"/>
      <c r="J932" s="5"/>
    </row>
    <row r="933" spans="2:10" x14ac:dyDescent="0.25">
      <c r="B933" s="1"/>
      <c r="C933" s="1"/>
      <c r="D933" s="8"/>
      <c r="E933" s="8"/>
      <c r="F933" s="8"/>
      <c r="G933" s="8"/>
      <c r="H933" s="5"/>
      <c r="I933" s="5"/>
      <c r="J933" s="5"/>
    </row>
    <row r="934" spans="2:10" x14ac:dyDescent="0.25">
      <c r="B934" s="1"/>
      <c r="C934" s="1"/>
      <c r="D934" s="8"/>
      <c r="E934" s="8"/>
      <c r="F934" s="8"/>
      <c r="G934" s="8"/>
      <c r="H934" s="5"/>
      <c r="I934" s="5"/>
      <c r="J934" s="5"/>
    </row>
    <row r="935" spans="2:10" x14ac:dyDescent="0.25">
      <c r="B935" s="1"/>
      <c r="C935" s="1"/>
      <c r="D935" s="8"/>
      <c r="E935" s="8"/>
      <c r="F935" s="8"/>
      <c r="G935" s="8"/>
      <c r="H935" s="5"/>
      <c r="I935" s="5"/>
      <c r="J935" s="5"/>
    </row>
    <row r="936" spans="2:10" x14ac:dyDescent="0.25">
      <c r="B936" s="1"/>
      <c r="C936" s="1"/>
      <c r="D936" s="8"/>
      <c r="E936" s="8"/>
      <c r="F936" s="8"/>
      <c r="G936" s="8"/>
      <c r="H936" s="5"/>
      <c r="I936" s="5"/>
      <c r="J936" s="5"/>
    </row>
    <row r="937" spans="2:10" x14ac:dyDescent="0.25">
      <c r="B937" s="1"/>
      <c r="C937" s="1"/>
      <c r="D937" s="8"/>
      <c r="E937" s="8"/>
      <c r="F937" s="8"/>
      <c r="G937" s="8"/>
      <c r="H937" s="5"/>
      <c r="I937" s="5"/>
      <c r="J937" s="5"/>
    </row>
    <row r="938" spans="2:10" x14ac:dyDescent="0.25">
      <c r="B938" s="1"/>
      <c r="C938" s="1"/>
      <c r="D938" s="8"/>
      <c r="E938" s="8"/>
      <c r="F938" s="8"/>
      <c r="G938" s="8"/>
      <c r="H938" s="5"/>
      <c r="I938" s="5"/>
      <c r="J938" s="5"/>
    </row>
    <row r="939" spans="2:10" x14ac:dyDescent="0.25">
      <c r="B939" s="1"/>
      <c r="C939" s="1"/>
      <c r="D939" s="8"/>
      <c r="E939" s="8"/>
      <c r="F939" s="8"/>
      <c r="G939" s="8"/>
      <c r="H939" s="5"/>
      <c r="I939" s="5"/>
      <c r="J939" s="5"/>
    </row>
    <row r="940" spans="2:10" x14ac:dyDescent="0.25">
      <c r="B940" s="1"/>
      <c r="C940" s="1"/>
      <c r="D940" s="8"/>
      <c r="E940" s="8"/>
      <c r="F940" s="8"/>
      <c r="G940" s="8"/>
      <c r="H940" s="5"/>
      <c r="I940" s="5"/>
      <c r="J940" s="5"/>
    </row>
    <row r="941" spans="2:10" x14ac:dyDescent="0.25">
      <c r="B941" s="1"/>
      <c r="C941" s="1"/>
      <c r="D941" s="8"/>
      <c r="E941" s="8"/>
      <c r="F941" s="8"/>
      <c r="G941" s="8"/>
      <c r="H941" s="5"/>
      <c r="I941" s="5"/>
      <c r="J941" s="5"/>
    </row>
    <row r="942" spans="2:10" x14ac:dyDescent="0.25">
      <c r="B942" s="1"/>
      <c r="C942" s="1"/>
      <c r="D942" s="8"/>
      <c r="E942" s="8"/>
      <c r="F942" s="8"/>
      <c r="G942" s="8"/>
      <c r="H942" s="5"/>
      <c r="I942" s="5"/>
      <c r="J942" s="5"/>
    </row>
    <row r="943" spans="2:10" x14ac:dyDescent="0.25">
      <c r="B943" s="1"/>
      <c r="C943" s="1"/>
      <c r="D943" s="8"/>
      <c r="E943" s="8"/>
      <c r="F943" s="8"/>
      <c r="G943" s="8"/>
      <c r="H943" s="5"/>
      <c r="I943" s="5"/>
      <c r="J943" s="5"/>
    </row>
    <row r="944" spans="2:10" x14ac:dyDescent="0.25">
      <c r="B944" s="1"/>
      <c r="C944" s="1"/>
      <c r="D944" s="8"/>
      <c r="E944" s="8"/>
      <c r="F944" s="8"/>
      <c r="G944" s="8"/>
      <c r="H944" s="5"/>
      <c r="I944" s="5"/>
      <c r="J944" s="5"/>
    </row>
    <row r="945" spans="2:10" x14ac:dyDescent="0.25">
      <c r="B945" s="1"/>
      <c r="C945" s="1"/>
      <c r="D945" s="8"/>
      <c r="E945" s="8"/>
      <c r="F945" s="8"/>
      <c r="G945" s="8"/>
      <c r="H945" s="5"/>
      <c r="I945" s="5"/>
      <c r="J945" s="5"/>
    </row>
    <row r="946" spans="2:10" x14ac:dyDescent="0.25">
      <c r="B946" s="1"/>
      <c r="C946" s="1"/>
      <c r="D946" s="8"/>
      <c r="E946" s="8"/>
      <c r="F946" s="8"/>
      <c r="G946" s="8"/>
      <c r="H946" s="5"/>
      <c r="I946" s="5"/>
      <c r="J946" s="5"/>
    </row>
    <row r="947" spans="2:10" x14ac:dyDescent="0.25">
      <c r="B947" s="1"/>
      <c r="C947" s="1"/>
      <c r="D947" s="8"/>
      <c r="E947" s="8"/>
      <c r="F947" s="8"/>
      <c r="G947" s="8"/>
      <c r="H947" s="5"/>
      <c r="I947" s="5"/>
      <c r="J947" s="5"/>
    </row>
    <row r="948" spans="2:10" x14ac:dyDescent="0.25">
      <c r="B948" s="1"/>
      <c r="C948" s="1"/>
      <c r="D948" s="8"/>
      <c r="E948" s="8"/>
      <c r="F948" s="8"/>
      <c r="G948" s="8"/>
      <c r="H948" s="5"/>
      <c r="I948" s="5"/>
      <c r="J948" s="5"/>
    </row>
    <row r="949" spans="2:10" x14ac:dyDescent="0.25">
      <c r="B949" s="1"/>
      <c r="C949" s="1"/>
      <c r="D949" s="8"/>
      <c r="E949" s="8"/>
      <c r="F949" s="8"/>
      <c r="G949" s="8"/>
      <c r="H949" s="5"/>
      <c r="I949" s="5"/>
      <c r="J949" s="5"/>
    </row>
    <row r="950" spans="2:10" x14ac:dyDescent="0.25">
      <c r="B950" s="1"/>
      <c r="C950" s="1"/>
      <c r="D950" s="8"/>
      <c r="E950" s="8"/>
      <c r="F950" s="8"/>
      <c r="G950" s="8"/>
      <c r="H950" s="5"/>
      <c r="I950" s="5"/>
      <c r="J950" s="5"/>
    </row>
    <row r="951" spans="2:10" x14ac:dyDescent="0.25">
      <c r="B951" s="1"/>
      <c r="C951" s="1"/>
      <c r="D951" s="8"/>
      <c r="E951" s="8"/>
      <c r="F951" s="8"/>
      <c r="G951" s="8"/>
      <c r="H951" s="5"/>
      <c r="I951" s="5"/>
      <c r="J951" s="5"/>
    </row>
    <row r="952" spans="2:10" x14ac:dyDescent="0.25">
      <c r="B952" s="1"/>
      <c r="C952" s="1"/>
      <c r="D952" s="8"/>
      <c r="E952" s="8"/>
      <c r="F952" s="8"/>
      <c r="G952" s="8"/>
      <c r="H952" s="5"/>
      <c r="I952" s="5"/>
      <c r="J952" s="5"/>
    </row>
    <row r="953" spans="2:10" x14ac:dyDescent="0.25">
      <c r="B953" s="1"/>
      <c r="C953" s="1"/>
      <c r="D953" s="8"/>
      <c r="E953" s="8"/>
      <c r="F953" s="8"/>
      <c r="G953" s="8"/>
      <c r="H953" s="5"/>
      <c r="I953" s="5"/>
      <c r="J953" s="5"/>
    </row>
    <row r="954" spans="2:10" x14ac:dyDescent="0.25">
      <c r="B954" s="1"/>
      <c r="C954" s="1"/>
      <c r="D954" s="8"/>
      <c r="E954" s="8"/>
      <c r="F954" s="8"/>
      <c r="G954" s="8"/>
      <c r="H954" s="5"/>
      <c r="I954" s="5"/>
      <c r="J954" s="5"/>
    </row>
    <row r="955" spans="2:10" x14ac:dyDescent="0.25">
      <c r="B955" s="1"/>
      <c r="C955" s="1"/>
      <c r="D955" s="8"/>
      <c r="E955" s="8"/>
      <c r="F955" s="8"/>
      <c r="G955" s="8"/>
      <c r="H955" s="5"/>
      <c r="I955" s="5"/>
      <c r="J955" s="5"/>
    </row>
    <row r="956" spans="2:10" x14ac:dyDescent="0.25">
      <c r="B956" s="1"/>
      <c r="C956" s="1"/>
      <c r="D956" s="8"/>
      <c r="E956" s="8"/>
      <c r="F956" s="8"/>
      <c r="G956" s="8"/>
      <c r="H956" s="5"/>
      <c r="I956" s="5"/>
      <c r="J956" s="5"/>
    </row>
    <row r="957" spans="2:10" x14ac:dyDescent="0.25">
      <c r="B957" s="1"/>
      <c r="C957" s="1"/>
      <c r="D957" s="8"/>
      <c r="E957" s="8"/>
      <c r="F957" s="8"/>
      <c r="G957" s="8"/>
      <c r="H957" s="5"/>
      <c r="I957" s="5"/>
      <c r="J957" s="5"/>
    </row>
    <row r="958" spans="2:10" x14ac:dyDescent="0.25">
      <c r="B958" s="1"/>
      <c r="C958" s="1"/>
      <c r="D958" s="8"/>
      <c r="E958" s="8"/>
      <c r="F958" s="8"/>
      <c r="G958" s="8"/>
      <c r="H958" s="5"/>
      <c r="I958" s="5"/>
      <c r="J958" s="5"/>
    </row>
    <row r="959" spans="2:10" x14ac:dyDescent="0.25">
      <c r="B959" s="1"/>
      <c r="C959" s="1"/>
      <c r="D959" s="8"/>
      <c r="E959" s="8"/>
      <c r="F959" s="8"/>
      <c r="G959" s="8"/>
      <c r="H959" s="5"/>
      <c r="I959" s="5"/>
      <c r="J959" s="5"/>
    </row>
    <row r="960" spans="2:10" x14ac:dyDescent="0.25">
      <c r="B960" s="1"/>
      <c r="C960" s="1"/>
      <c r="D960" s="8"/>
      <c r="E960" s="8"/>
      <c r="F960" s="8"/>
      <c r="G960" s="8"/>
      <c r="H960" s="5"/>
      <c r="I960" s="5"/>
      <c r="J960" s="5"/>
    </row>
    <row r="961" spans="2:10" x14ac:dyDescent="0.25">
      <c r="B961" s="1"/>
      <c r="C961" s="1"/>
      <c r="D961" s="8"/>
      <c r="E961" s="8"/>
      <c r="F961" s="8"/>
      <c r="G961" s="8"/>
      <c r="H961" s="5"/>
      <c r="I961" s="5"/>
      <c r="J961" s="5"/>
    </row>
    <row r="962" spans="2:10" x14ac:dyDescent="0.25">
      <c r="B962" s="1"/>
      <c r="C962" s="1"/>
      <c r="D962" s="8"/>
      <c r="E962" s="8"/>
      <c r="F962" s="8"/>
      <c r="G962" s="8"/>
      <c r="H962" s="5"/>
      <c r="I962" s="5"/>
      <c r="J962" s="5"/>
    </row>
    <row r="963" spans="2:10" x14ac:dyDescent="0.25">
      <c r="B963" s="1"/>
      <c r="C963" s="1"/>
      <c r="D963" s="8"/>
      <c r="E963" s="8"/>
      <c r="F963" s="8"/>
      <c r="G963" s="8"/>
      <c r="H963" s="5"/>
      <c r="I963" s="5"/>
      <c r="J963" s="5"/>
    </row>
    <row r="964" spans="2:10" x14ac:dyDescent="0.25">
      <c r="B964" s="1"/>
      <c r="C964" s="1"/>
      <c r="D964" s="8"/>
      <c r="E964" s="8"/>
      <c r="F964" s="8"/>
      <c r="G964" s="8"/>
      <c r="H964" s="5"/>
      <c r="I964" s="5"/>
      <c r="J964" s="5"/>
    </row>
    <row r="965" spans="2:10" x14ac:dyDescent="0.25">
      <c r="B965" s="1"/>
      <c r="C965" s="1"/>
      <c r="D965" s="8"/>
      <c r="E965" s="8"/>
      <c r="F965" s="8"/>
      <c r="G965" s="8"/>
      <c r="H965" s="5"/>
      <c r="I965" s="5"/>
      <c r="J965" s="5"/>
    </row>
    <row r="966" spans="2:10" x14ac:dyDescent="0.25">
      <c r="B966" s="1"/>
      <c r="C966" s="1"/>
      <c r="D966" s="8"/>
      <c r="E966" s="8"/>
      <c r="F966" s="8"/>
      <c r="G966" s="8"/>
      <c r="H966" s="5"/>
      <c r="I966" s="5"/>
      <c r="J966" s="5"/>
    </row>
    <row r="967" spans="2:10" x14ac:dyDescent="0.25">
      <c r="B967" s="1"/>
      <c r="C967" s="1"/>
      <c r="D967" s="8"/>
      <c r="E967" s="8"/>
      <c r="F967" s="8"/>
      <c r="G967" s="8"/>
      <c r="H967" s="5"/>
      <c r="I967" s="5"/>
      <c r="J967" s="5"/>
    </row>
    <row r="968" spans="2:10" x14ac:dyDescent="0.25">
      <c r="B968" s="1"/>
      <c r="C968" s="1"/>
      <c r="D968" s="8"/>
      <c r="E968" s="8"/>
      <c r="F968" s="8"/>
      <c r="G968" s="8"/>
      <c r="H968" s="5"/>
      <c r="I968" s="5"/>
      <c r="J968" s="5"/>
    </row>
    <row r="969" spans="2:10" x14ac:dyDescent="0.25">
      <c r="B969" s="1"/>
      <c r="C969" s="1"/>
      <c r="D969" s="8"/>
      <c r="E969" s="8"/>
      <c r="F969" s="8"/>
      <c r="G969" s="8"/>
      <c r="H969" s="5"/>
      <c r="I969" s="5"/>
      <c r="J969" s="5"/>
    </row>
    <row r="970" spans="2:10" x14ac:dyDescent="0.25">
      <c r="B970" s="1"/>
      <c r="C970" s="1"/>
      <c r="D970" s="8"/>
      <c r="E970" s="8"/>
      <c r="F970" s="8"/>
      <c r="G970" s="8"/>
      <c r="H970" s="5"/>
      <c r="I970" s="5"/>
      <c r="J970" s="5"/>
    </row>
    <row r="971" spans="2:10" x14ac:dyDescent="0.25">
      <c r="B971" s="1"/>
      <c r="C971" s="1"/>
      <c r="D971" s="8"/>
      <c r="E971" s="8"/>
      <c r="F971" s="8"/>
      <c r="G971" s="8"/>
      <c r="H971" s="5"/>
      <c r="I971" s="5"/>
      <c r="J971" s="5"/>
    </row>
    <row r="972" spans="2:10" x14ac:dyDescent="0.25">
      <c r="B972" s="1"/>
      <c r="C972" s="1"/>
      <c r="D972" s="8"/>
      <c r="E972" s="8"/>
      <c r="F972" s="8"/>
      <c r="G972" s="8"/>
      <c r="H972" s="5"/>
      <c r="I972" s="5"/>
      <c r="J972" s="5"/>
    </row>
    <row r="973" spans="2:10" x14ac:dyDescent="0.25">
      <c r="B973" s="1"/>
      <c r="C973" s="1"/>
      <c r="D973" s="8"/>
      <c r="E973" s="8"/>
      <c r="F973" s="8"/>
      <c r="G973" s="8"/>
      <c r="H973" s="5"/>
      <c r="I973" s="5"/>
      <c r="J973" s="5"/>
    </row>
    <row r="974" spans="2:10" x14ac:dyDescent="0.25">
      <c r="B974" s="1"/>
      <c r="C974" s="1"/>
      <c r="D974" s="8"/>
      <c r="E974" s="8"/>
      <c r="F974" s="8"/>
      <c r="G974" s="8"/>
      <c r="H974" s="5"/>
      <c r="I974" s="5"/>
      <c r="J974" s="5"/>
    </row>
    <row r="975" spans="2:10" x14ac:dyDescent="0.25">
      <c r="B975" s="1"/>
      <c r="C975" s="1"/>
      <c r="D975" s="8"/>
      <c r="E975" s="8"/>
      <c r="F975" s="8"/>
      <c r="G975" s="8"/>
      <c r="H975" s="5"/>
      <c r="I975" s="5"/>
      <c r="J975" s="5"/>
    </row>
    <row r="976" spans="2:10" x14ac:dyDescent="0.25">
      <c r="B976" s="1"/>
      <c r="C976" s="1"/>
      <c r="D976" s="8"/>
      <c r="E976" s="8"/>
      <c r="F976" s="8"/>
      <c r="G976" s="8"/>
      <c r="H976" s="5"/>
      <c r="I976" s="5"/>
      <c r="J976" s="5"/>
    </row>
    <row r="977" spans="2:10" x14ac:dyDescent="0.25">
      <c r="B977" s="1"/>
      <c r="C977" s="1"/>
      <c r="D977" s="8"/>
      <c r="E977" s="8"/>
      <c r="F977" s="8"/>
      <c r="G977" s="8"/>
      <c r="H977" s="5"/>
      <c r="I977" s="5"/>
      <c r="J977" s="5"/>
    </row>
    <row r="978" spans="2:10" x14ac:dyDescent="0.25">
      <c r="B978" s="1"/>
      <c r="C978" s="1"/>
      <c r="D978" s="8"/>
      <c r="E978" s="8"/>
      <c r="F978" s="8"/>
      <c r="G978" s="8"/>
      <c r="H978" s="5"/>
      <c r="I978" s="5"/>
      <c r="J978" s="5"/>
    </row>
    <row r="979" spans="2:10" x14ac:dyDescent="0.25">
      <c r="B979" s="1"/>
      <c r="C979" s="1"/>
      <c r="D979" s="8"/>
      <c r="E979" s="8"/>
      <c r="F979" s="8"/>
      <c r="G979" s="8"/>
      <c r="H979" s="5"/>
      <c r="I979" s="5"/>
      <c r="J979" s="5"/>
    </row>
    <row r="980" spans="2:10" x14ac:dyDescent="0.25">
      <c r="B980" s="1"/>
      <c r="C980" s="1"/>
      <c r="D980" s="8"/>
      <c r="E980" s="8"/>
      <c r="F980" s="8"/>
      <c r="G980" s="8"/>
      <c r="H980" s="5"/>
      <c r="I980" s="5"/>
      <c r="J980" s="5"/>
    </row>
    <row r="981" spans="2:10" x14ac:dyDescent="0.25">
      <c r="B981" s="1"/>
      <c r="C981" s="1"/>
      <c r="D981" s="8"/>
      <c r="E981" s="8"/>
      <c r="F981" s="8"/>
      <c r="G981" s="8"/>
      <c r="H981" s="5"/>
      <c r="I981" s="5"/>
      <c r="J981" s="5"/>
    </row>
    <row r="982" spans="2:10" x14ac:dyDescent="0.25">
      <c r="B982" s="1"/>
      <c r="C982" s="1"/>
      <c r="D982" s="8"/>
      <c r="E982" s="8"/>
      <c r="F982" s="8"/>
      <c r="G982" s="8"/>
      <c r="H982" s="5"/>
      <c r="I982" s="5"/>
      <c r="J982" s="5"/>
    </row>
    <row r="983" spans="2:10" x14ac:dyDescent="0.25">
      <c r="B983" s="1"/>
      <c r="C983" s="1"/>
      <c r="D983" s="8"/>
      <c r="E983" s="8"/>
      <c r="F983" s="8"/>
      <c r="G983" s="8"/>
      <c r="H983" s="5"/>
      <c r="I983" s="5"/>
      <c r="J983" s="5"/>
    </row>
    <row r="984" spans="2:10" x14ac:dyDescent="0.25">
      <c r="B984" s="1"/>
      <c r="C984" s="1"/>
      <c r="D984" s="8"/>
      <c r="E984" s="8"/>
      <c r="F984" s="8"/>
      <c r="G984" s="8"/>
      <c r="H984" s="5"/>
      <c r="I984" s="5"/>
      <c r="J984" s="5"/>
    </row>
    <row r="985" spans="2:10" x14ac:dyDescent="0.25">
      <c r="B985" s="1"/>
      <c r="C985" s="1"/>
      <c r="D985" s="8"/>
      <c r="E985" s="8"/>
      <c r="F985" s="8"/>
      <c r="G985" s="8"/>
      <c r="H985" s="5"/>
      <c r="I985" s="5"/>
      <c r="J985" s="5"/>
    </row>
    <row r="986" spans="2:10" x14ac:dyDescent="0.25">
      <c r="B986" s="1"/>
      <c r="C986" s="1"/>
      <c r="D986" s="8"/>
      <c r="E986" s="8"/>
      <c r="F986" s="8"/>
      <c r="G986" s="8"/>
      <c r="H986" s="5"/>
      <c r="I986" s="5"/>
      <c r="J986" s="5"/>
    </row>
    <row r="987" spans="2:10" x14ac:dyDescent="0.25">
      <c r="B987" s="1"/>
      <c r="C987" s="1"/>
      <c r="D987" s="8"/>
      <c r="E987" s="8"/>
      <c r="F987" s="8"/>
      <c r="G987" s="8"/>
      <c r="H987" s="5"/>
      <c r="I987" s="5"/>
      <c r="J987" s="5"/>
    </row>
    <row r="988" spans="2:10" x14ac:dyDescent="0.25">
      <c r="B988" s="1"/>
      <c r="C988" s="1"/>
      <c r="D988" s="8"/>
      <c r="E988" s="8"/>
      <c r="F988" s="8"/>
      <c r="G988" s="8"/>
      <c r="H988" s="5"/>
      <c r="I988" s="5"/>
      <c r="J988" s="5"/>
    </row>
    <row r="989" spans="2:10" x14ac:dyDescent="0.25">
      <c r="B989" s="1"/>
      <c r="C989" s="1"/>
      <c r="D989" s="8"/>
      <c r="E989" s="8"/>
      <c r="F989" s="8"/>
      <c r="G989" s="8"/>
      <c r="H989" s="5"/>
      <c r="I989" s="5"/>
      <c r="J989" s="5"/>
    </row>
    <row r="990" spans="2:10" x14ac:dyDescent="0.25">
      <c r="B990" s="1"/>
      <c r="C990" s="1"/>
      <c r="D990" s="8"/>
      <c r="E990" s="8"/>
      <c r="F990" s="8"/>
      <c r="G990" s="8"/>
      <c r="H990" s="5"/>
      <c r="I990" s="5"/>
      <c r="J990" s="5"/>
    </row>
    <row r="991" spans="2:10" x14ac:dyDescent="0.25">
      <c r="B991" s="1"/>
      <c r="C991" s="1"/>
      <c r="D991" s="8"/>
      <c r="E991" s="8"/>
      <c r="F991" s="8"/>
      <c r="G991" s="8"/>
      <c r="H991" s="5"/>
      <c r="I991" s="5"/>
      <c r="J991" s="5"/>
    </row>
    <row r="992" spans="2:10" x14ac:dyDescent="0.25">
      <c r="B992" s="1"/>
      <c r="C992" s="1"/>
      <c r="D992" s="8"/>
      <c r="E992" s="8"/>
      <c r="F992" s="8"/>
      <c r="G992" s="8"/>
      <c r="H992" s="5"/>
      <c r="I992" s="5"/>
      <c r="J992" s="5"/>
    </row>
    <row r="993" spans="2:10" x14ac:dyDescent="0.25">
      <c r="B993" s="1"/>
      <c r="C993" s="1"/>
      <c r="D993" s="8"/>
      <c r="E993" s="8"/>
      <c r="F993" s="8"/>
      <c r="G993" s="8"/>
      <c r="H993" s="5"/>
      <c r="I993" s="5"/>
      <c r="J993" s="5"/>
    </row>
    <row r="994" spans="2:10" x14ac:dyDescent="0.25">
      <c r="B994" s="1"/>
      <c r="C994" s="1"/>
      <c r="D994" s="8"/>
      <c r="E994" s="8"/>
      <c r="F994" s="8"/>
      <c r="G994" s="8"/>
      <c r="H994" s="5"/>
      <c r="I994" s="5"/>
      <c r="J994" s="5"/>
    </row>
    <row r="995" spans="2:10" x14ac:dyDescent="0.25">
      <c r="B995" s="1"/>
      <c r="C995" s="1"/>
      <c r="D995" s="8"/>
      <c r="E995" s="8"/>
      <c r="F995" s="8"/>
      <c r="G995" s="8"/>
      <c r="H995" s="5"/>
      <c r="I995" s="5"/>
      <c r="J995" s="5"/>
    </row>
    <row r="996" spans="2:10" x14ac:dyDescent="0.25">
      <c r="B996" s="1"/>
      <c r="C996" s="1"/>
      <c r="D996" s="8"/>
      <c r="E996" s="8"/>
      <c r="F996" s="8"/>
      <c r="G996" s="8"/>
      <c r="H996" s="5"/>
      <c r="I996" s="5"/>
      <c r="J996" s="5"/>
    </row>
    <row r="997" spans="2:10" x14ac:dyDescent="0.25">
      <c r="B997" s="1"/>
      <c r="C997" s="1"/>
      <c r="D997" s="8"/>
      <c r="E997" s="8"/>
      <c r="F997" s="8"/>
      <c r="G997" s="8"/>
      <c r="H997" s="5"/>
      <c r="I997" s="5"/>
      <c r="J997" s="5"/>
    </row>
    <row r="998" spans="2:10" x14ac:dyDescent="0.25">
      <c r="B998" s="1"/>
      <c r="C998" s="1"/>
      <c r="D998" s="8"/>
      <c r="E998" s="8"/>
      <c r="F998" s="8"/>
      <c r="G998" s="8"/>
      <c r="H998" s="5"/>
      <c r="I998" s="5"/>
      <c r="J998" s="5"/>
    </row>
    <row r="999" spans="2:10" x14ac:dyDescent="0.25">
      <c r="B999" s="1"/>
      <c r="C999" s="1"/>
      <c r="D999" s="8"/>
      <c r="E999" s="8"/>
      <c r="F999" s="8"/>
      <c r="G999" s="8"/>
      <c r="H999" s="5"/>
      <c r="I999" s="5"/>
      <c r="J999" s="5"/>
    </row>
    <row r="1000" spans="2:10" x14ac:dyDescent="0.25">
      <c r="B1000" s="1"/>
      <c r="C1000" s="1"/>
      <c r="D1000" s="8"/>
      <c r="E1000" s="8"/>
      <c r="F1000" s="8"/>
      <c r="G1000" s="8"/>
      <c r="H1000" s="5"/>
      <c r="I1000" s="5"/>
      <c r="J1000" s="5"/>
    </row>
    <row r="1001" spans="2:10" x14ac:dyDescent="0.25">
      <c r="B1001" s="1"/>
      <c r="C1001" s="1"/>
      <c r="D1001" s="8"/>
      <c r="E1001" s="8"/>
      <c r="F1001" s="8"/>
      <c r="G1001" s="8"/>
      <c r="H1001" s="5"/>
      <c r="I1001" s="5"/>
      <c r="J1001" s="5"/>
    </row>
    <row r="1002" spans="2:10" x14ac:dyDescent="0.25">
      <c r="B1002" s="1"/>
      <c r="C1002" s="1"/>
      <c r="D1002" s="8"/>
      <c r="E1002" s="8"/>
      <c r="F1002" s="8"/>
      <c r="G1002" s="8"/>
      <c r="H1002" s="5"/>
      <c r="I1002" s="5"/>
      <c r="J1002" s="5"/>
    </row>
    <row r="1003" spans="2:10" x14ac:dyDescent="0.25">
      <c r="B1003" s="1"/>
      <c r="C1003" s="1"/>
      <c r="D1003" s="8"/>
      <c r="E1003" s="8"/>
      <c r="F1003" s="8"/>
      <c r="G1003" s="8"/>
      <c r="H1003" s="5"/>
      <c r="I1003" s="5"/>
      <c r="J1003" s="5"/>
    </row>
    <row r="1004" spans="2:10" x14ac:dyDescent="0.25">
      <c r="B1004" s="1"/>
      <c r="C1004" s="1"/>
      <c r="D1004" s="8"/>
      <c r="E1004" s="8"/>
      <c r="F1004" s="8"/>
      <c r="G1004" s="8"/>
      <c r="H1004" s="5"/>
      <c r="I1004" s="5"/>
      <c r="J1004" s="5"/>
    </row>
    <row r="1005" spans="2:10" x14ac:dyDescent="0.25">
      <c r="B1005" s="1"/>
      <c r="C1005" s="1"/>
      <c r="D1005" s="8"/>
      <c r="E1005" s="8"/>
      <c r="F1005" s="8"/>
      <c r="G1005" s="8"/>
      <c r="H1005" s="5"/>
      <c r="I1005" s="5"/>
      <c r="J1005" s="5"/>
    </row>
    <row r="1006" spans="2:10" x14ac:dyDescent="0.25">
      <c r="B1006" s="1"/>
      <c r="C1006" s="1"/>
      <c r="D1006" s="8"/>
      <c r="E1006" s="8"/>
      <c r="F1006" s="8"/>
      <c r="G1006" s="8"/>
      <c r="H1006" s="5"/>
      <c r="I1006" s="5"/>
      <c r="J1006" s="5"/>
    </row>
    <row r="1007" spans="2:10" x14ac:dyDescent="0.25">
      <c r="B1007" s="1"/>
      <c r="C1007" s="1"/>
      <c r="D1007" s="8"/>
      <c r="E1007" s="8"/>
      <c r="F1007" s="8"/>
      <c r="G1007" s="8"/>
      <c r="H1007" s="5"/>
      <c r="I1007" s="5"/>
      <c r="J1007" s="5"/>
    </row>
    <row r="1008" spans="2:10" x14ac:dyDescent="0.25">
      <c r="B1008" s="1"/>
      <c r="C1008" s="1"/>
      <c r="D1008" s="8"/>
      <c r="E1008" s="8"/>
      <c r="F1008" s="8"/>
      <c r="G1008" s="8"/>
      <c r="H1008" s="5"/>
      <c r="I1008" s="5"/>
      <c r="J1008" s="5"/>
    </row>
    <row r="1009" spans="2:10" x14ac:dyDescent="0.25">
      <c r="B1009" s="1"/>
      <c r="C1009" s="1"/>
      <c r="D1009" s="8"/>
      <c r="E1009" s="8"/>
      <c r="F1009" s="8"/>
      <c r="G1009" s="8"/>
      <c r="H1009" s="5"/>
      <c r="I1009" s="5"/>
      <c r="J1009" s="5"/>
    </row>
    <row r="1010" spans="2:10" x14ac:dyDescent="0.25">
      <c r="B1010" s="1"/>
      <c r="C1010" s="1"/>
      <c r="D1010" s="8"/>
      <c r="E1010" s="8"/>
      <c r="F1010" s="8"/>
      <c r="G1010" s="8"/>
      <c r="H1010" s="5"/>
      <c r="I1010" s="5"/>
      <c r="J1010" s="5"/>
    </row>
    <row r="1011" spans="2:10" x14ac:dyDescent="0.25">
      <c r="B1011" s="1"/>
      <c r="C1011" s="1"/>
      <c r="D1011" s="8"/>
      <c r="E1011" s="8"/>
      <c r="F1011" s="8"/>
      <c r="G1011" s="8"/>
      <c r="H1011" s="5"/>
      <c r="I1011" s="5"/>
      <c r="J1011" s="5"/>
    </row>
    <row r="1012" spans="2:10" x14ac:dyDescent="0.25">
      <c r="B1012" s="1"/>
      <c r="C1012" s="1"/>
      <c r="D1012" s="8"/>
      <c r="E1012" s="8"/>
      <c r="F1012" s="8"/>
      <c r="G1012" s="8"/>
      <c r="H1012" s="5"/>
      <c r="I1012" s="5"/>
      <c r="J1012" s="5"/>
    </row>
    <row r="1013" spans="2:10" x14ac:dyDescent="0.25">
      <c r="B1013" s="1"/>
      <c r="C1013" s="1"/>
      <c r="D1013" s="8"/>
      <c r="E1013" s="8"/>
      <c r="F1013" s="8"/>
      <c r="G1013" s="8"/>
      <c r="H1013" s="5"/>
      <c r="I1013" s="5"/>
      <c r="J1013" s="5"/>
    </row>
    <row r="1014" spans="2:10" x14ac:dyDescent="0.25">
      <c r="B1014" s="1"/>
      <c r="C1014" s="1"/>
      <c r="D1014" s="8"/>
      <c r="E1014" s="8"/>
      <c r="F1014" s="8"/>
      <c r="G1014" s="8"/>
      <c r="H1014" s="5"/>
      <c r="I1014" s="5"/>
      <c r="J1014" s="5"/>
    </row>
    <row r="1015" spans="2:10" x14ac:dyDescent="0.25">
      <c r="B1015" s="1"/>
      <c r="C1015" s="1"/>
      <c r="D1015" s="8"/>
      <c r="E1015" s="8"/>
      <c r="F1015" s="8"/>
      <c r="G1015" s="8"/>
      <c r="H1015" s="5"/>
      <c r="I1015" s="5"/>
      <c r="J1015" s="5"/>
    </row>
    <row r="1016" spans="2:10" x14ac:dyDescent="0.25">
      <c r="B1016" s="1"/>
      <c r="C1016" s="1"/>
      <c r="D1016" s="8"/>
      <c r="E1016" s="8"/>
      <c r="F1016" s="8"/>
      <c r="G1016" s="8"/>
      <c r="H1016" s="5"/>
      <c r="I1016" s="5"/>
      <c r="J1016" s="5"/>
    </row>
    <row r="1017" spans="2:10" x14ac:dyDescent="0.25">
      <c r="B1017" s="1"/>
      <c r="C1017" s="1"/>
      <c r="D1017" s="8"/>
      <c r="E1017" s="8"/>
      <c r="F1017" s="8"/>
      <c r="G1017" s="8"/>
      <c r="H1017" s="5"/>
      <c r="I1017" s="5"/>
      <c r="J1017" s="5"/>
    </row>
    <row r="1018" spans="2:10" x14ac:dyDescent="0.25">
      <c r="B1018" s="1"/>
      <c r="C1018" s="1"/>
      <c r="D1018" s="8"/>
      <c r="E1018" s="8"/>
      <c r="F1018" s="8"/>
      <c r="G1018" s="8"/>
      <c r="H1018" s="5"/>
      <c r="I1018" s="5"/>
      <c r="J1018" s="5"/>
    </row>
    <row r="1019" spans="2:10" x14ac:dyDescent="0.25">
      <c r="B1019" s="1"/>
      <c r="C1019" s="1"/>
      <c r="D1019" s="8"/>
      <c r="E1019" s="8"/>
      <c r="F1019" s="8"/>
      <c r="G1019" s="8"/>
      <c r="H1019" s="5"/>
      <c r="I1019" s="5"/>
      <c r="J1019" s="5"/>
    </row>
    <row r="1020" spans="2:10" x14ac:dyDescent="0.25">
      <c r="B1020" s="1"/>
      <c r="C1020" s="1"/>
      <c r="D1020" s="8"/>
      <c r="E1020" s="8"/>
      <c r="F1020" s="8"/>
      <c r="G1020" s="8"/>
      <c r="H1020" s="5"/>
      <c r="I1020" s="5"/>
      <c r="J1020" s="5"/>
    </row>
    <row r="1021" spans="2:10" x14ac:dyDescent="0.25">
      <c r="B1021" s="1"/>
      <c r="C1021" s="1"/>
      <c r="D1021" s="8"/>
      <c r="E1021" s="8"/>
      <c r="F1021" s="8"/>
      <c r="G1021" s="8"/>
      <c r="H1021" s="5"/>
      <c r="I1021" s="5"/>
      <c r="J1021" s="5"/>
    </row>
    <row r="1022" spans="2:10" x14ac:dyDescent="0.25">
      <c r="B1022" s="1"/>
      <c r="C1022" s="1"/>
      <c r="D1022" s="8"/>
      <c r="E1022" s="8"/>
      <c r="F1022" s="8"/>
      <c r="G1022" s="8"/>
      <c r="H1022" s="5"/>
      <c r="I1022" s="5"/>
      <c r="J1022" s="5"/>
    </row>
    <row r="1023" spans="2:10" x14ac:dyDescent="0.25">
      <c r="B1023" s="1"/>
      <c r="C1023" s="1"/>
      <c r="D1023" s="8"/>
      <c r="E1023" s="8"/>
      <c r="F1023" s="8"/>
      <c r="G1023" s="8"/>
      <c r="H1023" s="5"/>
      <c r="I1023" s="5"/>
      <c r="J1023" s="5"/>
    </row>
    <row r="1024" spans="2:10" x14ac:dyDescent="0.25">
      <c r="B1024" s="1"/>
      <c r="C1024" s="1"/>
      <c r="D1024" s="8"/>
      <c r="E1024" s="8"/>
      <c r="F1024" s="8"/>
      <c r="G1024" s="8"/>
      <c r="H1024" s="5"/>
      <c r="I1024" s="5"/>
      <c r="J1024" s="5"/>
    </row>
    <row r="1025" spans="2:10" x14ac:dyDescent="0.25">
      <c r="B1025" s="1"/>
      <c r="C1025" s="1"/>
      <c r="D1025" s="8"/>
      <c r="E1025" s="8"/>
      <c r="F1025" s="8"/>
      <c r="G1025" s="8"/>
      <c r="H1025" s="5"/>
      <c r="I1025" s="5"/>
      <c r="J1025" s="5"/>
    </row>
    <row r="1026" spans="2:10" x14ac:dyDescent="0.25">
      <c r="B1026" s="1"/>
      <c r="C1026" s="1"/>
      <c r="D1026" s="8"/>
      <c r="E1026" s="8"/>
      <c r="F1026" s="8"/>
      <c r="G1026" s="8"/>
      <c r="H1026" s="5"/>
      <c r="I1026" s="5"/>
      <c r="J1026" s="5"/>
    </row>
    <row r="1027" spans="2:10" x14ac:dyDescent="0.25">
      <c r="B1027" s="1"/>
      <c r="C1027" s="1"/>
      <c r="D1027" s="8"/>
      <c r="E1027" s="8"/>
      <c r="F1027" s="8"/>
      <c r="G1027" s="8"/>
      <c r="H1027" s="5"/>
      <c r="I1027" s="5"/>
      <c r="J1027" s="5"/>
    </row>
    <row r="1028" spans="2:10" x14ac:dyDescent="0.25">
      <c r="B1028" s="1"/>
      <c r="C1028" s="1"/>
      <c r="D1028" s="8"/>
      <c r="E1028" s="8"/>
      <c r="F1028" s="8"/>
      <c r="G1028" s="8"/>
      <c r="H1028" s="5"/>
      <c r="I1028" s="5"/>
      <c r="J1028" s="5"/>
    </row>
    <row r="1029" spans="2:10" x14ac:dyDescent="0.25">
      <c r="B1029" s="1"/>
      <c r="C1029" s="1"/>
      <c r="D1029" s="8"/>
      <c r="E1029" s="8"/>
      <c r="F1029" s="8"/>
      <c r="G1029" s="8"/>
      <c r="H1029" s="5"/>
      <c r="I1029" s="5"/>
      <c r="J1029" s="5"/>
    </row>
    <row r="1030" spans="2:10" x14ac:dyDescent="0.25">
      <c r="B1030" s="1"/>
      <c r="C1030" s="1"/>
      <c r="D1030" s="8"/>
      <c r="E1030" s="8"/>
      <c r="F1030" s="8"/>
      <c r="G1030" s="8"/>
      <c r="H1030" s="5"/>
      <c r="I1030" s="5"/>
      <c r="J1030" s="5"/>
    </row>
    <row r="1031" spans="2:10" x14ac:dyDescent="0.25">
      <c r="B1031" s="1"/>
      <c r="C1031" s="1"/>
      <c r="D1031" s="8"/>
      <c r="E1031" s="8"/>
      <c r="F1031" s="8"/>
      <c r="G1031" s="8"/>
      <c r="H1031" s="5"/>
      <c r="I1031" s="5"/>
      <c r="J1031" s="5"/>
    </row>
    <row r="1032" spans="2:10" x14ac:dyDescent="0.25">
      <c r="B1032" s="1"/>
      <c r="C1032" s="1"/>
      <c r="D1032" s="8"/>
      <c r="E1032" s="8"/>
      <c r="F1032" s="8"/>
      <c r="G1032" s="8"/>
      <c r="H1032" s="5"/>
      <c r="I1032" s="5"/>
      <c r="J1032" s="5"/>
    </row>
    <row r="1033" spans="2:10" x14ac:dyDescent="0.25">
      <c r="B1033" s="1"/>
      <c r="C1033" s="1"/>
      <c r="D1033" s="8"/>
      <c r="E1033" s="8"/>
      <c r="F1033" s="8"/>
      <c r="G1033" s="8"/>
      <c r="H1033" s="5"/>
      <c r="I1033" s="5"/>
      <c r="J1033" s="5"/>
    </row>
    <row r="1034" spans="2:10" x14ac:dyDescent="0.25">
      <c r="B1034" s="1"/>
      <c r="C1034" s="1"/>
      <c r="D1034" s="8"/>
      <c r="E1034" s="8"/>
      <c r="F1034" s="8"/>
      <c r="G1034" s="8"/>
      <c r="H1034" s="5"/>
      <c r="I1034" s="5"/>
      <c r="J1034" s="5"/>
    </row>
    <row r="1035" spans="2:10" x14ac:dyDescent="0.25">
      <c r="B1035" s="1"/>
      <c r="C1035" s="1"/>
      <c r="D1035" s="8"/>
      <c r="E1035" s="8"/>
      <c r="F1035" s="8"/>
      <c r="G1035" s="8"/>
      <c r="H1035" s="5"/>
      <c r="I1035" s="5"/>
      <c r="J1035" s="5"/>
    </row>
    <row r="1036" spans="2:10" x14ac:dyDescent="0.25">
      <c r="B1036" s="1"/>
      <c r="C1036" s="1"/>
      <c r="D1036" s="8"/>
      <c r="E1036" s="8"/>
      <c r="F1036" s="8"/>
      <c r="G1036" s="8"/>
      <c r="H1036" s="5"/>
      <c r="I1036" s="5"/>
      <c r="J1036" s="5"/>
    </row>
    <row r="1037" spans="2:10" x14ac:dyDescent="0.25">
      <c r="B1037" s="1"/>
      <c r="C1037" s="1"/>
      <c r="D1037" s="8"/>
      <c r="E1037" s="8"/>
      <c r="F1037" s="8"/>
      <c r="G1037" s="8"/>
      <c r="H1037" s="5"/>
      <c r="I1037" s="5"/>
      <c r="J1037" s="5"/>
    </row>
    <row r="1038" spans="2:10" x14ac:dyDescent="0.25">
      <c r="B1038" s="1"/>
      <c r="C1038" s="1"/>
      <c r="D1038" s="8"/>
      <c r="E1038" s="8"/>
      <c r="F1038" s="8"/>
      <c r="G1038" s="8"/>
      <c r="H1038" s="5"/>
      <c r="I1038" s="5"/>
      <c r="J1038" s="5"/>
    </row>
    <row r="1039" spans="2:10" x14ac:dyDescent="0.25">
      <c r="B1039" s="1"/>
      <c r="C1039" s="1"/>
      <c r="D1039" s="8"/>
      <c r="E1039" s="8"/>
      <c r="F1039" s="8"/>
      <c r="G1039" s="8"/>
      <c r="H1039" s="5"/>
      <c r="I1039" s="5"/>
      <c r="J1039" s="5"/>
    </row>
    <row r="1040" spans="2:10" x14ac:dyDescent="0.25">
      <c r="B1040" s="1"/>
      <c r="C1040" s="1"/>
      <c r="D1040" s="8"/>
      <c r="E1040" s="8"/>
      <c r="F1040" s="8"/>
      <c r="G1040" s="8"/>
      <c r="H1040" s="5"/>
      <c r="I1040" s="5"/>
      <c r="J1040" s="5"/>
    </row>
    <row r="1041" spans="2:10" x14ac:dyDescent="0.25">
      <c r="B1041" s="1"/>
      <c r="C1041" s="1"/>
      <c r="D1041" s="8"/>
      <c r="E1041" s="8"/>
      <c r="F1041" s="8"/>
      <c r="G1041" s="8"/>
      <c r="H1041" s="5"/>
      <c r="I1041" s="5"/>
      <c r="J1041" s="5"/>
    </row>
    <row r="1042" spans="2:10" x14ac:dyDescent="0.25">
      <c r="B1042" s="1"/>
      <c r="C1042" s="1"/>
      <c r="D1042" s="8"/>
      <c r="E1042" s="8"/>
      <c r="F1042" s="8"/>
      <c r="G1042" s="8"/>
      <c r="H1042" s="5"/>
      <c r="I1042" s="5"/>
      <c r="J1042" s="5"/>
    </row>
    <row r="1043" spans="2:10" x14ac:dyDescent="0.25">
      <c r="B1043" s="1"/>
      <c r="C1043" s="1"/>
      <c r="D1043" s="8"/>
      <c r="E1043" s="8"/>
      <c r="F1043" s="8"/>
      <c r="G1043" s="8"/>
      <c r="H1043" s="5"/>
      <c r="I1043" s="5"/>
      <c r="J1043" s="5"/>
    </row>
    <row r="1044" spans="2:10" x14ac:dyDescent="0.25">
      <c r="B1044" s="1"/>
      <c r="C1044" s="1"/>
      <c r="D1044" s="8"/>
      <c r="E1044" s="8"/>
      <c r="F1044" s="8"/>
      <c r="G1044" s="8"/>
      <c r="H1044" s="5"/>
      <c r="I1044" s="5"/>
      <c r="J1044" s="5"/>
    </row>
    <row r="1045" spans="2:10" x14ac:dyDescent="0.25">
      <c r="B1045" s="1"/>
      <c r="C1045" s="1"/>
      <c r="D1045" s="8"/>
      <c r="E1045" s="8"/>
      <c r="F1045" s="8"/>
      <c r="G1045" s="8"/>
      <c r="H1045" s="5"/>
      <c r="I1045" s="5"/>
      <c r="J1045" s="5"/>
    </row>
    <row r="1046" spans="2:10" x14ac:dyDescent="0.25">
      <c r="B1046" s="1"/>
      <c r="C1046" s="1"/>
      <c r="D1046" s="8"/>
      <c r="E1046" s="8"/>
      <c r="F1046" s="8"/>
      <c r="G1046" s="8"/>
      <c r="H1046" s="5"/>
      <c r="I1046" s="5"/>
      <c r="J1046" s="5"/>
    </row>
    <row r="1047" spans="2:10" x14ac:dyDescent="0.25">
      <c r="B1047" s="1"/>
      <c r="C1047" s="1"/>
      <c r="D1047" s="8"/>
      <c r="E1047" s="8"/>
      <c r="F1047" s="8"/>
      <c r="G1047" s="8"/>
      <c r="H1047" s="5"/>
      <c r="I1047" s="5"/>
      <c r="J1047" s="5"/>
    </row>
    <row r="1048" spans="2:10" x14ac:dyDescent="0.25">
      <c r="B1048" s="1"/>
      <c r="C1048" s="1"/>
      <c r="D1048" s="8"/>
      <c r="E1048" s="8"/>
      <c r="F1048" s="8"/>
      <c r="G1048" s="8"/>
      <c r="H1048" s="5"/>
      <c r="I1048" s="5"/>
      <c r="J1048" s="5"/>
    </row>
    <row r="1049" spans="2:10" x14ac:dyDescent="0.25">
      <c r="B1049" s="1"/>
      <c r="C1049" s="1"/>
      <c r="D1049" s="8"/>
      <c r="E1049" s="8"/>
      <c r="F1049" s="8"/>
      <c r="G1049" s="8"/>
      <c r="H1049" s="5"/>
      <c r="I1049" s="5"/>
      <c r="J1049" s="5"/>
    </row>
    <row r="1050" spans="2:10" x14ac:dyDescent="0.25">
      <c r="B1050" s="1"/>
      <c r="C1050" s="1"/>
      <c r="D1050" s="8"/>
      <c r="E1050" s="8"/>
      <c r="F1050" s="8"/>
      <c r="G1050" s="8"/>
      <c r="H1050" s="5"/>
      <c r="I1050" s="5"/>
      <c r="J1050" s="5"/>
    </row>
    <row r="1051" spans="2:10" x14ac:dyDescent="0.25">
      <c r="B1051" s="1"/>
      <c r="C1051" s="1"/>
      <c r="D1051" s="8"/>
      <c r="E1051" s="8"/>
      <c r="F1051" s="8"/>
      <c r="G1051" s="8"/>
      <c r="H1051" s="5"/>
      <c r="I1051" s="5"/>
      <c r="J1051" s="5"/>
    </row>
    <row r="1052" spans="2:10" x14ac:dyDescent="0.25">
      <c r="B1052" s="1"/>
      <c r="C1052" s="1"/>
      <c r="D1052" s="8"/>
      <c r="E1052" s="8"/>
      <c r="F1052" s="8"/>
      <c r="G1052" s="8"/>
      <c r="H1052" s="5"/>
      <c r="I1052" s="5"/>
      <c r="J1052" s="5"/>
    </row>
    <row r="1053" spans="2:10" x14ac:dyDescent="0.25">
      <c r="B1053" s="1"/>
      <c r="C1053" s="1"/>
      <c r="D1053" s="8"/>
      <c r="E1053" s="8"/>
      <c r="F1053" s="8"/>
      <c r="G1053" s="8"/>
      <c r="H1053" s="5"/>
      <c r="I1053" s="5"/>
      <c r="J1053" s="5"/>
    </row>
    <row r="1054" spans="2:10" x14ac:dyDescent="0.25">
      <c r="B1054" s="1"/>
      <c r="C1054" s="1"/>
      <c r="D1054" s="8"/>
      <c r="E1054" s="8"/>
      <c r="F1054" s="8"/>
      <c r="G1054" s="8"/>
      <c r="H1054" s="5"/>
      <c r="I1054" s="5"/>
      <c r="J1054" s="5"/>
    </row>
    <row r="1055" spans="2:10" x14ac:dyDescent="0.25">
      <c r="B1055" s="1"/>
      <c r="C1055" s="1"/>
      <c r="D1055" s="8"/>
      <c r="E1055" s="8"/>
      <c r="F1055" s="8"/>
      <c r="G1055" s="8"/>
      <c r="H1055" s="5"/>
      <c r="I1055" s="5"/>
      <c r="J1055" s="5"/>
    </row>
    <row r="1056" spans="2:10" x14ac:dyDescent="0.25">
      <c r="B1056" s="1"/>
      <c r="C1056" s="1"/>
      <c r="D1056" s="8"/>
      <c r="E1056" s="8"/>
      <c r="F1056" s="8"/>
      <c r="G1056" s="8"/>
      <c r="H1056" s="5"/>
      <c r="I1056" s="5"/>
      <c r="J1056" s="5"/>
    </row>
    <row r="1057" spans="2:10" x14ac:dyDescent="0.25">
      <c r="B1057" s="1"/>
      <c r="C1057" s="1"/>
      <c r="D1057" s="8"/>
      <c r="E1057" s="8"/>
      <c r="F1057" s="8"/>
      <c r="G1057" s="8"/>
      <c r="H1057" s="5"/>
      <c r="I1057" s="5"/>
      <c r="J1057" s="5"/>
    </row>
    <row r="1058" spans="2:10" x14ac:dyDescent="0.25">
      <c r="B1058" s="1"/>
      <c r="C1058" s="1"/>
      <c r="D1058" s="8"/>
      <c r="E1058" s="8"/>
      <c r="F1058" s="8"/>
      <c r="G1058" s="8"/>
      <c r="H1058" s="5"/>
      <c r="I1058" s="5"/>
      <c r="J1058" s="5"/>
    </row>
    <row r="1059" spans="2:10" x14ac:dyDescent="0.25">
      <c r="B1059" s="1"/>
      <c r="C1059" s="1"/>
      <c r="D1059" s="8"/>
      <c r="E1059" s="8"/>
      <c r="F1059" s="8"/>
      <c r="G1059" s="8"/>
      <c r="H1059" s="5"/>
      <c r="I1059" s="5"/>
      <c r="J1059" s="5"/>
    </row>
    <row r="1060" spans="2:10" x14ac:dyDescent="0.25">
      <c r="B1060" s="1"/>
      <c r="C1060" s="1"/>
      <c r="D1060" s="8"/>
      <c r="E1060" s="8"/>
      <c r="F1060" s="8"/>
      <c r="G1060" s="8"/>
      <c r="H1060" s="5"/>
      <c r="I1060" s="5"/>
      <c r="J1060" s="5"/>
    </row>
    <row r="1061" spans="2:10" x14ac:dyDescent="0.25">
      <c r="B1061" s="1"/>
      <c r="C1061" s="1"/>
      <c r="D1061" s="8"/>
      <c r="E1061" s="8"/>
      <c r="F1061" s="8"/>
      <c r="G1061" s="8"/>
      <c r="H1061" s="5"/>
      <c r="I1061" s="5"/>
      <c r="J1061" s="5"/>
    </row>
    <row r="1062" spans="2:10" x14ac:dyDescent="0.25">
      <c r="B1062" s="1"/>
      <c r="C1062" s="1"/>
      <c r="D1062" s="8"/>
      <c r="E1062" s="8"/>
      <c r="F1062" s="8"/>
      <c r="G1062" s="8"/>
      <c r="H1062" s="5"/>
      <c r="I1062" s="5"/>
      <c r="J1062" s="5"/>
    </row>
    <row r="1063" spans="2:10" x14ac:dyDescent="0.25">
      <c r="B1063" s="1"/>
      <c r="C1063" s="1"/>
      <c r="D1063" s="8"/>
      <c r="E1063" s="8"/>
      <c r="F1063" s="8"/>
      <c r="G1063" s="8"/>
      <c r="H1063" s="5"/>
      <c r="I1063" s="5"/>
      <c r="J1063" s="5"/>
    </row>
    <row r="1064" spans="2:10" x14ac:dyDescent="0.25">
      <c r="B1064" s="1"/>
      <c r="C1064" s="1"/>
      <c r="D1064" s="8"/>
      <c r="E1064" s="8"/>
      <c r="F1064" s="8"/>
      <c r="G1064" s="8"/>
      <c r="H1064" s="5"/>
      <c r="I1064" s="5"/>
      <c r="J1064" s="5"/>
    </row>
    <row r="1065" spans="2:10" x14ac:dyDescent="0.25">
      <c r="B1065" s="1"/>
      <c r="C1065" s="1"/>
      <c r="D1065" s="8"/>
      <c r="E1065" s="8"/>
      <c r="F1065" s="8"/>
      <c r="G1065" s="8"/>
      <c r="H1065" s="5"/>
      <c r="I1065" s="5"/>
      <c r="J1065" s="5"/>
    </row>
    <row r="1066" spans="2:10" x14ac:dyDescent="0.25">
      <c r="B1066" s="1"/>
      <c r="C1066" s="1"/>
      <c r="D1066" s="8"/>
      <c r="E1066" s="8"/>
      <c r="F1066" s="8"/>
      <c r="G1066" s="8"/>
      <c r="H1066" s="5"/>
      <c r="I1066" s="5"/>
      <c r="J1066" s="5"/>
    </row>
    <row r="1067" spans="2:10" x14ac:dyDescent="0.25">
      <c r="B1067" s="1"/>
      <c r="C1067" s="1"/>
      <c r="D1067" s="8"/>
      <c r="E1067" s="8"/>
      <c r="F1067" s="8"/>
      <c r="G1067" s="8"/>
      <c r="H1067" s="5"/>
      <c r="I1067" s="5"/>
      <c r="J1067" s="5"/>
    </row>
    <row r="1068" spans="2:10" x14ac:dyDescent="0.25">
      <c r="B1068" s="1"/>
      <c r="C1068" s="1"/>
      <c r="D1068" s="8"/>
      <c r="E1068" s="8"/>
      <c r="F1068" s="8"/>
      <c r="G1068" s="8"/>
      <c r="H1068" s="5"/>
      <c r="I1068" s="5"/>
      <c r="J1068" s="5"/>
    </row>
    <row r="1069" spans="2:10" x14ac:dyDescent="0.25">
      <c r="B1069" s="1"/>
      <c r="C1069" s="1"/>
      <c r="D1069" s="8"/>
      <c r="E1069" s="8"/>
      <c r="F1069" s="8"/>
      <c r="G1069" s="8"/>
      <c r="H1069" s="5"/>
      <c r="I1069" s="5"/>
      <c r="J1069" s="5"/>
    </row>
    <row r="1070" spans="2:10" x14ac:dyDescent="0.25">
      <c r="B1070" s="1"/>
      <c r="C1070" s="1"/>
      <c r="D1070" s="8"/>
      <c r="E1070" s="8"/>
      <c r="F1070" s="8"/>
      <c r="G1070" s="8"/>
      <c r="H1070" s="5"/>
      <c r="I1070" s="5"/>
      <c r="J1070" s="5"/>
    </row>
    <row r="1071" spans="2:10" x14ac:dyDescent="0.25">
      <c r="B1071" s="1"/>
      <c r="C1071" s="1"/>
      <c r="D1071" s="8"/>
      <c r="E1071" s="8"/>
      <c r="F1071" s="8"/>
      <c r="G1071" s="8"/>
      <c r="H1071" s="5"/>
      <c r="I1071" s="5"/>
      <c r="J1071" s="5"/>
    </row>
    <row r="1072" spans="2:10" x14ac:dyDescent="0.25">
      <c r="B1072" s="1"/>
      <c r="C1072" s="1"/>
      <c r="D1072" s="8"/>
      <c r="E1072" s="8"/>
      <c r="F1072" s="8"/>
      <c r="G1072" s="8"/>
      <c r="H1072" s="5"/>
      <c r="I1072" s="5"/>
      <c r="J1072" s="5"/>
    </row>
    <row r="1073" spans="2:10" x14ac:dyDescent="0.25">
      <c r="B1073" s="1"/>
      <c r="C1073" s="1"/>
      <c r="D1073" s="8"/>
      <c r="E1073" s="8"/>
      <c r="F1073" s="8"/>
      <c r="G1073" s="8"/>
      <c r="H1073" s="5"/>
      <c r="I1073" s="5"/>
      <c r="J1073" s="5"/>
    </row>
    <row r="1074" spans="2:10" x14ac:dyDescent="0.25">
      <c r="B1074" s="1"/>
      <c r="C1074" s="1"/>
      <c r="D1074" s="8"/>
      <c r="E1074" s="8"/>
      <c r="F1074" s="8"/>
      <c r="G1074" s="8"/>
      <c r="H1074" s="5"/>
      <c r="I1074" s="5"/>
      <c r="J1074" s="5"/>
    </row>
    <row r="1075" spans="2:10" x14ac:dyDescent="0.25">
      <c r="B1075" s="1"/>
      <c r="C1075" s="1"/>
      <c r="D1075" s="8"/>
      <c r="E1075" s="8"/>
      <c r="F1075" s="8"/>
      <c r="G1075" s="8"/>
      <c r="H1075" s="5"/>
      <c r="I1075" s="5"/>
      <c r="J1075" s="5"/>
    </row>
    <row r="1076" spans="2:10" x14ac:dyDescent="0.25">
      <c r="B1076" s="1"/>
      <c r="C1076" s="1"/>
      <c r="D1076" s="8"/>
      <c r="E1076" s="8"/>
      <c r="F1076" s="8"/>
      <c r="G1076" s="8"/>
      <c r="H1076" s="5"/>
      <c r="I1076" s="5"/>
      <c r="J1076" s="5"/>
    </row>
    <row r="1077" spans="2:10" x14ac:dyDescent="0.25">
      <c r="B1077" s="1"/>
      <c r="C1077" s="1"/>
      <c r="D1077" s="8"/>
      <c r="E1077" s="8"/>
      <c r="F1077" s="8"/>
      <c r="G1077" s="8"/>
      <c r="H1077" s="5"/>
      <c r="I1077" s="5"/>
      <c r="J1077" s="5"/>
    </row>
    <row r="1078" spans="2:10" x14ac:dyDescent="0.25">
      <c r="B1078" s="1"/>
      <c r="C1078" s="1"/>
      <c r="D1078" s="8"/>
      <c r="E1078" s="8"/>
      <c r="F1078" s="8"/>
      <c r="G1078" s="8"/>
      <c r="H1078" s="5"/>
      <c r="I1078" s="5"/>
      <c r="J1078" s="5"/>
    </row>
    <row r="1079" spans="2:10" x14ac:dyDescent="0.25">
      <c r="B1079" s="1"/>
      <c r="C1079" s="1"/>
      <c r="D1079" s="8"/>
      <c r="E1079" s="8"/>
      <c r="F1079" s="8"/>
      <c r="G1079" s="8"/>
      <c r="H1079" s="5"/>
      <c r="I1079" s="5"/>
      <c r="J1079" s="5"/>
    </row>
    <row r="1080" spans="2:10" x14ac:dyDescent="0.25">
      <c r="B1080" s="1"/>
      <c r="C1080" s="1"/>
      <c r="D1080" s="8"/>
      <c r="E1080" s="8"/>
      <c r="F1080" s="8"/>
      <c r="G1080" s="8"/>
      <c r="H1080" s="5"/>
      <c r="I1080" s="5"/>
      <c r="J1080" s="5"/>
    </row>
    <row r="1081" spans="2:10" x14ac:dyDescent="0.25">
      <c r="B1081" s="1"/>
      <c r="C1081" s="1"/>
      <c r="D1081" s="8"/>
      <c r="E1081" s="8"/>
      <c r="F1081" s="8"/>
      <c r="G1081" s="8"/>
      <c r="H1081" s="5"/>
      <c r="I1081" s="5"/>
      <c r="J1081" s="5"/>
    </row>
    <row r="1082" spans="2:10" x14ac:dyDescent="0.25">
      <c r="B1082" s="1"/>
      <c r="C1082" s="1"/>
      <c r="D1082" s="8"/>
      <c r="E1082" s="8"/>
      <c r="F1082" s="8"/>
      <c r="G1082" s="8"/>
      <c r="H1082" s="5"/>
      <c r="I1082" s="5"/>
      <c r="J1082" s="5"/>
    </row>
    <row r="1083" spans="2:10" x14ac:dyDescent="0.25">
      <c r="B1083" s="1"/>
      <c r="C1083" s="1"/>
      <c r="D1083" s="8"/>
      <c r="E1083" s="8"/>
      <c r="F1083" s="8"/>
      <c r="G1083" s="8"/>
      <c r="H1083" s="5"/>
      <c r="I1083" s="5"/>
      <c r="J1083" s="5"/>
    </row>
    <row r="1084" spans="2:10" x14ac:dyDescent="0.25">
      <c r="B1084" s="1"/>
      <c r="C1084" s="1"/>
      <c r="D1084" s="8"/>
      <c r="E1084" s="8"/>
      <c r="F1084" s="8"/>
      <c r="G1084" s="8"/>
      <c r="H1084" s="5"/>
      <c r="I1084" s="5"/>
      <c r="J1084" s="5"/>
    </row>
    <row r="1085" spans="2:10" x14ac:dyDescent="0.25">
      <c r="B1085" s="1"/>
      <c r="C1085" s="1"/>
      <c r="D1085" s="8"/>
      <c r="E1085" s="8"/>
      <c r="F1085" s="8"/>
      <c r="G1085" s="8"/>
      <c r="H1085" s="5"/>
      <c r="I1085" s="5"/>
      <c r="J1085" s="5"/>
    </row>
    <row r="1086" spans="2:10" x14ac:dyDescent="0.25">
      <c r="B1086" s="1"/>
      <c r="C1086" s="1"/>
      <c r="D1086" s="8"/>
      <c r="E1086" s="8"/>
      <c r="F1086" s="8"/>
      <c r="G1086" s="8"/>
      <c r="H1086" s="5"/>
      <c r="I1086" s="5"/>
      <c r="J1086" s="5"/>
    </row>
    <row r="1087" spans="2:10" x14ac:dyDescent="0.25">
      <c r="B1087" s="1"/>
      <c r="C1087" s="1"/>
      <c r="D1087" s="8"/>
      <c r="E1087" s="8"/>
      <c r="F1087" s="8"/>
      <c r="G1087" s="8"/>
      <c r="H1087" s="5"/>
      <c r="I1087" s="5"/>
      <c r="J1087" s="5"/>
    </row>
    <row r="1088" spans="2:10" x14ac:dyDescent="0.25">
      <c r="B1088" s="1"/>
      <c r="C1088" s="1"/>
      <c r="D1088" s="8"/>
      <c r="E1088" s="8"/>
      <c r="F1088" s="8"/>
      <c r="G1088" s="8"/>
      <c r="H1088" s="5"/>
      <c r="I1088" s="5"/>
      <c r="J1088" s="5"/>
    </row>
    <row r="1089" spans="2:10" x14ac:dyDescent="0.25">
      <c r="B1089" s="1"/>
      <c r="C1089" s="1"/>
      <c r="D1089" s="8"/>
      <c r="E1089" s="8"/>
      <c r="F1089" s="8"/>
      <c r="G1089" s="8"/>
      <c r="H1089" s="5"/>
      <c r="I1089" s="5"/>
      <c r="J1089" s="5"/>
    </row>
    <row r="1090" spans="2:10" x14ac:dyDescent="0.25">
      <c r="B1090" s="1"/>
      <c r="C1090" s="1"/>
      <c r="D1090" s="8"/>
      <c r="E1090" s="8"/>
      <c r="F1090" s="8"/>
      <c r="G1090" s="8"/>
      <c r="H1090" s="5"/>
      <c r="I1090" s="5"/>
      <c r="J1090" s="5"/>
    </row>
    <row r="1091" spans="2:10" x14ac:dyDescent="0.25">
      <c r="B1091" s="1"/>
      <c r="C1091" s="1"/>
      <c r="D1091" s="8"/>
      <c r="E1091" s="8"/>
      <c r="F1091" s="8"/>
      <c r="G1091" s="8"/>
      <c r="H1091" s="5"/>
      <c r="I1091" s="5"/>
      <c r="J1091" s="5"/>
    </row>
    <row r="1092" spans="2:10" x14ac:dyDescent="0.25">
      <c r="B1092" s="1"/>
      <c r="C1092" s="1"/>
      <c r="D1092" s="8"/>
      <c r="E1092" s="8"/>
      <c r="F1092" s="8"/>
      <c r="G1092" s="8"/>
      <c r="H1092" s="5"/>
      <c r="I1092" s="5"/>
      <c r="J1092" s="5"/>
    </row>
    <row r="1093" spans="2:10" x14ac:dyDescent="0.25">
      <c r="B1093" s="1"/>
      <c r="C1093" s="1"/>
      <c r="D1093" s="8"/>
      <c r="E1093" s="8"/>
      <c r="F1093" s="8"/>
      <c r="G1093" s="8"/>
      <c r="H1093" s="5"/>
      <c r="I1093" s="5"/>
      <c r="J1093" s="5"/>
    </row>
    <row r="1094" spans="2:10" x14ac:dyDescent="0.25">
      <c r="B1094" s="1"/>
      <c r="C1094" s="1"/>
      <c r="D1094" s="8"/>
      <c r="E1094" s="8"/>
      <c r="F1094" s="8"/>
      <c r="G1094" s="8"/>
      <c r="H1094" s="5"/>
      <c r="I1094" s="5"/>
      <c r="J1094" s="5"/>
    </row>
    <row r="1095" spans="2:10" x14ac:dyDescent="0.25">
      <c r="B1095" s="1"/>
      <c r="C1095" s="1"/>
      <c r="D1095" s="8"/>
      <c r="E1095" s="8"/>
      <c r="F1095" s="8"/>
      <c r="G1095" s="8"/>
      <c r="H1095" s="5"/>
      <c r="I1095" s="5"/>
      <c r="J1095" s="5"/>
    </row>
    <row r="1096" spans="2:10" x14ac:dyDescent="0.25">
      <c r="B1096" s="1"/>
      <c r="C1096" s="1"/>
      <c r="D1096" s="8"/>
      <c r="E1096" s="8"/>
      <c r="F1096" s="8"/>
      <c r="G1096" s="8"/>
      <c r="H1096" s="5"/>
      <c r="I1096" s="5"/>
      <c r="J1096" s="5"/>
    </row>
    <row r="1097" spans="2:10" x14ac:dyDescent="0.25">
      <c r="B1097" s="1"/>
      <c r="C1097" s="1"/>
      <c r="D1097" s="8"/>
      <c r="E1097" s="8"/>
      <c r="F1097" s="8"/>
      <c r="G1097" s="8"/>
      <c r="H1097" s="5"/>
      <c r="I1097" s="5"/>
      <c r="J1097" s="5"/>
    </row>
    <row r="1098" spans="2:10" x14ac:dyDescent="0.25">
      <c r="B1098" s="1"/>
      <c r="C1098" s="1"/>
      <c r="D1098" s="8"/>
      <c r="E1098" s="8"/>
      <c r="F1098" s="8"/>
      <c r="G1098" s="8"/>
      <c r="H1098" s="5"/>
      <c r="I1098" s="5"/>
      <c r="J1098" s="5"/>
    </row>
    <row r="1099" spans="2:10" x14ac:dyDescent="0.25">
      <c r="B1099" s="1"/>
      <c r="C1099" s="1"/>
      <c r="D1099" s="8"/>
      <c r="E1099" s="8"/>
      <c r="F1099" s="8"/>
      <c r="G1099" s="8"/>
      <c r="H1099" s="5"/>
      <c r="I1099" s="5"/>
      <c r="J1099" s="5"/>
    </row>
    <row r="1100" spans="2:10" x14ac:dyDescent="0.25">
      <c r="B1100" s="1"/>
      <c r="C1100" s="1"/>
      <c r="D1100" s="8"/>
      <c r="E1100" s="8"/>
      <c r="F1100" s="8"/>
      <c r="G1100" s="8"/>
      <c r="H1100" s="5"/>
      <c r="I1100" s="5"/>
      <c r="J1100" s="5"/>
    </row>
    <row r="1101" spans="2:10" x14ac:dyDescent="0.25">
      <c r="B1101" s="1"/>
      <c r="C1101" s="1"/>
      <c r="D1101" s="8"/>
      <c r="E1101" s="8"/>
      <c r="F1101" s="8"/>
      <c r="G1101" s="8"/>
      <c r="H1101" s="5"/>
      <c r="I1101" s="5"/>
      <c r="J1101" s="5"/>
    </row>
    <row r="1102" spans="2:10" x14ac:dyDescent="0.25">
      <c r="B1102" s="1"/>
      <c r="C1102" s="1"/>
      <c r="D1102" s="8"/>
      <c r="E1102" s="8"/>
      <c r="F1102" s="8"/>
      <c r="G1102" s="8"/>
      <c r="H1102" s="5"/>
      <c r="I1102" s="5"/>
      <c r="J1102" s="5"/>
    </row>
    <row r="1103" spans="2:10" x14ac:dyDescent="0.25">
      <c r="B1103" s="1"/>
      <c r="C1103" s="1"/>
      <c r="D1103" s="8"/>
      <c r="E1103" s="8"/>
      <c r="F1103" s="8"/>
      <c r="G1103" s="8"/>
      <c r="H1103" s="5"/>
      <c r="I1103" s="5"/>
      <c r="J1103" s="5"/>
    </row>
    <row r="1104" spans="2:10" x14ac:dyDescent="0.25">
      <c r="B1104" s="1"/>
      <c r="C1104" s="1"/>
      <c r="D1104" s="8"/>
      <c r="E1104" s="8"/>
      <c r="F1104" s="8"/>
      <c r="G1104" s="8"/>
      <c r="H1104" s="5"/>
      <c r="I1104" s="5"/>
      <c r="J1104" s="5"/>
    </row>
    <row r="1105" spans="2:10" x14ac:dyDescent="0.25">
      <c r="B1105" s="1"/>
      <c r="C1105" s="1"/>
      <c r="D1105" s="8"/>
      <c r="E1105" s="8"/>
      <c r="F1105" s="8"/>
      <c r="G1105" s="8"/>
      <c r="H1105" s="5"/>
      <c r="I1105" s="5"/>
      <c r="J1105" s="5"/>
    </row>
    <row r="1106" spans="2:10" x14ac:dyDescent="0.25">
      <c r="B1106" s="1"/>
      <c r="C1106" s="1"/>
      <c r="D1106" s="8"/>
      <c r="E1106" s="8"/>
      <c r="F1106" s="8"/>
      <c r="G1106" s="8"/>
      <c r="H1106" s="5"/>
      <c r="I1106" s="5"/>
      <c r="J1106" s="5"/>
    </row>
    <row r="1107" spans="2:10" x14ac:dyDescent="0.25">
      <c r="B1107" s="1"/>
      <c r="C1107" s="1"/>
      <c r="D1107" s="8"/>
      <c r="E1107" s="8"/>
      <c r="F1107" s="8"/>
      <c r="G1107" s="8"/>
      <c r="H1107" s="5"/>
      <c r="I1107" s="5"/>
      <c r="J1107" s="5"/>
    </row>
    <row r="1108" spans="2:10" x14ac:dyDescent="0.25">
      <c r="B1108" s="1"/>
      <c r="C1108" s="1"/>
      <c r="D1108" s="8"/>
      <c r="E1108" s="8"/>
      <c r="F1108" s="8"/>
      <c r="G1108" s="8"/>
      <c r="H1108" s="5"/>
      <c r="I1108" s="5"/>
      <c r="J1108" s="5"/>
    </row>
    <row r="1109" spans="2:10" x14ac:dyDescent="0.25">
      <c r="B1109" s="1"/>
      <c r="C1109" s="1"/>
      <c r="D1109" s="8"/>
      <c r="E1109" s="8"/>
      <c r="F1109" s="8"/>
      <c r="G1109" s="8"/>
      <c r="H1109" s="5"/>
      <c r="I1109" s="5"/>
      <c r="J1109" s="5"/>
    </row>
    <row r="1110" spans="2:10" x14ac:dyDescent="0.25">
      <c r="B1110" s="1"/>
      <c r="C1110" s="1"/>
      <c r="D1110" s="8"/>
      <c r="E1110" s="8"/>
      <c r="F1110" s="8"/>
      <c r="G1110" s="8"/>
      <c r="H1110" s="5"/>
      <c r="I1110" s="5"/>
      <c r="J1110" s="5"/>
    </row>
    <row r="1111" spans="2:10" x14ac:dyDescent="0.25">
      <c r="B1111" s="1"/>
      <c r="C1111" s="1"/>
      <c r="D1111" s="8"/>
      <c r="E1111" s="8"/>
      <c r="F1111" s="8"/>
      <c r="G1111" s="8"/>
      <c r="H1111" s="5"/>
      <c r="I1111" s="5"/>
      <c r="J1111" s="5"/>
    </row>
    <row r="1112" spans="2:10" x14ac:dyDescent="0.25">
      <c r="B1112" s="1"/>
      <c r="C1112" s="1"/>
      <c r="D1112" s="8"/>
      <c r="E1112" s="8"/>
      <c r="F1112" s="8"/>
      <c r="G1112" s="8"/>
      <c r="H1112" s="5"/>
      <c r="I1112" s="5"/>
      <c r="J1112" s="5"/>
    </row>
    <row r="1113" spans="2:10" x14ac:dyDescent="0.25">
      <c r="B1113" s="1"/>
      <c r="C1113" s="1"/>
      <c r="D1113" s="8"/>
      <c r="E1113" s="8"/>
      <c r="F1113" s="8"/>
      <c r="G1113" s="8"/>
      <c r="H1113" s="5"/>
      <c r="I1113" s="5"/>
      <c r="J1113" s="5"/>
    </row>
    <row r="1114" spans="2:10" x14ac:dyDescent="0.25">
      <c r="B1114" s="1"/>
      <c r="C1114" s="1"/>
      <c r="D1114" s="8"/>
      <c r="E1114" s="8"/>
      <c r="F1114" s="8"/>
      <c r="G1114" s="8"/>
      <c r="H1114" s="5"/>
      <c r="I1114" s="5"/>
      <c r="J1114" s="5"/>
    </row>
    <row r="1115" spans="2:10" x14ac:dyDescent="0.25">
      <c r="B1115" s="1"/>
      <c r="C1115" s="1"/>
      <c r="D1115" s="8"/>
      <c r="E1115" s="8"/>
      <c r="F1115" s="8"/>
      <c r="G1115" s="8"/>
      <c r="H1115" s="5"/>
      <c r="I1115" s="5"/>
      <c r="J1115" s="5"/>
    </row>
    <row r="1116" spans="2:10" x14ac:dyDescent="0.25">
      <c r="B1116" s="1"/>
      <c r="C1116" s="1"/>
      <c r="D1116" s="8"/>
      <c r="E1116" s="8"/>
      <c r="F1116" s="8"/>
      <c r="G1116" s="8"/>
      <c r="H1116" s="5"/>
      <c r="I1116" s="5"/>
      <c r="J1116" s="5"/>
    </row>
    <row r="1117" spans="2:10" x14ac:dyDescent="0.25">
      <c r="B1117" s="1"/>
      <c r="C1117" s="1"/>
      <c r="D1117" s="8"/>
      <c r="E1117" s="8"/>
      <c r="F1117" s="8"/>
      <c r="G1117" s="8"/>
      <c r="H1117" s="5"/>
      <c r="I1117" s="5"/>
      <c r="J1117" s="5"/>
    </row>
    <row r="1118" spans="2:10" x14ac:dyDescent="0.25">
      <c r="B1118" s="1"/>
      <c r="C1118" s="1"/>
      <c r="D1118" s="8"/>
      <c r="E1118" s="8"/>
      <c r="F1118" s="8"/>
      <c r="G1118" s="8"/>
      <c r="H1118" s="5"/>
      <c r="I1118" s="5"/>
      <c r="J1118" s="5"/>
    </row>
    <row r="1119" spans="2:10" x14ac:dyDescent="0.25">
      <c r="B1119" s="1"/>
      <c r="C1119" s="1"/>
      <c r="D1119" s="8"/>
      <c r="E1119" s="8"/>
      <c r="F1119" s="8"/>
      <c r="G1119" s="8"/>
      <c r="H1119" s="5"/>
      <c r="I1119" s="5"/>
      <c r="J1119" s="5"/>
    </row>
    <row r="1120" spans="2:10" x14ac:dyDescent="0.25">
      <c r="B1120" s="1"/>
      <c r="C1120" s="1"/>
      <c r="D1120" s="8"/>
      <c r="E1120" s="8"/>
      <c r="F1120" s="8"/>
      <c r="G1120" s="8"/>
      <c r="H1120" s="5"/>
      <c r="I1120" s="5"/>
      <c r="J1120" s="5"/>
    </row>
    <row r="1121" spans="2:10" x14ac:dyDescent="0.25">
      <c r="B1121" s="1"/>
      <c r="C1121" s="1"/>
      <c r="D1121" s="8"/>
      <c r="E1121" s="8"/>
      <c r="F1121" s="8"/>
      <c r="G1121" s="8"/>
      <c r="H1121" s="5"/>
      <c r="I1121" s="5"/>
      <c r="J1121" s="5"/>
    </row>
    <row r="1122" spans="2:10" x14ac:dyDescent="0.25">
      <c r="B1122" s="1"/>
      <c r="C1122" s="1"/>
      <c r="D1122" s="8"/>
      <c r="E1122" s="8"/>
      <c r="F1122" s="8"/>
      <c r="G1122" s="8"/>
      <c r="H1122" s="5"/>
      <c r="I1122" s="5"/>
      <c r="J1122" s="5"/>
    </row>
    <row r="1123" spans="2:10" x14ac:dyDescent="0.25">
      <c r="B1123" s="1"/>
      <c r="C1123" s="1"/>
      <c r="D1123" s="8"/>
      <c r="E1123" s="8"/>
      <c r="F1123" s="8"/>
      <c r="G1123" s="8"/>
      <c r="H1123" s="5"/>
      <c r="I1123" s="5"/>
      <c r="J1123" s="5"/>
    </row>
    <row r="1124" spans="2:10" x14ac:dyDescent="0.25">
      <c r="B1124" s="1"/>
      <c r="C1124" s="1"/>
      <c r="D1124" s="8"/>
      <c r="E1124" s="8"/>
      <c r="F1124" s="8"/>
      <c r="G1124" s="8"/>
      <c r="H1124" s="5"/>
      <c r="I1124" s="5"/>
      <c r="J1124" s="5"/>
    </row>
    <row r="1125" spans="2:10" x14ac:dyDescent="0.25">
      <c r="B1125" s="1"/>
      <c r="C1125" s="1"/>
      <c r="D1125" s="8"/>
      <c r="E1125" s="8"/>
      <c r="F1125" s="8"/>
      <c r="G1125" s="8"/>
      <c r="H1125" s="5"/>
      <c r="I1125" s="5"/>
      <c r="J1125" s="5"/>
    </row>
    <row r="1126" spans="2:10" x14ac:dyDescent="0.25">
      <c r="B1126" s="1"/>
      <c r="C1126" s="1"/>
      <c r="D1126" s="8"/>
      <c r="E1126" s="8"/>
      <c r="F1126" s="8"/>
      <c r="G1126" s="8"/>
      <c r="H1126" s="5"/>
      <c r="I1126" s="5"/>
      <c r="J1126" s="5"/>
    </row>
    <row r="1127" spans="2:10" x14ac:dyDescent="0.25">
      <c r="B1127" s="1"/>
      <c r="C1127" s="1"/>
      <c r="D1127" s="8"/>
      <c r="E1127" s="8"/>
      <c r="F1127" s="8"/>
      <c r="G1127" s="8"/>
      <c r="H1127" s="5"/>
      <c r="I1127" s="5"/>
      <c r="J1127" s="5"/>
    </row>
    <row r="1128" spans="2:10" x14ac:dyDescent="0.25">
      <c r="B1128" s="1"/>
      <c r="C1128" s="1"/>
      <c r="D1128" s="8"/>
      <c r="E1128" s="8"/>
      <c r="F1128" s="8"/>
      <c r="G1128" s="8"/>
      <c r="H1128" s="5"/>
      <c r="I1128" s="5"/>
      <c r="J1128" s="5"/>
    </row>
    <row r="1129" spans="2:10" x14ac:dyDescent="0.25">
      <c r="B1129" s="1"/>
      <c r="C1129" s="1"/>
      <c r="D1129" s="8"/>
      <c r="E1129" s="8"/>
      <c r="F1129" s="8"/>
      <c r="G1129" s="8"/>
      <c r="H1129" s="5"/>
      <c r="I1129" s="5"/>
      <c r="J1129" s="5"/>
    </row>
    <row r="1130" spans="2:10" x14ac:dyDescent="0.25">
      <c r="B1130" s="1"/>
      <c r="C1130" s="1"/>
      <c r="D1130" s="8"/>
      <c r="E1130" s="8"/>
      <c r="F1130" s="8"/>
      <c r="G1130" s="8"/>
      <c r="H1130" s="5"/>
      <c r="I1130" s="5"/>
      <c r="J1130" s="5"/>
    </row>
    <row r="1131" spans="2:10" x14ac:dyDescent="0.25">
      <c r="B1131" s="1"/>
      <c r="C1131" s="1"/>
      <c r="D1131" s="8"/>
      <c r="E1131" s="8"/>
      <c r="F1131" s="8"/>
      <c r="G1131" s="8"/>
      <c r="H1131" s="5"/>
      <c r="I1131" s="5"/>
      <c r="J1131" s="5"/>
    </row>
    <row r="1132" spans="2:10" x14ac:dyDescent="0.25">
      <c r="B1132" s="1"/>
      <c r="C1132" s="1"/>
      <c r="D1132" s="8"/>
      <c r="E1132" s="8"/>
      <c r="F1132" s="8"/>
      <c r="G1132" s="8"/>
      <c r="H1132" s="5"/>
      <c r="I1132" s="5"/>
      <c r="J1132" s="5"/>
    </row>
    <row r="1133" spans="2:10" x14ac:dyDescent="0.25">
      <c r="B1133" s="1"/>
      <c r="C1133" s="1"/>
      <c r="D1133" s="8"/>
      <c r="E1133" s="8"/>
      <c r="F1133" s="8"/>
      <c r="G1133" s="8"/>
      <c r="H1133" s="5"/>
      <c r="I1133" s="5"/>
      <c r="J1133" s="5"/>
    </row>
    <row r="1134" spans="2:10" x14ac:dyDescent="0.25">
      <c r="B1134" s="1"/>
      <c r="C1134" s="1"/>
      <c r="D1134" s="8"/>
      <c r="E1134" s="8"/>
      <c r="F1134" s="8"/>
      <c r="G1134" s="8"/>
      <c r="H1134" s="5"/>
      <c r="I1134" s="5"/>
      <c r="J1134" s="5"/>
    </row>
    <row r="1135" spans="2:10" x14ac:dyDescent="0.25">
      <c r="B1135" s="1"/>
      <c r="C1135" s="1"/>
      <c r="D1135" s="8"/>
      <c r="E1135" s="8"/>
      <c r="F1135" s="8"/>
      <c r="G1135" s="8"/>
      <c r="H1135" s="5"/>
      <c r="I1135" s="5"/>
      <c r="J1135" s="5"/>
    </row>
    <row r="1136" spans="2:10" x14ac:dyDescent="0.25">
      <c r="B1136" s="1"/>
      <c r="C1136" s="1"/>
      <c r="D1136" s="8"/>
      <c r="E1136" s="8"/>
      <c r="F1136" s="8"/>
      <c r="G1136" s="8"/>
      <c r="H1136" s="5"/>
      <c r="I1136" s="5"/>
      <c r="J1136" s="5"/>
    </row>
    <row r="1137" spans="2:10" x14ac:dyDescent="0.25">
      <c r="B1137" s="1"/>
      <c r="C1137" s="1"/>
      <c r="D1137" s="8"/>
      <c r="E1137" s="8"/>
      <c r="F1137" s="8"/>
      <c r="G1137" s="8"/>
      <c r="H1137" s="5"/>
      <c r="I1137" s="5"/>
      <c r="J1137" s="5"/>
    </row>
    <row r="1138" spans="2:10" x14ac:dyDescent="0.25">
      <c r="B1138" s="1"/>
      <c r="C1138" s="1"/>
      <c r="D1138" s="8"/>
      <c r="E1138" s="8"/>
      <c r="F1138" s="8"/>
      <c r="G1138" s="8"/>
      <c r="H1138" s="5"/>
      <c r="I1138" s="5"/>
      <c r="J1138" s="5"/>
    </row>
    <row r="1139" spans="2:10" x14ac:dyDescent="0.25">
      <c r="B1139" s="1"/>
      <c r="C1139" s="1"/>
      <c r="D1139" s="8"/>
      <c r="E1139" s="8"/>
      <c r="F1139" s="8"/>
      <c r="G1139" s="8"/>
      <c r="H1139" s="5"/>
      <c r="I1139" s="5"/>
      <c r="J1139" s="5"/>
    </row>
    <row r="1140" spans="2:10" x14ac:dyDescent="0.25">
      <c r="B1140" s="1"/>
      <c r="C1140" s="1"/>
      <c r="D1140" s="8"/>
      <c r="E1140" s="8"/>
      <c r="F1140" s="8"/>
      <c r="G1140" s="8"/>
      <c r="H1140" s="5"/>
      <c r="I1140" s="5"/>
      <c r="J1140" s="5"/>
    </row>
    <row r="1141" spans="2:10" x14ac:dyDescent="0.25">
      <c r="B1141" s="1"/>
      <c r="C1141" s="1"/>
      <c r="D1141" s="8"/>
      <c r="E1141" s="8"/>
      <c r="F1141" s="8"/>
      <c r="G1141" s="8"/>
      <c r="H1141" s="5"/>
      <c r="I1141" s="5"/>
      <c r="J1141" s="5"/>
    </row>
    <row r="1142" spans="2:10" x14ac:dyDescent="0.25">
      <c r="B1142" s="1"/>
      <c r="C1142" s="1"/>
      <c r="D1142" s="8"/>
      <c r="E1142" s="8"/>
      <c r="F1142" s="8"/>
      <c r="G1142" s="8"/>
      <c r="H1142" s="5"/>
      <c r="I1142" s="5"/>
      <c r="J1142" s="5"/>
    </row>
    <row r="1143" spans="2:10" x14ac:dyDescent="0.25">
      <c r="B1143" s="1"/>
      <c r="C1143" s="1"/>
      <c r="D1143" s="8"/>
      <c r="E1143" s="8"/>
      <c r="F1143" s="8"/>
      <c r="G1143" s="8"/>
      <c r="H1143" s="5"/>
      <c r="I1143" s="5"/>
      <c r="J1143" s="5"/>
    </row>
    <row r="1144" spans="2:10" x14ac:dyDescent="0.25">
      <c r="B1144" s="1"/>
      <c r="C1144" s="1"/>
      <c r="D1144" s="8"/>
      <c r="E1144" s="8"/>
      <c r="F1144" s="8"/>
      <c r="G1144" s="8"/>
      <c r="H1144" s="5"/>
      <c r="I1144" s="5"/>
      <c r="J1144" s="5"/>
    </row>
    <row r="1145" spans="2:10" x14ac:dyDescent="0.25">
      <c r="B1145" s="1"/>
      <c r="C1145" s="1"/>
      <c r="D1145" s="8"/>
      <c r="E1145" s="8"/>
      <c r="F1145" s="8"/>
      <c r="G1145" s="8"/>
      <c r="H1145" s="5"/>
      <c r="I1145" s="5"/>
      <c r="J1145" s="5"/>
    </row>
    <row r="1146" spans="2:10" x14ac:dyDescent="0.25">
      <c r="B1146" s="1"/>
      <c r="C1146" s="1"/>
      <c r="D1146" s="8"/>
      <c r="E1146" s="8"/>
      <c r="F1146" s="8"/>
      <c r="G1146" s="8"/>
      <c r="H1146" s="5"/>
      <c r="I1146" s="5"/>
      <c r="J1146" s="5"/>
    </row>
    <row r="1147" spans="2:10" x14ac:dyDescent="0.25">
      <c r="B1147" s="1"/>
      <c r="C1147" s="1"/>
      <c r="D1147" s="8"/>
      <c r="E1147" s="8"/>
      <c r="F1147" s="8"/>
      <c r="G1147" s="8"/>
      <c r="H1147" s="5"/>
      <c r="I1147" s="5"/>
      <c r="J1147" s="5"/>
    </row>
    <row r="1148" spans="2:10" x14ac:dyDescent="0.25">
      <c r="B1148" s="1"/>
      <c r="C1148" s="1"/>
      <c r="D1148" s="8"/>
      <c r="E1148" s="8"/>
      <c r="F1148" s="8"/>
      <c r="G1148" s="8"/>
      <c r="H1148" s="5"/>
      <c r="I1148" s="5"/>
      <c r="J1148" s="5"/>
    </row>
    <row r="1149" spans="2:10" x14ac:dyDescent="0.25">
      <c r="B1149" s="1"/>
      <c r="C1149" s="1"/>
      <c r="D1149" s="8"/>
      <c r="E1149" s="8"/>
      <c r="F1149" s="8"/>
      <c r="G1149" s="8"/>
      <c r="H1149" s="5"/>
      <c r="I1149" s="5"/>
      <c r="J1149" s="5"/>
    </row>
    <row r="1150" spans="2:10" x14ac:dyDescent="0.25">
      <c r="B1150" s="1"/>
      <c r="C1150" s="1"/>
      <c r="D1150" s="8"/>
      <c r="E1150" s="8"/>
      <c r="F1150" s="8"/>
      <c r="G1150" s="8"/>
      <c r="H1150" s="5"/>
      <c r="I1150" s="5"/>
      <c r="J1150" s="5"/>
    </row>
    <row r="1151" spans="2:10" x14ac:dyDescent="0.25">
      <c r="B1151" s="1"/>
      <c r="C1151" s="1"/>
      <c r="D1151" s="8"/>
      <c r="E1151" s="8"/>
      <c r="F1151" s="8"/>
      <c r="G1151" s="8"/>
      <c r="H1151" s="5"/>
      <c r="I1151" s="5"/>
      <c r="J1151" s="5"/>
    </row>
    <row r="1152" spans="2:10" x14ac:dyDescent="0.25">
      <c r="B1152" s="1"/>
      <c r="C1152" s="1"/>
      <c r="D1152" s="8"/>
      <c r="E1152" s="8"/>
      <c r="F1152" s="8"/>
      <c r="G1152" s="8"/>
      <c r="H1152" s="5"/>
      <c r="I1152" s="5"/>
      <c r="J1152" s="5"/>
    </row>
    <row r="1153" spans="2:10" x14ac:dyDescent="0.25">
      <c r="B1153" s="1"/>
      <c r="C1153" s="1"/>
      <c r="D1153" s="8"/>
      <c r="E1153" s="8"/>
      <c r="F1153" s="8"/>
      <c r="G1153" s="8"/>
      <c r="H1153" s="5"/>
      <c r="I1153" s="5"/>
      <c r="J1153" s="5"/>
    </row>
    <row r="1154" spans="2:10" x14ac:dyDescent="0.25">
      <c r="B1154" s="1"/>
      <c r="C1154" s="1"/>
      <c r="D1154" s="8"/>
      <c r="E1154" s="8"/>
      <c r="F1154" s="8"/>
      <c r="G1154" s="8"/>
      <c r="H1154" s="5"/>
      <c r="I1154" s="5"/>
      <c r="J1154" s="5"/>
    </row>
    <row r="1155" spans="2:10" x14ac:dyDescent="0.25">
      <c r="B1155" s="1"/>
      <c r="C1155" s="1"/>
      <c r="D1155" s="8"/>
      <c r="E1155" s="8"/>
      <c r="F1155" s="8"/>
      <c r="G1155" s="8"/>
      <c r="H1155" s="5"/>
      <c r="I1155" s="5"/>
      <c r="J1155" s="5"/>
    </row>
    <row r="1156" spans="2:10" x14ac:dyDescent="0.25">
      <c r="B1156" s="1"/>
      <c r="C1156" s="1"/>
      <c r="D1156" s="8"/>
      <c r="E1156" s="8"/>
      <c r="F1156" s="8"/>
      <c r="G1156" s="8"/>
      <c r="H1156" s="5"/>
      <c r="I1156" s="5"/>
      <c r="J1156" s="5"/>
    </row>
    <row r="1157" spans="2:10" x14ac:dyDescent="0.25">
      <c r="B1157" s="1"/>
      <c r="C1157" s="1"/>
      <c r="D1157" s="8"/>
      <c r="E1157" s="8"/>
      <c r="F1157" s="8"/>
      <c r="G1157" s="8"/>
      <c r="H1157" s="5"/>
      <c r="I1157" s="5"/>
      <c r="J1157" s="5"/>
    </row>
    <row r="1158" spans="2:10" x14ac:dyDescent="0.25">
      <c r="B1158" s="1"/>
      <c r="C1158" s="1"/>
      <c r="D1158" s="8"/>
      <c r="E1158" s="8"/>
      <c r="F1158" s="8"/>
      <c r="G1158" s="8"/>
      <c r="H1158" s="5"/>
      <c r="I1158" s="5"/>
      <c r="J1158" s="5"/>
    </row>
    <row r="1159" spans="2:10" x14ac:dyDescent="0.25">
      <c r="B1159" s="1"/>
      <c r="C1159" s="1"/>
      <c r="D1159" s="8"/>
      <c r="E1159" s="8"/>
      <c r="F1159" s="8"/>
      <c r="G1159" s="8"/>
      <c r="H1159" s="5"/>
      <c r="I1159" s="5"/>
      <c r="J1159" s="5"/>
    </row>
    <row r="1160" spans="2:10" x14ac:dyDescent="0.25">
      <c r="B1160" s="1"/>
      <c r="C1160" s="1"/>
      <c r="D1160" s="8"/>
      <c r="E1160" s="8"/>
      <c r="F1160" s="8"/>
      <c r="G1160" s="8"/>
      <c r="H1160" s="5"/>
      <c r="I1160" s="5"/>
      <c r="J1160" s="5"/>
    </row>
    <row r="1161" spans="2:10" x14ac:dyDescent="0.25">
      <c r="B1161" s="1"/>
      <c r="C1161" s="1"/>
      <c r="D1161" s="8"/>
      <c r="E1161" s="8"/>
      <c r="F1161" s="8"/>
      <c r="G1161" s="8"/>
      <c r="H1161" s="5"/>
      <c r="I1161" s="5"/>
      <c r="J1161" s="5"/>
    </row>
    <row r="1162" spans="2:10" x14ac:dyDescent="0.25">
      <c r="B1162" s="1"/>
      <c r="C1162" s="1"/>
      <c r="D1162" s="8"/>
      <c r="E1162" s="8"/>
      <c r="F1162" s="8"/>
      <c r="G1162" s="8"/>
      <c r="H1162" s="5"/>
      <c r="I1162" s="5"/>
      <c r="J1162" s="5"/>
    </row>
    <row r="1163" spans="2:10" x14ac:dyDescent="0.25">
      <c r="B1163" s="1"/>
      <c r="C1163" s="1"/>
      <c r="D1163" s="8"/>
      <c r="E1163" s="8"/>
      <c r="F1163" s="8"/>
      <c r="G1163" s="8"/>
      <c r="H1163" s="5"/>
      <c r="I1163" s="5"/>
      <c r="J1163" s="5"/>
    </row>
    <row r="1164" spans="2:10" x14ac:dyDescent="0.25">
      <c r="B1164" s="1"/>
      <c r="C1164" s="1"/>
      <c r="D1164" s="8"/>
      <c r="E1164" s="8"/>
      <c r="F1164" s="8"/>
      <c r="G1164" s="8"/>
      <c r="H1164" s="5"/>
      <c r="I1164" s="5"/>
      <c r="J1164" s="5"/>
    </row>
    <row r="1165" spans="2:10" x14ac:dyDescent="0.25">
      <c r="B1165" s="1"/>
      <c r="C1165" s="1"/>
      <c r="D1165" s="8"/>
      <c r="E1165" s="8"/>
      <c r="F1165" s="8"/>
      <c r="G1165" s="8"/>
      <c r="H1165" s="5"/>
      <c r="I1165" s="5"/>
      <c r="J1165" s="5"/>
    </row>
    <row r="1166" spans="2:10" x14ac:dyDescent="0.25">
      <c r="B1166" s="1"/>
      <c r="C1166" s="1"/>
      <c r="D1166" s="8"/>
      <c r="E1166" s="8"/>
      <c r="F1166" s="8"/>
      <c r="G1166" s="8"/>
      <c r="H1166" s="5"/>
      <c r="I1166" s="5"/>
      <c r="J1166" s="5"/>
    </row>
    <row r="1167" spans="2:10" x14ac:dyDescent="0.25">
      <c r="B1167" s="1"/>
      <c r="C1167" s="1"/>
      <c r="D1167" s="8"/>
      <c r="E1167" s="8"/>
      <c r="F1167" s="8"/>
      <c r="G1167" s="8"/>
      <c r="H1167" s="5"/>
      <c r="I1167" s="5"/>
      <c r="J1167" s="5"/>
    </row>
    <row r="1168" spans="2:10" x14ac:dyDescent="0.25">
      <c r="B1168" s="1"/>
      <c r="C1168" s="1"/>
      <c r="D1168" s="8"/>
      <c r="E1168" s="8"/>
      <c r="F1168" s="8"/>
      <c r="G1168" s="8"/>
      <c r="H1168" s="5"/>
      <c r="I1168" s="5"/>
      <c r="J1168" s="5"/>
    </row>
    <row r="1169" spans="2:10" x14ac:dyDescent="0.25">
      <c r="B1169" s="1"/>
      <c r="C1169" s="1"/>
      <c r="D1169" s="8"/>
      <c r="E1169" s="8"/>
      <c r="F1169" s="8"/>
      <c r="G1169" s="8"/>
      <c r="H1169" s="5"/>
      <c r="I1169" s="5"/>
      <c r="J1169" s="5"/>
    </row>
    <row r="1170" spans="2:10" x14ac:dyDescent="0.25">
      <c r="B1170" s="1"/>
      <c r="C1170" s="1"/>
      <c r="D1170" s="8"/>
      <c r="E1170" s="8"/>
      <c r="F1170" s="8"/>
      <c r="G1170" s="8"/>
      <c r="H1170" s="5"/>
      <c r="I1170" s="5"/>
      <c r="J1170" s="5"/>
    </row>
    <row r="1171" spans="2:10" x14ac:dyDescent="0.25">
      <c r="B1171" s="1"/>
      <c r="C1171" s="1"/>
      <c r="D1171" s="8"/>
      <c r="E1171" s="8"/>
      <c r="F1171" s="8"/>
      <c r="G1171" s="8"/>
      <c r="H1171" s="5"/>
      <c r="I1171" s="5"/>
      <c r="J1171" s="5"/>
    </row>
    <row r="1172" spans="2:10" x14ac:dyDescent="0.25">
      <c r="B1172" s="1"/>
      <c r="C1172" s="1"/>
      <c r="D1172" s="8"/>
      <c r="E1172" s="8"/>
      <c r="F1172" s="8"/>
      <c r="G1172" s="8"/>
      <c r="H1172" s="5"/>
      <c r="I1172" s="5"/>
      <c r="J1172" s="5"/>
    </row>
    <row r="1173" spans="2:10" x14ac:dyDescent="0.25">
      <c r="B1173" s="1"/>
      <c r="C1173" s="1"/>
      <c r="D1173" s="8"/>
      <c r="E1173" s="8"/>
      <c r="F1173" s="8"/>
      <c r="G1173" s="8"/>
      <c r="H1173" s="5"/>
      <c r="I1173" s="5"/>
      <c r="J1173" s="5"/>
    </row>
    <row r="1174" spans="2:10" x14ac:dyDescent="0.25">
      <c r="B1174" s="1"/>
      <c r="C1174" s="1"/>
      <c r="D1174" s="8"/>
      <c r="E1174" s="8"/>
      <c r="F1174" s="8"/>
      <c r="G1174" s="8"/>
      <c r="H1174" s="5"/>
      <c r="I1174" s="5"/>
      <c r="J1174" s="5"/>
    </row>
    <row r="1175" spans="2:10" x14ac:dyDescent="0.25">
      <c r="B1175" s="1"/>
      <c r="C1175" s="1"/>
      <c r="D1175" s="8"/>
      <c r="E1175" s="8"/>
      <c r="F1175" s="8"/>
      <c r="G1175" s="8"/>
      <c r="H1175" s="5"/>
      <c r="I1175" s="5"/>
      <c r="J1175" s="5"/>
    </row>
    <row r="1176" spans="2:10" x14ac:dyDescent="0.25">
      <c r="B1176" s="1"/>
      <c r="C1176" s="1"/>
      <c r="D1176" s="8"/>
      <c r="E1176" s="8"/>
      <c r="F1176" s="8"/>
      <c r="G1176" s="8"/>
      <c r="H1176" s="5"/>
      <c r="I1176" s="5"/>
      <c r="J1176" s="5"/>
    </row>
    <row r="1177" spans="2:10" x14ac:dyDescent="0.25">
      <c r="B1177" s="1"/>
      <c r="C1177" s="1"/>
      <c r="D1177" s="8"/>
      <c r="E1177" s="8"/>
      <c r="F1177" s="8"/>
      <c r="G1177" s="8"/>
      <c r="H1177" s="5"/>
      <c r="I1177" s="5"/>
      <c r="J1177" s="5"/>
    </row>
    <row r="1178" spans="2:10" x14ac:dyDescent="0.25">
      <c r="B1178" s="1"/>
      <c r="C1178" s="1"/>
      <c r="D1178" s="8"/>
      <c r="E1178" s="8"/>
      <c r="F1178" s="8"/>
      <c r="G1178" s="8"/>
      <c r="H1178" s="5"/>
      <c r="I1178" s="5"/>
      <c r="J1178" s="5"/>
    </row>
    <row r="1179" spans="2:10" x14ac:dyDescent="0.25">
      <c r="B1179" s="1"/>
      <c r="C1179" s="1"/>
      <c r="D1179" s="8"/>
      <c r="E1179" s="8"/>
      <c r="F1179" s="8"/>
      <c r="G1179" s="8"/>
      <c r="H1179" s="5"/>
      <c r="I1179" s="5"/>
      <c r="J1179" s="5"/>
    </row>
    <row r="1180" spans="2:10" x14ac:dyDescent="0.25">
      <c r="B1180" s="1"/>
      <c r="C1180" s="1"/>
      <c r="D1180" s="8"/>
      <c r="E1180" s="8"/>
      <c r="F1180" s="8"/>
      <c r="G1180" s="8"/>
      <c r="H1180" s="5"/>
      <c r="I1180" s="5"/>
      <c r="J1180" s="5"/>
    </row>
    <row r="1181" spans="2:10" x14ac:dyDescent="0.25">
      <c r="B1181" s="1"/>
      <c r="C1181" s="1"/>
      <c r="D1181" s="8"/>
      <c r="E1181" s="8"/>
      <c r="F1181" s="8"/>
      <c r="G1181" s="8"/>
      <c r="H1181" s="5"/>
      <c r="I1181" s="5"/>
      <c r="J1181" s="5"/>
    </row>
    <row r="1182" spans="2:10" x14ac:dyDescent="0.25">
      <c r="B1182" s="1"/>
      <c r="C1182" s="1"/>
      <c r="D1182" s="8"/>
      <c r="E1182" s="8"/>
      <c r="F1182" s="8"/>
      <c r="G1182" s="8"/>
      <c r="H1182" s="5"/>
      <c r="I1182" s="5"/>
      <c r="J1182" s="5"/>
    </row>
    <row r="1183" spans="2:10" x14ac:dyDescent="0.25">
      <c r="B1183" s="1"/>
      <c r="C1183" s="1"/>
      <c r="D1183" s="8"/>
      <c r="E1183" s="8"/>
      <c r="F1183" s="8"/>
      <c r="G1183" s="8"/>
      <c r="H1183" s="5"/>
      <c r="I1183" s="5"/>
      <c r="J1183" s="5"/>
    </row>
    <row r="1184" spans="2:10" x14ac:dyDescent="0.25">
      <c r="B1184" s="1"/>
      <c r="C1184" s="1"/>
      <c r="D1184" s="8"/>
      <c r="E1184" s="8"/>
      <c r="F1184" s="8"/>
      <c r="G1184" s="8"/>
      <c r="H1184" s="5"/>
      <c r="I1184" s="5"/>
      <c r="J1184" s="5"/>
    </row>
    <row r="1185" spans="2:10" x14ac:dyDescent="0.25">
      <c r="B1185" s="1"/>
      <c r="C1185" s="1"/>
      <c r="D1185" s="8"/>
      <c r="E1185" s="8"/>
      <c r="F1185" s="8"/>
      <c r="G1185" s="8"/>
      <c r="H1185" s="5"/>
      <c r="I1185" s="5"/>
      <c r="J1185" s="5"/>
    </row>
    <row r="1186" spans="2:10" x14ac:dyDescent="0.25">
      <c r="B1186" s="1"/>
      <c r="C1186" s="1"/>
      <c r="D1186" s="8"/>
      <c r="E1186" s="8"/>
      <c r="F1186" s="8"/>
      <c r="G1186" s="8"/>
      <c r="H1186" s="5"/>
      <c r="I1186" s="5"/>
      <c r="J1186" s="5"/>
    </row>
    <row r="1187" spans="2:10" x14ac:dyDescent="0.25">
      <c r="B1187" s="1"/>
      <c r="C1187" s="1"/>
      <c r="D1187" s="8"/>
      <c r="E1187" s="8"/>
      <c r="F1187" s="8"/>
      <c r="G1187" s="8"/>
      <c r="H1187" s="5"/>
      <c r="I1187" s="5"/>
      <c r="J1187" s="5"/>
    </row>
    <row r="1188" spans="2:10" x14ac:dyDescent="0.25">
      <c r="B1188" s="1"/>
      <c r="C1188" s="1"/>
      <c r="D1188" s="8"/>
      <c r="E1188" s="8"/>
      <c r="F1188" s="8"/>
      <c r="G1188" s="8"/>
      <c r="H1188" s="5"/>
      <c r="I1188" s="5"/>
      <c r="J1188" s="5"/>
    </row>
    <row r="1189" spans="2:10" x14ac:dyDescent="0.25">
      <c r="B1189" s="1"/>
      <c r="C1189" s="1"/>
      <c r="D1189" s="8"/>
      <c r="E1189" s="8"/>
      <c r="F1189" s="8"/>
      <c r="G1189" s="8"/>
      <c r="H1189" s="5"/>
      <c r="I1189" s="5"/>
      <c r="J1189" s="5"/>
    </row>
    <row r="1190" spans="2:10" x14ac:dyDescent="0.25">
      <c r="B1190" s="1"/>
      <c r="C1190" s="1"/>
      <c r="D1190" s="8"/>
      <c r="E1190" s="8"/>
      <c r="F1190" s="8"/>
      <c r="G1190" s="8"/>
      <c r="H1190" s="5"/>
      <c r="I1190" s="5"/>
      <c r="J1190" s="5"/>
    </row>
    <row r="1191" spans="2:10" x14ac:dyDescent="0.25">
      <c r="B1191" s="1"/>
      <c r="C1191" s="1"/>
      <c r="D1191" s="8"/>
      <c r="E1191" s="8"/>
      <c r="F1191" s="8"/>
      <c r="G1191" s="8"/>
      <c r="H1191" s="5"/>
      <c r="I1191" s="5"/>
      <c r="J1191" s="5"/>
    </row>
    <row r="1192" spans="2:10" x14ac:dyDescent="0.25">
      <c r="B1192" s="1"/>
      <c r="C1192" s="1"/>
      <c r="D1192" s="8"/>
      <c r="E1192" s="8"/>
      <c r="F1192" s="8"/>
      <c r="G1192" s="8"/>
      <c r="H1192" s="5"/>
      <c r="I1192" s="5"/>
      <c r="J1192" s="5"/>
    </row>
    <row r="1193" spans="2:10" x14ac:dyDescent="0.25">
      <c r="B1193" s="1"/>
      <c r="C1193" s="1"/>
      <c r="D1193" s="8"/>
      <c r="E1193" s="8"/>
      <c r="F1193" s="8"/>
      <c r="G1193" s="8"/>
      <c r="H1193" s="5"/>
      <c r="I1193" s="5"/>
      <c r="J1193" s="5"/>
    </row>
    <row r="1194" spans="2:10" x14ac:dyDescent="0.25">
      <c r="B1194" s="1"/>
      <c r="C1194" s="1"/>
      <c r="D1194" s="8"/>
      <c r="E1194" s="8"/>
      <c r="F1194" s="8"/>
      <c r="G1194" s="8"/>
      <c r="H1194" s="5"/>
      <c r="I1194" s="5"/>
      <c r="J1194" s="5"/>
    </row>
    <row r="1195" spans="2:10" x14ac:dyDescent="0.25">
      <c r="B1195" s="1"/>
      <c r="C1195" s="1"/>
      <c r="D1195" s="8"/>
      <c r="E1195" s="8"/>
      <c r="F1195" s="8"/>
      <c r="G1195" s="8"/>
      <c r="H1195" s="5"/>
      <c r="I1195" s="5"/>
      <c r="J1195" s="5"/>
    </row>
    <row r="1196" spans="2:10" x14ac:dyDescent="0.25">
      <c r="B1196" s="1"/>
      <c r="C1196" s="1"/>
      <c r="D1196" s="8"/>
      <c r="E1196" s="8"/>
      <c r="F1196" s="8"/>
      <c r="G1196" s="8"/>
      <c r="H1196" s="5"/>
      <c r="I1196" s="5"/>
      <c r="J1196" s="5"/>
    </row>
    <row r="1197" spans="2:10" x14ac:dyDescent="0.25">
      <c r="B1197" s="1"/>
      <c r="C1197" s="1"/>
      <c r="D1197" s="8"/>
      <c r="E1197" s="8"/>
      <c r="F1197" s="8"/>
      <c r="G1197" s="8"/>
      <c r="H1197" s="5"/>
      <c r="I1197" s="5"/>
      <c r="J1197" s="5"/>
    </row>
    <row r="1198" spans="2:10" x14ac:dyDescent="0.25">
      <c r="B1198" s="1"/>
      <c r="C1198" s="1"/>
      <c r="D1198" s="8"/>
      <c r="E1198" s="8"/>
      <c r="F1198" s="8"/>
      <c r="G1198" s="8"/>
      <c r="H1198" s="5"/>
      <c r="I1198" s="5"/>
      <c r="J1198" s="5"/>
    </row>
    <row r="1199" spans="2:10" x14ac:dyDescent="0.25">
      <c r="B1199" s="1"/>
      <c r="C1199" s="1"/>
      <c r="D1199" s="8"/>
      <c r="E1199" s="8"/>
      <c r="F1199" s="8"/>
      <c r="G1199" s="8"/>
      <c r="H1199" s="5"/>
      <c r="I1199" s="5"/>
      <c r="J1199" s="5"/>
    </row>
    <row r="1200" spans="2:10" x14ac:dyDescent="0.25">
      <c r="B1200" s="1"/>
      <c r="C1200" s="1"/>
      <c r="D1200" s="8"/>
      <c r="E1200" s="8"/>
      <c r="F1200" s="8"/>
      <c r="G1200" s="8"/>
      <c r="H1200" s="5"/>
      <c r="I1200" s="5"/>
      <c r="J1200" s="5"/>
    </row>
    <row r="1201" spans="2:10" x14ac:dyDescent="0.25">
      <c r="B1201" s="1"/>
      <c r="C1201" s="1"/>
      <c r="D1201" s="8"/>
      <c r="E1201" s="8"/>
      <c r="F1201" s="8"/>
      <c r="G1201" s="8"/>
      <c r="H1201" s="5"/>
      <c r="I1201" s="5"/>
      <c r="J1201" s="5"/>
    </row>
    <row r="1202" spans="2:10" x14ac:dyDescent="0.25">
      <c r="B1202" s="1"/>
      <c r="C1202" s="1"/>
      <c r="D1202" s="8"/>
      <c r="E1202" s="8"/>
      <c r="F1202" s="8"/>
      <c r="G1202" s="8"/>
      <c r="H1202" s="5"/>
      <c r="I1202" s="5"/>
      <c r="J1202" s="5"/>
    </row>
    <row r="1203" spans="2:10" x14ac:dyDescent="0.25">
      <c r="B1203" s="1"/>
      <c r="C1203" s="1"/>
      <c r="D1203" s="8"/>
      <c r="E1203" s="8"/>
      <c r="F1203" s="8"/>
      <c r="G1203" s="8"/>
      <c r="H1203" s="5"/>
      <c r="I1203" s="5"/>
      <c r="J1203" s="5"/>
    </row>
    <row r="1204" spans="2:10" x14ac:dyDescent="0.25">
      <c r="B1204" s="1"/>
      <c r="C1204" s="1"/>
      <c r="D1204" s="8"/>
      <c r="E1204" s="8"/>
      <c r="F1204" s="8"/>
      <c r="G1204" s="8"/>
      <c r="H1204" s="5"/>
      <c r="I1204" s="5"/>
      <c r="J1204" s="5"/>
    </row>
    <row r="1205" spans="2:10" x14ac:dyDescent="0.25">
      <c r="B1205" s="1"/>
      <c r="C1205" s="1"/>
      <c r="D1205" s="8"/>
      <c r="E1205" s="8"/>
      <c r="F1205" s="8"/>
      <c r="G1205" s="8"/>
      <c r="H1205" s="5"/>
      <c r="I1205" s="5"/>
      <c r="J1205" s="5"/>
    </row>
    <row r="1206" spans="2:10" x14ac:dyDescent="0.25">
      <c r="B1206" s="1"/>
      <c r="C1206" s="1"/>
      <c r="D1206" s="8"/>
      <c r="E1206" s="8"/>
      <c r="F1206" s="8"/>
      <c r="G1206" s="8"/>
      <c r="H1206" s="5"/>
      <c r="I1206" s="5"/>
      <c r="J1206" s="5"/>
    </row>
    <row r="1207" spans="2:10" x14ac:dyDescent="0.25">
      <c r="B1207" s="1"/>
      <c r="C1207" s="1"/>
      <c r="D1207" s="8"/>
      <c r="E1207" s="8"/>
      <c r="F1207" s="8"/>
      <c r="G1207" s="8"/>
      <c r="H1207" s="5"/>
      <c r="I1207" s="5"/>
      <c r="J1207" s="5"/>
    </row>
    <row r="1208" spans="2:10" x14ac:dyDescent="0.25">
      <c r="B1208" s="1"/>
      <c r="C1208" s="1"/>
      <c r="D1208" s="8"/>
      <c r="E1208" s="8"/>
      <c r="F1208" s="8"/>
      <c r="G1208" s="8"/>
      <c r="H1208" s="5"/>
      <c r="I1208" s="5"/>
      <c r="J1208" s="5"/>
    </row>
    <row r="1209" spans="2:10" x14ac:dyDescent="0.25">
      <c r="B1209" s="1"/>
      <c r="C1209" s="1"/>
      <c r="D1209" s="8"/>
      <c r="E1209" s="8"/>
      <c r="F1209" s="8"/>
      <c r="G1209" s="8"/>
      <c r="H1209" s="5"/>
      <c r="I1209" s="5"/>
      <c r="J1209" s="5"/>
    </row>
    <row r="1210" spans="2:10" x14ac:dyDescent="0.25">
      <c r="B1210" s="1"/>
      <c r="C1210" s="1"/>
      <c r="D1210" s="8"/>
      <c r="E1210" s="8"/>
      <c r="F1210" s="8"/>
      <c r="G1210" s="8"/>
      <c r="H1210" s="5"/>
      <c r="I1210" s="5"/>
      <c r="J1210" s="5"/>
    </row>
    <row r="1211" spans="2:10" x14ac:dyDescent="0.25">
      <c r="B1211" s="1"/>
      <c r="C1211" s="1"/>
      <c r="D1211" s="8"/>
      <c r="E1211" s="8"/>
      <c r="F1211" s="8"/>
      <c r="G1211" s="8"/>
      <c r="H1211" s="5"/>
      <c r="I1211" s="5"/>
      <c r="J1211" s="5"/>
    </row>
    <row r="1212" spans="2:10" x14ac:dyDescent="0.25">
      <c r="B1212" s="1"/>
      <c r="C1212" s="1"/>
      <c r="D1212" s="8"/>
      <c r="E1212" s="8"/>
      <c r="F1212" s="8"/>
      <c r="G1212" s="8"/>
      <c r="H1212" s="5"/>
      <c r="I1212" s="5"/>
      <c r="J1212" s="5"/>
    </row>
    <row r="1213" spans="2:10" x14ac:dyDescent="0.25">
      <c r="B1213" s="1"/>
      <c r="C1213" s="1"/>
      <c r="D1213" s="8"/>
      <c r="E1213" s="8"/>
      <c r="F1213" s="8"/>
      <c r="G1213" s="8"/>
      <c r="H1213" s="5"/>
      <c r="I1213" s="5"/>
      <c r="J1213" s="5"/>
    </row>
    <row r="1214" spans="2:10" x14ac:dyDescent="0.25">
      <c r="B1214" s="1"/>
      <c r="C1214" s="1"/>
      <c r="D1214" s="8"/>
      <c r="E1214" s="8"/>
      <c r="F1214" s="8"/>
      <c r="G1214" s="8"/>
      <c r="H1214" s="5"/>
      <c r="I1214" s="5"/>
      <c r="J1214" s="5"/>
    </row>
    <row r="1215" spans="2:10" x14ac:dyDescent="0.25">
      <c r="B1215" s="1"/>
      <c r="C1215" s="1"/>
      <c r="D1215" s="8"/>
      <c r="E1215" s="8"/>
      <c r="F1215" s="8"/>
      <c r="G1215" s="8"/>
      <c r="H1215" s="5"/>
      <c r="I1215" s="5"/>
      <c r="J1215" s="5"/>
    </row>
    <row r="1216" spans="2:10" x14ac:dyDescent="0.25">
      <c r="B1216" s="1"/>
      <c r="C1216" s="1"/>
      <c r="D1216" s="8"/>
      <c r="E1216" s="8"/>
      <c r="F1216" s="8"/>
      <c r="G1216" s="8"/>
      <c r="H1216" s="5"/>
      <c r="I1216" s="5"/>
      <c r="J1216" s="5"/>
    </row>
    <row r="1217" spans="2:10" x14ac:dyDescent="0.25">
      <c r="B1217" s="1"/>
      <c r="C1217" s="1"/>
      <c r="D1217" s="8"/>
      <c r="E1217" s="8"/>
      <c r="F1217" s="8"/>
      <c r="G1217" s="8"/>
      <c r="H1217" s="5"/>
      <c r="I1217" s="5"/>
      <c r="J1217" s="5"/>
    </row>
    <row r="1218" spans="2:10" x14ac:dyDescent="0.25">
      <c r="B1218" s="1"/>
      <c r="C1218" s="1"/>
      <c r="D1218" s="8"/>
      <c r="E1218" s="8"/>
      <c r="F1218" s="8"/>
      <c r="G1218" s="8"/>
      <c r="H1218" s="5"/>
      <c r="I1218" s="5"/>
      <c r="J1218" s="5"/>
    </row>
    <row r="1219" spans="2:10" x14ac:dyDescent="0.25">
      <c r="B1219" s="1"/>
      <c r="C1219" s="1"/>
      <c r="D1219" s="8"/>
      <c r="E1219" s="8"/>
      <c r="F1219" s="8"/>
      <c r="G1219" s="8"/>
      <c r="H1219" s="5"/>
      <c r="I1219" s="5"/>
      <c r="J1219" s="5"/>
    </row>
    <row r="1220" spans="2:10" x14ac:dyDescent="0.25">
      <c r="B1220" s="1"/>
      <c r="C1220" s="1"/>
      <c r="D1220" s="8"/>
      <c r="E1220" s="8"/>
      <c r="F1220" s="8"/>
      <c r="G1220" s="8"/>
      <c r="H1220" s="5"/>
      <c r="I1220" s="5"/>
      <c r="J1220" s="5"/>
    </row>
    <row r="1221" spans="2:10" x14ac:dyDescent="0.25">
      <c r="B1221" s="1"/>
      <c r="C1221" s="1"/>
      <c r="D1221" s="8"/>
      <c r="E1221" s="8"/>
      <c r="F1221" s="8"/>
      <c r="G1221" s="8"/>
      <c r="H1221" s="5"/>
      <c r="I1221" s="5"/>
      <c r="J1221" s="5"/>
    </row>
    <row r="1222" spans="2:10" x14ac:dyDescent="0.25">
      <c r="B1222" s="1"/>
      <c r="C1222" s="1"/>
      <c r="D1222" s="8"/>
      <c r="E1222" s="8"/>
      <c r="F1222" s="8"/>
      <c r="G1222" s="8"/>
      <c r="H1222" s="5"/>
      <c r="I1222" s="5"/>
      <c r="J1222" s="5"/>
    </row>
    <row r="1223" spans="2:10" x14ac:dyDescent="0.25">
      <c r="B1223" s="1"/>
      <c r="C1223" s="1"/>
      <c r="D1223" s="8"/>
      <c r="E1223" s="8"/>
      <c r="F1223" s="8"/>
      <c r="G1223" s="8"/>
      <c r="H1223" s="5"/>
      <c r="I1223" s="5"/>
      <c r="J1223" s="5"/>
    </row>
    <row r="1224" spans="2:10" x14ac:dyDescent="0.25">
      <c r="B1224" s="1"/>
      <c r="C1224" s="1"/>
      <c r="D1224" s="8"/>
      <c r="E1224" s="8"/>
      <c r="F1224" s="8"/>
      <c r="G1224" s="8"/>
      <c r="H1224" s="5"/>
      <c r="I1224" s="5"/>
      <c r="J1224" s="5"/>
    </row>
    <row r="1225" spans="2:10" x14ac:dyDescent="0.25">
      <c r="B1225" s="1"/>
      <c r="C1225" s="1"/>
      <c r="D1225" s="8"/>
      <c r="E1225" s="8"/>
      <c r="F1225" s="8"/>
      <c r="G1225" s="8"/>
      <c r="H1225" s="5"/>
      <c r="I1225" s="5"/>
      <c r="J1225" s="5"/>
    </row>
    <row r="1226" spans="2:10" x14ac:dyDescent="0.25">
      <c r="B1226" s="1"/>
      <c r="C1226" s="1"/>
      <c r="D1226" s="8"/>
      <c r="E1226" s="8"/>
      <c r="F1226" s="8"/>
      <c r="G1226" s="8"/>
      <c r="H1226" s="5"/>
      <c r="I1226" s="5"/>
      <c r="J1226" s="5"/>
    </row>
    <row r="1227" spans="2:10" x14ac:dyDescent="0.25">
      <c r="B1227" s="1"/>
      <c r="C1227" s="1"/>
      <c r="D1227" s="8"/>
      <c r="E1227" s="8"/>
      <c r="F1227" s="8"/>
      <c r="G1227" s="8"/>
      <c r="H1227" s="5"/>
      <c r="I1227" s="5"/>
      <c r="J1227" s="5"/>
    </row>
    <row r="1228" spans="2:10" x14ac:dyDescent="0.25">
      <c r="B1228" s="1"/>
      <c r="C1228" s="1"/>
      <c r="D1228" s="8"/>
      <c r="E1228" s="8"/>
      <c r="F1228" s="8"/>
      <c r="G1228" s="8"/>
      <c r="H1228" s="5"/>
      <c r="I1228" s="5"/>
      <c r="J1228" s="5"/>
    </row>
    <row r="1229" spans="2:10" x14ac:dyDescent="0.25">
      <c r="B1229" s="1"/>
      <c r="C1229" s="1"/>
      <c r="D1229" s="8"/>
      <c r="E1229" s="8"/>
      <c r="F1229" s="8"/>
      <c r="G1229" s="8"/>
      <c r="H1229" s="5"/>
      <c r="I1229" s="5"/>
      <c r="J1229" s="5"/>
    </row>
    <row r="1230" spans="2:10" x14ac:dyDescent="0.25">
      <c r="B1230" s="1"/>
      <c r="C1230" s="1"/>
      <c r="D1230" s="8"/>
      <c r="E1230" s="8"/>
      <c r="F1230" s="8"/>
      <c r="G1230" s="8"/>
      <c r="H1230" s="5"/>
      <c r="I1230" s="5"/>
      <c r="J1230" s="5"/>
    </row>
    <row r="1231" spans="2:10" x14ac:dyDescent="0.25">
      <c r="B1231" s="1"/>
      <c r="C1231" s="1"/>
      <c r="D1231" s="8"/>
      <c r="E1231" s="8"/>
      <c r="F1231" s="8"/>
      <c r="G1231" s="8"/>
      <c r="H1231" s="5"/>
      <c r="I1231" s="5"/>
      <c r="J1231" s="5"/>
    </row>
    <row r="1232" spans="2:10" x14ac:dyDescent="0.25">
      <c r="B1232" s="1"/>
      <c r="C1232" s="1"/>
      <c r="D1232" s="8"/>
      <c r="E1232" s="8"/>
      <c r="F1232" s="8"/>
      <c r="G1232" s="8"/>
      <c r="H1232" s="5"/>
      <c r="I1232" s="5"/>
      <c r="J1232" s="5"/>
    </row>
    <row r="1233" spans="2:10" x14ac:dyDescent="0.25">
      <c r="B1233" s="1"/>
      <c r="C1233" s="1"/>
      <c r="D1233" s="8"/>
      <c r="E1233" s="8"/>
      <c r="F1233" s="8"/>
      <c r="G1233" s="8"/>
      <c r="H1233" s="5"/>
      <c r="I1233" s="5"/>
      <c r="J1233" s="5"/>
    </row>
    <row r="1234" spans="2:10" x14ac:dyDescent="0.25">
      <c r="B1234" s="1"/>
      <c r="C1234" s="1"/>
      <c r="D1234" s="8"/>
      <c r="E1234" s="8"/>
      <c r="F1234" s="8"/>
      <c r="G1234" s="8"/>
      <c r="H1234" s="5"/>
      <c r="I1234" s="5"/>
      <c r="J1234" s="5"/>
    </row>
    <row r="1235" spans="2:10" x14ac:dyDescent="0.25">
      <c r="B1235" s="1"/>
      <c r="C1235" s="1"/>
      <c r="D1235" s="8"/>
      <c r="E1235" s="8"/>
      <c r="F1235" s="8"/>
      <c r="G1235" s="8"/>
      <c r="H1235" s="5"/>
      <c r="I1235" s="5"/>
      <c r="J1235" s="5"/>
    </row>
    <row r="1236" spans="2:10" x14ac:dyDescent="0.25">
      <c r="B1236" s="1"/>
      <c r="C1236" s="1"/>
      <c r="D1236" s="8"/>
      <c r="E1236" s="8"/>
      <c r="F1236" s="8"/>
      <c r="G1236" s="8"/>
      <c r="H1236" s="5"/>
      <c r="I1236" s="5"/>
      <c r="J1236" s="5"/>
    </row>
    <row r="1237" spans="2:10" x14ac:dyDescent="0.25">
      <c r="B1237" s="1"/>
      <c r="C1237" s="1"/>
      <c r="D1237" s="8"/>
      <c r="E1237" s="8"/>
      <c r="F1237" s="8"/>
      <c r="G1237" s="8"/>
      <c r="H1237" s="5"/>
      <c r="I1237" s="5"/>
      <c r="J1237" s="5"/>
    </row>
    <row r="1238" spans="2:10" x14ac:dyDescent="0.25">
      <c r="B1238" s="1"/>
      <c r="C1238" s="1"/>
      <c r="D1238" s="8"/>
      <c r="E1238" s="8"/>
      <c r="F1238" s="8"/>
      <c r="G1238" s="8"/>
      <c r="H1238" s="5"/>
      <c r="I1238" s="5"/>
      <c r="J1238" s="5"/>
    </row>
    <row r="1239" spans="2:10" x14ac:dyDescent="0.25">
      <c r="B1239" s="1"/>
      <c r="C1239" s="1"/>
      <c r="D1239" s="8"/>
      <c r="E1239" s="8"/>
      <c r="F1239" s="8"/>
      <c r="G1239" s="8"/>
      <c r="H1239" s="5"/>
      <c r="I1239" s="5"/>
      <c r="J1239" s="5"/>
    </row>
    <row r="1240" spans="2:10" x14ac:dyDescent="0.25">
      <c r="B1240" s="1"/>
      <c r="C1240" s="1"/>
      <c r="D1240" s="8"/>
      <c r="E1240" s="8"/>
      <c r="F1240" s="8"/>
      <c r="G1240" s="8"/>
      <c r="H1240" s="5"/>
      <c r="I1240" s="5"/>
      <c r="J1240" s="5"/>
    </row>
    <row r="1241" spans="2:10" x14ac:dyDescent="0.25">
      <c r="B1241" s="1"/>
      <c r="C1241" s="1"/>
      <c r="D1241" s="8"/>
      <c r="E1241" s="8"/>
      <c r="F1241" s="8"/>
      <c r="G1241" s="8"/>
      <c r="H1241" s="5"/>
      <c r="I1241" s="5"/>
      <c r="J1241" s="5"/>
    </row>
    <row r="1242" spans="2:10" x14ac:dyDescent="0.25">
      <c r="B1242" s="1"/>
      <c r="C1242" s="1"/>
      <c r="D1242" s="8"/>
      <c r="E1242" s="8"/>
      <c r="F1242" s="8"/>
      <c r="G1242" s="8"/>
      <c r="H1242" s="5"/>
      <c r="I1242" s="5"/>
      <c r="J1242" s="5"/>
    </row>
    <row r="1243" spans="2:10" x14ac:dyDescent="0.25">
      <c r="B1243" s="1"/>
      <c r="C1243" s="1"/>
      <c r="D1243" s="8"/>
      <c r="E1243" s="8"/>
      <c r="F1243" s="8"/>
      <c r="G1243" s="8"/>
      <c r="H1243" s="5"/>
      <c r="I1243" s="5"/>
      <c r="J1243" s="5"/>
    </row>
    <row r="1244" spans="2:10" x14ac:dyDescent="0.25">
      <c r="B1244" s="1"/>
      <c r="C1244" s="1"/>
      <c r="D1244" s="8"/>
      <c r="E1244" s="8"/>
      <c r="F1244" s="8"/>
      <c r="G1244" s="8"/>
      <c r="H1244" s="5"/>
      <c r="I1244" s="5"/>
      <c r="J1244" s="5"/>
    </row>
    <row r="1245" spans="2:10" x14ac:dyDescent="0.25">
      <c r="B1245" s="1"/>
      <c r="C1245" s="1"/>
      <c r="D1245" s="8"/>
      <c r="E1245" s="8"/>
      <c r="F1245" s="8"/>
      <c r="G1245" s="8"/>
      <c r="H1245" s="5"/>
      <c r="I1245" s="5"/>
      <c r="J1245" s="5"/>
    </row>
    <row r="1246" spans="2:10" x14ac:dyDescent="0.25">
      <c r="B1246" s="1"/>
      <c r="C1246" s="1"/>
      <c r="D1246" s="8"/>
      <c r="E1246" s="8"/>
      <c r="F1246" s="8"/>
      <c r="G1246" s="8"/>
      <c r="H1246" s="5"/>
      <c r="I1246" s="5"/>
      <c r="J1246" s="5"/>
    </row>
    <row r="1247" spans="2:10" x14ac:dyDescent="0.25">
      <c r="B1247" s="1"/>
      <c r="C1247" s="1"/>
      <c r="D1247" s="8"/>
      <c r="E1247" s="8"/>
      <c r="F1247" s="8"/>
      <c r="G1247" s="8"/>
      <c r="H1247" s="5"/>
      <c r="I1247" s="5"/>
      <c r="J1247" s="5"/>
    </row>
    <row r="1248" spans="2:10" x14ac:dyDescent="0.25">
      <c r="B1248" s="1"/>
      <c r="C1248" s="1"/>
      <c r="D1248" s="8"/>
      <c r="E1248" s="8"/>
      <c r="F1248" s="8"/>
      <c r="G1248" s="8"/>
      <c r="H1248" s="5"/>
      <c r="I1248" s="5"/>
      <c r="J1248" s="5"/>
    </row>
    <row r="1249" spans="2:10" x14ac:dyDescent="0.25">
      <c r="B1249" s="1"/>
      <c r="C1249" s="1"/>
      <c r="D1249" s="8"/>
      <c r="E1249" s="8"/>
      <c r="F1249" s="8"/>
      <c r="G1249" s="8"/>
      <c r="H1249" s="5"/>
      <c r="I1249" s="5"/>
      <c r="J1249" s="5"/>
    </row>
    <row r="1250" spans="2:10" x14ac:dyDescent="0.25">
      <c r="B1250" s="1"/>
      <c r="C1250" s="1"/>
      <c r="D1250" s="8"/>
      <c r="E1250" s="8"/>
      <c r="F1250" s="8"/>
      <c r="G1250" s="8"/>
      <c r="H1250" s="5"/>
      <c r="I1250" s="5"/>
      <c r="J1250" s="5"/>
    </row>
    <row r="1251" spans="2:10" x14ac:dyDescent="0.25">
      <c r="B1251" s="1"/>
      <c r="C1251" s="1"/>
      <c r="D1251" s="8"/>
      <c r="E1251" s="8"/>
      <c r="F1251" s="8"/>
      <c r="G1251" s="8"/>
      <c r="H1251" s="5"/>
      <c r="I1251" s="5"/>
      <c r="J1251" s="5"/>
    </row>
    <row r="1252" spans="2:10" x14ac:dyDescent="0.25">
      <c r="B1252" s="1"/>
      <c r="C1252" s="1"/>
      <c r="D1252" s="8"/>
      <c r="E1252" s="8"/>
      <c r="F1252" s="8"/>
      <c r="G1252" s="8"/>
      <c r="H1252" s="5"/>
      <c r="I1252" s="5"/>
      <c r="J1252" s="5"/>
    </row>
    <row r="1253" spans="2:10" x14ac:dyDescent="0.25">
      <c r="B1253" s="1"/>
      <c r="C1253" s="1"/>
      <c r="D1253" s="8"/>
      <c r="E1253" s="8"/>
      <c r="F1253" s="8"/>
      <c r="G1253" s="8"/>
      <c r="H1253" s="5"/>
      <c r="I1253" s="5"/>
      <c r="J1253" s="5"/>
    </row>
    <row r="1254" spans="2:10" x14ac:dyDescent="0.25">
      <c r="B1254" s="1"/>
      <c r="C1254" s="1"/>
      <c r="D1254" s="8"/>
      <c r="E1254" s="8"/>
      <c r="F1254" s="8"/>
      <c r="G1254" s="8"/>
      <c r="H1254" s="5"/>
      <c r="I1254" s="5"/>
      <c r="J1254" s="5"/>
    </row>
    <row r="1255" spans="2:10" x14ac:dyDescent="0.25">
      <c r="B1255" s="1"/>
      <c r="C1255" s="1"/>
      <c r="D1255" s="8"/>
      <c r="E1255" s="8"/>
      <c r="F1255" s="8"/>
      <c r="G1255" s="8"/>
      <c r="H1255" s="5"/>
      <c r="I1255" s="5"/>
      <c r="J1255" s="5"/>
    </row>
    <row r="1256" spans="2:10" x14ac:dyDescent="0.25">
      <c r="B1256" s="1"/>
      <c r="C1256" s="1"/>
      <c r="D1256" s="8"/>
      <c r="E1256" s="8"/>
      <c r="F1256" s="8"/>
      <c r="G1256" s="8"/>
      <c r="H1256" s="5"/>
      <c r="I1256" s="5"/>
      <c r="J1256" s="5"/>
    </row>
    <row r="1257" spans="2:10" x14ac:dyDescent="0.25">
      <c r="B1257" s="1"/>
      <c r="C1257" s="1"/>
      <c r="D1257" s="8"/>
      <c r="E1257" s="8"/>
      <c r="F1257" s="8"/>
      <c r="G1257" s="8"/>
      <c r="H1257" s="5"/>
      <c r="I1257" s="5"/>
      <c r="J1257" s="5"/>
    </row>
    <row r="1258" spans="2:10" x14ac:dyDescent="0.25">
      <c r="B1258" s="1"/>
      <c r="C1258" s="1"/>
      <c r="D1258" s="8"/>
      <c r="E1258" s="8"/>
      <c r="F1258" s="8"/>
      <c r="G1258" s="8"/>
      <c r="H1258" s="5"/>
      <c r="I1258" s="5"/>
      <c r="J1258" s="5"/>
    </row>
    <row r="1259" spans="2:10" x14ac:dyDescent="0.25">
      <c r="B1259" s="1"/>
      <c r="C1259" s="1"/>
      <c r="D1259" s="8"/>
      <c r="E1259" s="8"/>
      <c r="F1259" s="8"/>
      <c r="G1259" s="8"/>
      <c r="H1259" s="5"/>
      <c r="I1259" s="5"/>
      <c r="J1259" s="5"/>
    </row>
    <row r="1260" spans="2:10" x14ac:dyDescent="0.25">
      <c r="B1260" s="1"/>
      <c r="C1260" s="1"/>
      <c r="D1260" s="8"/>
      <c r="E1260" s="8"/>
      <c r="F1260" s="8"/>
      <c r="G1260" s="8"/>
      <c r="H1260" s="5"/>
      <c r="I1260" s="5"/>
      <c r="J1260" s="5"/>
    </row>
    <row r="1261" spans="2:10" x14ac:dyDescent="0.25">
      <c r="B1261" s="1"/>
      <c r="C1261" s="1"/>
      <c r="D1261" s="8"/>
      <c r="E1261" s="8"/>
      <c r="F1261" s="8"/>
      <c r="G1261" s="8"/>
      <c r="H1261" s="5"/>
      <c r="I1261" s="5"/>
      <c r="J1261" s="5"/>
    </row>
    <row r="1262" spans="2:10" x14ac:dyDescent="0.25">
      <c r="B1262" s="1"/>
      <c r="C1262" s="1"/>
      <c r="D1262" s="8"/>
      <c r="E1262" s="8"/>
      <c r="F1262" s="8"/>
      <c r="G1262" s="8"/>
      <c r="H1262" s="5"/>
      <c r="I1262" s="5"/>
      <c r="J1262" s="5"/>
    </row>
    <row r="1263" spans="2:10" x14ac:dyDescent="0.25">
      <c r="B1263" s="1"/>
      <c r="C1263" s="1"/>
      <c r="D1263" s="8"/>
      <c r="E1263" s="8"/>
      <c r="F1263" s="8"/>
      <c r="G1263" s="8"/>
      <c r="H1263" s="5"/>
      <c r="I1263" s="5"/>
      <c r="J1263" s="5"/>
    </row>
    <row r="1264" spans="2:10" x14ac:dyDescent="0.25">
      <c r="B1264" s="1"/>
      <c r="C1264" s="1"/>
      <c r="D1264" s="8"/>
      <c r="E1264" s="8"/>
      <c r="F1264" s="8"/>
      <c r="G1264" s="8"/>
      <c r="H1264" s="5"/>
      <c r="I1264" s="5"/>
      <c r="J1264" s="5"/>
    </row>
    <row r="1265" spans="2:10" x14ac:dyDescent="0.25">
      <c r="B1265" s="1"/>
      <c r="C1265" s="1"/>
      <c r="D1265" s="8"/>
      <c r="E1265" s="8"/>
      <c r="F1265" s="8"/>
      <c r="G1265" s="8"/>
      <c r="H1265" s="5"/>
      <c r="I1265" s="5"/>
      <c r="J1265" s="5"/>
    </row>
    <row r="1266" spans="2:10" x14ac:dyDescent="0.25">
      <c r="B1266" s="1"/>
      <c r="C1266" s="1"/>
      <c r="D1266" s="8"/>
      <c r="E1266" s="8"/>
      <c r="F1266" s="8"/>
      <c r="G1266" s="8"/>
      <c r="H1266" s="5"/>
      <c r="I1266" s="5"/>
      <c r="J1266" s="5"/>
    </row>
    <row r="1267" spans="2:10" x14ac:dyDescent="0.25">
      <c r="B1267" s="1"/>
      <c r="C1267" s="1"/>
      <c r="D1267" s="8"/>
      <c r="E1267" s="8"/>
      <c r="F1267" s="8"/>
      <c r="G1267" s="8"/>
      <c r="H1267" s="5"/>
      <c r="I1267" s="5"/>
      <c r="J1267" s="5"/>
    </row>
    <row r="1268" spans="2:10" x14ac:dyDescent="0.25">
      <c r="B1268" s="1"/>
      <c r="C1268" s="1"/>
      <c r="D1268" s="8"/>
      <c r="E1268" s="8"/>
      <c r="F1268" s="8"/>
      <c r="G1268" s="8"/>
      <c r="H1268" s="5"/>
      <c r="I1268" s="5"/>
      <c r="J1268" s="5"/>
    </row>
    <row r="1269" spans="2:10" x14ac:dyDescent="0.25">
      <c r="B1269" s="1"/>
      <c r="C1269" s="1"/>
      <c r="D1269" s="8"/>
      <c r="E1269" s="8"/>
      <c r="F1269" s="8"/>
      <c r="G1269" s="8"/>
      <c r="H1269" s="5"/>
      <c r="I1269" s="5"/>
      <c r="J1269" s="5"/>
    </row>
    <row r="1270" spans="2:10" x14ac:dyDescent="0.25">
      <c r="B1270" s="1"/>
      <c r="C1270" s="1"/>
      <c r="D1270" s="8"/>
      <c r="E1270" s="8"/>
      <c r="F1270" s="8"/>
      <c r="G1270" s="8"/>
      <c r="H1270" s="5"/>
      <c r="I1270" s="5"/>
      <c r="J1270" s="5"/>
    </row>
    <row r="1271" spans="2:10" x14ac:dyDescent="0.25">
      <c r="B1271" s="1"/>
      <c r="C1271" s="1"/>
      <c r="D1271" s="8"/>
      <c r="E1271" s="8"/>
      <c r="F1271" s="8"/>
      <c r="G1271" s="8"/>
      <c r="H1271" s="5"/>
      <c r="I1271" s="5"/>
      <c r="J1271" s="5"/>
    </row>
    <row r="1272" spans="2:10" x14ac:dyDescent="0.25">
      <c r="B1272" s="1"/>
      <c r="C1272" s="1"/>
      <c r="D1272" s="8"/>
      <c r="E1272" s="8"/>
      <c r="F1272" s="8"/>
      <c r="G1272" s="8"/>
      <c r="H1272" s="5"/>
      <c r="I1272" s="5"/>
      <c r="J1272" s="5"/>
    </row>
    <row r="1273" spans="2:10" x14ac:dyDescent="0.25">
      <c r="B1273" s="1"/>
      <c r="C1273" s="1"/>
      <c r="D1273" s="8"/>
      <c r="E1273" s="8"/>
      <c r="F1273" s="8"/>
      <c r="G1273" s="8"/>
      <c r="H1273" s="5"/>
      <c r="I1273" s="5"/>
      <c r="J1273" s="5"/>
    </row>
    <row r="1274" spans="2:10" x14ac:dyDescent="0.25">
      <c r="B1274" s="1"/>
      <c r="C1274" s="1"/>
      <c r="D1274" s="8"/>
      <c r="E1274" s="8"/>
      <c r="F1274" s="8"/>
      <c r="G1274" s="8"/>
      <c r="H1274" s="5"/>
      <c r="I1274" s="5"/>
      <c r="J1274" s="5"/>
    </row>
    <row r="1275" spans="2:10" x14ac:dyDescent="0.25">
      <c r="B1275" s="1"/>
      <c r="C1275" s="1"/>
      <c r="D1275" s="8"/>
      <c r="E1275" s="8"/>
      <c r="F1275" s="8"/>
      <c r="G1275" s="8"/>
      <c r="H1275" s="5"/>
      <c r="I1275" s="5"/>
      <c r="J1275" s="5"/>
    </row>
    <row r="1276" spans="2:10" x14ac:dyDescent="0.25">
      <c r="B1276" s="1"/>
      <c r="C1276" s="1"/>
      <c r="D1276" s="8"/>
      <c r="E1276" s="8"/>
      <c r="F1276" s="8"/>
      <c r="G1276" s="8"/>
      <c r="H1276" s="5"/>
      <c r="I1276" s="5"/>
      <c r="J1276" s="5"/>
    </row>
    <row r="1277" spans="2:10" x14ac:dyDescent="0.25">
      <c r="B1277" s="1"/>
      <c r="C1277" s="1"/>
      <c r="D1277" s="8"/>
      <c r="E1277" s="8"/>
      <c r="F1277" s="8"/>
      <c r="G1277" s="8"/>
      <c r="H1277" s="5"/>
      <c r="I1277" s="5"/>
      <c r="J1277" s="5"/>
    </row>
    <row r="1278" spans="2:10" x14ac:dyDescent="0.25">
      <c r="B1278" s="1"/>
      <c r="C1278" s="1"/>
      <c r="D1278" s="8"/>
      <c r="E1278" s="8"/>
      <c r="F1278" s="8"/>
      <c r="G1278" s="8"/>
      <c r="H1278" s="5"/>
      <c r="I1278" s="5"/>
      <c r="J1278" s="5"/>
    </row>
    <row r="1279" spans="2:10" x14ac:dyDescent="0.25">
      <c r="B1279" s="1"/>
      <c r="C1279" s="1"/>
      <c r="D1279" s="8"/>
      <c r="E1279" s="8"/>
      <c r="F1279" s="8"/>
      <c r="G1279" s="8"/>
      <c r="H1279" s="5"/>
      <c r="I1279" s="5"/>
      <c r="J1279" s="5"/>
    </row>
    <row r="1280" spans="2:10" x14ac:dyDescent="0.25">
      <c r="B1280" s="1"/>
      <c r="C1280" s="1"/>
      <c r="D1280" s="8"/>
      <c r="E1280" s="8"/>
      <c r="F1280" s="8"/>
      <c r="G1280" s="8"/>
      <c r="H1280" s="5"/>
      <c r="I1280" s="5"/>
      <c r="J1280" s="5"/>
    </row>
    <row r="1281" spans="2:10" x14ac:dyDescent="0.25">
      <c r="B1281" s="1"/>
      <c r="C1281" s="1"/>
      <c r="D1281" s="8"/>
      <c r="E1281" s="8"/>
      <c r="F1281" s="8"/>
      <c r="G1281" s="8"/>
      <c r="H1281" s="5"/>
      <c r="I1281" s="5"/>
      <c r="J1281" s="5"/>
    </row>
    <row r="1282" spans="2:10" x14ac:dyDescent="0.25">
      <c r="B1282" s="1"/>
      <c r="C1282" s="1"/>
      <c r="D1282" s="8"/>
      <c r="E1282" s="8"/>
      <c r="F1282" s="8"/>
      <c r="G1282" s="8"/>
      <c r="H1282" s="5"/>
      <c r="I1282" s="5"/>
      <c r="J1282" s="5"/>
    </row>
    <row r="1283" spans="2:10" x14ac:dyDescent="0.25">
      <c r="B1283" s="1"/>
      <c r="C1283" s="1"/>
      <c r="D1283" s="8"/>
      <c r="E1283" s="8"/>
      <c r="F1283" s="8"/>
      <c r="G1283" s="8"/>
      <c r="H1283" s="5"/>
      <c r="I1283" s="5"/>
      <c r="J1283" s="5"/>
    </row>
    <row r="1284" spans="2:10" x14ac:dyDescent="0.25">
      <c r="B1284" s="1"/>
      <c r="C1284" s="1"/>
      <c r="D1284" s="8"/>
      <c r="E1284" s="8"/>
      <c r="F1284" s="8"/>
      <c r="G1284" s="8"/>
      <c r="H1284" s="5"/>
      <c r="I1284" s="5"/>
      <c r="J1284" s="5"/>
    </row>
    <row r="1285" spans="2:10" x14ac:dyDescent="0.25">
      <c r="B1285" s="1"/>
      <c r="C1285" s="1"/>
      <c r="D1285" s="8"/>
      <c r="E1285" s="8"/>
      <c r="F1285" s="8"/>
      <c r="G1285" s="8"/>
      <c r="H1285" s="5"/>
      <c r="I1285" s="5"/>
      <c r="J1285" s="5"/>
    </row>
    <row r="1286" spans="2:10" x14ac:dyDescent="0.25">
      <c r="B1286" s="1"/>
      <c r="C1286" s="1"/>
      <c r="D1286" s="8"/>
      <c r="E1286" s="8"/>
      <c r="F1286" s="8"/>
      <c r="G1286" s="8"/>
      <c r="H1286" s="5"/>
      <c r="I1286" s="5"/>
      <c r="J1286" s="5"/>
    </row>
    <row r="1287" spans="2:10" x14ac:dyDescent="0.25">
      <c r="B1287" s="1"/>
      <c r="C1287" s="1"/>
      <c r="D1287" s="8"/>
      <c r="E1287" s="8"/>
      <c r="F1287" s="8"/>
      <c r="G1287" s="8"/>
      <c r="H1287" s="5"/>
      <c r="I1287" s="5"/>
      <c r="J1287" s="5"/>
    </row>
    <row r="1288" spans="2:10" x14ac:dyDescent="0.25">
      <c r="B1288" s="1"/>
      <c r="C1288" s="1"/>
      <c r="D1288" s="8"/>
      <c r="E1288" s="8"/>
      <c r="F1288" s="8"/>
      <c r="G1288" s="8"/>
      <c r="H1288" s="5"/>
      <c r="I1288" s="5"/>
      <c r="J1288" s="5"/>
    </row>
    <row r="1289" spans="2:10" x14ac:dyDescent="0.25">
      <c r="B1289" s="1"/>
      <c r="C1289" s="1"/>
      <c r="D1289" s="8"/>
      <c r="E1289" s="8"/>
      <c r="F1289" s="8"/>
      <c r="G1289" s="8"/>
      <c r="H1289" s="5"/>
      <c r="I1289" s="5"/>
      <c r="J1289" s="5"/>
    </row>
    <row r="1290" spans="2:10" x14ac:dyDescent="0.25">
      <c r="B1290" s="1"/>
      <c r="C1290" s="1"/>
      <c r="D1290" s="8"/>
      <c r="E1290" s="8"/>
      <c r="F1290" s="8"/>
      <c r="G1290" s="8"/>
      <c r="H1290" s="5"/>
      <c r="I1290" s="5"/>
      <c r="J1290" s="5"/>
    </row>
    <row r="1291" spans="2:10" x14ac:dyDescent="0.25">
      <c r="B1291" s="1"/>
      <c r="C1291" s="1"/>
      <c r="D1291" s="8"/>
      <c r="E1291" s="8"/>
      <c r="F1291" s="8"/>
      <c r="G1291" s="8"/>
      <c r="H1291" s="5"/>
      <c r="I1291" s="5"/>
      <c r="J1291" s="5"/>
    </row>
    <row r="1292" spans="2:10" x14ac:dyDescent="0.25">
      <c r="B1292" s="1"/>
      <c r="C1292" s="1"/>
      <c r="D1292" s="8"/>
      <c r="E1292" s="8"/>
      <c r="F1292" s="8"/>
      <c r="G1292" s="8"/>
      <c r="H1292" s="5"/>
      <c r="I1292" s="5"/>
      <c r="J1292" s="5"/>
    </row>
    <row r="1293" spans="2:10" x14ac:dyDescent="0.25">
      <c r="B1293" s="1"/>
      <c r="C1293" s="1"/>
      <c r="D1293" s="8"/>
      <c r="E1293" s="8"/>
      <c r="F1293" s="8"/>
      <c r="G1293" s="8"/>
      <c r="H1293" s="5"/>
      <c r="I1293" s="5"/>
      <c r="J1293" s="5"/>
    </row>
    <row r="1294" spans="2:10" x14ac:dyDescent="0.25">
      <c r="B1294" s="1"/>
      <c r="C1294" s="1"/>
      <c r="D1294" s="8"/>
      <c r="E1294" s="8"/>
      <c r="F1294" s="8"/>
      <c r="G1294" s="8"/>
      <c r="H1294" s="5"/>
      <c r="I1294" s="5"/>
      <c r="J1294" s="5"/>
    </row>
    <row r="1295" spans="2:10" x14ac:dyDescent="0.25">
      <c r="B1295" s="1"/>
      <c r="C1295" s="1"/>
      <c r="D1295" s="8"/>
      <c r="E1295" s="8"/>
      <c r="F1295" s="8"/>
      <c r="G1295" s="8"/>
      <c r="H1295" s="5"/>
      <c r="I1295" s="5"/>
      <c r="J1295" s="5"/>
    </row>
    <row r="1296" spans="2:10" x14ac:dyDescent="0.25">
      <c r="B1296" s="1"/>
      <c r="C1296" s="1"/>
      <c r="D1296" s="8"/>
      <c r="E1296" s="8"/>
      <c r="F1296" s="8"/>
      <c r="G1296" s="8"/>
      <c r="H1296" s="5"/>
      <c r="I1296" s="5"/>
      <c r="J1296" s="5"/>
    </row>
    <row r="1297" spans="2:10" x14ac:dyDescent="0.25">
      <c r="B1297" s="1"/>
      <c r="C1297" s="1"/>
      <c r="D1297" s="8"/>
      <c r="E1297" s="8"/>
      <c r="F1297" s="8"/>
      <c r="G1297" s="8"/>
      <c r="H1297" s="5"/>
      <c r="I1297" s="5"/>
      <c r="J1297" s="5"/>
    </row>
    <row r="1298" spans="2:10" x14ac:dyDescent="0.25">
      <c r="B1298" s="1"/>
      <c r="C1298" s="1"/>
      <c r="D1298" s="8"/>
      <c r="E1298" s="8"/>
      <c r="F1298" s="8"/>
      <c r="G1298" s="8"/>
      <c r="H1298" s="5"/>
      <c r="I1298" s="5"/>
      <c r="J1298" s="5"/>
    </row>
    <row r="1299" spans="2:10" x14ac:dyDescent="0.25">
      <c r="B1299" s="1"/>
      <c r="C1299" s="1"/>
      <c r="D1299" s="8"/>
      <c r="E1299" s="8"/>
      <c r="F1299" s="8"/>
      <c r="G1299" s="8"/>
      <c r="H1299" s="5"/>
      <c r="I1299" s="5"/>
      <c r="J1299" s="5"/>
    </row>
    <row r="1300" spans="2:10" x14ac:dyDescent="0.25">
      <c r="B1300" s="1"/>
      <c r="C1300" s="1"/>
      <c r="D1300" s="8"/>
      <c r="E1300" s="8"/>
      <c r="F1300" s="8"/>
      <c r="G1300" s="8"/>
      <c r="H1300" s="5"/>
      <c r="I1300" s="5"/>
      <c r="J1300" s="5"/>
    </row>
    <row r="1301" spans="2:10" x14ac:dyDescent="0.25">
      <c r="B1301" s="1"/>
      <c r="C1301" s="1"/>
      <c r="D1301" s="8"/>
      <c r="E1301" s="8"/>
      <c r="F1301" s="8"/>
      <c r="G1301" s="8"/>
      <c r="H1301" s="5"/>
      <c r="I1301" s="5"/>
      <c r="J1301" s="5"/>
    </row>
    <row r="1302" spans="2:10" x14ac:dyDescent="0.25">
      <c r="B1302" s="1"/>
      <c r="C1302" s="1"/>
      <c r="D1302" s="8"/>
      <c r="E1302" s="8"/>
      <c r="F1302" s="8"/>
      <c r="G1302" s="8"/>
      <c r="H1302" s="5"/>
      <c r="I1302" s="5"/>
      <c r="J1302" s="5"/>
    </row>
    <row r="1303" spans="2:10" x14ac:dyDescent="0.25">
      <c r="B1303" s="1"/>
      <c r="C1303" s="1"/>
      <c r="D1303" s="8"/>
      <c r="E1303" s="8"/>
      <c r="F1303" s="8"/>
      <c r="G1303" s="8"/>
      <c r="H1303" s="5"/>
      <c r="I1303" s="5"/>
      <c r="J1303" s="5"/>
    </row>
    <row r="1304" spans="2:10" x14ac:dyDescent="0.25">
      <c r="B1304" s="1"/>
      <c r="C1304" s="1"/>
      <c r="D1304" s="8"/>
      <c r="E1304" s="8"/>
      <c r="F1304" s="8"/>
      <c r="G1304" s="8"/>
      <c r="H1304" s="5"/>
      <c r="I1304" s="5"/>
      <c r="J1304" s="5"/>
    </row>
    <row r="1305" spans="2:10" x14ac:dyDescent="0.25">
      <c r="B1305" s="1"/>
      <c r="C1305" s="1"/>
      <c r="D1305" s="8"/>
      <c r="E1305" s="8"/>
      <c r="F1305" s="8"/>
      <c r="G1305" s="8"/>
      <c r="H1305" s="5"/>
      <c r="I1305" s="5"/>
      <c r="J1305" s="5"/>
    </row>
    <row r="1306" spans="2:10" x14ac:dyDescent="0.25">
      <c r="B1306" s="1"/>
      <c r="C1306" s="1"/>
      <c r="D1306" s="8"/>
      <c r="E1306" s="8"/>
      <c r="F1306" s="8"/>
      <c r="G1306" s="8"/>
      <c r="H1306" s="5"/>
      <c r="I1306" s="5"/>
      <c r="J1306" s="5"/>
    </row>
    <row r="1307" spans="2:10" x14ac:dyDescent="0.25">
      <c r="B1307" s="1"/>
      <c r="C1307" s="1"/>
      <c r="D1307" s="8"/>
      <c r="E1307" s="8"/>
      <c r="F1307" s="8"/>
      <c r="G1307" s="8"/>
      <c r="H1307" s="5"/>
      <c r="I1307" s="5"/>
      <c r="J1307" s="5"/>
    </row>
    <row r="1308" spans="2:10" x14ac:dyDescent="0.25">
      <c r="B1308" s="1"/>
      <c r="C1308" s="1"/>
      <c r="D1308" s="8"/>
      <c r="E1308" s="8"/>
      <c r="F1308" s="8"/>
      <c r="G1308" s="8"/>
      <c r="H1308" s="5"/>
      <c r="I1308" s="5"/>
      <c r="J1308" s="5"/>
    </row>
    <row r="1309" spans="2:10" x14ac:dyDescent="0.25">
      <c r="B1309" s="1"/>
      <c r="C1309" s="1"/>
      <c r="D1309" s="8"/>
      <c r="E1309" s="8"/>
      <c r="F1309" s="8"/>
      <c r="G1309" s="8"/>
      <c r="H1309" s="5"/>
      <c r="I1309" s="5"/>
      <c r="J1309" s="5"/>
    </row>
    <row r="1310" spans="2:10" x14ac:dyDescent="0.25">
      <c r="B1310" s="1"/>
      <c r="C1310" s="1"/>
      <c r="D1310" s="8"/>
      <c r="E1310" s="8"/>
      <c r="F1310" s="8"/>
      <c r="G1310" s="8"/>
      <c r="H1310" s="5"/>
      <c r="I1310" s="5"/>
      <c r="J1310" s="5"/>
    </row>
    <row r="1311" spans="2:10" x14ac:dyDescent="0.25">
      <c r="B1311" s="1"/>
      <c r="C1311" s="1"/>
      <c r="D1311" s="8"/>
      <c r="E1311" s="8"/>
      <c r="F1311" s="8"/>
      <c r="G1311" s="8"/>
      <c r="H1311" s="5"/>
      <c r="I1311" s="5"/>
      <c r="J1311" s="5"/>
    </row>
    <row r="1312" spans="2:10" x14ac:dyDescent="0.25">
      <c r="B1312" s="1"/>
      <c r="C1312" s="1"/>
      <c r="D1312" s="8"/>
      <c r="E1312" s="8"/>
      <c r="F1312" s="8"/>
      <c r="G1312" s="8"/>
      <c r="H1312" s="5"/>
      <c r="I1312" s="5"/>
      <c r="J1312" s="5"/>
    </row>
    <row r="1313" spans="2:10" x14ac:dyDescent="0.25">
      <c r="B1313" s="1"/>
      <c r="C1313" s="1"/>
      <c r="D1313" s="8"/>
      <c r="E1313" s="8"/>
      <c r="F1313" s="8"/>
      <c r="G1313" s="8"/>
      <c r="H1313" s="5"/>
      <c r="I1313" s="5"/>
      <c r="J1313" s="5"/>
    </row>
    <row r="1314" spans="2:10" x14ac:dyDescent="0.25">
      <c r="B1314" s="1"/>
      <c r="C1314" s="1"/>
      <c r="D1314" s="8"/>
      <c r="E1314" s="8"/>
      <c r="F1314" s="8"/>
      <c r="G1314" s="8"/>
      <c r="H1314" s="5"/>
      <c r="I1314" s="5"/>
      <c r="J1314" s="5"/>
    </row>
    <row r="1315" spans="2:10" x14ac:dyDescent="0.25">
      <c r="B1315" s="1"/>
      <c r="C1315" s="1"/>
      <c r="D1315" s="8"/>
      <c r="E1315" s="8"/>
      <c r="F1315" s="8"/>
      <c r="G1315" s="8"/>
      <c r="H1315" s="5"/>
      <c r="I1315" s="5"/>
      <c r="J1315" s="5"/>
    </row>
    <row r="1316" spans="2:10" x14ac:dyDescent="0.25">
      <c r="B1316" s="1"/>
      <c r="C1316" s="1"/>
      <c r="D1316" s="8"/>
      <c r="E1316" s="8"/>
      <c r="F1316" s="8"/>
      <c r="G1316" s="8"/>
      <c r="H1316" s="5"/>
      <c r="I1316" s="5"/>
      <c r="J1316" s="5"/>
    </row>
    <row r="1317" spans="2:10" x14ac:dyDescent="0.25">
      <c r="B1317" s="1"/>
      <c r="C1317" s="1"/>
      <c r="D1317" s="8"/>
      <c r="E1317" s="8"/>
      <c r="F1317" s="8"/>
      <c r="G1317" s="8"/>
      <c r="H1317" s="5"/>
      <c r="I1317" s="5"/>
      <c r="J1317" s="5"/>
    </row>
    <row r="1318" spans="2:10" x14ac:dyDescent="0.25">
      <c r="B1318" s="1"/>
      <c r="C1318" s="1"/>
      <c r="D1318" s="8"/>
      <c r="E1318" s="8"/>
      <c r="F1318" s="8"/>
      <c r="G1318" s="8"/>
      <c r="H1318" s="5"/>
      <c r="I1318" s="5"/>
      <c r="J1318" s="5"/>
    </row>
    <row r="1319" spans="2:10" x14ac:dyDescent="0.25">
      <c r="B1319" s="1"/>
      <c r="C1319" s="1"/>
      <c r="D1319" s="8"/>
      <c r="E1319" s="8"/>
      <c r="F1319" s="8"/>
      <c r="G1319" s="8"/>
      <c r="H1319" s="5"/>
      <c r="I1319" s="5"/>
      <c r="J1319" s="5"/>
    </row>
    <row r="1320" spans="2:10" x14ac:dyDescent="0.25">
      <c r="B1320" s="1"/>
      <c r="C1320" s="1"/>
      <c r="D1320" s="8"/>
      <c r="E1320" s="8"/>
      <c r="F1320" s="8"/>
      <c r="G1320" s="8"/>
      <c r="H1320" s="5"/>
      <c r="I1320" s="5"/>
      <c r="J1320" s="5"/>
    </row>
    <row r="1321" spans="2:10" x14ac:dyDescent="0.25">
      <c r="B1321" s="1"/>
      <c r="C1321" s="1"/>
      <c r="D1321" s="8"/>
      <c r="E1321" s="8"/>
      <c r="F1321" s="8"/>
      <c r="G1321" s="8"/>
      <c r="H1321" s="5"/>
      <c r="I1321" s="5"/>
      <c r="J1321" s="5"/>
    </row>
    <row r="1322" spans="2:10" x14ac:dyDescent="0.25">
      <c r="B1322" s="1"/>
      <c r="C1322" s="1"/>
      <c r="D1322" s="8"/>
      <c r="E1322" s="8"/>
      <c r="F1322" s="8"/>
      <c r="G1322" s="8"/>
      <c r="H1322" s="5"/>
      <c r="I1322" s="5"/>
      <c r="J1322" s="5"/>
    </row>
    <row r="1323" spans="2:10" x14ac:dyDescent="0.25">
      <c r="B1323" s="1"/>
      <c r="C1323" s="1"/>
      <c r="D1323" s="8"/>
      <c r="E1323" s="8"/>
      <c r="F1323" s="8"/>
      <c r="G1323" s="8"/>
      <c r="H1323" s="5"/>
      <c r="I1323" s="5"/>
      <c r="J1323" s="5"/>
    </row>
    <row r="1324" spans="2:10" x14ac:dyDescent="0.25">
      <c r="B1324" s="1"/>
      <c r="C1324" s="1"/>
      <c r="D1324" s="8"/>
      <c r="E1324" s="8"/>
      <c r="F1324" s="8"/>
      <c r="G1324" s="8"/>
      <c r="H1324" s="5"/>
      <c r="I1324" s="5"/>
      <c r="J1324" s="5"/>
    </row>
    <row r="1325" spans="2:10" x14ac:dyDescent="0.25">
      <c r="B1325" s="1"/>
      <c r="C1325" s="1"/>
      <c r="D1325" s="8"/>
      <c r="E1325" s="8"/>
      <c r="F1325" s="8"/>
      <c r="G1325" s="8"/>
      <c r="H1325" s="5"/>
      <c r="I1325" s="5"/>
      <c r="J1325" s="5"/>
    </row>
    <row r="1326" spans="2:10" x14ac:dyDescent="0.25">
      <c r="B1326" s="1"/>
      <c r="C1326" s="1"/>
      <c r="D1326" s="8"/>
      <c r="E1326" s="8"/>
      <c r="F1326" s="8"/>
      <c r="G1326" s="8"/>
      <c r="H1326" s="5"/>
      <c r="I1326" s="5"/>
      <c r="J1326" s="5"/>
    </row>
    <row r="1327" spans="2:10" x14ac:dyDescent="0.25">
      <c r="B1327" s="1"/>
      <c r="C1327" s="1"/>
      <c r="D1327" s="8"/>
      <c r="E1327" s="8"/>
      <c r="F1327" s="8"/>
      <c r="G1327" s="8"/>
      <c r="H1327" s="5"/>
      <c r="I1327" s="5"/>
      <c r="J1327" s="5"/>
    </row>
    <row r="1328" spans="2:10" x14ac:dyDescent="0.25">
      <c r="B1328" s="1"/>
      <c r="C1328" s="1"/>
      <c r="D1328" s="8"/>
      <c r="E1328" s="8"/>
      <c r="F1328" s="8"/>
      <c r="G1328" s="8"/>
      <c r="H1328" s="5"/>
      <c r="I1328" s="5"/>
      <c r="J1328" s="5"/>
    </row>
    <row r="1329" spans="2:10" x14ac:dyDescent="0.25">
      <c r="B1329" s="1"/>
      <c r="C1329" s="1"/>
      <c r="D1329" s="8"/>
      <c r="E1329" s="8"/>
      <c r="F1329" s="8"/>
      <c r="G1329" s="8"/>
      <c r="H1329" s="5"/>
      <c r="I1329" s="5"/>
      <c r="J1329" s="5"/>
    </row>
    <row r="1330" spans="2:10" x14ac:dyDescent="0.25">
      <c r="B1330" s="1"/>
      <c r="C1330" s="1"/>
      <c r="D1330" s="8"/>
      <c r="E1330" s="8"/>
      <c r="F1330" s="8"/>
      <c r="G1330" s="8"/>
      <c r="H1330" s="5"/>
      <c r="I1330" s="5"/>
      <c r="J1330" s="5"/>
    </row>
    <row r="1331" spans="2:10" x14ac:dyDescent="0.25">
      <c r="B1331" s="1"/>
      <c r="C1331" s="1"/>
      <c r="D1331" s="8"/>
      <c r="E1331" s="8"/>
      <c r="F1331" s="8"/>
      <c r="G1331" s="8"/>
      <c r="H1331" s="5"/>
      <c r="I1331" s="5"/>
      <c r="J1331" s="5"/>
    </row>
    <row r="1332" spans="2:10" x14ac:dyDescent="0.25">
      <c r="B1332" s="1"/>
      <c r="C1332" s="1"/>
      <c r="D1332" s="8"/>
      <c r="E1332" s="8"/>
      <c r="F1332" s="8"/>
      <c r="G1332" s="8"/>
      <c r="H1332" s="5"/>
      <c r="I1332" s="5"/>
      <c r="J1332" s="5"/>
    </row>
    <row r="1333" spans="2:10" x14ac:dyDescent="0.25">
      <c r="B1333" s="1"/>
      <c r="C1333" s="1"/>
      <c r="D1333" s="8"/>
      <c r="E1333" s="8"/>
      <c r="F1333" s="8"/>
      <c r="G1333" s="8"/>
      <c r="H1333" s="5"/>
      <c r="I1333" s="5"/>
      <c r="J1333" s="5"/>
    </row>
    <row r="1334" spans="2:10" x14ac:dyDescent="0.25">
      <c r="B1334" s="1"/>
      <c r="C1334" s="1"/>
      <c r="D1334" s="8"/>
      <c r="E1334" s="8"/>
      <c r="F1334" s="8"/>
      <c r="G1334" s="8"/>
      <c r="H1334" s="5"/>
      <c r="I1334" s="5"/>
      <c r="J1334" s="5"/>
    </row>
    <row r="1335" spans="2:10" x14ac:dyDescent="0.25">
      <c r="B1335" s="1"/>
      <c r="C1335" s="1"/>
      <c r="D1335" s="8"/>
      <c r="E1335" s="8"/>
      <c r="F1335" s="8"/>
      <c r="G1335" s="8"/>
      <c r="H1335" s="5"/>
      <c r="I1335" s="5"/>
      <c r="J1335" s="5"/>
    </row>
    <row r="1336" spans="2:10" x14ac:dyDescent="0.25">
      <c r="B1336" s="1"/>
      <c r="C1336" s="1"/>
      <c r="D1336" s="8"/>
      <c r="E1336" s="8"/>
      <c r="F1336" s="8"/>
      <c r="G1336" s="8"/>
      <c r="H1336" s="5"/>
      <c r="I1336" s="5"/>
      <c r="J1336" s="5"/>
    </row>
    <row r="1337" spans="2:10" x14ac:dyDescent="0.25">
      <c r="B1337" s="1"/>
      <c r="C1337" s="1"/>
      <c r="D1337" s="8"/>
      <c r="E1337" s="8"/>
      <c r="F1337" s="8"/>
      <c r="G1337" s="8"/>
      <c r="H1337" s="5"/>
      <c r="I1337" s="5"/>
      <c r="J1337" s="5"/>
    </row>
    <row r="1338" spans="2:10" x14ac:dyDescent="0.25">
      <c r="B1338" s="1"/>
      <c r="C1338" s="1"/>
      <c r="D1338" s="8"/>
      <c r="E1338" s="8"/>
      <c r="F1338" s="8"/>
      <c r="G1338" s="8"/>
      <c r="H1338" s="5"/>
      <c r="I1338" s="5"/>
      <c r="J1338" s="5"/>
    </row>
    <row r="1339" spans="2:10" x14ac:dyDescent="0.25">
      <c r="B1339" s="1"/>
      <c r="C1339" s="1"/>
      <c r="D1339" s="8"/>
      <c r="E1339" s="8"/>
      <c r="F1339" s="8"/>
      <c r="G1339" s="8"/>
      <c r="H1339" s="5"/>
      <c r="I1339" s="5"/>
      <c r="J1339" s="5"/>
    </row>
    <row r="1340" spans="2:10" x14ac:dyDescent="0.25">
      <c r="B1340" s="1"/>
      <c r="C1340" s="1"/>
      <c r="D1340" s="8"/>
      <c r="E1340" s="8"/>
      <c r="F1340" s="8"/>
      <c r="G1340" s="8"/>
      <c r="H1340" s="5"/>
      <c r="I1340" s="5"/>
      <c r="J1340" s="5"/>
    </row>
    <row r="1341" spans="2:10" x14ac:dyDescent="0.25">
      <c r="B1341" s="1"/>
      <c r="C1341" s="1"/>
      <c r="D1341" s="8"/>
      <c r="E1341" s="8"/>
      <c r="F1341" s="8"/>
      <c r="G1341" s="8"/>
      <c r="H1341" s="5"/>
      <c r="I1341" s="5"/>
      <c r="J1341" s="5"/>
    </row>
    <row r="1342" spans="2:10" x14ac:dyDescent="0.25">
      <c r="B1342" s="1"/>
      <c r="C1342" s="1"/>
      <c r="D1342" s="8"/>
      <c r="E1342" s="8"/>
      <c r="F1342" s="8"/>
      <c r="G1342" s="8"/>
      <c r="H1342" s="5"/>
      <c r="I1342" s="5"/>
      <c r="J1342" s="5"/>
    </row>
    <row r="1343" spans="2:10" x14ac:dyDescent="0.25">
      <c r="B1343" s="1"/>
      <c r="C1343" s="1"/>
      <c r="D1343" s="8"/>
      <c r="E1343" s="8"/>
      <c r="F1343" s="8"/>
      <c r="G1343" s="8"/>
      <c r="H1343" s="5"/>
      <c r="I1343" s="5"/>
      <c r="J1343" s="5"/>
    </row>
    <row r="1344" spans="2:10" x14ac:dyDescent="0.25">
      <c r="B1344" s="1"/>
      <c r="C1344" s="1"/>
      <c r="D1344" s="8"/>
      <c r="E1344" s="8"/>
      <c r="F1344" s="8"/>
      <c r="G1344" s="8"/>
      <c r="H1344" s="5"/>
      <c r="I1344" s="5"/>
      <c r="J1344" s="5"/>
    </row>
    <row r="1345" spans="2:10" x14ac:dyDescent="0.25">
      <c r="B1345" s="1"/>
      <c r="C1345" s="1"/>
      <c r="D1345" s="8"/>
      <c r="E1345" s="8"/>
      <c r="F1345" s="8"/>
      <c r="G1345" s="8"/>
      <c r="H1345" s="5"/>
      <c r="I1345" s="5"/>
      <c r="J1345" s="5"/>
    </row>
    <row r="1346" spans="2:10" x14ac:dyDescent="0.25">
      <c r="B1346" s="1"/>
      <c r="C1346" s="1"/>
      <c r="D1346" s="8"/>
      <c r="E1346" s="8"/>
      <c r="F1346" s="8"/>
      <c r="G1346" s="8"/>
      <c r="H1346" s="5"/>
      <c r="I1346" s="5"/>
      <c r="J1346" s="5"/>
    </row>
    <row r="1347" spans="2:10" x14ac:dyDescent="0.25">
      <c r="B1347" s="1"/>
      <c r="C1347" s="1"/>
      <c r="D1347" s="8"/>
      <c r="E1347" s="8"/>
      <c r="F1347" s="8"/>
      <c r="G1347" s="8"/>
      <c r="H1347" s="5"/>
      <c r="I1347" s="5"/>
      <c r="J1347" s="5"/>
    </row>
    <row r="1348" spans="2:10" x14ac:dyDescent="0.25">
      <c r="B1348" s="1"/>
      <c r="C1348" s="1"/>
      <c r="D1348" s="8"/>
      <c r="E1348" s="8"/>
      <c r="F1348" s="8"/>
      <c r="G1348" s="8"/>
      <c r="H1348" s="5"/>
      <c r="I1348" s="5"/>
      <c r="J1348" s="5"/>
    </row>
    <row r="1349" spans="2:10" x14ac:dyDescent="0.25">
      <c r="B1349" s="1"/>
      <c r="C1349" s="1"/>
      <c r="D1349" s="8"/>
      <c r="E1349" s="8"/>
      <c r="F1349" s="8"/>
      <c r="G1349" s="8"/>
      <c r="H1349" s="5"/>
      <c r="I1349" s="5"/>
      <c r="J1349" s="5"/>
    </row>
    <row r="1350" spans="2:10" x14ac:dyDescent="0.25">
      <c r="B1350" s="1"/>
      <c r="C1350" s="1"/>
      <c r="D1350" s="8"/>
      <c r="E1350" s="8"/>
      <c r="F1350" s="8"/>
      <c r="G1350" s="8"/>
      <c r="H1350" s="5"/>
      <c r="I1350" s="5"/>
      <c r="J1350" s="5"/>
    </row>
    <row r="1351" spans="2:10" x14ac:dyDescent="0.25">
      <c r="B1351" s="1"/>
      <c r="C1351" s="1"/>
      <c r="D1351" s="8"/>
      <c r="E1351" s="8"/>
      <c r="F1351" s="8"/>
      <c r="G1351" s="8"/>
      <c r="H1351" s="5"/>
      <c r="I1351" s="5"/>
      <c r="J1351" s="5"/>
    </row>
    <row r="1352" spans="2:10" x14ac:dyDescent="0.25">
      <c r="B1352" s="1"/>
      <c r="C1352" s="1"/>
      <c r="D1352" s="8"/>
      <c r="E1352" s="8"/>
      <c r="F1352" s="8"/>
      <c r="G1352" s="8"/>
      <c r="H1352" s="5"/>
      <c r="I1352" s="5"/>
      <c r="J1352" s="5"/>
    </row>
    <row r="1353" spans="2:10" x14ac:dyDescent="0.25">
      <c r="B1353" s="1"/>
      <c r="C1353" s="1"/>
      <c r="D1353" s="8"/>
      <c r="E1353" s="8"/>
      <c r="F1353" s="8"/>
      <c r="G1353" s="8"/>
      <c r="H1353" s="5"/>
      <c r="I1353" s="5"/>
      <c r="J1353" s="5"/>
    </row>
    <row r="1354" spans="2:10" x14ac:dyDescent="0.25">
      <c r="B1354" s="1"/>
      <c r="C1354" s="1"/>
      <c r="D1354" s="8"/>
      <c r="E1354" s="8"/>
      <c r="F1354" s="8"/>
      <c r="G1354" s="8"/>
      <c r="H1354" s="5"/>
      <c r="I1354" s="5"/>
      <c r="J1354" s="5"/>
    </row>
    <row r="1355" spans="2:10" x14ac:dyDescent="0.25">
      <c r="B1355" s="1"/>
      <c r="C1355" s="1"/>
      <c r="D1355" s="8"/>
      <c r="E1355" s="8"/>
      <c r="F1355" s="8"/>
      <c r="G1355" s="8"/>
      <c r="H1355" s="5"/>
      <c r="I1355" s="5"/>
      <c r="J1355" s="5"/>
    </row>
    <row r="1356" spans="2:10" x14ac:dyDescent="0.25">
      <c r="B1356" s="1"/>
      <c r="C1356" s="1"/>
      <c r="D1356" s="8"/>
      <c r="E1356" s="8"/>
      <c r="F1356" s="8"/>
      <c r="G1356" s="8"/>
      <c r="H1356" s="5"/>
      <c r="I1356" s="5"/>
      <c r="J1356" s="5"/>
    </row>
    <row r="1357" spans="2:10" x14ac:dyDescent="0.25">
      <c r="B1357" s="1"/>
      <c r="C1357" s="1"/>
      <c r="D1357" s="8"/>
      <c r="E1357" s="8"/>
      <c r="F1357" s="8"/>
      <c r="G1357" s="8"/>
      <c r="H1357" s="5"/>
      <c r="I1357" s="5"/>
      <c r="J1357" s="5"/>
    </row>
    <row r="1358" spans="2:10" x14ac:dyDescent="0.25">
      <c r="B1358" s="1"/>
      <c r="C1358" s="1"/>
      <c r="D1358" s="8"/>
      <c r="E1358" s="8"/>
      <c r="F1358" s="8"/>
      <c r="G1358" s="8"/>
      <c r="H1358" s="5"/>
      <c r="I1358" s="5"/>
      <c r="J1358" s="5"/>
    </row>
    <row r="1359" spans="2:10" x14ac:dyDescent="0.25">
      <c r="B1359" s="1"/>
      <c r="C1359" s="1"/>
      <c r="D1359" s="8"/>
      <c r="E1359" s="8"/>
      <c r="F1359" s="8"/>
      <c r="G1359" s="8"/>
      <c r="H1359" s="5"/>
      <c r="I1359" s="5"/>
      <c r="J1359" s="5"/>
    </row>
    <row r="1360" spans="2:10" x14ac:dyDescent="0.25">
      <c r="B1360" s="1"/>
      <c r="C1360" s="1"/>
      <c r="D1360" s="8"/>
      <c r="E1360" s="8"/>
      <c r="F1360" s="8"/>
      <c r="G1360" s="8"/>
      <c r="H1360" s="5"/>
      <c r="I1360" s="5"/>
      <c r="J1360" s="5"/>
    </row>
    <row r="1361" spans="2:10" x14ac:dyDescent="0.25">
      <c r="B1361" s="1"/>
      <c r="C1361" s="1"/>
      <c r="D1361" s="8"/>
      <c r="E1361" s="8"/>
      <c r="F1361" s="8"/>
      <c r="G1361" s="8"/>
      <c r="H1361" s="5"/>
      <c r="I1361" s="5"/>
      <c r="J1361" s="5"/>
    </row>
    <row r="1362" spans="2:10" x14ac:dyDescent="0.25">
      <c r="B1362" s="1"/>
      <c r="C1362" s="1"/>
      <c r="D1362" s="8"/>
      <c r="E1362" s="8"/>
      <c r="F1362" s="8"/>
      <c r="G1362" s="8"/>
      <c r="H1362" s="5"/>
      <c r="I1362" s="5"/>
      <c r="J1362" s="5"/>
    </row>
    <row r="1363" spans="2:10" x14ac:dyDescent="0.25">
      <c r="B1363" s="1"/>
      <c r="C1363" s="1"/>
      <c r="D1363" s="8"/>
      <c r="E1363" s="8"/>
      <c r="F1363" s="8"/>
      <c r="G1363" s="8"/>
      <c r="H1363" s="5"/>
      <c r="I1363" s="5"/>
      <c r="J1363" s="5"/>
    </row>
    <row r="1364" spans="2:10" x14ac:dyDescent="0.25">
      <c r="B1364" s="1"/>
      <c r="C1364" s="1"/>
      <c r="D1364" s="8"/>
      <c r="E1364" s="8"/>
      <c r="F1364" s="8"/>
      <c r="G1364" s="8"/>
      <c r="H1364" s="5"/>
      <c r="I1364" s="5"/>
      <c r="J1364" s="5"/>
    </row>
    <row r="1365" spans="2:10" x14ac:dyDescent="0.25">
      <c r="B1365" s="1"/>
      <c r="C1365" s="1"/>
      <c r="D1365" s="8"/>
      <c r="E1365" s="8"/>
      <c r="F1365" s="8"/>
      <c r="G1365" s="8"/>
      <c r="H1365" s="5"/>
      <c r="I1365" s="5"/>
      <c r="J1365" s="5"/>
    </row>
    <row r="1366" spans="2:10" x14ac:dyDescent="0.25">
      <c r="B1366" s="1"/>
      <c r="C1366" s="1"/>
      <c r="D1366" s="8"/>
      <c r="E1366" s="8"/>
      <c r="F1366" s="8"/>
      <c r="G1366" s="8"/>
      <c r="H1366" s="5"/>
      <c r="I1366" s="5"/>
      <c r="J1366" s="5"/>
    </row>
    <row r="1367" spans="2:10" x14ac:dyDescent="0.25">
      <c r="B1367" s="1"/>
      <c r="C1367" s="1"/>
      <c r="D1367" s="8"/>
      <c r="E1367" s="8"/>
      <c r="F1367" s="8"/>
      <c r="G1367" s="8"/>
      <c r="H1367" s="5"/>
      <c r="I1367" s="5"/>
      <c r="J1367" s="5"/>
    </row>
    <row r="1368" spans="2:10" x14ac:dyDescent="0.25">
      <c r="B1368" s="1"/>
      <c r="C1368" s="1"/>
      <c r="D1368" s="8"/>
      <c r="E1368" s="8"/>
      <c r="F1368" s="8"/>
      <c r="G1368" s="8"/>
      <c r="H1368" s="5"/>
      <c r="I1368" s="5"/>
      <c r="J1368" s="5"/>
    </row>
    <row r="1369" spans="2:10" x14ac:dyDescent="0.25">
      <c r="B1369" s="1"/>
      <c r="C1369" s="1"/>
      <c r="D1369" s="8"/>
      <c r="E1369" s="8"/>
      <c r="F1369" s="8"/>
      <c r="G1369" s="8"/>
      <c r="H1369" s="5"/>
      <c r="I1369" s="5"/>
      <c r="J1369" s="5"/>
    </row>
    <row r="1370" spans="2:10" x14ac:dyDescent="0.25">
      <c r="B1370" s="1"/>
      <c r="C1370" s="1"/>
      <c r="D1370" s="8"/>
      <c r="E1370" s="8"/>
      <c r="F1370" s="8"/>
      <c r="G1370" s="8"/>
      <c r="H1370" s="5"/>
      <c r="I1370" s="5"/>
      <c r="J1370" s="5"/>
    </row>
    <row r="1371" spans="2:10" x14ac:dyDescent="0.25">
      <c r="B1371" s="1"/>
      <c r="C1371" s="1"/>
      <c r="D1371" s="8"/>
      <c r="E1371" s="8"/>
      <c r="F1371" s="8"/>
      <c r="G1371" s="8"/>
      <c r="H1371" s="5"/>
      <c r="I1371" s="5"/>
      <c r="J1371" s="5"/>
    </row>
    <row r="1372" spans="2:10" x14ac:dyDescent="0.25">
      <c r="B1372" s="1"/>
      <c r="C1372" s="1"/>
      <c r="D1372" s="8"/>
      <c r="E1372" s="8"/>
      <c r="F1372" s="8"/>
      <c r="G1372" s="8"/>
      <c r="H1372" s="5"/>
      <c r="I1372" s="5"/>
      <c r="J1372" s="5"/>
    </row>
    <row r="1373" spans="2:10" x14ac:dyDescent="0.25">
      <c r="B1373" s="1"/>
      <c r="C1373" s="1"/>
      <c r="D1373" s="8"/>
      <c r="E1373" s="8"/>
      <c r="F1373" s="8"/>
      <c r="G1373" s="8"/>
      <c r="H1373" s="5"/>
      <c r="I1373" s="5"/>
      <c r="J1373" s="5"/>
    </row>
    <row r="1374" spans="2:10" x14ac:dyDescent="0.25">
      <c r="B1374" s="1"/>
      <c r="C1374" s="1"/>
      <c r="D1374" s="8"/>
      <c r="E1374" s="8"/>
      <c r="F1374" s="8"/>
      <c r="G1374" s="8"/>
      <c r="H1374" s="5"/>
      <c r="I1374" s="5"/>
      <c r="J1374" s="5"/>
    </row>
    <row r="1375" spans="2:10" x14ac:dyDescent="0.25">
      <c r="B1375" s="1"/>
      <c r="C1375" s="1"/>
      <c r="D1375" s="8"/>
      <c r="E1375" s="8"/>
      <c r="F1375" s="8"/>
      <c r="G1375" s="8"/>
      <c r="H1375" s="5"/>
      <c r="I1375" s="5"/>
      <c r="J1375" s="5"/>
    </row>
    <row r="1376" spans="2:10" x14ac:dyDescent="0.25">
      <c r="B1376" s="1"/>
      <c r="C1376" s="1"/>
      <c r="D1376" s="8"/>
      <c r="E1376" s="8"/>
      <c r="F1376" s="8"/>
      <c r="G1376" s="8"/>
      <c r="H1376" s="5"/>
      <c r="I1376" s="5"/>
      <c r="J1376" s="5"/>
    </row>
    <row r="1377" spans="2:10" x14ac:dyDescent="0.25">
      <c r="B1377" s="1"/>
      <c r="C1377" s="1"/>
      <c r="D1377" s="8"/>
      <c r="E1377" s="8"/>
      <c r="F1377" s="8"/>
      <c r="G1377" s="8"/>
      <c r="H1377" s="5"/>
      <c r="I1377" s="5"/>
      <c r="J1377" s="5"/>
    </row>
    <row r="1378" spans="2:10" x14ac:dyDescent="0.25">
      <c r="B1378" s="1"/>
      <c r="C1378" s="1"/>
      <c r="D1378" s="8"/>
      <c r="E1378" s="8"/>
      <c r="F1378" s="8"/>
      <c r="G1378" s="8"/>
      <c r="H1378" s="5"/>
      <c r="I1378" s="5"/>
      <c r="J1378" s="5"/>
    </row>
    <row r="1379" spans="2:10" x14ac:dyDescent="0.25">
      <c r="B1379" s="1"/>
      <c r="C1379" s="1"/>
      <c r="D1379" s="8"/>
      <c r="E1379" s="8"/>
      <c r="F1379" s="8"/>
      <c r="G1379" s="8"/>
      <c r="H1379" s="5"/>
      <c r="I1379" s="5"/>
      <c r="J1379" s="5"/>
    </row>
    <row r="1380" spans="2:10" x14ac:dyDescent="0.25">
      <c r="B1380" s="1"/>
      <c r="C1380" s="1"/>
      <c r="D1380" s="8"/>
      <c r="E1380" s="8"/>
      <c r="F1380" s="8"/>
      <c r="G1380" s="8"/>
      <c r="H1380" s="5"/>
      <c r="I1380" s="5"/>
      <c r="J1380" s="5"/>
    </row>
    <row r="1381" spans="2:10" x14ac:dyDescent="0.25">
      <c r="B1381" s="1"/>
      <c r="C1381" s="1"/>
      <c r="D1381" s="8"/>
      <c r="E1381" s="8"/>
      <c r="F1381" s="8"/>
      <c r="G1381" s="8"/>
      <c r="H1381" s="5"/>
      <c r="I1381" s="5"/>
      <c r="J1381" s="5"/>
    </row>
    <row r="1382" spans="2:10" x14ac:dyDescent="0.25">
      <c r="B1382" s="1"/>
      <c r="C1382" s="1"/>
      <c r="D1382" s="8"/>
      <c r="E1382" s="8"/>
      <c r="F1382" s="8"/>
      <c r="G1382" s="8"/>
      <c r="H1382" s="5"/>
      <c r="I1382" s="5"/>
      <c r="J1382" s="5"/>
    </row>
    <row r="1383" spans="2:10" x14ac:dyDescent="0.25">
      <c r="B1383" s="1"/>
      <c r="C1383" s="1"/>
      <c r="D1383" s="8"/>
      <c r="E1383" s="8"/>
      <c r="F1383" s="8"/>
      <c r="G1383" s="8"/>
      <c r="H1383" s="5"/>
      <c r="I1383" s="5"/>
      <c r="J1383" s="5"/>
    </row>
    <row r="1384" spans="2:10" x14ac:dyDescent="0.25">
      <c r="B1384" s="1"/>
      <c r="C1384" s="1"/>
      <c r="D1384" s="8"/>
      <c r="E1384" s="8"/>
      <c r="F1384" s="8"/>
      <c r="G1384" s="8"/>
      <c r="H1384" s="5"/>
      <c r="I1384" s="5"/>
      <c r="J1384" s="5"/>
    </row>
    <row r="1385" spans="2:10" x14ac:dyDescent="0.25">
      <c r="B1385" s="1"/>
      <c r="C1385" s="1"/>
      <c r="D1385" s="8"/>
      <c r="E1385" s="8"/>
      <c r="F1385" s="8"/>
      <c r="G1385" s="8"/>
      <c r="H1385" s="5"/>
      <c r="I1385" s="5"/>
      <c r="J1385" s="5"/>
    </row>
    <row r="1386" spans="2:10" x14ac:dyDescent="0.25">
      <c r="B1386" s="1"/>
      <c r="C1386" s="1"/>
      <c r="D1386" s="8"/>
      <c r="E1386" s="8"/>
      <c r="F1386" s="8"/>
      <c r="G1386" s="8"/>
      <c r="H1386" s="5"/>
      <c r="I1386" s="5"/>
      <c r="J1386" s="5"/>
    </row>
    <row r="1387" spans="2:10" x14ac:dyDescent="0.25">
      <c r="B1387" s="1"/>
      <c r="C1387" s="1"/>
      <c r="D1387" s="8"/>
      <c r="E1387" s="8"/>
      <c r="F1387" s="8"/>
      <c r="G1387" s="8"/>
      <c r="H1387" s="5"/>
      <c r="I1387" s="5"/>
      <c r="J1387" s="5"/>
    </row>
    <row r="1388" spans="2:10" x14ac:dyDescent="0.25">
      <c r="B1388" s="1"/>
      <c r="C1388" s="1"/>
      <c r="D1388" s="8"/>
      <c r="E1388" s="8"/>
      <c r="F1388" s="8"/>
      <c r="G1388" s="8"/>
      <c r="H1388" s="5"/>
      <c r="I1388" s="5"/>
      <c r="J1388" s="5"/>
    </row>
    <row r="1389" spans="2:10" x14ac:dyDescent="0.25">
      <c r="B1389" s="1"/>
      <c r="C1389" s="1"/>
      <c r="D1389" s="8"/>
      <c r="E1389" s="8"/>
      <c r="F1389" s="8"/>
      <c r="G1389" s="8"/>
      <c r="H1389" s="5"/>
      <c r="I1389" s="5"/>
      <c r="J1389" s="5"/>
    </row>
    <row r="1390" spans="2:10" x14ac:dyDescent="0.25">
      <c r="B1390" s="1"/>
      <c r="C1390" s="1"/>
      <c r="D1390" s="8"/>
      <c r="E1390" s="8"/>
      <c r="F1390" s="8"/>
      <c r="G1390" s="8"/>
      <c r="H1390" s="5"/>
      <c r="I1390" s="5"/>
      <c r="J1390" s="5"/>
    </row>
    <row r="1391" spans="2:10" x14ac:dyDescent="0.25">
      <c r="B1391" s="1"/>
      <c r="C1391" s="1"/>
      <c r="D1391" s="8"/>
      <c r="E1391" s="8"/>
      <c r="F1391" s="8"/>
      <c r="G1391" s="8"/>
      <c r="H1391" s="5"/>
      <c r="I1391" s="5"/>
      <c r="J1391" s="5"/>
    </row>
    <row r="1392" spans="2:10" x14ac:dyDescent="0.25">
      <c r="B1392" s="1"/>
      <c r="C1392" s="1"/>
      <c r="D1392" s="8"/>
      <c r="E1392" s="8"/>
      <c r="F1392" s="8"/>
      <c r="G1392" s="8"/>
      <c r="H1392" s="5"/>
      <c r="I1392" s="5"/>
      <c r="J1392" s="5"/>
    </row>
    <row r="1393" spans="2:10" x14ac:dyDescent="0.25">
      <c r="B1393" s="1"/>
      <c r="C1393" s="1"/>
      <c r="D1393" s="8"/>
      <c r="E1393" s="8"/>
      <c r="F1393" s="8"/>
      <c r="G1393" s="8"/>
      <c r="H1393" s="5"/>
      <c r="I1393" s="5"/>
      <c r="J1393" s="5"/>
    </row>
    <row r="1394" spans="2:10" x14ac:dyDescent="0.25">
      <c r="B1394" s="1"/>
      <c r="C1394" s="1"/>
      <c r="D1394" s="8"/>
      <c r="E1394" s="8"/>
      <c r="F1394" s="8"/>
      <c r="G1394" s="8"/>
      <c r="H1394" s="5"/>
      <c r="I1394" s="5"/>
      <c r="J1394" s="5"/>
    </row>
    <row r="1395" spans="2:10" x14ac:dyDescent="0.25">
      <c r="B1395" s="1"/>
      <c r="C1395" s="1"/>
      <c r="D1395" s="8"/>
      <c r="E1395" s="8"/>
      <c r="F1395" s="8"/>
      <c r="G1395" s="8"/>
      <c r="H1395" s="5"/>
      <c r="I1395" s="5"/>
      <c r="J1395" s="5"/>
    </row>
    <row r="1396" spans="2:10" x14ac:dyDescent="0.25">
      <c r="B1396" s="1"/>
      <c r="C1396" s="1"/>
      <c r="D1396" s="8"/>
      <c r="E1396" s="8"/>
      <c r="F1396" s="8"/>
      <c r="G1396" s="8"/>
      <c r="H1396" s="5"/>
      <c r="I1396" s="5"/>
      <c r="J1396" s="5"/>
    </row>
    <row r="1397" spans="2:10" x14ac:dyDescent="0.25">
      <c r="B1397" s="1"/>
      <c r="C1397" s="1"/>
      <c r="D1397" s="8"/>
      <c r="E1397" s="8"/>
      <c r="F1397" s="8"/>
      <c r="G1397" s="8"/>
      <c r="H1397" s="5"/>
      <c r="I1397" s="5"/>
      <c r="J1397" s="5"/>
    </row>
    <row r="1398" spans="2:10" x14ac:dyDescent="0.25">
      <c r="B1398" s="1"/>
      <c r="C1398" s="1"/>
      <c r="D1398" s="8"/>
      <c r="E1398" s="8"/>
      <c r="F1398" s="8"/>
      <c r="G1398" s="8"/>
      <c r="H1398" s="5"/>
      <c r="I1398" s="5"/>
      <c r="J1398" s="5"/>
    </row>
    <row r="1399" spans="2:10" x14ac:dyDescent="0.25">
      <c r="B1399" s="1"/>
      <c r="C1399" s="1"/>
      <c r="D1399" s="8"/>
      <c r="E1399" s="8"/>
      <c r="F1399" s="8"/>
      <c r="G1399" s="8"/>
      <c r="H1399" s="5"/>
      <c r="I1399" s="5"/>
      <c r="J1399" s="5"/>
    </row>
    <row r="1400" spans="2:10" x14ac:dyDescent="0.25">
      <c r="B1400" s="1"/>
      <c r="C1400" s="1"/>
      <c r="D1400" s="8"/>
      <c r="E1400" s="8"/>
      <c r="F1400" s="8"/>
      <c r="G1400" s="8"/>
      <c r="H1400" s="5"/>
      <c r="I1400" s="5"/>
      <c r="J1400" s="5"/>
    </row>
    <row r="1401" spans="2:10" x14ac:dyDescent="0.25">
      <c r="B1401" s="1"/>
      <c r="C1401" s="1"/>
      <c r="D1401" s="8"/>
      <c r="E1401" s="8"/>
      <c r="F1401" s="8"/>
      <c r="G1401" s="8"/>
      <c r="H1401" s="5"/>
      <c r="I1401" s="5"/>
      <c r="J1401" s="5"/>
    </row>
    <row r="1402" spans="2:10" x14ac:dyDescent="0.25">
      <c r="B1402" s="1"/>
      <c r="C1402" s="1"/>
      <c r="D1402" s="8"/>
      <c r="E1402" s="8"/>
      <c r="F1402" s="8"/>
      <c r="G1402" s="8"/>
      <c r="H1402" s="5"/>
      <c r="I1402" s="5"/>
      <c r="J1402" s="5"/>
    </row>
    <row r="1403" spans="2:10" x14ac:dyDescent="0.25">
      <c r="B1403" s="1"/>
      <c r="C1403" s="1"/>
      <c r="D1403" s="8"/>
      <c r="E1403" s="8"/>
      <c r="F1403" s="8"/>
      <c r="G1403" s="8"/>
      <c r="H1403" s="5"/>
      <c r="I1403" s="5"/>
      <c r="J1403" s="5"/>
    </row>
    <row r="1404" spans="2:10" x14ac:dyDescent="0.25">
      <c r="B1404" s="1"/>
      <c r="C1404" s="1"/>
      <c r="D1404" s="8"/>
      <c r="E1404" s="8"/>
      <c r="F1404" s="8"/>
      <c r="G1404" s="8"/>
      <c r="H1404" s="5"/>
      <c r="I1404" s="5"/>
      <c r="J1404" s="5"/>
    </row>
    <row r="1405" spans="2:10" x14ac:dyDescent="0.25">
      <c r="B1405" s="1"/>
      <c r="C1405" s="1"/>
      <c r="D1405" s="8"/>
      <c r="E1405" s="8"/>
      <c r="F1405" s="8"/>
      <c r="G1405" s="8"/>
      <c r="H1405" s="5"/>
      <c r="I1405" s="5"/>
      <c r="J1405" s="5"/>
    </row>
    <row r="1406" spans="2:10" x14ac:dyDescent="0.25">
      <c r="B1406" s="1"/>
      <c r="C1406" s="1"/>
      <c r="D1406" s="8"/>
      <c r="E1406" s="8"/>
      <c r="F1406" s="8"/>
      <c r="G1406" s="8"/>
      <c r="H1406" s="5"/>
      <c r="I1406" s="5"/>
      <c r="J1406" s="5"/>
    </row>
    <row r="1407" spans="2:10" x14ac:dyDescent="0.25">
      <c r="B1407" s="1"/>
      <c r="C1407" s="1"/>
      <c r="D1407" s="8"/>
      <c r="E1407" s="8"/>
      <c r="F1407" s="8"/>
      <c r="G1407" s="8"/>
      <c r="H1407" s="5"/>
      <c r="I1407" s="5"/>
      <c r="J1407" s="5"/>
    </row>
    <row r="1408" spans="2:10" x14ac:dyDescent="0.25">
      <c r="B1408" s="1"/>
      <c r="C1408" s="1"/>
      <c r="D1408" s="8"/>
      <c r="E1408" s="8"/>
      <c r="F1408" s="8"/>
      <c r="G1408" s="8"/>
      <c r="H1408" s="5"/>
      <c r="I1408" s="5"/>
      <c r="J1408" s="5"/>
    </row>
    <row r="1409" spans="2:10" x14ac:dyDescent="0.25">
      <c r="B1409" s="1"/>
      <c r="C1409" s="1"/>
      <c r="D1409" s="8"/>
      <c r="E1409" s="8"/>
      <c r="F1409" s="8"/>
      <c r="G1409" s="8"/>
      <c r="H1409" s="5"/>
      <c r="I1409" s="5"/>
      <c r="J1409" s="5"/>
    </row>
    <row r="1410" spans="2:10" x14ac:dyDescent="0.25">
      <c r="B1410" s="1"/>
      <c r="C1410" s="1"/>
      <c r="D1410" s="8"/>
      <c r="E1410" s="8"/>
      <c r="F1410" s="8"/>
      <c r="G1410" s="8"/>
      <c r="H1410" s="5"/>
      <c r="I1410" s="5"/>
      <c r="J1410" s="5"/>
    </row>
    <row r="1411" spans="2:10" x14ac:dyDescent="0.25">
      <c r="B1411" s="1"/>
      <c r="C1411" s="1"/>
      <c r="D1411" s="8"/>
      <c r="E1411" s="8"/>
      <c r="F1411" s="8"/>
      <c r="G1411" s="8"/>
      <c r="H1411" s="5"/>
      <c r="I1411" s="5"/>
      <c r="J1411" s="5"/>
    </row>
    <row r="1412" spans="2:10" x14ac:dyDescent="0.25">
      <c r="B1412" s="1"/>
      <c r="C1412" s="1"/>
      <c r="D1412" s="8"/>
      <c r="E1412" s="8"/>
      <c r="F1412" s="8"/>
      <c r="G1412" s="8"/>
      <c r="H1412" s="5"/>
      <c r="I1412" s="5"/>
      <c r="J1412" s="5"/>
    </row>
    <row r="1413" spans="2:10" x14ac:dyDescent="0.25">
      <c r="B1413" s="1"/>
      <c r="C1413" s="1"/>
      <c r="D1413" s="8"/>
      <c r="E1413" s="8"/>
      <c r="F1413" s="8"/>
      <c r="G1413" s="8"/>
      <c r="H1413" s="5"/>
      <c r="I1413" s="5"/>
      <c r="J1413" s="5"/>
    </row>
    <row r="1414" spans="2:10" x14ac:dyDescent="0.25">
      <c r="B1414" s="1"/>
      <c r="C1414" s="1"/>
      <c r="D1414" s="8"/>
      <c r="E1414" s="8"/>
      <c r="F1414" s="8"/>
      <c r="G1414" s="8"/>
      <c r="H1414" s="5"/>
      <c r="I1414" s="5"/>
      <c r="J1414" s="5"/>
    </row>
    <row r="1415" spans="2:10" x14ac:dyDescent="0.25">
      <c r="B1415" s="1"/>
      <c r="C1415" s="1"/>
      <c r="D1415" s="8"/>
      <c r="E1415" s="8"/>
      <c r="F1415" s="8"/>
      <c r="G1415" s="8"/>
      <c r="H1415" s="5"/>
      <c r="I1415" s="5"/>
      <c r="J1415" s="5"/>
    </row>
    <row r="1416" spans="2:10" x14ac:dyDescent="0.25">
      <c r="B1416" s="1"/>
      <c r="C1416" s="1"/>
      <c r="D1416" s="8"/>
      <c r="E1416" s="8"/>
      <c r="F1416" s="8"/>
      <c r="G1416" s="8"/>
      <c r="H1416" s="5"/>
      <c r="I1416" s="5"/>
      <c r="J1416" s="5"/>
    </row>
    <row r="1417" spans="2:10" x14ac:dyDescent="0.25">
      <c r="B1417" s="1"/>
      <c r="C1417" s="1"/>
      <c r="D1417" s="8"/>
      <c r="E1417" s="8"/>
      <c r="F1417" s="8"/>
      <c r="G1417" s="8"/>
      <c r="H1417" s="5"/>
      <c r="I1417" s="5"/>
      <c r="J1417" s="5"/>
    </row>
    <row r="1418" spans="2:10" x14ac:dyDescent="0.25">
      <c r="B1418" s="1"/>
      <c r="C1418" s="1"/>
      <c r="D1418" s="8"/>
      <c r="E1418" s="8"/>
      <c r="F1418" s="8"/>
      <c r="G1418" s="8"/>
      <c r="H1418" s="5"/>
      <c r="I1418" s="5"/>
      <c r="J1418" s="5"/>
    </row>
    <row r="1419" spans="2:10" x14ac:dyDescent="0.25">
      <c r="B1419" s="1"/>
      <c r="C1419" s="1"/>
      <c r="D1419" s="8"/>
      <c r="E1419" s="8"/>
      <c r="F1419" s="8"/>
      <c r="G1419" s="8"/>
      <c r="H1419" s="5"/>
      <c r="I1419" s="5"/>
      <c r="J1419" s="5"/>
    </row>
    <row r="1420" spans="2:10" x14ac:dyDescent="0.25">
      <c r="B1420" s="1"/>
      <c r="C1420" s="1"/>
      <c r="D1420" s="8"/>
      <c r="E1420" s="8"/>
      <c r="F1420" s="8"/>
      <c r="G1420" s="8"/>
      <c r="H1420" s="5"/>
      <c r="I1420" s="5"/>
      <c r="J1420" s="5"/>
    </row>
    <row r="1421" spans="2:10" x14ac:dyDescent="0.25">
      <c r="B1421" s="1"/>
      <c r="C1421" s="1"/>
      <c r="D1421" s="8"/>
      <c r="E1421" s="8"/>
      <c r="F1421" s="8"/>
      <c r="G1421" s="8"/>
      <c r="H1421" s="5"/>
      <c r="I1421" s="5"/>
      <c r="J1421" s="5"/>
    </row>
    <row r="1422" spans="2:10" x14ac:dyDescent="0.25">
      <c r="B1422" s="1"/>
      <c r="C1422" s="1"/>
      <c r="D1422" s="8"/>
      <c r="E1422" s="8"/>
      <c r="F1422" s="8"/>
      <c r="G1422" s="8"/>
      <c r="H1422" s="5"/>
      <c r="I1422" s="5"/>
      <c r="J1422" s="5"/>
    </row>
    <row r="1423" spans="2:10" x14ac:dyDescent="0.25">
      <c r="B1423" s="1"/>
      <c r="C1423" s="1"/>
      <c r="D1423" s="8"/>
      <c r="E1423" s="8"/>
      <c r="F1423" s="8"/>
      <c r="G1423" s="8"/>
      <c r="H1423" s="5"/>
      <c r="I1423" s="5"/>
      <c r="J1423" s="5"/>
    </row>
    <row r="1424" spans="2:10" x14ac:dyDescent="0.25">
      <c r="B1424" s="1"/>
      <c r="C1424" s="1"/>
      <c r="D1424" s="8"/>
      <c r="E1424" s="8"/>
      <c r="F1424" s="8"/>
      <c r="G1424" s="8"/>
      <c r="H1424" s="5"/>
      <c r="I1424" s="5"/>
      <c r="J1424" s="5"/>
    </row>
    <row r="1425" spans="2:10" x14ac:dyDescent="0.25">
      <c r="B1425" s="1"/>
      <c r="C1425" s="1"/>
      <c r="D1425" s="8"/>
      <c r="E1425" s="8"/>
      <c r="F1425" s="8"/>
      <c r="G1425" s="8"/>
      <c r="H1425" s="5"/>
      <c r="I1425" s="5"/>
      <c r="J1425" s="5"/>
    </row>
    <row r="1426" spans="2:10" x14ac:dyDescent="0.25">
      <c r="B1426" s="1"/>
      <c r="C1426" s="1"/>
      <c r="D1426" s="8"/>
      <c r="E1426" s="8"/>
      <c r="F1426" s="8"/>
      <c r="G1426" s="8"/>
      <c r="H1426" s="5"/>
      <c r="I1426" s="5"/>
      <c r="J1426" s="5"/>
    </row>
    <row r="1427" spans="2:10" x14ac:dyDescent="0.25">
      <c r="B1427" s="1"/>
      <c r="C1427" s="1"/>
      <c r="D1427" s="8"/>
      <c r="E1427" s="8"/>
      <c r="F1427" s="8"/>
      <c r="G1427" s="8"/>
      <c r="H1427" s="5"/>
      <c r="I1427" s="5"/>
      <c r="J1427" s="5"/>
    </row>
    <row r="1428" spans="2:10" x14ac:dyDescent="0.25">
      <c r="B1428" s="1"/>
      <c r="C1428" s="1"/>
      <c r="D1428" s="8"/>
      <c r="E1428" s="8"/>
      <c r="F1428" s="8"/>
      <c r="G1428" s="8"/>
      <c r="H1428" s="5"/>
      <c r="I1428" s="5"/>
      <c r="J1428" s="5"/>
    </row>
    <row r="1429" spans="2:10" x14ac:dyDescent="0.25">
      <c r="B1429" s="1"/>
      <c r="C1429" s="1"/>
      <c r="D1429" s="8"/>
      <c r="E1429" s="8"/>
      <c r="F1429" s="8"/>
      <c r="G1429" s="8"/>
      <c r="H1429" s="5"/>
      <c r="I1429" s="5"/>
      <c r="J1429" s="5"/>
    </row>
    <row r="1430" spans="2:10" x14ac:dyDescent="0.25">
      <c r="B1430" s="1"/>
      <c r="C1430" s="1"/>
      <c r="D1430" s="8"/>
      <c r="E1430" s="8"/>
      <c r="F1430" s="8"/>
      <c r="G1430" s="8"/>
      <c r="H1430" s="5"/>
      <c r="I1430" s="5"/>
      <c r="J1430" s="5"/>
    </row>
    <row r="1431" spans="2:10" x14ac:dyDescent="0.25">
      <c r="B1431" s="1"/>
      <c r="C1431" s="1"/>
      <c r="D1431" s="8"/>
      <c r="E1431" s="8"/>
      <c r="F1431" s="8"/>
      <c r="G1431" s="8"/>
      <c r="H1431" s="5"/>
      <c r="I1431" s="5"/>
      <c r="J1431" s="5"/>
    </row>
    <row r="1432" spans="2:10" x14ac:dyDescent="0.25">
      <c r="B1432" s="1"/>
      <c r="C1432" s="1"/>
      <c r="D1432" s="8"/>
      <c r="E1432" s="8"/>
      <c r="F1432" s="8"/>
      <c r="G1432" s="8"/>
      <c r="H1432" s="5"/>
      <c r="I1432" s="5"/>
      <c r="J1432" s="5"/>
    </row>
    <row r="1433" spans="2:10" x14ac:dyDescent="0.25">
      <c r="B1433" s="1"/>
      <c r="C1433" s="1"/>
      <c r="D1433" s="8"/>
      <c r="E1433" s="8"/>
      <c r="F1433" s="8"/>
      <c r="G1433" s="8"/>
      <c r="H1433" s="5"/>
      <c r="I1433" s="5"/>
      <c r="J1433" s="5"/>
    </row>
    <row r="1434" spans="2:10" x14ac:dyDescent="0.25">
      <c r="B1434" s="1"/>
      <c r="C1434" s="1"/>
      <c r="D1434" s="8"/>
      <c r="E1434" s="8"/>
      <c r="F1434" s="8"/>
      <c r="G1434" s="8"/>
      <c r="H1434" s="5"/>
      <c r="I1434" s="5"/>
      <c r="J1434" s="5"/>
    </row>
    <row r="1435" spans="2:10" x14ac:dyDescent="0.25">
      <c r="B1435" s="1"/>
      <c r="C1435" s="1"/>
      <c r="D1435" s="8"/>
      <c r="E1435" s="8"/>
      <c r="F1435" s="8"/>
      <c r="G1435" s="8"/>
      <c r="H1435" s="5"/>
      <c r="I1435" s="5"/>
      <c r="J1435" s="5"/>
    </row>
    <row r="1436" spans="2:10" x14ac:dyDescent="0.25">
      <c r="B1436" s="1"/>
      <c r="C1436" s="1"/>
      <c r="D1436" s="8"/>
      <c r="E1436" s="8"/>
      <c r="F1436" s="8"/>
      <c r="G1436" s="8"/>
      <c r="H1436" s="5"/>
      <c r="I1436" s="5"/>
      <c r="J1436" s="5"/>
    </row>
    <row r="1437" spans="2:10" x14ac:dyDescent="0.25">
      <c r="B1437" s="1"/>
      <c r="C1437" s="1"/>
      <c r="D1437" s="8"/>
      <c r="E1437" s="8"/>
      <c r="F1437" s="8"/>
      <c r="G1437" s="8"/>
      <c r="H1437" s="5"/>
      <c r="I1437" s="5"/>
      <c r="J1437" s="5"/>
    </row>
    <row r="1438" spans="2:10" x14ac:dyDescent="0.25">
      <c r="B1438" s="1"/>
      <c r="C1438" s="1"/>
      <c r="D1438" s="8"/>
      <c r="E1438" s="8"/>
      <c r="F1438" s="8"/>
      <c r="G1438" s="8"/>
      <c r="H1438" s="5"/>
      <c r="I1438" s="5"/>
      <c r="J1438" s="5"/>
    </row>
    <row r="1439" spans="2:10" x14ac:dyDescent="0.25">
      <c r="B1439" s="1"/>
      <c r="C1439" s="1"/>
      <c r="D1439" s="8"/>
      <c r="E1439" s="8"/>
      <c r="F1439" s="8"/>
      <c r="G1439" s="8"/>
      <c r="H1439" s="5"/>
      <c r="I1439" s="5"/>
      <c r="J1439" s="5"/>
    </row>
    <row r="1440" spans="2:10" x14ac:dyDescent="0.25">
      <c r="B1440" s="1"/>
      <c r="C1440" s="1"/>
      <c r="D1440" s="8"/>
      <c r="E1440" s="8"/>
      <c r="F1440" s="8"/>
      <c r="G1440" s="8"/>
      <c r="H1440" s="5"/>
      <c r="I1440" s="5"/>
      <c r="J1440" s="5"/>
    </row>
    <row r="1441" spans="2:10" x14ac:dyDescent="0.25">
      <c r="B1441" s="1"/>
      <c r="C1441" s="1"/>
      <c r="D1441" s="8"/>
      <c r="E1441" s="8"/>
      <c r="F1441" s="8"/>
      <c r="G1441" s="8"/>
      <c r="H1441" s="5"/>
      <c r="I1441" s="5"/>
      <c r="J1441" s="5"/>
    </row>
    <row r="1442" spans="2:10" x14ac:dyDescent="0.25">
      <c r="B1442" s="1"/>
      <c r="C1442" s="1"/>
      <c r="D1442" s="8"/>
      <c r="E1442" s="8"/>
      <c r="F1442" s="8"/>
      <c r="G1442" s="8"/>
      <c r="H1442" s="5"/>
      <c r="I1442" s="5"/>
      <c r="J1442" s="5"/>
    </row>
    <row r="1443" spans="2:10" x14ac:dyDescent="0.25">
      <c r="B1443" s="1"/>
      <c r="C1443" s="1"/>
      <c r="D1443" s="8"/>
      <c r="E1443" s="8"/>
      <c r="F1443" s="8"/>
      <c r="G1443" s="8"/>
      <c r="H1443" s="5"/>
      <c r="I1443" s="5"/>
      <c r="J1443" s="5"/>
    </row>
    <row r="1444" spans="2:10" x14ac:dyDescent="0.25">
      <c r="B1444" s="1"/>
      <c r="C1444" s="1"/>
      <c r="D1444" s="8"/>
      <c r="E1444" s="8"/>
      <c r="F1444" s="8"/>
      <c r="G1444" s="8"/>
      <c r="H1444" s="5"/>
      <c r="I1444" s="5"/>
      <c r="J1444" s="5"/>
    </row>
    <row r="1445" spans="2:10" x14ac:dyDescent="0.25">
      <c r="B1445" s="1"/>
      <c r="C1445" s="1"/>
      <c r="D1445" s="8"/>
      <c r="E1445" s="8"/>
      <c r="F1445" s="8"/>
      <c r="G1445" s="8"/>
      <c r="H1445" s="5"/>
      <c r="I1445" s="5"/>
      <c r="J1445" s="5"/>
    </row>
    <row r="1446" spans="2:10" x14ac:dyDescent="0.25">
      <c r="B1446" s="1"/>
      <c r="C1446" s="1"/>
      <c r="D1446" s="8"/>
      <c r="E1446" s="8"/>
      <c r="F1446" s="8"/>
      <c r="G1446" s="8"/>
      <c r="H1446" s="5"/>
      <c r="I1446" s="5"/>
      <c r="J1446" s="5"/>
    </row>
    <row r="1447" spans="2:10" x14ac:dyDescent="0.25">
      <c r="B1447" s="1"/>
      <c r="C1447" s="1"/>
      <c r="D1447" s="8"/>
      <c r="E1447" s="8"/>
      <c r="F1447" s="8"/>
      <c r="G1447" s="8"/>
      <c r="H1447" s="5"/>
      <c r="I1447" s="5"/>
      <c r="J1447" s="5"/>
    </row>
    <row r="1448" spans="2:10" x14ac:dyDescent="0.25">
      <c r="B1448" s="1"/>
      <c r="C1448" s="1"/>
      <c r="D1448" s="8"/>
      <c r="E1448" s="8"/>
      <c r="F1448" s="8"/>
      <c r="G1448" s="8"/>
      <c r="H1448" s="5"/>
      <c r="I1448" s="5"/>
      <c r="J1448" s="5"/>
    </row>
    <row r="1449" spans="2:10" x14ac:dyDescent="0.25">
      <c r="B1449" s="1"/>
      <c r="C1449" s="1"/>
      <c r="D1449" s="8"/>
      <c r="E1449" s="8"/>
      <c r="F1449" s="8"/>
      <c r="G1449" s="8"/>
      <c r="H1449" s="5"/>
      <c r="I1449" s="5"/>
      <c r="J1449" s="5"/>
    </row>
    <row r="1450" spans="2:10" x14ac:dyDescent="0.25">
      <c r="B1450" s="1"/>
      <c r="C1450" s="1"/>
      <c r="D1450" s="8"/>
      <c r="E1450" s="8"/>
      <c r="F1450" s="8"/>
      <c r="G1450" s="8"/>
      <c r="H1450" s="5"/>
      <c r="I1450" s="5"/>
      <c r="J1450" s="5"/>
    </row>
    <row r="1451" spans="2:10" x14ac:dyDescent="0.25">
      <c r="B1451" s="1"/>
      <c r="C1451" s="1"/>
      <c r="D1451" s="8"/>
      <c r="E1451" s="8"/>
      <c r="F1451" s="8"/>
      <c r="G1451" s="8"/>
      <c r="H1451" s="5"/>
      <c r="I1451" s="5"/>
      <c r="J1451" s="5"/>
    </row>
    <row r="1452" spans="2:10" x14ac:dyDescent="0.25">
      <c r="B1452" s="1"/>
      <c r="C1452" s="1"/>
      <c r="D1452" s="8"/>
      <c r="E1452" s="8"/>
      <c r="F1452" s="8"/>
      <c r="G1452" s="8"/>
      <c r="H1452" s="5"/>
      <c r="I1452" s="5"/>
      <c r="J1452" s="5"/>
    </row>
    <row r="1453" spans="2:10" x14ac:dyDescent="0.25">
      <c r="B1453" s="1"/>
      <c r="C1453" s="1"/>
      <c r="D1453" s="8"/>
      <c r="E1453" s="8"/>
      <c r="F1453" s="8"/>
      <c r="G1453" s="8"/>
      <c r="H1453" s="5"/>
      <c r="I1453" s="5"/>
      <c r="J1453" s="5"/>
    </row>
    <row r="1454" spans="2:10" x14ac:dyDescent="0.25">
      <c r="B1454" s="1"/>
      <c r="C1454" s="1"/>
      <c r="D1454" s="8"/>
      <c r="E1454" s="8"/>
      <c r="F1454" s="8"/>
      <c r="G1454" s="8"/>
      <c r="H1454" s="5"/>
      <c r="I1454" s="5"/>
      <c r="J1454" s="5"/>
    </row>
    <row r="1455" spans="2:10" x14ac:dyDescent="0.25">
      <c r="B1455" s="1"/>
      <c r="C1455" s="1"/>
      <c r="D1455" s="8"/>
      <c r="E1455" s="8"/>
      <c r="F1455" s="8"/>
      <c r="G1455" s="8"/>
      <c r="H1455" s="5"/>
      <c r="I1455" s="5"/>
      <c r="J1455" s="5"/>
    </row>
    <row r="1456" spans="2:10" x14ac:dyDescent="0.25">
      <c r="B1456" s="1"/>
      <c r="C1456" s="1"/>
      <c r="D1456" s="8"/>
      <c r="E1456" s="8"/>
      <c r="F1456" s="8"/>
      <c r="G1456" s="8"/>
      <c r="H1456" s="5"/>
      <c r="I1456" s="5"/>
      <c r="J1456" s="5"/>
    </row>
    <row r="1457" spans="2:10" x14ac:dyDescent="0.25">
      <c r="B1457" s="1"/>
      <c r="C1457" s="1"/>
      <c r="D1457" s="8"/>
      <c r="E1457" s="8"/>
      <c r="F1457" s="8"/>
      <c r="G1457" s="8"/>
      <c r="H1457" s="5"/>
      <c r="I1457" s="5"/>
      <c r="J1457" s="5"/>
    </row>
    <row r="1458" spans="2:10" x14ac:dyDescent="0.25">
      <c r="B1458" s="1"/>
      <c r="C1458" s="1"/>
      <c r="D1458" s="8"/>
      <c r="E1458" s="8"/>
      <c r="F1458" s="8"/>
      <c r="G1458" s="8"/>
      <c r="H1458" s="5"/>
      <c r="I1458" s="5"/>
      <c r="J1458" s="5"/>
    </row>
    <row r="1459" spans="2:10" x14ac:dyDescent="0.25">
      <c r="B1459" s="1"/>
      <c r="C1459" s="1"/>
      <c r="D1459" s="8"/>
      <c r="E1459" s="8"/>
      <c r="F1459" s="8"/>
      <c r="G1459" s="8"/>
      <c r="H1459" s="5"/>
      <c r="I1459" s="5"/>
      <c r="J1459" s="5"/>
    </row>
    <row r="1460" spans="2:10" x14ac:dyDescent="0.25">
      <c r="B1460" s="1"/>
      <c r="C1460" s="1"/>
      <c r="D1460" s="8"/>
      <c r="E1460" s="8"/>
      <c r="F1460" s="8"/>
      <c r="G1460" s="8"/>
      <c r="H1460" s="5"/>
      <c r="I1460" s="5"/>
      <c r="J1460" s="5"/>
    </row>
    <row r="1461" spans="2:10" x14ac:dyDescent="0.25">
      <c r="B1461" s="1"/>
      <c r="C1461" s="1"/>
      <c r="D1461" s="8"/>
      <c r="E1461" s="8"/>
      <c r="F1461" s="8"/>
      <c r="G1461" s="8"/>
      <c r="H1461" s="5"/>
      <c r="I1461" s="5"/>
      <c r="J1461" s="5"/>
    </row>
    <row r="1462" spans="2:10" x14ac:dyDescent="0.25">
      <c r="B1462" s="1"/>
      <c r="C1462" s="1"/>
      <c r="D1462" s="8"/>
      <c r="E1462" s="8"/>
      <c r="F1462" s="8"/>
      <c r="G1462" s="8"/>
      <c r="H1462" s="5"/>
      <c r="I1462" s="5"/>
      <c r="J1462" s="5"/>
    </row>
    <row r="1463" spans="2:10" x14ac:dyDescent="0.25">
      <c r="B1463" s="1"/>
      <c r="C1463" s="1"/>
      <c r="D1463" s="8"/>
      <c r="E1463" s="8"/>
      <c r="F1463" s="8"/>
      <c r="G1463" s="8"/>
      <c r="H1463" s="5"/>
      <c r="I1463" s="5"/>
      <c r="J1463" s="5"/>
    </row>
    <row r="1464" spans="2:10" x14ac:dyDescent="0.25">
      <c r="B1464" s="1"/>
      <c r="C1464" s="1"/>
      <c r="D1464" s="8"/>
      <c r="E1464" s="8"/>
      <c r="F1464" s="8"/>
      <c r="G1464" s="8"/>
      <c r="H1464" s="5"/>
      <c r="I1464" s="5"/>
      <c r="J1464" s="5"/>
    </row>
    <row r="1465" spans="2:10" x14ac:dyDescent="0.25">
      <c r="B1465" s="1"/>
      <c r="C1465" s="1"/>
      <c r="D1465" s="8"/>
      <c r="E1465" s="8"/>
      <c r="F1465" s="8"/>
      <c r="G1465" s="8"/>
      <c r="H1465" s="5"/>
      <c r="I1465" s="5"/>
      <c r="J1465" s="5"/>
    </row>
    <row r="1466" spans="2:10" x14ac:dyDescent="0.25">
      <c r="B1466" s="1"/>
      <c r="C1466" s="1"/>
      <c r="D1466" s="8"/>
      <c r="E1466" s="8"/>
      <c r="F1466" s="8"/>
      <c r="G1466" s="8"/>
      <c r="H1466" s="5"/>
      <c r="I1466" s="5"/>
      <c r="J1466" s="5"/>
    </row>
    <row r="1467" spans="2:10" x14ac:dyDescent="0.25">
      <c r="B1467" s="1"/>
      <c r="C1467" s="1"/>
      <c r="D1467" s="8"/>
      <c r="E1467" s="8"/>
      <c r="F1467" s="8"/>
      <c r="G1467" s="8"/>
      <c r="H1467" s="5"/>
      <c r="I1467" s="5"/>
      <c r="J1467" s="5"/>
    </row>
    <row r="1468" spans="2:10" x14ac:dyDescent="0.25">
      <c r="B1468" s="1"/>
      <c r="C1468" s="1"/>
      <c r="D1468" s="8"/>
      <c r="E1468" s="8"/>
      <c r="F1468" s="8"/>
      <c r="G1468" s="8"/>
      <c r="H1468" s="5"/>
      <c r="I1468" s="5"/>
      <c r="J1468" s="5"/>
    </row>
    <row r="1469" spans="2:10" x14ac:dyDescent="0.25">
      <c r="B1469" s="1"/>
      <c r="C1469" s="1"/>
      <c r="D1469" s="8"/>
      <c r="E1469" s="8"/>
      <c r="F1469" s="8"/>
      <c r="G1469" s="8"/>
      <c r="H1469" s="5"/>
      <c r="I1469" s="5"/>
      <c r="J1469" s="5"/>
    </row>
    <row r="1470" spans="2:10" x14ac:dyDescent="0.25">
      <c r="B1470" s="1"/>
      <c r="C1470" s="1"/>
      <c r="D1470" s="8"/>
      <c r="E1470" s="8"/>
      <c r="F1470" s="8"/>
      <c r="G1470" s="8"/>
      <c r="H1470" s="5"/>
      <c r="I1470" s="5"/>
      <c r="J1470" s="5"/>
    </row>
    <row r="1471" spans="2:10" x14ac:dyDescent="0.25">
      <c r="B1471" s="1"/>
      <c r="C1471" s="1"/>
      <c r="D1471" s="8"/>
      <c r="E1471" s="8"/>
      <c r="F1471" s="8"/>
      <c r="G1471" s="8"/>
      <c r="H1471" s="5"/>
      <c r="I1471" s="5"/>
      <c r="J1471" s="5"/>
    </row>
    <row r="1472" spans="2:10" x14ac:dyDescent="0.25">
      <c r="B1472" s="1"/>
      <c r="C1472" s="1"/>
      <c r="D1472" s="8"/>
      <c r="E1472" s="8"/>
      <c r="F1472" s="8"/>
      <c r="G1472" s="8"/>
      <c r="H1472" s="5"/>
      <c r="I1472" s="5"/>
      <c r="J1472" s="5"/>
    </row>
    <row r="1473" spans="2:10" x14ac:dyDescent="0.25">
      <c r="B1473" s="1"/>
      <c r="C1473" s="1"/>
      <c r="D1473" s="8"/>
      <c r="E1473" s="8"/>
      <c r="F1473" s="8"/>
      <c r="G1473" s="8"/>
      <c r="H1473" s="5"/>
      <c r="I1473" s="5"/>
      <c r="J1473" s="5"/>
    </row>
    <row r="1474" spans="2:10" x14ac:dyDescent="0.25">
      <c r="B1474" s="1"/>
      <c r="C1474" s="1"/>
      <c r="D1474" s="8"/>
      <c r="E1474" s="8"/>
      <c r="F1474" s="8"/>
      <c r="G1474" s="8"/>
      <c r="H1474" s="5"/>
      <c r="I1474" s="5"/>
      <c r="J1474" s="5"/>
    </row>
    <row r="1475" spans="2:10" x14ac:dyDescent="0.25">
      <c r="B1475" s="1"/>
      <c r="C1475" s="1"/>
      <c r="D1475" s="8"/>
      <c r="E1475" s="8"/>
      <c r="F1475" s="8"/>
      <c r="G1475" s="8"/>
      <c r="H1475" s="5"/>
      <c r="I1475" s="5"/>
      <c r="J1475" s="5"/>
    </row>
    <row r="1476" spans="2:10" x14ac:dyDescent="0.25">
      <c r="B1476" s="1"/>
      <c r="C1476" s="1"/>
      <c r="D1476" s="8"/>
      <c r="E1476" s="8"/>
      <c r="F1476" s="8"/>
      <c r="G1476" s="8"/>
      <c r="H1476" s="5"/>
      <c r="I1476" s="5"/>
      <c r="J1476" s="5"/>
    </row>
    <row r="1477" spans="2:10" x14ac:dyDescent="0.25">
      <c r="B1477" s="1"/>
      <c r="C1477" s="1"/>
      <c r="D1477" s="8"/>
      <c r="E1477" s="8"/>
      <c r="F1477" s="8"/>
      <c r="G1477" s="8"/>
      <c r="H1477" s="5"/>
      <c r="I1477" s="5"/>
      <c r="J1477" s="5"/>
    </row>
    <row r="1478" spans="2:10" x14ac:dyDescent="0.25">
      <c r="B1478" s="1"/>
      <c r="C1478" s="1"/>
      <c r="D1478" s="8"/>
      <c r="E1478" s="8"/>
      <c r="F1478" s="8"/>
      <c r="G1478" s="8"/>
      <c r="H1478" s="5"/>
      <c r="I1478" s="5"/>
      <c r="J1478" s="5"/>
    </row>
    <row r="1479" spans="2:10" x14ac:dyDescent="0.25">
      <c r="B1479" s="1"/>
      <c r="C1479" s="1"/>
      <c r="D1479" s="8"/>
      <c r="E1479" s="8"/>
      <c r="F1479" s="8"/>
      <c r="G1479" s="8"/>
      <c r="H1479" s="5"/>
      <c r="I1479" s="5"/>
      <c r="J1479" s="5"/>
    </row>
    <row r="1480" spans="2:10" x14ac:dyDescent="0.25">
      <c r="B1480" s="1"/>
      <c r="C1480" s="1"/>
      <c r="D1480" s="8"/>
      <c r="E1480" s="8"/>
      <c r="F1480" s="8"/>
      <c r="G1480" s="8"/>
      <c r="H1480" s="5"/>
      <c r="I1480" s="5"/>
      <c r="J1480" s="5"/>
    </row>
    <row r="1481" spans="2:10" x14ac:dyDescent="0.25">
      <c r="B1481" s="1"/>
      <c r="C1481" s="1"/>
      <c r="D1481" s="8"/>
      <c r="E1481" s="8"/>
      <c r="F1481" s="8"/>
      <c r="G1481" s="8"/>
      <c r="H1481" s="5"/>
      <c r="I1481" s="5"/>
      <c r="J1481" s="5"/>
    </row>
    <row r="1482" spans="2:10" x14ac:dyDescent="0.25">
      <c r="B1482" s="1"/>
      <c r="C1482" s="1"/>
      <c r="D1482" s="8"/>
      <c r="E1482" s="8"/>
      <c r="F1482" s="8"/>
      <c r="G1482" s="8"/>
      <c r="H1482" s="5"/>
      <c r="I1482" s="5"/>
      <c r="J1482" s="5"/>
    </row>
    <row r="1483" spans="2:10" x14ac:dyDescent="0.25">
      <c r="B1483" s="1"/>
      <c r="C1483" s="1"/>
      <c r="D1483" s="8"/>
      <c r="E1483" s="8"/>
      <c r="F1483" s="8"/>
      <c r="G1483" s="8"/>
      <c r="H1483" s="5"/>
      <c r="I1483" s="5"/>
      <c r="J1483" s="5"/>
    </row>
    <row r="1484" spans="2:10" x14ac:dyDescent="0.25">
      <c r="B1484" s="1"/>
      <c r="C1484" s="1"/>
      <c r="D1484" s="8"/>
      <c r="E1484" s="8"/>
      <c r="F1484" s="8"/>
      <c r="G1484" s="8"/>
      <c r="H1484" s="5"/>
      <c r="I1484" s="5"/>
      <c r="J1484" s="5"/>
    </row>
    <row r="1485" spans="2:10" x14ac:dyDescent="0.25">
      <c r="B1485" s="1"/>
      <c r="C1485" s="1"/>
      <c r="D1485" s="8"/>
      <c r="E1485" s="8"/>
      <c r="F1485" s="8"/>
      <c r="G1485" s="8"/>
      <c r="H1485" s="5"/>
      <c r="I1485" s="5"/>
      <c r="J1485" s="5"/>
    </row>
    <row r="1486" spans="2:10" x14ac:dyDescent="0.25">
      <c r="B1486" s="1"/>
      <c r="C1486" s="1"/>
      <c r="D1486" s="8"/>
      <c r="E1486" s="8"/>
      <c r="F1486" s="8"/>
      <c r="G1486" s="8"/>
      <c r="H1486" s="5"/>
      <c r="I1486" s="5"/>
      <c r="J1486" s="5"/>
    </row>
    <row r="1487" spans="2:10" x14ac:dyDescent="0.25">
      <c r="B1487" s="1"/>
      <c r="C1487" s="1"/>
      <c r="D1487" s="8"/>
      <c r="E1487" s="8"/>
      <c r="F1487" s="8"/>
      <c r="G1487" s="8"/>
      <c r="H1487" s="5"/>
      <c r="I1487" s="5"/>
      <c r="J1487" s="5"/>
    </row>
    <row r="1488" spans="2:10" x14ac:dyDescent="0.25">
      <c r="B1488" s="1"/>
      <c r="C1488" s="1"/>
      <c r="D1488" s="8"/>
      <c r="E1488" s="8"/>
      <c r="F1488" s="8"/>
      <c r="G1488" s="8"/>
      <c r="H1488" s="5"/>
      <c r="I1488" s="5"/>
      <c r="J1488" s="5"/>
    </row>
    <row r="1489" spans="2:10" x14ac:dyDescent="0.25">
      <c r="B1489" s="1"/>
      <c r="C1489" s="1"/>
      <c r="D1489" s="8"/>
      <c r="E1489" s="8"/>
      <c r="F1489" s="8"/>
      <c r="G1489" s="8"/>
      <c r="H1489" s="5"/>
      <c r="I1489" s="5"/>
      <c r="J1489" s="5"/>
    </row>
    <row r="1490" spans="2:10" x14ac:dyDescent="0.25">
      <c r="B1490" s="1"/>
      <c r="C1490" s="1"/>
      <c r="D1490" s="8"/>
      <c r="E1490" s="8"/>
      <c r="F1490" s="8"/>
      <c r="G1490" s="8"/>
      <c r="H1490" s="5"/>
      <c r="I1490" s="5"/>
      <c r="J1490" s="5"/>
    </row>
    <row r="1491" spans="2:10" x14ac:dyDescent="0.25">
      <c r="B1491" s="1"/>
      <c r="C1491" s="1"/>
      <c r="D1491" s="8"/>
      <c r="E1491" s="8"/>
      <c r="F1491" s="8"/>
      <c r="G1491" s="8"/>
      <c r="H1491" s="5"/>
      <c r="I1491" s="5"/>
      <c r="J1491" s="5"/>
    </row>
    <row r="1492" spans="2:10" x14ac:dyDescent="0.25">
      <c r="B1492" s="1"/>
      <c r="C1492" s="1"/>
      <c r="D1492" s="8"/>
      <c r="E1492" s="8"/>
      <c r="F1492" s="8"/>
      <c r="G1492" s="8"/>
      <c r="H1492" s="5"/>
      <c r="I1492" s="5"/>
      <c r="J1492" s="5"/>
    </row>
    <row r="1493" spans="2:10" x14ac:dyDescent="0.25">
      <c r="B1493" s="1"/>
      <c r="C1493" s="1"/>
      <c r="D1493" s="8"/>
      <c r="E1493" s="8"/>
      <c r="F1493" s="8"/>
      <c r="G1493" s="8"/>
      <c r="H1493" s="5"/>
      <c r="I1493" s="5"/>
      <c r="J1493" s="5"/>
    </row>
    <row r="1494" spans="2:10" x14ac:dyDescent="0.25">
      <c r="B1494" s="1"/>
      <c r="C1494" s="1"/>
      <c r="D1494" s="8"/>
      <c r="E1494" s="8"/>
      <c r="F1494" s="8"/>
      <c r="G1494" s="8"/>
      <c r="H1494" s="5"/>
      <c r="I1494" s="5"/>
      <c r="J1494" s="5"/>
    </row>
    <row r="1495" spans="2:10" x14ac:dyDescent="0.25">
      <c r="B1495" s="1"/>
      <c r="C1495" s="1"/>
      <c r="D1495" s="8"/>
      <c r="E1495" s="8"/>
      <c r="F1495" s="8"/>
      <c r="G1495" s="8"/>
      <c r="H1495" s="5"/>
      <c r="I1495" s="5"/>
      <c r="J1495" s="5"/>
    </row>
    <row r="1496" spans="2:10" x14ac:dyDescent="0.25">
      <c r="B1496" s="1"/>
      <c r="C1496" s="1"/>
      <c r="D1496" s="8"/>
      <c r="E1496" s="8"/>
      <c r="F1496" s="8"/>
      <c r="G1496" s="8"/>
      <c r="H1496" s="5"/>
      <c r="I1496" s="5"/>
      <c r="J1496" s="5"/>
    </row>
    <row r="1497" spans="2:10" x14ac:dyDescent="0.25">
      <c r="B1497" s="1"/>
      <c r="C1497" s="1"/>
      <c r="D1497" s="8"/>
      <c r="E1497" s="8"/>
      <c r="F1497" s="8"/>
      <c r="G1497" s="8"/>
      <c r="H1497" s="5"/>
      <c r="I1497" s="5"/>
      <c r="J1497" s="5"/>
    </row>
    <row r="1498" spans="2:10" x14ac:dyDescent="0.25">
      <c r="B1498" s="1"/>
      <c r="C1498" s="1"/>
      <c r="D1498" s="8"/>
      <c r="E1498" s="8"/>
      <c r="F1498" s="8"/>
      <c r="G1498" s="8"/>
      <c r="H1498" s="5"/>
      <c r="I1498" s="5"/>
      <c r="J1498" s="5"/>
    </row>
    <row r="1499" spans="2:10" x14ac:dyDescent="0.25">
      <c r="B1499" s="1"/>
      <c r="C1499" s="1"/>
      <c r="D1499" s="8"/>
      <c r="E1499" s="8"/>
      <c r="F1499" s="8"/>
      <c r="G1499" s="8"/>
      <c r="H1499" s="5"/>
      <c r="I1499" s="5"/>
      <c r="J1499" s="5"/>
    </row>
    <row r="1500" spans="2:10" x14ac:dyDescent="0.25">
      <c r="B1500" s="1"/>
      <c r="C1500" s="1"/>
      <c r="D1500" s="8"/>
      <c r="E1500" s="8"/>
      <c r="F1500" s="8"/>
      <c r="G1500" s="8"/>
      <c r="H1500" s="5"/>
      <c r="I1500" s="5"/>
      <c r="J1500" s="5"/>
    </row>
    <row r="1501" spans="2:10" x14ac:dyDescent="0.25">
      <c r="B1501" s="1"/>
      <c r="C1501" s="1"/>
      <c r="D1501" s="8"/>
      <c r="E1501" s="8"/>
      <c r="F1501" s="8"/>
      <c r="G1501" s="8"/>
      <c r="H1501" s="5"/>
      <c r="I1501" s="5"/>
      <c r="J1501" s="5"/>
    </row>
    <row r="1502" spans="2:10" x14ac:dyDescent="0.25">
      <c r="B1502" s="1"/>
      <c r="C1502" s="1"/>
      <c r="D1502" s="8"/>
      <c r="E1502" s="8"/>
      <c r="F1502" s="8"/>
      <c r="G1502" s="8"/>
      <c r="H1502" s="5"/>
      <c r="I1502" s="5"/>
      <c r="J1502" s="5"/>
    </row>
    <row r="1503" spans="2:10" x14ac:dyDescent="0.25">
      <c r="B1503" s="1"/>
      <c r="C1503" s="1"/>
      <c r="D1503" s="8"/>
      <c r="E1503" s="8"/>
      <c r="F1503" s="8"/>
      <c r="G1503" s="8"/>
      <c r="H1503" s="5"/>
      <c r="I1503" s="5"/>
      <c r="J1503" s="5"/>
    </row>
    <row r="1504" spans="2:10" x14ac:dyDescent="0.25">
      <c r="B1504" s="1"/>
      <c r="C1504" s="1"/>
      <c r="D1504" s="8"/>
      <c r="E1504" s="8"/>
      <c r="F1504" s="8"/>
      <c r="G1504" s="8"/>
      <c r="H1504" s="5"/>
      <c r="I1504" s="5"/>
      <c r="J1504" s="5"/>
    </row>
    <row r="1505" spans="2:10" x14ac:dyDescent="0.25">
      <c r="B1505" s="1"/>
      <c r="C1505" s="1"/>
      <c r="D1505" s="8"/>
      <c r="E1505" s="8"/>
      <c r="F1505" s="8"/>
      <c r="G1505" s="8"/>
      <c r="H1505" s="5"/>
      <c r="I1505" s="5"/>
      <c r="J1505" s="5"/>
    </row>
    <row r="1506" spans="2:10" x14ac:dyDescent="0.25">
      <c r="B1506" s="1"/>
      <c r="C1506" s="1"/>
      <c r="D1506" s="8"/>
      <c r="E1506" s="8"/>
      <c r="F1506" s="8"/>
      <c r="G1506" s="8"/>
      <c r="H1506" s="5"/>
      <c r="I1506" s="5"/>
      <c r="J1506" s="5"/>
    </row>
    <row r="1507" spans="2:10" x14ac:dyDescent="0.25">
      <c r="B1507" s="1"/>
      <c r="C1507" s="1"/>
      <c r="D1507" s="8"/>
      <c r="E1507" s="8"/>
      <c r="F1507" s="8"/>
      <c r="G1507" s="8"/>
      <c r="H1507" s="5"/>
      <c r="I1507" s="5"/>
      <c r="J1507" s="5"/>
    </row>
    <row r="1508" spans="2:10" x14ac:dyDescent="0.25">
      <c r="B1508" s="1"/>
      <c r="C1508" s="1"/>
      <c r="D1508" s="8"/>
      <c r="E1508" s="8"/>
      <c r="F1508" s="8"/>
      <c r="G1508" s="8"/>
      <c r="H1508" s="5"/>
      <c r="I1508" s="5"/>
      <c r="J1508" s="5"/>
    </row>
    <row r="1509" spans="2:10" x14ac:dyDescent="0.25">
      <c r="B1509" s="1"/>
      <c r="C1509" s="1"/>
      <c r="D1509" s="8"/>
      <c r="E1509" s="8"/>
      <c r="F1509" s="8"/>
      <c r="G1509" s="8"/>
      <c r="H1509" s="5"/>
      <c r="I1509" s="5"/>
      <c r="J1509" s="5"/>
    </row>
    <row r="1510" spans="2:10" x14ac:dyDescent="0.25">
      <c r="B1510" s="1"/>
      <c r="C1510" s="1"/>
      <c r="D1510" s="8"/>
      <c r="E1510" s="8"/>
      <c r="F1510" s="8"/>
      <c r="G1510" s="8"/>
      <c r="H1510" s="5"/>
      <c r="I1510" s="5"/>
      <c r="J1510" s="5"/>
    </row>
    <row r="1511" spans="2:10" x14ac:dyDescent="0.25">
      <c r="B1511" s="1"/>
      <c r="C1511" s="1"/>
      <c r="D1511" s="8"/>
      <c r="E1511" s="8"/>
      <c r="F1511" s="8"/>
      <c r="G1511" s="8"/>
      <c r="H1511" s="5"/>
      <c r="I1511" s="5"/>
      <c r="J1511" s="5"/>
    </row>
    <row r="1512" spans="2:10" x14ac:dyDescent="0.25">
      <c r="B1512" s="1"/>
      <c r="C1512" s="1"/>
      <c r="D1512" s="8"/>
      <c r="E1512" s="8"/>
      <c r="F1512" s="8"/>
      <c r="G1512" s="8"/>
      <c r="H1512" s="5"/>
      <c r="I1512" s="5"/>
      <c r="J1512" s="5"/>
    </row>
    <row r="1513" spans="2:10" x14ac:dyDescent="0.25">
      <c r="B1513" s="1"/>
      <c r="C1513" s="1"/>
      <c r="D1513" s="8"/>
      <c r="E1513" s="8"/>
      <c r="F1513" s="8"/>
      <c r="G1513" s="8"/>
      <c r="H1513" s="5"/>
      <c r="I1513" s="5"/>
      <c r="J1513" s="5"/>
    </row>
    <row r="1514" spans="2:10" x14ac:dyDescent="0.25">
      <c r="B1514" s="1"/>
      <c r="C1514" s="1"/>
      <c r="D1514" s="8"/>
      <c r="E1514" s="8"/>
      <c r="F1514" s="8"/>
      <c r="G1514" s="8"/>
      <c r="H1514" s="5"/>
      <c r="I1514" s="5"/>
      <c r="J1514" s="5"/>
    </row>
    <row r="1515" spans="2:10" x14ac:dyDescent="0.25">
      <c r="B1515" s="1"/>
      <c r="C1515" s="1"/>
      <c r="D1515" s="8"/>
      <c r="E1515" s="8"/>
      <c r="F1515" s="8"/>
      <c r="G1515" s="8"/>
      <c r="H1515" s="5"/>
      <c r="I1515" s="5"/>
      <c r="J1515" s="5"/>
    </row>
    <row r="1516" spans="2:10" x14ac:dyDescent="0.25">
      <c r="B1516" s="1"/>
      <c r="C1516" s="1"/>
      <c r="D1516" s="8"/>
      <c r="E1516" s="8"/>
      <c r="F1516" s="8"/>
      <c r="G1516" s="8"/>
      <c r="H1516" s="5"/>
      <c r="I1516" s="5"/>
      <c r="J1516" s="5"/>
    </row>
    <row r="1517" spans="2:10" x14ac:dyDescent="0.25">
      <c r="B1517" s="1"/>
      <c r="C1517" s="1"/>
      <c r="D1517" s="8"/>
      <c r="E1517" s="8"/>
      <c r="F1517" s="8"/>
      <c r="G1517" s="8"/>
      <c r="H1517" s="5"/>
      <c r="I1517" s="5"/>
      <c r="J1517" s="5"/>
    </row>
    <row r="1518" spans="2:10" x14ac:dyDescent="0.25">
      <c r="B1518" s="1"/>
      <c r="C1518" s="1"/>
      <c r="D1518" s="8"/>
      <c r="E1518" s="8"/>
      <c r="F1518" s="8"/>
      <c r="G1518" s="8"/>
      <c r="H1518" s="5"/>
      <c r="I1518" s="5"/>
      <c r="J1518" s="5"/>
    </row>
    <row r="1519" spans="2:10" x14ac:dyDescent="0.25">
      <c r="B1519" s="1"/>
      <c r="C1519" s="1"/>
      <c r="D1519" s="8"/>
      <c r="E1519" s="8"/>
      <c r="F1519" s="8"/>
      <c r="G1519" s="8"/>
      <c r="H1519" s="5"/>
      <c r="I1519" s="5"/>
      <c r="J1519" s="5"/>
    </row>
    <row r="1520" spans="2:10" x14ac:dyDescent="0.25">
      <c r="B1520" s="1"/>
      <c r="C1520" s="1"/>
      <c r="D1520" s="8"/>
      <c r="E1520" s="8"/>
      <c r="F1520" s="8"/>
      <c r="G1520" s="8"/>
      <c r="H1520" s="5"/>
      <c r="I1520" s="5"/>
      <c r="J1520" s="5"/>
    </row>
    <row r="1521" spans="2:10" x14ac:dyDescent="0.25">
      <c r="B1521" s="1"/>
      <c r="C1521" s="1"/>
      <c r="D1521" s="8"/>
      <c r="E1521" s="8"/>
      <c r="F1521" s="8"/>
      <c r="G1521" s="8"/>
      <c r="H1521" s="5"/>
      <c r="I1521" s="5"/>
      <c r="J1521" s="5"/>
    </row>
    <row r="1522" spans="2:10" x14ac:dyDescent="0.25">
      <c r="B1522" s="1"/>
      <c r="C1522" s="1"/>
      <c r="D1522" s="8"/>
      <c r="E1522" s="8"/>
      <c r="F1522" s="8"/>
      <c r="G1522" s="8"/>
      <c r="H1522" s="5"/>
      <c r="I1522" s="5"/>
      <c r="J1522" s="5"/>
    </row>
    <row r="1523" spans="2:10" x14ac:dyDescent="0.25">
      <c r="B1523" s="1"/>
      <c r="C1523" s="1"/>
      <c r="D1523" s="8"/>
      <c r="E1523" s="8"/>
      <c r="F1523" s="8"/>
      <c r="G1523" s="8"/>
      <c r="H1523" s="5"/>
      <c r="I1523" s="5"/>
      <c r="J1523" s="5"/>
    </row>
    <row r="1524" spans="2:10" x14ac:dyDescent="0.25">
      <c r="B1524" s="1"/>
      <c r="C1524" s="1"/>
      <c r="D1524" s="8"/>
      <c r="E1524" s="8"/>
      <c r="F1524" s="8"/>
      <c r="G1524" s="8"/>
      <c r="H1524" s="5"/>
      <c r="I1524" s="5"/>
      <c r="J1524" s="5"/>
    </row>
    <row r="1525" spans="2:10" x14ac:dyDescent="0.25">
      <c r="B1525" s="1"/>
      <c r="C1525" s="1"/>
      <c r="D1525" s="8"/>
      <c r="E1525" s="8"/>
      <c r="F1525" s="8"/>
      <c r="G1525" s="8"/>
      <c r="H1525" s="5"/>
      <c r="I1525" s="5"/>
      <c r="J1525" s="5"/>
    </row>
    <row r="1526" spans="2:10" x14ac:dyDescent="0.25">
      <c r="B1526" s="1"/>
      <c r="C1526" s="1"/>
      <c r="D1526" s="8"/>
      <c r="E1526" s="8"/>
      <c r="F1526" s="8"/>
      <c r="G1526" s="8"/>
      <c r="H1526" s="5"/>
      <c r="I1526" s="5"/>
      <c r="J1526" s="5"/>
    </row>
    <row r="1527" spans="2:10" x14ac:dyDescent="0.25">
      <c r="B1527" s="1"/>
      <c r="C1527" s="1"/>
      <c r="D1527" s="8"/>
      <c r="E1527" s="8"/>
      <c r="F1527" s="8"/>
      <c r="G1527" s="8"/>
      <c r="H1527" s="5"/>
      <c r="I1527" s="5"/>
      <c r="J1527" s="5"/>
    </row>
    <row r="1528" spans="2:10" x14ac:dyDescent="0.25">
      <c r="B1528" s="1"/>
      <c r="C1528" s="1"/>
      <c r="D1528" s="8"/>
      <c r="E1528" s="8"/>
      <c r="F1528" s="8"/>
      <c r="G1528" s="8"/>
      <c r="H1528" s="5"/>
      <c r="I1528" s="5"/>
      <c r="J1528" s="5"/>
    </row>
    <row r="1529" spans="2:10" x14ac:dyDescent="0.25">
      <c r="B1529" s="1"/>
      <c r="C1529" s="1"/>
      <c r="D1529" s="8"/>
      <c r="E1529" s="8"/>
      <c r="F1529" s="8"/>
      <c r="G1529" s="8"/>
      <c r="H1529" s="5"/>
      <c r="I1529" s="5"/>
      <c r="J1529" s="5"/>
    </row>
    <row r="1530" spans="2:10" x14ac:dyDescent="0.25">
      <c r="B1530" s="1"/>
      <c r="C1530" s="1"/>
      <c r="D1530" s="8"/>
      <c r="E1530" s="8"/>
      <c r="F1530" s="8"/>
      <c r="G1530" s="8"/>
      <c r="H1530" s="5"/>
      <c r="I1530" s="5"/>
      <c r="J1530" s="5"/>
    </row>
    <row r="1531" spans="2:10" x14ac:dyDescent="0.25">
      <c r="B1531" s="1"/>
      <c r="C1531" s="1"/>
      <c r="D1531" s="8"/>
      <c r="E1531" s="8"/>
      <c r="F1531" s="8"/>
      <c r="G1531" s="8"/>
      <c r="H1531" s="5"/>
      <c r="I1531" s="5"/>
      <c r="J1531" s="5"/>
    </row>
    <row r="1532" spans="2:10" x14ac:dyDescent="0.25">
      <c r="B1532" s="1"/>
      <c r="C1532" s="1"/>
      <c r="D1532" s="8"/>
      <c r="E1532" s="8"/>
      <c r="F1532" s="8"/>
      <c r="G1532" s="8"/>
      <c r="H1532" s="5"/>
      <c r="I1532" s="5"/>
      <c r="J1532" s="5"/>
    </row>
    <row r="1533" spans="2:10" x14ac:dyDescent="0.25">
      <c r="B1533" s="1"/>
      <c r="C1533" s="1"/>
      <c r="D1533" s="8"/>
      <c r="E1533" s="8"/>
      <c r="F1533" s="8"/>
      <c r="G1533" s="8"/>
      <c r="H1533" s="5"/>
      <c r="I1533" s="5"/>
      <c r="J1533" s="5"/>
    </row>
    <row r="1534" spans="2:10" x14ac:dyDescent="0.25">
      <c r="B1534" s="1"/>
      <c r="C1534" s="1"/>
      <c r="D1534" s="8"/>
      <c r="E1534" s="8"/>
      <c r="F1534" s="8"/>
      <c r="G1534" s="8"/>
      <c r="H1534" s="5"/>
      <c r="I1534" s="5"/>
      <c r="J1534" s="5"/>
    </row>
    <row r="1535" spans="2:10" x14ac:dyDescent="0.25">
      <c r="B1535" s="1"/>
      <c r="C1535" s="1"/>
      <c r="D1535" s="8"/>
      <c r="E1535" s="8"/>
      <c r="F1535" s="8"/>
      <c r="G1535" s="8"/>
      <c r="H1535" s="5"/>
      <c r="I1535" s="5"/>
      <c r="J1535" s="5"/>
    </row>
    <row r="1536" spans="2:10" x14ac:dyDescent="0.25">
      <c r="B1536" s="1"/>
      <c r="C1536" s="1"/>
      <c r="D1536" s="8"/>
      <c r="E1536" s="8"/>
      <c r="F1536" s="8"/>
      <c r="G1536" s="8"/>
      <c r="H1536" s="5"/>
      <c r="I1536" s="5"/>
      <c r="J1536" s="5"/>
    </row>
    <row r="1537" spans="2:10" x14ac:dyDescent="0.25">
      <c r="B1537" s="1"/>
      <c r="C1537" s="1"/>
      <c r="D1537" s="8"/>
      <c r="E1537" s="8"/>
      <c r="F1537" s="8"/>
      <c r="G1537" s="8"/>
      <c r="H1537" s="5"/>
      <c r="I1537" s="5"/>
      <c r="J1537" s="5"/>
    </row>
    <row r="1538" spans="2:10" x14ac:dyDescent="0.25">
      <c r="B1538" s="1"/>
      <c r="C1538" s="1"/>
      <c r="D1538" s="8"/>
      <c r="E1538" s="8"/>
      <c r="F1538" s="8"/>
      <c r="G1538" s="8"/>
      <c r="H1538" s="5"/>
      <c r="I1538" s="5"/>
      <c r="J1538" s="5"/>
    </row>
    <row r="1539" spans="2:10" x14ac:dyDescent="0.25">
      <c r="B1539" s="1"/>
      <c r="C1539" s="1"/>
      <c r="D1539" s="8"/>
      <c r="E1539" s="8"/>
      <c r="F1539" s="8"/>
      <c r="G1539" s="8"/>
      <c r="H1539" s="5"/>
      <c r="I1539" s="5"/>
      <c r="J1539" s="5"/>
    </row>
    <row r="1540" spans="2:10" x14ac:dyDescent="0.25">
      <c r="B1540" s="1"/>
      <c r="C1540" s="1"/>
      <c r="D1540" s="8"/>
      <c r="E1540" s="8"/>
      <c r="F1540" s="8"/>
      <c r="G1540" s="8"/>
      <c r="H1540" s="5"/>
      <c r="I1540" s="5"/>
      <c r="J1540" s="5"/>
    </row>
    <row r="1541" spans="2:10" x14ac:dyDescent="0.25">
      <c r="B1541" s="1"/>
      <c r="C1541" s="1"/>
      <c r="D1541" s="8"/>
      <c r="E1541" s="8"/>
      <c r="F1541" s="8"/>
      <c r="G1541" s="8"/>
      <c r="H1541" s="5"/>
      <c r="I1541" s="5"/>
      <c r="J1541" s="5"/>
    </row>
    <row r="1542" spans="2:10" x14ac:dyDescent="0.25">
      <c r="B1542" s="1"/>
      <c r="C1542" s="1"/>
      <c r="D1542" s="8"/>
      <c r="E1542" s="8"/>
      <c r="F1542" s="8"/>
      <c r="G1542" s="8"/>
      <c r="H1542" s="5"/>
      <c r="I1542" s="5"/>
      <c r="J1542" s="5"/>
    </row>
    <row r="1543" spans="2:10" x14ac:dyDescent="0.25">
      <c r="B1543" s="1"/>
      <c r="C1543" s="1"/>
      <c r="D1543" s="8"/>
      <c r="E1543" s="8"/>
      <c r="F1543" s="8"/>
      <c r="G1543" s="8"/>
      <c r="H1543" s="5"/>
      <c r="I1543" s="5"/>
      <c r="J1543" s="5"/>
    </row>
    <row r="1544" spans="2:10" x14ac:dyDescent="0.25">
      <c r="B1544" s="1"/>
      <c r="C1544" s="1"/>
      <c r="D1544" s="8"/>
      <c r="E1544" s="8"/>
      <c r="F1544" s="8"/>
      <c r="G1544" s="8"/>
      <c r="H1544" s="5"/>
      <c r="I1544" s="5"/>
      <c r="J1544" s="5"/>
    </row>
    <row r="1545" spans="2:10" x14ac:dyDescent="0.25">
      <c r="B1545" s="1"/>
      <c r="C1545" s="1"/>
      <c r="D1545" s="8"/>
      <c r="E1545" s="8"/>
      <c r="F1545" s="8"/>
      <c r="G1545" s="8"/>
      <c r="H1545" s="5"/>
      <c r="I1545" s="5"/>
      <c r="J1545" s="5"/>
    </row>
    <row r="1546" spans="2:10" x14ac:dyDescent="0.25">
      <c r="B1546" s="1"/>
      <c r="C1546" s="1"/>
      <c r="D1546" s="8"/>
      <c r="E1546" s="8"/>
      <c r="F1546" s="8"/>
      <c r="G1546" s="8"/>
      <c r="H1546" s="5"/>
      <c r="I1546" s="5"/>
      <c r="J1546" s="5"/>
    </row>
    <row r="1547" spans="2:10" x14ac:dyDescent="0.25">
      <c r="B1547" s="1"/>
      <c r="C1547" s="1"/>
      <c r="D1547" s="8"/>
      <c r="E1547" s="8"/>
      <c r="F1547" s="8"/>
      <c r="G1547" s="8"/>
      <c r="H1547" s="5"/>
      <c r="I1547" s="5"/>
      <c r="J1547" s="5"/>
    </row>
    <row r="1548" spans="2:10" x14ac:dyDescent="0.25">
      <c r="B1548" s="1"/>
      <c r="C1548" s="1"/>
      <c r="D1548" s="8"/>
      <c r="E1548" s="8"/>
      <c r="F1548" s="8"/>
      <c r="G1548" s="8"/>
      <c r="H1548" s="5"/>
      <c r="I1548" s="5"/>
      <c r="J1548" s="5"/>
    </row>
    <row r="1549" spans="2:10" x14ac:dyDescent="0.25">
      <c r="B1549" s="1"/>
      <c r="C1549" s="1"/>
      <c r="D1549" s="8"/>
      <c r="E1549" s="8"/>
      <c r="F1549" s="8"/>
      <c r="G1549" s="8"/>
      <c r="H1549" s="5"/>
      <c r="I1549" s="5"/>
      <c r="J1549" s="5"/>
    </row>
    <row r="1550" spans="2:10" x14ac:dyDescent="0.25">
      <c r="B1550" s="1"/>
      <c r="C1550" s="1"/>
      <c r="D1550" s="8"/>
      <c r="E1550" s="8"/>
      <c r="F1550" s="8"/>
      <c r="G1550" s="8"/>
      <c r="H1550" s="5"/>
      <c r="I1550" s="5"/>
      <c r="J1550" s="5"/>
    </row>
    <row r="1551" spans="2:10" x14ac:dyDescent="0.25">
      <c r="B1551" s="1"/>
      <c r="C1551" s="1"/>
      <c r="D1551" s="8"/>
      <c r="E1551" s="8"/>
      <c r="F1551" s="8"/>
      <c r="G1551" s="8"/>
      <c r="H1551" s="5"/>
      <c r="I1551" s="5"/>
      <c r="J1551" s="5"/>
    </row>
    <row r="1552" spans="2:10" x14ac:dyDescent="0.25">
      <c r="B1552" s="1"/>
      <c r="C1552" s="1"/>
      <c r="D1552" s="8"/>
      <c r="E1552" s="8"/>
      <c r="F1552" s="8"/>
      <c r="G1552" s="8"/>
      <c r="H1552" s="5"/>
      <c r="I1552" s="5"/>
      <c r="J1552" s="5"/>
    </row>
    <row r="1553" spans="2:10" x14ac:dyDescent="0.25">
      <c r="B1553" s="1"/>
      <c r="C1553" s="1"/>
      <c r="D1553" s="8"/>
      <c r="E1553" s="8"/>
      <c r="F1553" s="8"/>
      <c r="G1553" s="8"/>
      <c r="H1553" s="5"/>
      <c r="I1553" s="5"/>
      <c r="J1553" s="5"/>
    </row>
    <row r="1554" spans="2:10" x14ac:dyDescent="0.25">
      <c r="B1554" s="1"/>
      <c r="C1554" s="1"/>
      <c r="D1554" s="8"/>
      <c r="E1554" s="8"/>
      <c r="F1554" s="8"/>
      <c r="G1554" s="8"/>
      <c r="H1554" s="5"/>
      <c r="I1554" s="5"/>
      <c r="J1554" s="5"/>
    </row>
    <row r="1555" spans="2:10" x14ac:dyDescent="0.25">
      <c r="B1555" s="1"/>
      <c r="C1555" s="1"/>
      <c r="D1555" s="8"/>
      <c r="E1555" s="8"/>
      <c r="F1555" s="8"/>
      <c r="G1555" s="8"/>
      <c r="H1555" s="5"/>
      <c r="I1555" s="5"/>
      <c r="J1555" s="5"/>
    </row>
    <row r="1556" spans="2:10" x14ac:dyDescent="0.25">
      <c r="B1556" s="1"/>
      <c r="C1556" s="1"/>
      <c r="D1556" s="8"/>
      <c r="E1556" s="8"/>
      <c r="F1556" s="8"/>
      <c r="G1556" s="8"/>
      <c r="H1556" s="5"/>
      <c r="I1556" s="5"/>
      <c r="J1556" s="5"/>
    </row>
    <row r="1557" spans="2:10" x14ac:dyDescent="0.25">
      <c r="B1557" s="1"/>
      <c r="C1557" s="1"/>
      <c r="D1557" s="8"/>
      <c r="E1557" s="8"/>
      <c r="F1557" s="8"/>
      <c r="G1557" s="8"/>
      <c r="H1557" s="5"/>
      <c r="I1557" s="5"/>
      <c r="J1557" s="5"/>
    </row>
    <row r="1558" spans="2:10" x14ac:dyDescent="0.25">
      <c r="B1558" s="1"/>
      <c r="C1558" s="1"/>
      <c r="D1558" s="8"/>
      <c r="E1558" s="8"/>
      <c r="F1558" s="8"/>
      <c r="G1558" s="8"/>
      <c r="H1558" s="5"/>
      <c r="I1558" s="5"/>
      <c r="J1558" s="5"/>
    </row>
    <row r="1559" spans="2:10" x14ac:dyDescent="0.25">
      <c r="B1559" s="1"/>
      <c r="C1559" s="1"/>
      <c r="D1559" s="8"/>
      <c r="E1559" s="8"/>
      <c r="F1559" s="8"/>
      <c r="G1559" s="8"/>
      <c r="H1559" s="5"/>
      <c r="I1559" s="5"/>
      <c r="J1559" s="5"/>
    </row>
    <row r="1560" spans="2:10" x14ac:dyDescent="0.25">
      <c r="B1560" s="1"/>
      <c r="C1560" s="1"/>
      <c r="D1560" s="8"/>
      <c r="E1560" s="8"/>
      <c r="F1560" s="8"/>
      <c r="G1560" s="8"/>
      <c r="H1560" s="5"/>
      <c r="I1560" s="5"/>
      <c r="J1560" s="5"/>
    </row>
    <row r="1561" spans="2:10" x14ac:dyDescent="0.25">
      <c r="B1561" s="1"/>
      <c r="C1561" s="1"/>
      <c r="D1561" s="8"/>
      <c r="E1561" s="8"/>
      <c r="F1561" s="8"/>
      <c r="G1561" s="8"/>
      <c r="H1561" s="5"/>
      <c r="I1561" s="5"/>
      <c r="J1561" s="5"/>
    </row>
    <row r="1562" spans="2:10" x14ac:dyDescent="0.25">
      <c r="B1562" s="1"/>
      <c r="C1562" s="1"/>
      <c r="D1562" s="8"/>
      <c r="E1562" s="8"/>
      <c r="F1562" s="8"/>
      <c r="G1562" s="8"/>
      <c r="H1562" s="5"/>
      <c r="I1562" s="5"/>
      <c r="J1562" s="5"/>
    </row>
    <row r="1563" spans="2:10" x14ac:dyDescent="0.25">
      <c r="B1563" s="1"/>
      <c r="C1563" s="1"/>
      <c r="D1563" s="8"/>
      <c r="E1563" s="8"/>
      <c r="F1563" s="8"/>
      <c r="G1563" s="8"/>
      <c r="H1563" s="5"/>
      <c r="I1563" s="5"/>
      <c r="J1563" s="5"/>
    </row>
    <row r="1564" spans="2:10" x14ac:dyDescent="0.25">
      <c r="B1564" s="1"/>
      <c r="C1564" s="1"/>
      <c r="D1564" s="8"/>
      <c r="E1564" s="8"/>
      <c r="F1564" s="8"/>
      <c r="G1564" s="8"/>
      <c r="H1564" s="5"/>
      <c r="I1564" s="5"/>
      <c r="J1564" s="5"/>
    </row>
    <row r="1565" spans="2:10" x14ac:dyDescent="0.25">
      <c r="B1565" s="1"/>
      <c r="C1565" s="1"/>
      <c r="D1565" s="8"/>
      <c r="E1565" s="8"/>
      <c r="F1565" s="8"/>
      <c r="G1565" s="8"/>
      <c r="H1565" s="5"/>
      <c r="I1565" s="5"/>
      <c r="J1565" s="5"/>
    </row>
    <row r="1566" spans="2:10" x14ac:dyDescent="0.25">
      <c r="B1566" s="1"/>
      <c r="C1566" s="1"/>
      <c r="D1566" s="8"/>
      <c r="E1566" s="8"/>
      <c r="F1566" s="8"/>
      <c r="G1566" s="8"/>
      <c r="H1566" s="5"/>
      <c r="I1566" s="5"/>
      <c r="J1566" s="5"/>
    </row>
    <row r="1567" spans="2:10" x14ac:dyDescent="0.25">
      <c r="B1567" s="1"/>
      <c r="C1567" s="1"/>
      <c r="D1567" s="8"/>
      <c r="E1567" s="8"/>
      <c r="F1567" s="8"/>
      <c r="G1567" s="8"/>
      <c r="H1567" s="5"/>
      <c r="I1567" s="5"/>
      <c r="J1567" s="5"/>
    </row>
    <row r="1568" spans="2:10" x14ac:dyDescent="0.25">
      <c r="B1568" s="1"/>
      <c r="C1568" s="1"/>
      <c r="D1568" s="8"/>
      <c r="E1568" s="8"/>
      <c r="F1568" s="8"/>
      <c r="G1568" s="8"/>
      <c r="H1568" s="5"/>
      <c r="I1568" s="5"/>
      <c r="J1568" s="5"/>
    </row>
    <row r="1569" spans="2:10" x14ac:dyDescent="0.25">
      <c r="B1569" s="1"/>
      <c r="C1569" s="1"/>
      <c r="D1569" s="8"/>
      <c r="E1569" s="8"/>
      <c r="F1569" s="8"/>
      <c r="G1569" s="8"/>
      <c r="H1569" s="5"/>
      <c r="I1569" s="5"/>
      <c r="J1569" s="5"/>
    </row>
    <row r="1570" spans="2:10" x14ac:dyDescent="0.25">
      <c r="B1570" s="1"/>
      <c r="C1570" s="1"/>
      <c r="D1570" s="8"/>
      <c r="E1570" s="8"/>
      <c r="F1570" s="8"/>
      <c r="G1570" s="8"/>
      <c r="H1570" s="5"/>
      <c r="I1570" s="5"/>
      <c r="J1570" s="5"/>
    </row>
    <row r="1571" spans="2:10" x14ac:dyDescent="0.25">
      <c r="B1571" s="1"/>
      <c r="C1571" s="1"/>
      <c r="D1571" s="8"/>
      <c r="E1571" s="8"/>
      <c r="F1571" s="8"/>
      <c r="G1571" s="8"/>
      <c r="H1571" s="5"/>
      <c r="I1571" s="5"/>
      <c r="J1571" s="5"/>
    </row>
    <row r="1572" spans="2:10" x14ac:dyDescent="0.25">
      <c r="B1572" s="1"/>
      <c r="C1572" s="1"/>
      <c r="D1572" s="8"/>
      <c r="E1572" s="8"/>
      <c r="F1572" s="8"/>
      <c r="G1572" s="8"/>
      <c r="H1572" s="5"/>
      <c r="I1572" s="5"/>
      <c r="J1572" s="5"/>
    </row>
    <row r="1573" spans="2:10" x14ac:dyDescent="0.25">
      <c r="B1573" s="1"/>
      <c r="C1573" s="1"/>
      <c r="D1573" s="8"/>
      <c r="E1573" s="8"/>
      <c r="F1573" s="8"/>
      <c r="G1573" s="8"/>
      <c r="H1573" s="5"/>
      <c r="I1573" s="5"/>
      <c r="J1573" s="5"/>
    </row>
    <row r="1574" spans="2:10" x14ac:dyDescent="0.25">
      <c r="B1574" s="1"/>
      <c r="C1574" s="1"/>
      <c r="D1574" s="8"/>
      <c r="E1574" s="8"/>
      <c r="F1574" s="8"/>
      <c r="G1574" s="8"/>
      <c r="H1574" s="5"/>
      <c r="I1574" s="5"/>
      <c r="J1574" s="5"/>
    </row>
    <row r="1575" spans="2:10" x14ac:dyDescent="0.25">
      <c r="B1575" s="1"/>
      <c r="C1575" s="1"/>
      <c r="D1575" s="8"/>
      <c r="E1575" s="8"/>
      <c r="F1575" s="8"/>
      <c r="G1575" s="8"/>
      <c r="H1575" s="5"/>
      <c r="I1575" s="5"/>
      <c r="J1575" s="5"/>
    </row>
    <row r="1576" spans="2:10" x14ac:dyDescent="0.25">
      <c r="B1576" s="1"/>
      <c r="C1576" s="1"/>
      <c r="D1576" s="8"/>
      <c r="E1576" s="8"/>
      <c r="F1576" s="8"/>
      <c r="G1576" s="8"/>
      <c r="H1576" s="5"/>
      <c r="I1576" s="5"/>
      <c r="J1576" s="5"/>
    </row>
    <row r="1577" spans="2:10" x14ac:dyDescent="0.25">
      <c r="B1577" s="1"/>
      <c r="C1577" s="1"/>
      <c r="D1577" s="8"/>
      <c r="E1577" s="8"/>
      <c r="F1577" s="8"/>
      <c r="G1577" s="8"/>
      <c r="H1577" s="5"/>
      <c r="I1577" s="5"/>
      <c r="J1577" s="5"/>
    </row>
    <row r="1578" spans="2:10" x14ac:dyDescent="0.25">
      <c r="B1578" s="1"/>
      <c r="C1578" s="1"/>
      <c r="D1578" s="8"/>
      <c r="E1578" s="8"/>
      <c r="F1578" s="8"/>
      <c r="G1578" s="8"/>
      <c r="H1578" s="5"/>
      <c r="I1578" s="5"/>
      <c r="J1578" s="5"/>
    </row>
    <row r="1579" spans="2:10" x14ac:dyDescent="0.25">
      <c r="B1579" s="1"/>
      <c r="C1579" s="1"/>
      <c r="D1579" s="8"/>
      <c r="E1579" s="8"/>
      <c r="F1579" s="8"/>
      <c r="G1579" s="8"/>
      <c r="H1579" s="5"/>
      <c r="I1579" s="5"/>
      <c r="J1579" s="5"/>
    </row>
    <row r="1580" spans="2:10" x14ac:dyDescent="0.25">
      <c r="B1580" s="1"/>
      <c r="C1580" s="1"/>
      <c r="D1580" s="8"/>
      <c r="E1580" s="8"/>
      <c r="F1580" s="8"/>
      <c r="G1580" s="8"/>
      <c r="H1580" s="5"/>
      <c r="I1580" s="5"/>
      <c r="J1580" s="5"/>
    </row>
    <row r="1581" spans="2:10" x14ac:dyDescent="0.25">
      <c r="B1581" s="1"/>
      <c r="C1581" s="1"/>
      <c r="D1581" s="8"/>
      <c r="E1581" s="8"/>
      <c r="F1581" s="8"/>
      <c r="G1581" s="8"/>
      <c r="H1581" s="5"/>
      <c r="I1581" s="5"/>
      <c r="J1581" s="5"/>
    </row>
    <row r="1582" spans="2:10" x14ac:dyDescent="0.25">
      <c r="B1582" s="1"/>
      <c r="C1582" s="1"/>
      <c r="D1582" s="8"/>
      <c r="E1582" s="8"/>
      <c r="F1582" s="8"/>
      <c r="G1582" s="8"/>
      <c r="H1582" s="5"/>
      <c r="I1582" s="5"/>
      <c r="J1582" s="5"/>
    </row>
    <row r="1583" spans="2:10" x14ac:dyDescent="0.25">
      <c r="B1583" s="1"/>
      <c r="C1583" s="1"/>
      <c r="D1583" s="8"/>
      <c r="E1583" s="8"/>
      <c r="F1583" s="8"/>
      <c r="G1583" s="8"/>
      <c r="H1583" s="5"/>
      <c r="I1583" s="5"/>
      <c r="J1583" s="5"/>
    </row>
    <row r="1584" spans="2:10" x14ac:dyDescent="0.25">
      <c r="B1584" s="1"/>
      <c r="C1584" s="1"/>
      <c r="D1584" s="8"/>
      <c r="E1584" s="8"/>
      <c r="F1584" s="8"/>
      <c r="G1584" s="8"/>
      <c r="H1584" s="5"/>
      <c r="I1584" s="5"/>
      <c r="J1584" s="5"/>
    </row>
    <row r="1585" spans="2:10" x14ac:dyDescent="0.25">
      <c r="B1585" s="1"/>
      <c r="C1585" s="1"/>
      <c r="D1585" s="8"/>
      <c r="E1585" s="8"/>
      <c r="F1585" s="8"/>
      <c r="G1585" s="8"/>
      <c r="H1585" s="5"/>
      <c r="I1585" s="5"/>
      <c r="J1585" s="5"/>
    </row>
    <row r="1586" spans="2:10" x14ac:dyDescent="0.25">
      <c r="B1586" s="1"/>
      <c r="C1586" s="1"/>
      <c r="D1586" s="8"/>
      <c r="E1586" s="8"/>
      <c r="F1586" s="8"/>
      <c r="G1586" s="8"/>
      <c r="H1586" s="5"/>
      <c r="I1586" s="5"/>
      <c r="J1586" s="5"/>
    </row>
    <row r="1587" spans="2:10" x14ac:dyDescent="0.25">
      <c r="B1587" s="1"/>
      <c r="C1587" s="1"/>
      <c r="D1587" s="8"/>
      <c r="E1587" s="8"/>
      <c r="F1587" s="8"/>
      <c r="G1587" s="8"/>
      <c r="H1587" s="5"/>
      <c r="I1587" s="5"/>
      <c r="J1587" s="5"/>
    </row>
    <row r="1588" spans="2:10" x14ac:dyDescent="0.25">
      <c r="B1588" s="1"/>
      <c r="C1588" s="1"/>
      <c r="D1588" s="8"/>
      <c r="E1588" s="8"/>
      <c r="F1588" s="8"/>
      <c r="G1588" s="8"/>
      <c r="H1588" s="5"/>
      <c r="I1588" s="5"/>
      <c r="J1588" s="5"/>
    </row>
    <row r="1589" spans="2:10" x14ac:dyDescent="0.25">
      <c r="B1589" s="1"/>
      <c r="C1589" s="1"/>
      <c r="D1589" s="8"/>
      <c r="E1589" s="8"/>
      <c r="F1589" s="8"/>
      <c r="G1589" s="8"/>
      <c r="H1589" s="5"/>
      <c r="I1589" s="5"/>
      <c r="J1589" s="5"/>
    </row>
    <row r="1590" spans="2:10" x14ac:dyDescent="0.25">
      <c r="B1590" s="1"/>
      <c r="C1590" s="1"/>
      <c r="D1590" s="8"/>
      <c r="E1590" s="8"/>
      <c r="F1590" s="8"/>
      <c r="G1590" s="8"/>
      <c r="H1590" s="5"/>
      <c r="I1590" s="5"/>
      <c r="J1590" s="5"/>
    </row>
    <row r="1591" spans="2:10" x14ac:dyDescent="0.25">
      <c r="B1591" s="1"/>
      <c r="C1591" s="1"/>
      <c r="D1591" s="8"/>
      <c r="E1591" s="8"/>
      <c r="F1591" s="8"/>
      <c r="G1591" s="8"/>
      <c r="H1591" s="5"/>
      <c r="I1591" s="5"/>
      <c r="J1591" s="5"/>
    </row>
    <row r="1592" spans="2:10" x14ac:dyDescent="0.25">
      <c r="B1592" s="1"/>
      <c r="C1592" s="1"/>
      <c r="D1592" s="8"/>
      <c r="E1592" s="8"/>
      <c r="F1592" s="8"/>
      <c r="G1592" s="8"/>
      <c r="H1592" s="5"/>
      <c r="I1592" s="5"/>
      <c r="J1592" s="5"/>
    </row>
    <row r="1593" spans="2:10" x14ac:dyDescent="0.25">
      <c r="B1593" s="1"/>
      <c r="C1593" s="1"/>
      <c r="D1593" s="8"/>
      <c r="E1593" s="8"/>
      <c r="F1593" s="8"/>
      <c r="G1593" s="8"/>
      <c r="H1593" s="5"/>
      <c r="I1593" s="5"/>
      <c r="J1593" s="5"/>
    </row>
    <row r="1594" spans="2:10" x14ac:dyDescent="0.25">
      <c r="B1594" s="1"/>
      <c r="C1594" s="1"/>
      <c r="D1594" s="8"/>
      <c r="E1594" s="8"/>
      <c r="F1594" s="8"/>
      <c r="G1594" s="8"/>
      <c r="H1594" s="5"/>
      <c r="I1594" s="5"/>
      <c r="J1594" s="5"/>
    </row>
    <row r="1595" spans="2:10" x14ac:dyDescent="0.25">
      <c r="B1595" s="1"/>
      <c r="C1595" s="1"/>
      <c r="D1595" s="8"/>
      <c r="E1595" s="8"/>
      <c r="F1595" s="8"/>
      <c r="G1595" s="8"/>
      <c r="H1595" s="5"/>
      <c r="I1595" s="5"/>
      <c r="J1595" s="5"/>
    </row>
    <row r="1596" spans="2:10" x14ac:dyDescent="0.25">
      <c r="B1596" s="1"/>
      <c r="C1596" s="1"/>
      <c r="D1596" s="8"/>
      <c r="E1596" s="8"/>
      <c r="F1596" s="8"/>
      <c r="G1596" s="8"/>
      <c r="H1596" s="5"/>
      <c r="I1596" s="5"/>
      <c r="J1596" s="5"/>
    </row>
    <row r="1597" spans="2:10" x14ac:dyDescent="0.25">
      <c r="B1597" s="1"/>
      <c r="C1597" s="1"/>
      <c r="D1597" s="8"/>
      <c r="E1597" s="8"/>
      <c r="F1597" s="8"/>
      <c r="G1597" s="8"/>
      <c r="H1597" s="5"/>
      <c r="I1597" s="5"/>
      <c r="J1597" s="5"/>
    </row>
    <row r="1598" spans="2:10" x14ac:dyDescent="0.25">
      <c r="B1598" s="1"/>
      <c r="C1598" s="1"/>
      <c r="D1598" s="8"/>
      <c r="E1598" s="8"/>
      <c r="F1598" s="8"/>
      <c r="G1598" s="8"/>
      <c r="H1598" s="5"/>
      <c r="I1598" s="5"/>
      <c r="J1598" s="5"/>
    </row>
    <row r="1599" spans="2:10" x14ac:dyDescent="0.25">
      <c r="B1599" s="1"/>
      <c r="C1599" s="1"/>
      <c r="D1599" s="8"/>
      <c r="E1599" s="8"/>
      <c r="F1599" s="8"/>
      <c r="G1599" s="8"/>
      <c r="H1599" s="5"/>
      <c r="I1599" s="5"/>
      <c r="J1599" s="5"/>
    </row>
    <row r="1600" spans="2:10" x14ac:dyDescent="0.25">
      <c r="B1600" s="1"/>
      <c r="C1600" s="1"/>
      <c r="D1600" s="8"/>
      <c r="E1600" s="8"/>
      <c r="F1600" s="8"/>
      <c r="G1600" s="8"/>
      <c r="H1600" s="5"/>
      <c r="I1600" s="5"/>
      <c r="J1600" s="5"/>
    </row>
    <row r="1601" spans="2:10" x14ac:dyDescent="0.25">
      <c r="B1601" s="1"/>
      <c r="C1601" s="1"/>
      <c r="D1601" s="8"/>
      <c r="E1601" s="8"/>
      <c r="F1601" s="8"/>
      <c r="G1601" s="8"/>
      <c r="H1601" s="5"/>
      <c r="I1601" s="5"/>
      <c r="J1601" s="5"/>
    </row>
    <row r="1602" spans="2:10" x14ac:dyDescent="0.25">
      <c r="B1602" s="1"/>
      <c r="C1602" s="1"/>
      <c r="D1602" s="8"/>
      <c r="E1602" s="8"/>
      <c r="F1602" s="8"/>
      <c r="G1602" s="8"/>
      <c r="H1602" s="5"/>
      <c r="I1602" s="5"/>
      <c r="J1602" s="5"/>
    </row>
    <row r="1603" spans="2:10" x14ac:dyDescent="0.25">
      <c r="B1603" s="1"/>
      <c r="C1603" s="1"/>
      <c r="D1603" s="8"/>
      <c r="E1603" s="8"/>
      <c r="F1603" s="8"/>
      <c r="G1603" s="8"/>
      <c r="H1603" s="5"/>
      <c r="I1603" s="5"/>
      <c r="J1603" s="5"/>
    </row>
    <row r="1604" spans="2:10" x14ac:dyDescent="0.25">
      <c r="B1604" s="1"/>
      <c r="C1604" s="1"/>
      <c r="D1604" s="8"/>
      <c r="E1604" s="8"/>
      <c r="F1604" s="8"/>
      <c r="G1604" s="8"/>
      <c r="H1604" s="5"/>
      <c r="I1604" s="5"/>
      <c r="J1604" s="5"/>
    </row>
    <row r="1605" spans="2:10" x14ac:dyDescent="0.25">
      <c r="B1605" s="1"/>
      <c r="C1605" s="1"/>
      <c r="D1605" s="8"/>
      <c r="E1605" s="8"/>
      <c r="F1605" s="8"/>
      <c r="G1605" s="8"/>
      <c r="H1605" s="5"/>
      <c r="I1605" s="5"/>
      <c r="J1605" s="5"/>
    </row>
    <row r="1606" spans="2:10" x14ac:dyDescent="0.25">
      <c r="B1606" s="1"/>
      <c r="C1606" s="1"/>
      <c r="D1606" s="8"/>
      <c r="E1606" s="8"/>
      <c r="F1606" s="8"/>
      <c r="G1606" s="8"/>
      <c r="H1606" s="5"/>
      <c r="I1606" s="5"/>
      <c r="J1606" s="5"/>
    </row>
    <row r="1607" spans="2:10" x14ac:dyDescent="0.25">
      <c r="B1607" s="1"/>
      <c r="C1607" s="1"/>
      <c r="D1607" s="8"/>
      <c r="E1607" s="8"/>
      <c r="F1607" s="8"/>
      <c r="G1607" s="8"/>
      <c r="H1607" s="5"/>
      <c r="I1607" s="5"/>
      <c r="J1607" s="5"/>
    </row>
    <row r="1608" spans="2:10" x14ac:dyDescent="0.25">
      <c r="B1608" s="1"/>
      <c r="C1608" s="1"/>
      <c r="D1608" s="8"/>
      <c r="E1608" s="8"/>
      <c r="F1608" s="8"/>
      <c r="G1608" s="8"/>
      <c r="H1608" s="5"/>
      <c r="I1608" s="5"/>
      <c r="J1608" s="5"/>
    </row>
    <row r="1609" spans="2:10" x14ac:dyDescent="0.25">
      <c r="B1609" s="1"/>
      <c r="C1609" s="1"/>
      <c r="D1609" s="8"/>
      <c r="E1609" s="8"/>
      <c r="F1609" s="8"/>
      <c r="G1609" s="8"/>
      <c r="H1609" s="5"/>
      <c r="I1609" s="5"/>
      <c r="J1609" s="5"/>
    </row>
    <row r="1610" spans="2:10" x14ac:dyDescent="0.25">
      <c r="B1610" s="1"/>
      <c r="C1610" s="1"/>
      <c r="D1610" s="8"/>
      <c r="E1610" s="8"/>
      <c r="F1610" s="8"/>
      <c r="G1610" s="8"/>
      <c r="H1610" s="5"/>
      <c r="I1610" s="5"/>
      <c r="J1610" s="5"/>
    </row>
    <row r="1611" spans="2:10" x14ac:dyDescent="0.25">
      <c r="B1611" s="1"/>
      <c r="C1611" s="1"/>
      <c r="D1611" s="8"/>
      <c r="E1611" s="8"/>
      <c r="F1611" s="8"/>
      <c r="G1611" s="8"/>
      <c r="H1611" s="5"/>
      <c r="I1611" s="5"/>
      <c r="J1611" s="5"/>
    </row>
    <row r="1612" spans="2:10" x14ac:dyDescent="0.25">
      <c r="B1612" s="1"/>
      <c r="C1612" s="1"/>
      <c r="D1612" s="8"/>
      <c r="E1612" s="8"/>
      <c r="F1612" s="8"/>
      <c r="G1612" s="8"/>
      <c r="H1612" s="5"/>
      <c r="I1612" s="5"/>
      <c r="J1612" s="5"/>
    </row>
    <row r="1613" spans="2:10" x14ac:dyDescent="0.25">
      <c r="B1613" s="1"/>
      <c r="C1613" s="1"/>
      <c r="D1613" s="8"/>
      <c r="E1613" s="8"/>
      <c r="F1613" s="8"/>
      <c r="G1613" s="8"/>
      <c r="H1613" s="5"/>
      <c r="I1613" s="5"/>
      <c r="J1613" s="5"/>
    </row>
    <row r="1614" spans="2:10" x14ac:dyDescent="0.25">
      <c r="B1614" s="1"/>
      <c r="C1614" s="1"/>
      <c r="D1614" s="8"/>
      <c r="E1614" s="8"/>
      <c r="F1614" s="8"/>
      <c r="G1614" s="8"/>
      <c r="H1614" s="5"/>
      <c r="I1614" s="5"/>
      <c r="J1614" s="5"/>
    </row>
    <row r="1615" spans="2:10" x14ac:dyDescent="0.25">
      <c r="B1615" s="1"/>
      <c r="C1615" s="1"/>
      <c r="D1615" s="8"/>
      <c r="E1615" s="8"/>
      <c r="F1615" s="8"/>
      <c r="G1615" s="8"/>
      <c r="H1615" s="5"/>
      <c r="I1615" s="5"/>
      <c r="J1615" s="5"/>
    </row>
    <row r="1616" spans="2:10" x14ac:dyDescent="0.25">
      <c r="B1616" s="1"/>
      <c r="C1616" s="1"/>
      <c r="D1616" s="8"/>
      <c r="E1616" s="8"/>
      <c r="F1616" s="8"/>
      <c r="G1616" s="8"/>
      <c r="H1616" s="5"/>
      <c r="I1616" s="5"/>
      <c r="J1616" s="5"/>
    </row>
    <row r="1617" spans="2:10" x14ac:dyDescent="0.25">
      <c r="B1617" s="1"/>
      <c r="C1617" s="1"/>
      <c r="D1617" s="8"/>
      <c r="E1617" s="8"/>
      <c r="F1617" s="8"/>
      <c r="G1617" s="8"/>
      <c r="H1617" s="5"/>
      <c r="I1617" s="5"/>
      <c r="J1617" s="5"/>
    </row>
    <row r="1618" spans="2:10" x14ac:dyDescent="0.25">
      <c r="B1618" s="1"/>
      <c r="C1618" s="1"/>
      <c r="D1618" s="8"/>
      <c r="E1618" s="8"/>
      <c r="F1618" s="8"/>
      <c r="G1618" s="8"/>
      <c r="H1618" s="5"/>
      <c r="I1618" s="5"/>
      <c r="J1618" s="5"/>
    </row>
    <row r="1619" spans="2:10" x14ac:dyDescent="0.25">
      <c r="B1619" s="1"/>
      <c r="C1619" s="1"/>
      <c r="D1619" s="8"/>
      <c r="E1619" s="8"/>
      <c r="F1619" s="8"/>
      <c r="G1619" s="8"/>
      <c r="H1619" s="5"/>
      <c r="I1619" s="5"/>
      <c r="J1619" s="5"/>
    </row>
    <row r="1620" spans="2:10" x14ac:dyDescent="0.25">
      <c r="B1620" s="1"/>
      <c r="C1620" s="1"/>
      <c r="D1620" s="8"/>
      <c r="E1620" s="8"/>
      <c r="F1620" s="8"/>
      <c r="G1620" s="8"/>
      <c r="H1620" s="5"/>
      <c r="I1620" s="5"/>
      <c r="J1620" s="5"/>
    </row>
    <row r="1621" spans="2:10" x14ac:dyDescent="0.25">
      <c r="B1621" s="1"/>
      <c r="C1621" s="1"/>
      <c r="D1621" s="8"/>
      <c r="E1621" s="8"/>
      <c r="F1621" s="8"/>
      <c r="G1621" s="8"/>
      <c r="H1621" s="5"/>
      <c r="I1621" s="5"/>
      <c r="J1621" s="5"/>
    </row>
    <row r="1622" spans="2:10" x14ac:dyDescent="0.25">
      <c r="B1622" s="1"/>
      <c r="C1622" s="1"/>
      <c r="D1622" s="8"/>
      <c r="E1622" s="8"/>
      <c r="F1622" s="8"/>
      <c r="G1622" s="8"/>
      <c r="H1622" s="5"/>
      <c r="I1622" s="5"/>
      <c r="J1622" s="5"/>
    </row>
    <row r="1623" spans="2:10" x14ac:dyDescent="0.25">
      <c r="B1623" s="1"/>
      <c r="C1623" s="1"/>
      <c r="D1623" s="8"/>
      <c r="E1623" s="8"/>
      <c r="F1623" s="8"/>
      <c r="G1623" s="8"/>
      <c r="H1623" s="5"/>
      <c r="I1623" s="5"/>
      <c r="J1623" s="5"/>
    </row>
    <row r="1624" spans="2:10" x14ac:dyDescent="0.25">
      <c r="B1624" s="1"/>
      <c r="C1624" s="1"/>
      <c r="D1624" s="8"/>
      <c r="E1624" s="8"/>
      <c r="F1624" s="8"/>
      <c r="G1624" s="8"/>
      <c r="H1624" s="5"/>
      <c r="I1624" s="5"/>
      <c r="J1624" s="5"/>
    </row>
    <row r="1625" spans="2:10" x14ac:dyDescent="0.25">
      <c r="B1625" s="1"/>
      <c r="C1625" s="1"/>
      <c r="D1625" s="8"/>
      <c r="E1625" s="8"/>
      <c r="F1625" s="8"/>
      <c r="G1625" s="8"/>
      <c r="H1625" s="5"/>
      <c r="I1625" s="5"/>
      <c r="J1625" s="5"/>
    </row>
    <row r="1626" spans="2:10" x14ac:dyDescent="0.25">
      <c r="B1626" s="1"/>
      <c r="C1626" s="1"/>
      <c r="D1626" s="8"/>
      <c r="E1626" s="8"/>
      <c r="F1626" s="8"/>
      <c r="G1626" s="8"/>
      <c r="H1626" s="5"/>
      <c r="I1626" s="5"/>
      <c r="J1626" s="5"/>
    </row>
    <row r="1627" spans="2:10" x14ac:dyDescent="0.25">
      <c r="B1627" s="1"/>
      <c r="C1627" s="1"/>
      <c r="D1627" s="8"/>
      <c r="E1627" s="8"/>
      <c r="F1627" s="8"/>
      <c r="G1627" s="8"/>
      <c r="H1627" s="5"/>
      <c r="I1627" s="5"/>
      <c r="J1627" s="5"/>
    </row>
    <row r="1628" spans="2:10" x14ac:dyDescent="0.25">
      <c r="B1628" s="1"/>
      <c r="C1628" s="1"/>
      <c r="D1628" s="8"/>
      <c r="E1628" s="8"/>
      <c r="F1628" s="8"/>
      <c r="G1628" s="8"/>
      <c r="H1628" s="5"/>
      <c r="I1628" s="5"/>
      <c r="J1628" s="5"/>
    </row>
    <row r="1629" spans="2:10" x14ac:dyDescent="0.25">
      <c r="B1629" s="1"/>
      <c r="C1629" s="1"/>
      <c r="D1629" s="8"/>
      <c r="E1629" s="8"/>
      <c r="F1629" s="8"/>
      <c r="G1629" s="8"/>
      <c r="H1629" s="5"/>
      <c r="I1629" s="5"/>
      <c r="J1629" s="5"/>
    </row>
    <row r="1630" spans="2:10" x14ac:dyDescent="0.25">
      <c r="B1630" s="1"/>
      <c r="C1630" s="1"/>
      <c r="D1630" s="8"/>
      <c r="E1630" s="8"/>
      <c r="F1630" s="8"/>
      <c r="G1630" s="8"/>
      <c r="H1630" s="5"/>
      <c r="I1630" s="5"/>
      <c r="J1630" s="5"/>
    </row>
    <row r="1631" spans="2:10" x14ac:dyDescent="0.25">
      <c r="B1631" s="1"/>
      <c r="C1631" s="1"/>
      <c r="D1631" s="8"/>
      <c r="E1631" s="8"/>
      <c r="F1631" s="8"/>
      <c r="G1631" s="8"/>
      <c r="H1631" s="5"/>
      <c r="I1631" s="5"/>
      <c r="J1631" s="5"/>
    </row>
    <row r="1632" spans="2:10" x14ac:dyDescent="0.25">
      <c r="B1632" s="1"/>
      <c r="C1632" s="1"/>
      <c r="D1632" s="8"/>
      <c r="E1632" s="8"/>
      <c r="F1632" s="8"/>
      <c r="G1632" s="8"/>
      <c r="H1632" s="5"/>
      <c r="I1632" s="5"/>
      <c r="J1632" s="5"/>
    </row>
    <row r="1633" spans="2:10" x14ac:dyDescent="0.25">
      <c r="B1633" s="1"/>
      <c r="C1633" s="1"/>
      <c r="D1633" s="8"/>
      <c r="E1633" s="8"/>
      <c r="F1633" s="8"/>
      <c r="G1633" s="8"/>
      <c r="H1633" s="5"/>
      <c r="I1633" s="5"/>
      <c r="J1633" s="5"/>
    </row>
    <row r="1634" spans="2:10" x14ac:dyDescent="0.25">
      <c r="B1634" s="1"/>
      <c r="C1634" s="1"/>
      <c r="D1634" s="8"/>
      <c r="E1634" s="8"/>
      <c r="F1634" s="8"/>
      <c r="G1634" s="8"/>
      <c r="H1634" s="5"/>
      <c r="I1634" s="5"/>
      <c r="J1634" s="5"/>
    </row>
    <row r="1635" spans="2:10" x14ac:dyDescent="0.25">
      <c r="B1635" s="1"/>
      <c r="C1635" s="1"/>
      <c r="D1635" s="8"/>
      <c r="E1635" s="8"/>
      <c r="F1635" s="8"/>
      <c r="G1635" s="8"/>
      <c r="H1635" s="5"/>
      <c r="I1635" s="5"/>
      <c r="J1635" s="5"/>
    </row>
    <row r="1636" spans="2:10" x14ac:dyDescent="0.25">
      <c r="B1636" s="1"/>
      <c r="C1636" s="1"/>
      <c r="D1636" s="8"/>
      <c r="E1636" s="8"/>
      <c r="F1636" s="8"/>
      <c r="G1636" s="8"/>
      <c r="H1636" s="5"/>
      <c r="I1636" s="5"/>
      <c r="J1636" s="5"/>
    </row>
    <row r="1637" spans="2:10" x14ac:dyDescent="0.25">
      <c r="B1637" s="1"/>
      <c r="C1637" s="1"/>
      <c r="D1637" s="8"/>
      <c r="E1637" s="8"/>
      <c r="F1637" s="8"/>
      <c r="G1637" s="8"/>
      <c r="H1637" s="5"/>
      <c r="I1637" s="5"/>
      <c r="J1637" s="5"/>
    </row>
    <row r="1638" spans="2:10" x14ac:dyDescent="0.25">
      <c r="B1638" s="1"/>
      <c r="C1638" s="1"/>
      <c r="D1638" s="8"/>
      <c r="E1638" s="8"/>
      <c r="F1638" s="8"/>
      <c r="G1638" s="8"/>
      <c r="H1638" s="5"/>
      <c r="I1638" s="5"/>
      <c r="J1638" s="5"/>
    </row>
    <row r="1639" spans="2:10" x14ac:dyDescent="0.25">
      <c r="B1639" s="1"/>
      <c r="C1639" s="1"/>
      <c r="D1639" s="8"/>
      <c r="E1639" s="8"/>
      <c r="F1639" s="8"/>
      <c r="G1639" s="8"/>
      <c r="H1639" s="5"/>
      <c r="I1639" s="5"/>
      <c r="J1639" s="5"/>
    </row>
    <row r="1640" spans="2:10" x14ac:dyDescent="0.25">
      <c r="B1640" s="1"/>
      <c r="C1640" s="1"/>
      <c r="D1640" s="8"/>
      <c r="E1640" s="8"/>
      <c r="F1640" s="8"/>
      <c r="G1640" s="8"/>
      <c r="H1640" s="5"/>
      <c r="I1640" s="5"/>
      <c r="J1640" s="5"/>
    </row>
    <row r="1641" spans="2:10" x14ac:dyDescent="0.25">
      <c r="B1641" s="1"/>
      <c r="C1641" s="1"/>
      <c r="D1641" s="8"/>
      <c r="E1641" s="8"/>
      <c r="F1641" s="8"/>
      <c r="G1641" s="8"/>
      <c r="H1641" s="5"/>
      <c r="I1641" s="5"/>
      <c r="J1641" s="5"/>
    </row>
    <row r="1642" spans="2:10" x14ac:dyDescent="0.25">
      <c r="B1642" s="1"/>
      <c r="C1642" s="1"/>
      <c r="D1642" s="8"/>
      <c r="E1642" s="8"/>
      <c r="F1642" s="8"/>
      <c r="G1642" s="8"/>
      <c r="H1642" s="5"/>
      <c r="I1642" s="5"/>
      <c r="J1642" s="5"/>
    </row>
    <row r="1643" spans="2:10" x14ac:dyDescent="0.25">
      <c r="B1643" s="1"/>
      <c r="C1643" s="1"/>
      <c r="D1643" s="8"/>
      <c r="E1643" s="8"/>
      <c r="F1643" s="8"/>
      <c r="G1643" s="8"/>
      <c r="H1643" s="5"/>
      <c r="I1643" s="5"/>
      <c r="J1643" s="5"/>
    </row>
    <row r="1644" spans="2:10" x14ac:dyDescent="0.25">
      <c r="B1644" s="1"/>
      <c r="C1644" s="1"/>
      <c r="D1644" s="8"/>
      <c r="E1644" s="8"/>
      <c r="F1644" s="8"/>
      <c r="G1644" s="8"/>
      <c r="H1644" s="5"/>
      <c r="I1644" s="5"/>
      <c r="J1644" s="5"/>
    </row>
    <row r="1645" spans="2:10" x14ac:dyDescent="0.25">
      <c r="B1645" s="1"/>
      <c r="C1645" s="1"/>
      <c r="D1645" s="8"/>
      <c r="E1645" s="8"/>
      <c r="F1645" s="8"/>
      <c r="G1645" s="8"/>
      <c r="H1645" s="5"/>
      <c r="I1645" s="5"/>
      <c r="J1645" s="5"/>
    </row>
    <row r="1646" spans="2:10" x14ac:dyDescent="0.25">
      <c r="B1646" s="1"/>
      <c r="C1646" s="1"/>
      <c r="D1646" s="8"/>
      <c r="E1646" s="8"/>
      <c r="F1646" s="8"/>
      <c r="G1646" s="8"/>
      <c r="H1646" s="5"/>
      <c r="I1646" s="5"/>
      <c r="J1646" s="5"/>
    </row>
    <row r="1647" spans="2:10" x14ac:dyDescent="0.25">
      <c r="B1647" s="1"/>
      <c r="C1647" s="1"/>
      <c r="D1647" s="8"/>
      <c r="E1647" s="8"/>
      <c r="F1647" s="8"/>
      <c r="G1647" s="8"/>
      <c r="H1647" s="5"/>
      <c r="I1647" s="5"/>
      <c r="J1647" s="5"/>
    </row>
    <row r="1648" spans="2:10" x14ac:dyDescent="0.25">
      <c r="B1648" s="1"/>
      <c r="C1648" s="1"/>
      <c r="D1648" s="8"/>
      <c r="E1648" s="8"/>
      <c r="F1648" s="8"/>
      <c r="G1648" s="8"/>
      <c r="H1648" s="5"/>
      <c r="I1648" s="5"/>
      <c r="J1648" s="5"/>
    </row>
    <row r="1649" spans="2:10" x14ac:dyDescent="0.25">
      <c r="B1649" s="1"/>
      <c r="C1649" s="1"/>
      <c r="D1649" s="8"/>
      <c r="E1649" s="8"/>
      <c r="F1649" s="8"/>
      <c r="G1649" s="8"/>
      <c r="H1649" s="5"/>
      <c r="I1649" s="5"/>
      <c r="J1649" s="5"/>
    </row>
    <row r="1650" spans="2:10" x14ac:dyDescent="0.25">
      <c r="B1650" s="1"/>
      <c r="C1650" s="1"/>
      <c r="D1650" s="8"/>
      <c r="E1650" s="8"/>
      <c r="F1650" s="8"/>
      <c r="G1650" s="8"/>
      <c r="H1650" s="5"/>
      <c r="I1650" s="5"/>
      <c r="J1650" s="5"/>
    </row>
    <row r="1651" spans="2:10" x14ac:dyDescent="0.25">
      <c r="B1651" s="1"/>
      <c r="C1651" s="1"/>
      <c r="D1651" s="8"/>
      <c r="E1651" s="8"/>
      <c r="F1651" s="8"/>
      <c r="G1651" s="8"/>
      <c r="H1651" s="5"/>
      <c r="I1651" s="5"/>
      <c r="J1651" s="5"/>
    </row>
    <row r="1652" spans="2:10" x14ac:dyDescent="0.25">
      <c r="B1652" s="1"/>
      <c r="C1652" s="1"/>
      <c r="D1652" s="8"/>
      <c r="E1652" s="8"/>
      <c r="F1652" s="8"/>
      <c r="G1652" s="8"/>
      <c r="H1652" s="5"/>
      <c r="I1652" s="5"/>
      <c r="J1652" s="5"/>
    </row>
    <row r="1653" spans="2:10" x14ac:dyDescent="0.25">
      <c r="B1653" s="1"/>
      <c r="C1653" s="1"/>
      <c r="D1653" s="8"/>
      <c r="E1653" s="8"/>
      <c r="F1653" s="8"/>
      <c r="G1653" s="8"/>
      <c r="H1653" s="5"/>
      <c r="I1653" s="5"/>
      <c r="J1653" s="5"/>
    </row>
    <row r="1654" spans="2:10" x14ac:dyDescent="0.25">
      <c r="B1654" s="1"/>
      <c r="C1654" s="1"/>
      <c r="D1654" s="8"/>
      <c r="E1654" s="8"/>
      <c r="F1654" s="8"/>
      <c r="G1654" s="8"/>
      <c r="H1654" s="5"/>
      <c r="I1654" s="5"/>
      <c r="J1654" s="5"/>
    </row>
    <row r="1655" spans="2:10" x14ac:dyDescent="0.25">
      <c r="B1655" s="1"/>
      <c r="C1655" s="1"/>
      <c r="D1655" s="8"/>
      <c r="E1655" s="8"/>
      <c r="F1655" s="8"/>
      <c r="G1655" s="8"/>
      <c r="H1655" s="5"/>
      <c r="I1655" s="5"/>
      <c r="J1655" s="5"/>
    </row>
    <row r="1656" spans="2:10" x14ac:dyDescent="0.25">
      <c r="B1656" s="1"/>
      <c r="C1656" s="1"/>
      <c r="D1656" s="8"/>
      <c r="E1656" s="8"/>
      <c r="F1656" s="8"/>
      <c r="G1656" s="8"/>
      <c r="H1656" s="5"/>
      <c r="I1656" s="5"/>
      <c r="J1656" s="5"/>
    </row>
    <row r="1657" spans="2:10" x14ac:dyDescent="0.25">
      <c r="B1657" s="1"/>
      <c r="C1657" s="1"/>
      <c r="D1657" s="8"/>
      <c r="E1657" s="8"/>
      <c r="F1657" s="8"/>
      <c r="G1657" s="8"/>
      <c r="H1657" s="5"/>
      <c r="I1657" s="5"/>
      <c r="J1657" s="5"/>
    </row>
    <row r="1658" spans="2:10" x14ac:dyDescent="0.25">
      <c r="B1658" s="1"/>
      <c r="C1658" s="1"/>
      <c r="D1658" s="8"/>
      <c r="E1658" s="8"/>
      <c r="F1658" s="8"/>
      <c r="G1658" s="8"/>
      <c r="H1658" s="5"/>
      <c r="I1658" s="5"/>
      <c r="J1658" s="5"/>
    </row>
    <row r="1659" spans="2:10" x14ac:dyDescent="0.25">
      <c r="B1659" s="1"/>
      <c r="C1659" s="1"/>
      <c r="D1659" s="8"/>
      <c r="E1659" s="8"/>
      <c r="F1659" s="8"/>
      <c r="G1659" s="8"/>
      <c r="H1659" s="5"/>
      <c r="I1659" s="5"/>
      <c r="J1659" s="5"/>
    </row>
    <row r="1660" spans="2:10" x14ac:dyDescent="0.25">
      <c r="B1660" s="1"/>
      <c r="C1660" s="1"/>
      <c r="D1660" s="8"/>
      <c r="E1660" s="8"/>
      <c r="F1660" s="8"/>
      <c r="G1660" s="8"/>
      <c r="H1660" s="5"/>
      <c r="I1660" s="5"/>
      <c r="J1660" s="5"/>
    </row>
    <row r="1661" spans="2:10" x14ac:dyDescent="0.25">
      <c r="B1661" s="1"/>
      <c r="C1661" s="1"/>
      <c r="D1661" s="8"/>
      <c r="E1661" s="8"/>
      <c r="F1661" s="8"/>
      <c r="G1661" s="8"/>
      <c r="H1661" s="5"/>
      <c r="I1661" s="5"/>
      <c r="J1661" s="5"/>
    </row>
    <row r="1662" spans="2:10" x14ac:dyDescent="0.25">
      <c r="B1662" s="1"/>
      <c r="C1662" s="1"/>
      <c r="D1662" s="8"/>
      <c r="E1662" s="8"/>
      <c r="F1662" s="8"/>
      <c r="G1662" s="8"/>
      <c r="H1662" s="5"/>
      <c r="I1662" s="5"/>
      <c r="J1662" s="5"/>
    </row>
    <row r="1663" spans="2:10" x14ac:dyDescent="0.25">
      <c r="B1663" s="1"/>
      <c r="C1663" s="1"/>
      <c r="D1663" s="8"/>
      <c r="E1663" s="8"/>
      <c r="F1663" s="8"/>
      <c r="G1663" s="8"/>
      <c r="H1663" s="5"/>
      <c r="I1663" s="5"/>
      <c r="J1663" s="5"/>
    </row>
    <row r="1664" spans="2:10" x14ac:dyDescent="0.25">
      <c r="B1664" s="1"/>
      <c r="C1664" s="1"/>
      <c r="D1664" s="8"/>
      <c r="E1664" s="8"/>
      <c r="F1664" s="8"/>
      <c r="G1664" s="8"/>
      <c r="H1664" s="5"/>
      <c r="I1664" s="5"/>
      <c r="J1664" s="5"/>
    </row>
    <row r="1665" spans="2:10" x14ac:dyDescent="0.25">
      <c r="B1665" s="1"/>
      <c r="C1665" s="1"/>
      <c r="D1665" s="8"/>
      <c r="E1665" s="8"/>
      <c r="F1665" s="8"/>
      <c r="G1665" s="8"/>
      <c r="H1665" s="5"/>
      <c r="I1665" s="5"/>
      <c r="J1665" s="5"/>
    </row>
    <row r="1666" spans="2:10" x14ac:dyDescent="0.25">
      <c r="B1666" s="1"/>
      <c r="C1666" s="1"/>
      <c r="D1666" s="8"/>
      <c r="E1666" s="8"/>
      <c r="F1666" s="8"/>
      <c r="G1666" s="8"/>
      <c r="H1666" s="5"/>
      <c r="I1666" s="5"/>
      <c r="J1666" s="5"/>
    </row>
    <row r="1667" spans="2:10" x14ac:dyDescent="0.25">
      <c r="B1667" s="1"/>
      <c r="C1667" s="1"/>
      <c r="D1667" s="8"/>
      <c r="E1667" s="8"/>
      <c r="F1667" s="8"/>
      <c r="G1667" s="8"/>
      <c r="H1667" s="5"/>
      <c r="I1667" s="5"/>
      <c r="J1667" s="5"/>
    </row>
    <row r="1668" spans="2:10" x14ac:dyDescent="0.25">
      <c r="B1668" s="1"/>
      <c r="C1668" s="1"/>
      <c r="D1668" s="8"/>
      <c r="E1668" s="8"/>
      <c r="F1668" s="8"/>
      <c r="G1668" s="8"/>
      <c r="H1668" s="5"/>
      <c r="I1668" s="5"/>
      <c r="J1668" s="5"/>
    </row>
    <row r="1669" spans="2:10" x14ac:dyDescent="0.25">
      <c r="B1669" s="1"/>
      <c r="C1669" s="1"/>
      <c r="D1669" s="8"/>
      <c r="E1669" s="8"/>
      <c r="F1669" s="8"/>
      <c r="G1669" s="8"/>
      <c r="H1669" s="5"/>
      <c r="I1669" s="5"/>
      <c r="J1669" s="5"/>
    </row>
    <row r="1670" spans="2:10" x14ac:dyDescent="0.25">
      <c r="B1670" s="1"/>
      <c r="C1670" s="1"/>
      <c r="D1670" s="8"/>
      <c r="E1670" s="8"/>
      <c r="F1670" s="8"/>
      <c r="G1670" s="8"/>
      <c r="H1670" s="5"/>
      <c r="I1670" s="5"/>
      <c r="J1670" s="5"/>
    </row>
    <row r="1671" spans="2:10" x14ac:dyDescent="0.25">
      <c r="B1671" s="1"/>
      <c r="C1671" s="1"/>
      <c r="D1671" s="8"/>
      <c r="E1671" s="8"/>
      <c r="F1671" s="8"/>
      <c r="G1671" s="8"/>
      <c r="H1671" s="5"/>
      <c r="I1671" s="5"/>
      <c r="J1671" s="5"/>
    </row>
    <row r="1672" spans="2:10" x14ac:dyDescent="0.25">
      <c r="B1672" s="1"/>
      <c r="C1672" s="1"/>
      <c r="D1672" s="8"/>
      <c r="E1672" s="8"/>
      <c r="F1672" s="8"/>
      <c r="G1672" s="8"/>
      <c r="H1672" s="5"/>
      <c r="I1672" s="5"/>
      <c r="J1672" s="5"/>
    </row>
    <row r="1673" spans="2:10" x14ac:dyDescent="0.25">
      <c r="B1673" s="1"/>
      <c r="C1673" s="1"/>
      <c r="D1673" s="8"/>
      <c r="E1673" s="8"/>
      <c r="F1673" s="8"/>
      <c r="G1673" s="8"/>
      <c r="H1673" s="5"/>
      <c r="I1673" s="5"/>
      <c r="J1673" s="5"/>
    </row>
    <row r="1674" spans="2:10" x14ac:dyDescent="0.25">
      <c r="B1674" s="1"/>
      <c r="C1674" s="1"/>
      <c r="D1674" s="8"/>
      <c r="E1674" s="8"/>
      <c r="F1674" s="8"/>
      <c r="G1674" s="8"/>
      <c r="H1674" s="5"/>
      <c r="I1674" s="5"/>
      <c r="J1674" s="5"/>
    </row>
    <row r="1675" spans="2:10" x14ac:dyDescent="0.25">
      <c r="B1675" s="1"/>
      <c r="C1675" s="1"/>
      <c r="D1675" s="8"/>
      <c r="E1675" s="8"/>
      <c r="F1675" s="8"/>
      <c r="G1675" s="8"/>
      <c r="H1675" s="5"/>
      <c r="I1675" s="5"/>
      <c r="J1675" s="5"/>
    </row>
    <row r="1676" spans="2:10" x14ac:dyDescent="0.25">
      <c r="B1676" s="1"/>
      <c r="C1676" s="1"/>
      <c r="D1676" s="8"/>
      <c r="E1676" s="8"/>
      <c r="F1676" s="8"/>
      <c r="G1676" s="8"/>
      <c r="H1676" s="5"/>
      <c r="I1676" s="5"/>
      <c r="J1676" s="5"/>
    </row>
    <row r="1677" spans="2:10" x14ac:dyDescent="0.25">
      <c r="B1677" s="1"/>
      <c r="C1677" s="1"/>
      <c r="D1677" s="8"/>
      <c r="E1677" s="8"/>
      <c r="F1677" s="8"/>
      <c r="G1677" s="8"/>
      <c r="H1677" s="5"/>
      <c r="I1677" s="5"/>
      <c r="J1677" s="5"/>
    </row>
    <row r="1678" spans="2:10" x14ac:dyDescent="0.25">
      <c r="B1678" s="1"/>
      <c r="C1678" s="1"/>
      <c r="D1678" s="8"/>
      <c r="E1678" s="8"/>
      <c r="F1678" s="8"/>
      <c r="G1678" s="8"/>
      <c r="H1678" s="5"/>
      <c r="I1678" s="5"/>
      <c r="J1678" s="5"/>
    </row>
    <row r="1679" spans="2:10" x14ac:dyDescent="0.25">
      <c r="B1679" s="1"/>
      <c r="C1679" s="1"/>
      <c r="D1679" s="8"/>
      <c r="E1679" s="8"/>
      <c r="F1679" s="8"/>
      <c r="G1679" s="8"/>
      <c r="H1679" s="5"/>
      <c r="I1679" s="5"/>
      <c r="J1679" s="5"/>
    </row>
    <row r="1680" spans="2:10" x14ac:dyDescent="0.25">
      <c r="B1680" s="1"/>
      <c r="C1680" s="1"/>
      <c r="D1680" s="8"/>
      <c r="E1680" s="8"/>
      <c r="F1680" s="8"/>
      <c r="G1680" s="8"/>
      <c r="H1680" s="5"/>
      <c r="I1680" s="5"/>
      <c r="J1680" s="5"/>
    </row>
    <row r="1681" spans="2:10" x14ac:dyDescent="0.25">
      <c r="B1681" s="1"/>
      <c r="C1681" s="1"/>
      <c r="D1681" s="8"/>
      <c r="E1681" s="8"/>
      <c r="F1681" s="8"/>
      <c r="G1681" s="8"/>
      <c r="H1681" s="5"/>
      <c r="I1681" s="5"/>
      <c r="J1681" s="5"/>
    </row>
    <row r="1682" spans="2:10" x14ac:dyDescent="0.25">
      <c r="B1682" s="1"/>
      <c r="C1682" s="1"/>
      <c r="D1682" s="8"/>
      <c r="E1682" s="8"/>
      <c r="F1682" s="8"/>
      <c r="G1682" s="8"/>
      <c r="H1682" s="5"/>
      <c r="I1682" s="5"/>
      <c r="J1682" s="5"/>
    </row>
    <row r="1683" spans="2:10" x14ac:dyDescent="0.25">
      <c r="B1683" s="1"/>
      <c r="C1683" s="1"/>
      <c r="D1683" s="8"/>
      <c r="E1683" s="8"/>
      <c r="F1683" s="8"/>
      <c r="G1683" s="8"/>
      <c r="H1683" s="5"/>
      <c r="I1683" s="5"/>
      <c r="J1683" s="5"/>
    </row>
    <row r="1684" spans="2:10" x14ac:dyDescent="0.25">
      <c r="B1684" s="1"/>
      <c r="C1684" s="1"/>
      <c r="D1684" s="8"/>
      <c r="E1684" s="8"/>
      <c r="F1684" s="8"/>
      <c r="G1684" s="8"/>
      <c r="H1684" s="5"/>
      <c r="I1684" s="5"/>
      <c r="J1684" s="5"/>
    </row>
    <row r="1685" spans="2:10" x14ac:dyDescent="0.25">
      <c r="B1685" s="1"/>
      <c r="C1685" s="1"/>
      <c r="D1685" s="8"/>
      <c r="E1685" s="8"/>
      <c r="F1685" s="8"/>
      <c r="G1685" s="8"/>
      <c r="H1685" s="5"/>
      <c r="I1685" s="5"/>
      <c r="J1685" s="5"/>
    </row>
    <row r="1686" spans="2:10" x14ac:dyDescent="0.25">
      <c r="B1686" s="1"/>
      <c r="C1686" s="1"/>
      <c r="D1686" s="8"/>
      <c r="E1686" s="8"/>
      <c r="F1686" s="8"/>
      <c r="G1686" s="8"/>
      <c r="H1686" s="5"/>
      <c r="I1686" s="5"/>
      <c r="J1686" s="5"/>
    </row>
    <row r="1687" spans="2:10" x14ac:dyDescent="0.25">
      <c r="B1687" s="1"/>
      <c r="C1687" s="1"/>
      <c r="D1687" s="8"/>
      <c r="E1687" s="8"/>
      <c r="F1687" s="8"/>
      <c r="G1687" s="8"/>
      <c r="H1687" s="5"/>
      <c r="I1687" s="5"/>
      <c r="J1687" s="5"/>
    </row>
    <row r="1688" spans="2:10" x14ac:dyDescent="0.25">
      <c r="B1688" s="1"/>
      <c r="C1688" s="1"/>
      <c r="D1688" s="8"/>
      <c r="E1688" s="8"/>
      <c r="F1688" s="8"/>
      <c r="G1688" s="8"/>
      <c r="H1688" s="5"/>
      <c r="I1688" s="5"/>
      <c r="J1688" s="5"/>
    </row>
    <row r="1689" spans="2:10" x14ac:dyDescent="0.25">
      <c r="B1689" s="1"/>
      <c r="C1689" s="1"/>
      <c r="D1689" s="8"/>
      <c r="E1689" s="8"/>
      <c r="F1689" s="8"/>
      <c r="G1689" s="8"/>
      <c r="H1689" s="5"/>
      <c r="I1689" s="5"/>
      <c r="J1689" s="5"/>
    </row>
    <row r="1690" spans="2:10" x14ac:dyDescent="0.25">
      <c r="B1690" s="1"/>
      <c r="C1690" s="1"/>
      <c r="D1690" s="8"/>
      <c r="E1690" s="8"/>
      <c r="F1690" s="8"/>
      <c r="G1690" s="8"/>
      <c r="H1690" s="5"/>
      <c r="I1690" s="5"/>
      <c r="J1690" s="5"/>
    </row>
    <row r="1691" spans="2:10" x14ac:dyDescent="0.25">
      <c r="B1691" s="1"/>
      <c r="C1691" s="1"/>
      <c r="D1691" s="8"/>
      <c r="E1691" s="8"/>
      <c r="F1691" s="8"/>
      <c r="G1691" s="8"/>
      <c r="H1691" s="5"/>
      <c r="I1691" s="5"/>
      <c r="J1691" s="5"/>
    </row>
    <row r="1692" spans="2:10" x14ac:dyDescent="0.25">
      <c r="B1692" s="1"/>
      <c r="C1692" s="1"/>
      <c r="D1692" s="8"/>
      <c r="E1692" s="8"/>
      <c r="F1692" s="8"/>
      <c r="G1692" s="8"/>
      <c r="H1692" s="5"/>
      <c r="I1692" s="5"/>
      <c r="J1692" s="5"/>
    </row>
    <row r="1693" spans="2:10" x14ac:dyDescent="0.25">
      <c r="B1693" s="1"/>
      <c r="C1693" s="1"/>
      <c r="D1693" s="8"/>
      <c r="E1693" s="8"/>
      <c r="F1693" s="8"/>
      <c r="G1693" s="8"/>
      <c r="H1693" s="5"/>
      <c r="I1693" s="5"/>
      <c r="J1693" s="5"/>
    </row>
    <row r="1694" spans="2:10" x14ac:dyDescent="0.25">
      <c r="B1694" s="1"/>
      <c r="C1694" s="1"/>
      <c r="D1694" s="8"/>
      <c r="E1694" s="8"/>
      <c r="F1694" s="8"/>
      <c r="G1694" s="8"/>
      <c r="H1694" s="5"/>
      <c r="I1694" s="5"/>
      <c r="J1694" s="5"/>
    </row>
    <row r="1695" spans="2:10" x14ac:dyDescent="0.25">
      <c r="B1695" s="1"/>
      <c r="C1695" s="1"/>
      <c r="D1695" s="8"/>
      <c r="E1695" s="8"/>
      <c r="F1695" s="8"/>
      <c r="G1695" s="8"/>
      <c r="H1695" s="5"/>
      <c r="I1695" s="5"/>
      <c r="J1695" s="5"/>
    </row>
    <row r="1696" spans="2:10" x14ac:dyDescent="0.25">
      <c r="B1696" s="1"/>
      <c r="C1696" s="1"/>
      <c r="D1696" s="8"/>
      <c r="E1696" s="8"/>
      <c r="F1696" s="8"/>
      <c r="G1696" s="8"/>
      <c r="H1696" s="5"/>
      <c r="I1696" s="5"/>
      <c r="J1696" s="5"/>
    </row>
    <row r="1697" spans="2:10" x14ac:dyDescent="0.25">
      <c r="B1697" s="1"/>
      <c r="C1697" s="1"/>
      <c r="D1697" s="8"/>
      <c r="E1697" s="8"/>
      <c r="F1697" s="8"/>
      <c r="G1697" s="8"/>
      <c r="H1697" s="5"/>
      <c r="I1697" s="5"/>
      <c r="J1697" s="5"/>
    </row>
    <row r="1698" spans="2:10" x14ac:dyDescent="0.25">
      <c r="B1698" s="1"/>
      <c r="C1698" s="1"/>
      <c r="D1698" s="8"/>
      <c r="E1698" s="8"/>
      <c r="F1698" s="8"/>
      <c r="G1698" s="8"/>
      <c r="H1698" s="5"/>
      <c r="I1698" s="5"/>
      <c r="J1698" s="5"/>
    </row>
    <row r="1699" spans="2:10" x14ac:dyDescent="0.25">
      <c r="B1699" s="1"/>
      <c r="C1699" s="1"/>
      <c r="D1699" s="8"/>
      <c r="E1699" s="8"/>
      <c r="F1699" s="8"/>
      <c r="G1699" s="8"/>
      <c r="H1699" s="5"/>
      <c r="I1699" s="5"/>
      <c r="J1699" s="5"/>
    </row>
    <row r="1700" spans="2:10" x14ac:dyDescent="0.25">
      <c r="B1700" s="1"/>
      <c r="C1700" s="1"/>
      <c r="D1700" s="8"/>
      <c r="E1700" s="8"/>
      <c r="F1700" s="8"/>
      <c r="G1700" s="8"/>
      <c r="H1700" s="5"/>
      <c r="I1700" s="5"/>
      <c r="J1700" s="5"/>
    </row>
    <row r="1701" spans="2:10" x14ac:dyDescent="0.25">
      <c r="B1701" s="1"/>
      <c r="C1701" s="1"/>
      <c r="D1701" s="8"/>
      <c r="E1701" s="8"/>
      <c r="F1701" s="8"/>
      <c r="G1701" s="8"/>
      <c r="H1701" s="5"/>
      <c r="I1701" s="5"/>
      <c r="J1701" s="5"/>
    </row>
    <row r="1702" spans="2:10" x14ac:dyDescent="0.25">
      <c r="B1702" s="1"/>
      <c r="C1702" s="1"/>
      <c r="D1702" s="8"/>
      <c r="E1702" s="8"/>
      <c r="F1702" s="8"/>
      <c r="G1702" s="8"/>
      <c r="H1702" s="5"/>
      <c r="I1702" s="5"/>
      <c r="J1702" s="5"/>
    </row>
    <row r="1703" spans="2:10" x14ac:dyDescent="0.25">
      <c r="B1703" s="1"/>
      <c r="C1703" s="1"/>
      <c r="D1703" s="8"/>
      <c r="E1703" s="8"/>
      <c r="F1703" s="8"/>
      <c r="G1703" s="8"/>
      <c r="H1703" s="5"/>
      <c r="I1703" s="5"/>
      <c r="J1703" s="5"/>
    </row>
    <row r="1704" spans="2:10" x14ac:dyDescent="0.25">
      <c r="B1704" s="1"/>
      <c r="C1704" s="1"/>
      <c r="D1704" s="8"/>
      <c r="E1704" s="8"/>
      <c r="F1704" s="8"/>
      <c r="G1704" s="8"/>
      <c r="H1704" s="5"/>
      <c r="I1704" s="5"/>
      <c r="J1704" s="5"/>
    </row>
    <row r="1705" spans="2:10" x14ac:dyDescent="0.25">
      <c r="B1705" s="1"/>
      <c r="C1705" s="1"/>
      <c r="D1705" s="8"/>
      <c r="E1705" s="8"/>
      <c r="F1705" s="8"/>
      <c r="G1705" s="8"/>
      <c r="H1705" s="5"/>
      <c r="I1705" s="5"/>
      <c r="J1705" s="5"/>
    </row>
    <row r="1706" spans="2:10" x14ac:dyDescent="0.25">
      <c r="B1706" s="1"/>
      <c r="C1706" s="1"/>
      <c r="D1706" s="8"/>
      <c r="E1706" s="8"/>
      <c r="F1706" s="8"/>
      <c r="G1706" s="8"/>
      <c r="H1706" s="5"/>
      <c r="I1706" s="5"/>
      <c r="J1706" s="5"/>
    </row>
    <row r="1707" spans="2:10" x14ac:dyDescent="0.25">
      <c r="B1707" s="1"/>
      <c r="C1707" s="1"/>
      <c r="D1707" s="8"/>
      <c r="E1707" s="8"/>
      <c r="F1707" s="8"/>
      <c r="G1707" s="8"/>
      <c r="H1707" s="5"/>
      <c r="I1707" s="5"/>
      <c r="J1707" s="5"/>
    </row>
    <row r="1708" spans="2:10" x14ac:dyDescent="0.25">
      <c r="B1708" s="1"/>
      <c r="C1708" s="1"/>
      <c r="D1708" s="8"/>
      <c r="E1708" s="8"/>
      <c r="F1708" s="8"/>
      <c r="G1708" s="8"/>
      <c r="H1708" s="5"/>
      <c r="I1708" s="5"/>
      <c r="J1708" s="5"/>
    </row>
    <row r="1709" spans="2:10" x14ac:dyDescent="0.25">
      <c r="B1709" s="1"/>
      <c r="C1709" s="1"/>
      <c r="D1709" s="8"/>
      <c r="E1709" s="8"/>
      <c r="F1709" s="8"/>
      <c r="G1709" s="8"/>
      <c r="H1709" s="5"/>
      <c r="I1709" s="5"/>
      <c r="J1709" s="5"/>
    </row>
    <row r="1710" spans="2:10" x14ac:dyDescent="0.25">
      <c r="B1710" s="1"/>
      <c r="C1710" s="1"/>
      <c r="D1710" s="8"/>
      <c r="E1710" s="8"/>
      <c r="F1710" s="8"/>
      <c r="G1710" s="8"/>
      <c r="H1710" s="5"/>
      <c r="I1710" s="5"/>
      <c r="J1710" s="5"/>
    </row>
    <row r="1711" spans="2:10" x14ac:dyDescent="0.25">
      <c r="B1711" s="1"/>
      <c r="C1711" s="1"/>
      <c r="D1711" s="8"/>
      <c r="E1711" s="8"/>
      <c r="F1711" s="8"/>
      <c r="G1711" s="8"/>
      <c r="H1711" s="5"/>
      <c r="I1711" s="5"/>
      <c r="J1711" s="5"/>
    </row>
    <row r="1712" spans="2:10" x14ac:dyDescent="0.25">
      <c r="B1712" s="1"/>
      <c r="C1712" s="1"/>
      <c r="D1712" s="8"/>
      <c r="E1712" s="8"/>
      <c r="F1712" s="8"/>
      <c r="G1712" s="8"/>
      <c r="H1712" s="5"/>
      <c r="I1712" s="5"/>
      <c r="J1712" s="5"/>
    </row>
    <row r="1713" spans="2:10" x14ac:dyDescent="0.25">
      <c r="B1713" s="1"/>
      <c r="C1713" s="1"/>
      <c r="D1713" s="8"/>
      <c r="E1713" s="8"/>
      <c r="F1713" s="8"/>
      <c r="G1713" s="8"/>
      <c r="H1713" s="5"/>
      <c r="I1713" s="5"/>
      <c r="J1713" s="5"/>
    </row>
    <row r="1714" spans="2:10" x14ac:dyDescent="0.25">
      <c r="B1714" s="1"/>
      <c r="C1714" s="1"/>
      <c r="D1714" s="8"/>
      <c r="E1714" s="8"/>
      <c r="F1714" s="8"/>
      <c r="G1714" s="8"/>
      <c r="H1714" s="5"/>
      <c r="I1714" s="5"/>
      <c r="J1714" s="5"/>
    </row>
    <row r="1715" spans="2:10" x14ac:dyDescent="0.25">
      <c r="B1715" s="1"/>
      <c r="C1715" s="1"/>
      <c r="D1715" s="8"/>
      <c r="E1715" s="8"/>
      <c r="F1715" s="8"/>
      <c r="G1715" s="8"/>
      <c r="H1715" s="5"/>
      <c r="I1715" s="5"/>
      <c r="J1715" s="5"/>
    </row>
    <row r="1716" spans="2:10" x14ac:dyDescent="0.25">
      <c r="B1716" s="1"/>
      <c r="C1716" s="1"/>
      <c r="D1716" s="8"/>
      <c r="E1716" s="8"/>
      <c r="F1716" s="8"/>
      <c r="G1716" s="8"/>
      <c r="H1716" s="5"/>
      <c r="I1716" s="5"/>
      <c r="J1716" s="5"/>
    </row>
    <row r="1717" spans="2:10" x14ac:dyDescent="0.25">
      <c r="B1717" s="1"/>
      <c r="C1717" s="1"/>
      <c r="D1717" s="8"/>
      <c r="E1717" s="8"/>
      <c r="F1717" s="8"/>
      <c r="G1717" s="8"/>
      <c r="H1717" s="5"/>
      <c r="I1717" s="5"/>
      <c r="J1717" s="5"/>
    </row>
    <row r="1718" spans="2:10" x14ac:dyDescent="0.25">
      <c r="B1718" s="1"/>
      <c r="C1718" s="1"/>
      <c r="D1718" s="8"/>
      <c r="E1718" s="8"/>
      <c r="F1718" s="8"/>
      <c r="G1718" s="8"/>
      <c r="H1718" s="5"/>
      <c r="I1718" s="5"/>
      <c r="J1718" s="5"/>
    </row>
    <row r="1719" spans="2:10" x14ac:dyDescent="0.25">
      <c r="B1719" s="1"/>
      <c r="C1719" s="1"/>
      <c r="D1719" s="8"/>
      <c r="E1719" s="8"/>
      <c r="F1719" s="8"/>
      <c r="G1719" s="8"/>
      <c r="H1719" s="5"/>
      <c r="I1719" s="5"/>
      <c r="J1719" s="5"/>
    </row>
    <row r="1720" spans="2:10" x14ac:dyDescent="0.25">
      <c r="B1720" s="1"/>
      <c r="C1720" s="1"/>
      <c r="D1720" s="8"/>
      <c r="E1720" s="8"/>
      <c r="F1720" s="8"/>
      <c r="G1720" s="8"/>
      <c r="H1720" s="5"/>
      <c r="I1720" s="5"/>
      <c r="J1720" s="5"/>
    </row>
    <row r="1721" spans="2:10" x14ac:dyDescent="0.25">
      <c r="B1721" s="1"/>
      <c r="C1721" s="1"/>
      <c r="D1721" s="8"/>
      <c r="E1721" s="8"/>
      <c r="F1721" s="8"/>
      <c r="G1721" s="8"/>
      <c r="H1721" s="5"/>
      <c r="I1721" s="5"/>
      <c r="J1721" s="5"/>
    </row>
    <row r="1722" spans="2:10" x14ac:dyDescent="0.25">
      <c r="B1722" s="1"/>
      <c r="C1722" s="1"/>
      <c r="D1722" s="8"/>
      <c r="E1722" s="8"/>
      <c r="F1722" s="8"/>
      <c r="G1722" s="8"/>
      <c r="H1722" s="5"/>
      <c r="I1722" s="5"/>
      <c r="J1722" s="5"/>
    </row>
    <row r="1723" spans="2:10" x14ac:dyDescent="0.25">
      <c r="B1723" s="1"/>
      <c r="C1723" s="1"/>
      <c r="D1723" s="8"/>
      <c r="E1723" s="8"/>
      <c r="F1723" s="8"/>
      <c r="G1723" s="8"/>
      <c r="H1723" s="5"/>
      <c r="I1723" s="5"/>
      <c r="J1723" s="5"/>
    </row>
    <row r="1724" spans="2:10" x14ac:dyDescent="0.25">
      <c r="B1724" s="1"/>
      <c r="C1724" s="1"/>
      <c r="D1724" s="8"/>
      <c r="E1724" s="8"/>
      <c r="F1724" s="8"/>
      <c r="G1724" s="8"/>
      <c r="H1724" s="5"/>
      <c r="I1724" s="5"/>
      <c r="J1724" s="5"/>
    </row>
    <row r="1725" spans="2:10" x14ac:dyDescent="0.25">
      <c r="B1725" s="1"/>
      <c r="C1725" s="1"/>
      <c r="D1725" s="8"/>
      <c r="E1725" s="8"/>
      <c r="F1725" s="8"/>
      <c r="G1725" s="8"/>
      <c r="H1725" s="5"/>
      <c r="I1725" s="5"/>
      <c r="J1725" s="5"/>
    </row>
    <row r="1726" spans="2:10" x14ac:dyDescent="0.25">
      <c r="B1726" s="1"/>
      <c r="C1726" s="1"/>
      <c r="D1726" s="8"/>
      <c r="E1726" s="8"/>
      <c r="F1726" s="8"/>
      <c r="G1726" s="8"/>
      <c r="H1726" s="5"/>
      <c r="I1726" s="5"/>
      <c r="J1726" s="5"/>
    </row>
    <row r="1727" spans="2:10" x14ac:dyDescent="0.25">
      <c r="B1727" s="1"/>
      <c r="C1727" s="1"/>
      <c r="D1727" s="8"/>
      <c r="E1727" s="8"/>
      <c r="F1727" s="8"/>
      <c r="G1727" s="8"/>
      <c r="H1727" s="5"/>
      <c r="I1727" s="5"/>
      <c r="J1727" s="5"/>
    </row>
    <row r="1728" spans="2:10" x14ac:dyDescent="0.25">
      <c r="B1728" s="1"/>
      <c r="C1728" s="1"/>
      <c r="D1728" s="8"/>
      <c r="E1728" s="8"/>
      <c r="F1728" s="8"/>
      <c r="G1728" s="8"/>
      <c r="H1728" s="5"/>
      <c r="I1728" s="5"/>
      <c r="J1728" s="5"/>
    </row>
    <row r="1729" spans="2:10" x14ac:dyDescent="0.25">
      <c r="B1729" s="1"/>
      <c r="C1729" s="1"/>
      <c r="D1729" s="8"/>
      <c r="E1729" s="8"/>
      <c r="F1729" s="8"/>
      <c r="G1729" s="8"/>
      <c r="H1729" s="5"/>
      <c r="I1729" s="5"/>
      <c r="J1729" s="5"/>
    </row>
    <row r="1730" spans="2:10" x14ac:dyDescent="0.25">
      <c r="B1730" s="1"/>
      <c r="C1730" s="1"/>
      <c r="D1730" s="8"/>
      <c r="E1730" s="8"/>
      <c r="F1730" s="8"/>
      <c r="G1730" s="8"/>
      <c r="H1730" s="5"/>
      <c r="I1730" s="5"/>
      <c r="J1730" s="5"/>
    </row>
    <row r="1731" spans="2:10" x14ac:dyDescent="0.25">
      <c r="B1731" s="1"/>
      <c r="C1731" s="1"/>
      <c r="D1731" s="8"/>
      <c r="E1731" s="8"/>
      <c r="F1731" s="8"/>
      <c r="G1731" s="8"/>
      <c r="H1731" s="5"/>
      <c r="I1731" s="5"/>
      <c r="J1731" s="5"/>
    </row>
    <row r="1732" spans="2:10" x14ac:dyDescent="0.25">
      <c r="B1732" s="1"/>
      <c r="C1732" s="1"/>
      <c r="D1732" s="8"/>
      <c r="E1732" s="8"/>
      <c r="F1732" s="8"/>
      <c r="G1732" s="8"/>
      <c r="H1732" s="5"/>
      <c r="I1732" s="5"/>
      <c r="J1732" s="5"/>
    </row>
    <row r="1733" spans="2:10" x14ac:dyDescent="0.25">
      <c r="B1733" s="1"/>
      <c r="C1733" s="1"/>
      <c r="D1733" s="8"/>
      <c r="E1733" s="8"/>
      <c r="F1733" s="8"/>
      <c r="G1733" s="8"/>
      <c r="H1733" s="5"/>
      <c r="I1733" s="5"/>
      <c r="J1733" s="5"/>
    </row>
    <row r="1734" spans="2:10" x14ac:dyDescent="0.25">
      <c r="B1734" s="1"/>
      <c r="C1734" s="1"/>
      <c r="D1734" s="8"/>
      <c r="E1734" s="8"/>
      <c r="F1734" s="8"/>
      <c r="G1734" s="8"/>
      <c r="H1734" s="5"/>
      <c r="I1734" s="5"/>
      <c r="J1734" s="5"/>
    </row>
    <row r="1735" spans="2:10" x14ac:dyDescent="0.25">
      <c r="B1735" s="1"/>
      <c r="C1735" s="1"/>
      <c r="D1735" s="8"/>
      <c r="E1735" s="8"/>
      <c r="F1735" s="8"/>
      <c r="G1735" s="8"/>
      <c r="H1735" s="5"/>
      <c r="I1735" s="5"/>
      <c r="J1735" s="5"/>
    </row>
    <row r="1736" spans="2:10" x14ac:dyDescent="0.25">
      <c r="B1736" s="1"/>
      <c r="C1736" s="1"/>
      <c r="D1736" s="8"/>
      <c r="E1736" s="8"/>
      <c r="F1736" s="8"/>
      <c r="G1736" s="8"/>
      <c r="H1736" s="5"/>
      <c r="I1736" s="5"/>
      <c r="J1736" s="5"/>
    </row>
    <row r="1737" spans="2:10" x14ac:dyDescent="0.25">
      <c r="B1737" s="1"/>
      <c r="C1737" s="1"/>
      <c r="D1737" s="8"/>
      <c r="E1737" s="8"/>
      <c r="F1737" s="8"/>
      <c r="G1737" s="8"/>
      <c r="H1737" s="5"/>
      <c r="I1737" s="5"/>
      <c r="J1737" s="5"/>
    </row>
    <row r="1738" spans="2:10" x14ac:dyDescent="0.25">
      <c r="B1738" s="1"/>
      <c r="C1738" s="1"/>
      <c r="D1738" s="8"/>
      <c r="E1738" s="8"/>
      <c r="F1738" s="8"/>
      <c r="G1738" s="8"/>
      <c r="H1738" s="5"/>
      <c r="I1738" s="5"/>
      <c r="J1738" s="5"/>
    </row>
    <row r="1739" spans="2:10" x14ac:dyDescent="0.25">
      <c r="B1739" s="1"/>
      <c r="C1739" s="1"/>
      <c r="D1739" s="8"/>
      <c r="E1739" s="8"/>
      <c r="F1739" s="8"/>
      <c r="G1739" s="8"/>
      <c r="H1739" s="5"/>
      <c r="I1739" s="5"/>
      <c r="J1739" s="5"/>
    </row>
    <row r="1740" spans="2:10" x14ac:dyDescent="0.25">
      <c r="B1740" s="1"/>
      <c r="C1740" s="1"/>
      <c r="D1740" s="8"/>
      <c r="E1740" s="8"/>
      <c r="F1740" s="8"/>
      <c r="G1740" s="8"/>
      <c r="H1740" s="5"/>
      <c r="I1740" s="5"/>
      <c r="J1740" s="5"/>
    </row>
    <row r="1741" spans="2:10" x14ac:dyDescent="0.25">
      <c r="B1741" s="1"/>
      <c r="C1741" s="1"/>
      <c r="D1741" s="8"/>
      <c r="E1741" s="8"/>
      <c r="F1741" s="8"/>
      <c r="G1741" s="8"/>
      <c r="H1741" s="5"/>
      <c r="I1741" s="5"/>
      <c r="J1741" s="5"/>
    </row>
    <row r="1742" spans="2:10" x14ac:dyDescent="0.25">
      <c r="B1742" s="1"/>
      <c r="C1742" s="1"/>
      <c r="D1742" s="8"/>
      <c r="E1742" s="8"/>
      <c r="F1742" s="8"/>
      <c r="G1742" s="8"/>
      <c r="H1742" s="5"/>
      <c r="I1742" s="5"/>
      <c r="J1742" s="5"/>
    </row>
    <row r="1743" spans="2:10" x14ac:dyDescent="0.25">
      <c r="B1743" s="1"/>
      <c r="C1743" s="1"/>
      <c r="D1743" s="8"/>
      <c r="E1743" s="8"/>
      <c r="F1743" s="8"/>
      <c r="G1743" s="8"/>
      <c r="H1743" s="5"/>
      <c r="I1743" s="5"/>
      <c r="J1743" s="5"/>
    </row>
    <row r="1744" spans="2:10" x14ac:dyDescent="0.25">
      <c r="B1744" s="1"/>
      <c r="C1744" s="1"/>
      <c r="D1744" s="8"/>
      <c r="E1744" s="8"/>
      <c r="F1744" s="8"/>
      <c r="G1744" s="8"/>
      <c r="H1744" s="5"/>
      <c r="I1744" s="5"/>
      <c r="J1744" s="5"/>
    </row>
    <row r="1745" spans="2:10" x14ac:dyDescent="0.25">
      <c r="B1745" s="1"/>
      <c r="C1745" s="1"/>
      <c r="D1745" s="8"/>
      <c r="E1745" s="8"/>
      <c r="F1745" s="8"/>
      <c r="G1745" s="8"/>
      <c r="H1745" s="5"/>
      <c r="I1745" s="5"/>
      <c r="J1745" s="5"/>
    </row>
    <row r="1746" spans="2:10" x14ac:dyDescent="0.25">
      <c r="B1746" s="1"/>
      <c r="C1746" s="1"/>
      <c r="D1746" s="8"/>
      <c r="E1746" s="8"/>
      <c r="F1746" s="8"/>
      <c r="G1746" s="8"/>
      <c r="H1746" s="5"/>
      <c r="I1746" s="5"/>
      <c r="J1746" s="5"/>
    </row>
    <row r="1747" spans="2:10" x14ac:dyDescent="0.25">
      <c r="B1747" s="1"/>
      <c r="C1747" s="1"/>
      <c r="D1747" s="8"/>
      <c r="E1747" s="8"/>
      <c r="F1747" s="8"/>
      <c r="G1747" s="8"/>
      <c r="H1747" s="5"/>
      <c r="I1747" s="5"/>
      <c r="J1747" s="5"/>
    </row>
    <row r="1748" spans="2:10" x14ac:dyDescent="0.25">
      <c r="B1748" s="1"/>
      <c r="C1748" s="1"/>
      <c r="D1748" s="8"/>
      <c r="E1748" s="8"/>
      <c r="F1748" s="8"/>
      <c r="G1748" s="8"/>
      <c r="H1748" s="5"/>
      <c r="I1748" s="5"/>
      <c r="J1748" s="5"/>
    </row>
    <row r="1749" spans="2:10" x14ac:dyDescent="0.25">
      <c r="B1749" s="1"/>
      <c r="C1749" s="1"/>
      <c r="D1749" s="8"/>
      <c r="E1749" s="8"/>
      <c r="F1749" s="8"/>
      <c r="G1749" s="8"/>
      <c r="H1749" s="5"/>
      <c r="I1749" s="5"/>
      <c r="J1749" s="5"/>
    </row>
    <row r="1750" spans="2:10" x14ac:dyDescent="0.25">
      <c r="B1750" s="1"/>
      <c r="C1750" s="1"/>
      <c r="D1750" s="8"/>
      <c r="E1750" s="8"/>
      <c r="F1750" s="8"/>
      <c r="G1750" s="8"/>
      <c r="H1750" s="5"/>
      <c r="I1750" s="5"/>
      <c r="J1750" s="5"/>
    </row>
    <row r="1751" spans="2:10" x14ac:dyDescent="0.25">
      <c r="B1751" s="1"/>
      <c r="C1751" s="1"/>
      <c r="D1751" s="8"/>
      <c r="E1751" s="8"/>
      <c r="F1751" s="8"/>
      <c r="G1751" s="8"/>
      <c r="H1751" s="5"/>
      <c r="I1751" s="5"/>
      <c r="J1751" s="5"/>
    </row>
    <row r="1752" spans="2:10" x14ac:dyDescent="0.25">
      <c r="B1752" s="1"/>
      <c r="C1752" s="1"/>
      <c r="D1752" s="8"/>
      <c r="E1752" s="8"/>
      <c r="F1752" s="8"/>
      <c r="G1752" s="8"/>
      <c r="H1752" s="5"/>
      <c r="I1752" s="5"/>
      <c r="J1752" s="5"/>
    </row>
    <row r="1753" spans="2:10" x14ac:dyDescent="0.25">
      <c r="B1753" s="1"/>
      <c r="C1753" s="1"/>
      <c r="D1753" s="8"/>
      <c r="E1753" s="8"/>
      <c r="F1753" s="8"/>
      <c r="G1753" s="8"/>
      <c r="H1753" s="5"/>
      <c r="I1753" s="5"/>
      <c r="J1753" s="5"/>
    </row>
    <row r="1754" spans="2:10" x14ac:dyDescent="0.25">
      <c r="B1754" s="1"/>
      <c r="C1754" s="1"/>
      <c r="D1754" s="8"/>
      <c r="E1754" s="8"/>
      <c r="F1754" s="8"/>
      <c r="G1754" s="8"/>
      <c r="H1754" s="5"/>
      <c r="I1754" s="5"/>
      <c r="J1754" s="5"/>
    </row>
    <row r="1755" spans="2:10" x14ac:dyDescent="0.25">
      <c r="B1755" s="1"/>
      <c r="C1755" s="1"/>
      <c r="D1755" s="8"/>
      <c r="E1755" s="8"/>
      <c r="F1755" s="8"/>
      <c r="G1755" s="8"/>
      <c r="H1755" s="5"/>
      <c r="I1755" s="5"/>
      <c r="J1755" s="5"/>
    </row>
    <row r="1756" spans="2:10" x14ac:dyDescent="0.25">
      <c r="B1756" s="1"/>
      <c r="C1756" s="1"/>
      <c r="D1756" s="8"/>
      <c r="E1756" s="8"/>
      <c r="F1756" s="8"/>
      <c r="G1756" s="8"/>
      <c r="H1756" s="5"/>
      <c r="I1756" s="5"/>
      <c r="J1756" s="5"/>
    </row>
    <row r="1757" spans="2:10" x14ac:dyDescent="0.25">
      <c r="B1757" s="1"/>
      <c r="C1757" s="1"/>
      <c r="D1757" s="8"/>
      <c r="E1757" s="8"/>
      <c r="F1757" s="8"/>
      <c r="G1757" s="8"/>
      <c r="H1757" s="5"/>
      <c r="I1757" s="5"/>
      <c r="J1757" s="5"/>
    </row>
    <row r="1758" spans="2:10" x14ac:dyDescent="0.25">
      <c r="B1758" s="1"/>
      <c r="C1758" s="1"/>
      <c r="D1758" s="8"/>
      <c r="E1758" s="8"/>
      <c r="F1758" s="8"/>
      <c r="G1758" s="8"/>
      <c r="H1758" s="5"/>
      <c r="I1758" s="5"/>
      <c r="J1758" s="5"/>
    </row>
    <row r="1759" spans="2:10" x14ac:dyDescent="0.25">
      <c r="B1759" s="1"/>
      <c r="C1759" s="1"/>
      <c r="D1759" s="8"/>
      <c r="E1759" s="8"/>
      <c r="F1759" s="8"/>
      <c r="G1759" s="8"/>
      <c r="H1759" s="5"/>
      <c r="I1759" s="5"/>
      <c r="J1759" s="5"/>
    </row>
    <row r="1760" spans="2:10" x14ac:dyDescent="0.25">
      <c r="B1760" s="1"/>
      <c r="C1760" s="1"/>
      <c r="D1760" s="8"/>
      <c r="E1760" s="8"/>
      <c r="F1760" s="8"/>
      <c r="G1760" s="8"/>
      <c r="H1760" s="5"/>
      <c r="I1760" s="5"/>
      <c r="J1760" s="5"/>
    </row>
    <row r="1761" spans="2:10" x14ac:dyDescent="0.25">
      <c r="B1761" s="1"/>
      <c r="C1761" s="1"/>
      <c r="D1761" s="8"/>
      <c r="E1761" s="8"/>
      <c r="F1761" s="8"/>
      <c r="G1761" s="8"/>
      <c r="H1761" s="5"/>
      <c r="I1761" s="5"/>
      <c r="J1761" s="5"/>
    </row>
    <row r="1762" spans="2:10" x14ac:dyDescent="0.25">
      <c r="B1762" s="1"/>
      <c r="C1762" s="1"/>
      <c r="D1762" s="8"/>
      <c r="E1762" s="8"/>
      <c r="F1762" s="8"/>
      <c r="G1762" s="8"/>
      <c r="H1762" s="5"/>
      <c r="I1762" s="5"/>
      <c r="J1762" s="5"/>
    </row>
    <row r="1763" spans="2:10" x14ac:dyDescent="0.25">
      <c r="B1763" s="1"/>
      <c r="C1763" s="1"/>
      <c r="D1763" s="8"/>
      <c r="E1763" s="8"/>
      <c r="F1763" s="8"/>
      <c r="G1763" s="8"/>
      <c r="H1763" s="5"/>
      <c r="I1763" s="5"/>
      <c r="J1763" s="5"/>
    </row>
    <row r="1764" spans="2:10" x14ac:dyDescent="0.25">
      <c r="B1764" s="1"/>
      <c r="C1764" s="1"/>
      <c r="D1764" s="8"/>
      <c r="E1764" s="8"/>
      <c r="F1764" s="8"/>
      <c r="G1764" s="8"/>
      <c r="H1764" s="5"/>
      <c r="I1764" s="5"/>
      <c r="J1764" s="5"/>
    </row>
    <row r="1765" spans="2:10" x14ac:dyDescent="0.25">
      <c r="B1765" s="1"/>
      <c r="C1765" s="1"/>
      <c r="D1765" s="8"/>
      <c r="E1765" s="8"/>
      <c r="F1765" s="8"/>
      <c r="G1765" s="8"/>
      <c r="H1765" s="5"/>
      <c r="I1765" s="5"/>
      <c r="J1765" s="5"/>
    </row>
    <row r="1766" spans="2:10" x14ac:dyDescent="0.25">
      <c r="B1766" s="1"/>
      <c r="C1766" s="1"/>
      <c r="D1766" s="8"/>
      <c r="E1766" s="8"/>
      <c r="F1766" s="8"/>
      <c r="G1766" s="8"/>
      <c r="H1766" s="5"/>
      <c r="I1766" s="5"/>
      <c r="J1766" s="5"/>
    </row>
    <row r="1767" spans="2:10" x14ac:dyDescent="0.25">
      <c r="B1767" s="1"/>
      <c r="C1767" s="1"/>
      <c r="D1767" s="8"/>
      <c r="E1767" s="8"/>
      <c r="F1767" s="8"/>
      <c r="G1767" s="8"/>
      <c r="H1767" s="5"/>
      <c r="I1767" s="5"/>
      <c r="J1767" s="5"/>
    </row>
    <row r="1768" spans="2:10" x14ac:dyDescent="0.25">
      <c r="B1768" s="1"/>
      <c r="C1768" s="1"/>
      <c r="D1768" s="8"/>
      <c r="E1768" s="8"/>
      <c r="F1768" s="8"/>
      <c r="G1768" s="8"/>
      <c r="H1768" s="5"/>
      <c r="I1768" s="5"/>
      <c r="J1768" s="5"/>
    </row>
    <row r="1769" spans="2:10" x14ac:dyDescent="0.25">
      <c r="B1769" s="1"/>
      <c r="C1769" s="1"/>
      <c r="D1769" s="8"/>
      <c r="E1769" s="8"/>
      <c r="F1769" s="8"/>
      <c r="G1769" s="8"/>
      <c r="H1769" s="5"/>
      <c r="I1769" s="5"/>
      <c r="J1769" s="5"/>
    </row>
    <row r="1770" spans="2:10" x14ac:dyDescent="0.25">
      <c r="B1770" s="1"/>
      <c r="C1770" s="1"/>
      <c r="D1770" s="8"/>
      <c r="E1770" s="8"/>
      <c r="F1770" s="8"/>
      <c r="G1770" s="8"/>
      <c r="H1770" s="5"/>
      <c r="I1770" s="5"/>
      <c r="J1770" s="5"/>
    </row>
    <row r="1771" spans="2:10" x14ac:dyDescent="0.25">
      <c r="B1771" s="1"/>
      <c r="C1771" s="1"/>
      <c r="D1771" s="8"/>
      <c r="E1771" s="8"/>
      <c r="F1771" s="8"/>
      <c r="G1771" s="8"/>
      <c r="H1771" s="5"/>
      <c r="I1771" s="5"/>
      <c r="J1771" s="5"/>
    </row>
    <row r="1772" spans="2:10" x14ac:dyDescent="0.25">
      <c r="B1772" s="1"/>
      <c r="C1772" s="1"/>
      <c r="D1772" s="8"/>
      <c r="E1772" s="8"/>
      <c r="F1772" s="8"/>
      <c r="G1772" s="8"/>
      <c r="H1772" s="5"/>
      <c r="I1772" s="5"/>
      <c r="J1772" s="5"/>
    </row>
    <row r="1773" spans="2:10" x14ac:dyDescent="0.25">
      <c r="B1773" s="1"/>
      <c r="C1773" s="1"/>
      <c r="D1773" s="8"/>
      <c r="E1773" s="8"/>
      <c r="F1773" s="8"/>
      <c r="G1773" s="8"/>
      <c r="H1773" s="5"/>
      <c r="I1773" s="5"/>
      <c r="J1773" s="5"/>
    </row>
    <row r="1774" spans="2:10" x14ac:dyDescent="0.25">
      <c r="B1774" s="1"/>
      <c r="C1774" s="1"/>
      <c r="D1774" s="8"/>
      <c r="E1774" s="8"/>
      <c r="F1774" s="8"/>
      <c r="G1774" s="8"/>
      <c r="H1774" s="5"/>
      <c r="I1774" s="5"/>
      <c r="J1774" s="5"/>
    </row>
    <row r="1775" spans="2:10" x14ac:dyDescent="0.25">
      <c r="B1775" s="1"/>
      <c r="C1775" s="1"/>
      <c r="D1775" s="8"/>
      <c r="E1775" s="8"/>
      <c r="F1775" s="8"/>
      <c r="G1775" s="8"/>
      <c r="H1775" s="5"/>
      <c r="I1775" s="5"/>
      <c r="J1775" s="5"/>
    </row>
    <row r="1776" spans="2:10" x14ac:dyDescent="0.25">
      <c r="B1776" s="1"/>
      <c r="C1776" s="1"/>
      <c r="D1776" s="8"/>
      <c r="E1776" s="8"/>
      <c r="F1776" s="8"/>
      <c r="G1776" s="8"/>
      <c r="H1776" s="5"/>
      <c r="I1776" s="5"/>
      <c r="J1776" s="5"/>
    </row>
    <row r="1777" spans="2:10" x14ac:dyDescent="0.25">
      <c r="B1777" s="1"/>
      <c r="C1777" s="1"/>
      <c r="D1777" s="8"/>
      <c r="E1777" s="8"/>
      <c r="F1777" s="8"/>
      <c r="G1777" s="8"/>
      <c r="H1777" s="5"/>
      <c r="I1777" s="5"/>
      <c r="J1777" s="5"/>
    </row>
    <row r="1778" spans="2:10" x14ac:dyDescent="0.25">
      <c r="B1778" s="1"/>
      <c r="C1778" s="1"/>
      <c r="D1778" s="8"/>
      <c r="E1778" s="8"/>
      <c r="F1778" s="8"/>
      <c r="G1778" s="8"/>
      <c r="H1778" s="5"/>
      <c r="I1778" s="5"/>
      <c r="J1778" s="5"/>
    </row>
    <row r="1779" spans="2:10" x14ac:dyDescent="0.25">
      <c r="B1779" s="1"/>
      <c r="C1779" s="1"/>
      <c r="D1779" s="8"/>
      <c r="E1779" s="8"/>
      <c r="F1779" s="8"/>
      <c r="G1779" s="8"/>
      <c r="H1779" s="5"/>
      <c r="I1779" s="5"/>
      <c r="J1779" s="5"/>
    </row>
    <row r="1780" spans="2:10" x14ac:dyDescent="0.25">
      <c r="B1780" s="1"/>
      <c r="C1780" s="1"/>
      <c r="D1780" s="8"/>
      <c r="E1780" s="8"/>
      <c r="F1780" s="8"/>
      <c r="G1780" s="8"/>
      <c r="H1780" s="5"/>
      <c r="I1780" s="5"/>
      <c r="J1780" s="5"/>
    </row>
    <row r="1781" spans="2:10" x14ac:dyDescent="0.25">
      <c r="B1781" s="1"/>
      <c r="C1781" s="1"/>
      <c r="D1781" s="8"/>
      <c r="E1781" s="8"/>
      <c r="F1781" s="8"/>
      <c r="G1781" s="8"/>
      <c r="H1781" s="5"/>
      <c r="I1781" s="5"/>
      <c r="J1781" s="5"/>
    </row>
    <row r="1782" spans="2:10" x14ac:dyDescent="0.25">
      <c r="B1782" s="1"/>
      <c r="C1782" s="1"/>
      <c r="D1782" s="8"/>
      <c r="E1782" s="8"/>
      <c r="F1782" s="8"/>
      <c r="G1782" s="8"/>
      <c r="H1782" s="5"/>
      <c r="I1782" s="5"/>
      <c r="J1782" s="5"/>
    </row>
    <row r="1783" spans="2:10" x14ac:dyDescent="0.25">
      <c r="B1783" s="1"/>
      <c r="C1783" s="1"/>
      <c r="D1783" s="8"/>
      <c r="E1783" s="8"/>
      <c r="F1783" s="8"/>
      <c r="G1783" s="8"/>
      <c r="H1783" s="5"/>
      <c r="I1783" s="5"/>
      <c r="J1783" s="5"/>
    </row>
    <row r="1784" spans="2:10" x14ac:dyDescent="0.25">
      <c r="B1784" s="1"/>
      <c r="C1784" s="1"/>
      <c r="D1784" s="8"/>
      <c r="E1784" s="8"/>
      <c r="F1784" s="8"/>
      <c r="G1784" s="8"/>
      <c r="H1784" s="5"/>
      <c r="I1784" s="5"/>
      <c r="J1784" s="5"/>
    </row>
    <row r="1785" spans="2:10" x14ac:dyDescent="0.25">
      <c r="B1785" s="1"/>
      <c r="C1785" s="1"/>
      <c r="D1785" s="8"/>
      <c r="E1785" s="8"/>
      <c r="F1785" s="8"/>
      <c r="G1785" s="8"/>
      <c r="H1785" s="5"/>
      <c r="I1785" s="5"/>
      <c r="J1785" s="5"/>
    </row>
    <row r="1786" spans="2:10" x14ac:dyDescent="0.25">
      <c r="B1786" s="1"/>
      <c r="C1786" s="1"/>
      <c r="D1786" s="8"/>
      <c r="E1786" s="8"/>
      <c r="F1786" s="8"/>
      <c r="G1786" s="8"/>
      <c r="H1786" s="5"/>
      <c r="I1786" s="5"/>
      <c r="J1786" s="5"/>
    </row>
    <row r="1787" spans="2:10" x14ac:dyDescent="0.25">
      <c r="B1787" s="1"/>
      <c r="C1787" s="1"/>
      <c r="D1787" s="8"/>
      <c r="E1787" s="8"/>
      <c r="F1787" s="8"/>
      <c r="G1787" s="8"/>
      <c r="H1787" s="5"/>
      <c r="I1787" s="5"/>
      <c r="J1787" s="5"/>
    </row>
    <row r="1788" spans="2:10" x14ac:dyDescent="0.25">
      <c r="B1788" s="1"/>
      <c r="C1788" s="1"/>
      <c r="D1788" s="8"/>
      <c r="E1788" s="8"/>
      <c r="F1788" s="8"/>
      <c r="G1788" s="8"/>
      <c r="H1788" s="5"/>
      <c r="I1788" s="5"/>
      <c r="J1788" s="5"/>
    </row>
    <row r="1789" spans="2:10" x14ac:dyDescent="0.25">
      <c r="B1789" s="1"/>
      <c r="C1789" s="1"/>
      <c r="D1789" s="8"/>
      <c r="E1789" s="8"/>
      <c r="F1789" s="8"/>
      <c r="G1789" s="8"/>
      <c r="H1789" s="5"/>
      <c r="I1789" s="5"/>
      <c r="J1789" s="5"/>
    </row>
    <row r="1790" spans="2:10" x14ac:dyDescent="0.25">
      <c r="B1790" s="1"/>
      <c r="C1790" s="1"/>
      <c r="D1790" s="8"/>
      <c r="E1790" s="8"/>
      <c r="F1790" s="8"/>
      <c r="G1790" s="8"/>
      <c r="H1790" s="5"/>
      <c r="I1790" s="5"/>
      <c r="J1790" s="5"/>
    </row>
    <row r="1791" spans="2:10" x14ac:dyDescent="0.25">
      <c r="B1791" s="1"/>
      <c r="C1791" s="1"/>
      <c r="D1791" s="8"/>
      <c r="E1791" s="8"/>
      <c r="F1791" s="8"/>
      <c r="G1791" s="8"/>
      <c r="H1791" s="5"/>
      <c r="I1791" s="5"/>
      <c r="J1791" s="5"/>
    </row>
    <row r="1792" spans="2:10" x14ac:dyDescent="0.25">
      <c r="B1792" s="1"/>
      <c r="C1792" s="1"/>
      <c r="D1792" s="8"/>
      <c r="E1792" s="8"/>
      <c r="F1792" s="8"/>
      <c r="G1792" s="8"/>
      <c r="H1792" s="5"/>
      <c r="I1792" s="5"/>
      <c r="J1792" s="5"/>
    </row>
    <row r="1793" spans="2:10" x14ac:dyDescent="0.25">
      <c r="B1793" s="1"/>
      <c r="C1793" s="1"/>
      <c r="D1793" s="8"/>
      <c r="E1793" s="8"/>
      <c r="F1793" s="8"/>
      <c r="G1793" s="8"/>
      <c r="H1793" s="5"/>
      <c r="I1793" s="5"/>
      <c r="J1793" s="5"/>
    </row>
    <row r="1794" spans="2:10" x14ac:dyDescent="0.25">
      <c r="B1794" s="1"/>
      <c r="C1794" s="1"/>
      <c r="D1794" s="8"/>
      <c r="E1794" s="8"/>
      <c r="F1794" s="8"/>
      <c r="G1794" s="8"/>
      <c r="H1794" s="5"/>
      <c r="I1794" s="5"/>
      <c r="J1794" s="5"/>
    </row>
    <row r="1795" spans="2:10" x14ac:dyDescent="0.25">
      <c r="B1795" s="1"/>
      <c r="C1795" s="1"/>
      <c r="D1795" s="8"/>
      <c r="E1795" s="8"/>
      <c r="F1795" s="8"/>
      <c r="G1795" s="8"/>
      <c r="H1795" s="5"/>
      <c r="I1795" s="5"/>
      <c r="J1795" s="5"/>
    </row>
    <row r="1796" spans="2:10" x14ac:dyDescent="0.25">
      <c r="B1796" s="1"/>
      <c r="C1796" s="1"/>
      <c r="D1796" s="8"/>
      <c r="E1796" s="8"/>
      <c r="F1796" s="8"/>
      <c r="G1796" s="8"/>
      <c r="H1796" s="5"/>
      <c r="I1796" s="5"/>
      <c r="J1796" s="5"/>
    </row>
    <row r="1797" spans="2:10" x14ac:dyDescent="0.25">
      <c r="B1797" s="1"/>
      <c r="C1797" s="1"/>
      <c r="D1797" s="8"/>
      <c r="E1797" s="8"/>
      <c r="F1797" s="8"/>
      <c r="G1797" s="8"/>
      <c r="H1797" s="5"/>
      <c r="I1797" s="5"/>
      <c r="J1797" s="5"/>
    </row>
    <row r="1798" spans="2:10" x14ac:dyDescent="0.25">
      <c r="B1798" s="1"/>
      <c r="C1798" s="1"/>
      <c r="D1798" s="8"/>
      <c r="E1798" s="8"/>
      <c r="F1798" s="8"/>
      <c r="G1798" s="8"/>
      <c r="H1798" s="5"/>
      <c r="I1798" s="5"/>
      <c r="J1798" s="5"/>
    </row>
    <row r="1799" spans="2:10" x14ac:dyDescent="0.25">
      <c r="B1799" s="1"/>
      <c r="C1799" s="1"/>
      <c r="D1799" s="8"/>
      <c r="E1799" s="8"/>
      <c r="F1799" s="8"/>
      <c r="G1799" s="8"/>
      <c r="H1799" s="5"/>
      <c r="I1799" s="5"/>
      <c r="J1799" s="5"/>
    </row>
    <row r="1800" spans="2:10" x14ac:dyDescent="0.25">
      <c r="B1800" s="1"/>
      <c r="C1800" s="1"/>
      <c r="D1800" s="8"/>
      <c r="E1800" s="8"/>
      <c r="F1800" s="8"/>
      <c r="G1800" s="8"/>
      <c r="H1800" s="5"/>
      <c r="I1800" s="5"/>
      <c r="J1800" s="5"/>
    </row>
    <row r="1801" spans="2:10" x14ac:dyDescent="0.25">
      <c r="B1801" s="1"/>
      <c r="C1801" s="1"/>
      <c r="D1801" s="8"/>
      <c r="E1801" s="8"/>
      <c r="F1801" s="8"/>
      <c r="G1801" s="8"/>
      <c r="H1801" s="5"/>
      <c r="I1801" s="5"/>
      <c r="J1801" s="5"/>
    </row>
    <row r="1802" spans="2:10" x14ac:dyDescent="0.25">
      <c r="B1802" s="1"/>
      <c r="C1802" s="1"/>
      <c r="D1802" s="8"/>
      <c r="E1802" s="8"/>
      <c r="F1802" s="8"/>
      <c r="G1802" s="8"/>
      <c r="H1802" s="5"/>
      <c r="I1802" s="5"/>
      <c r="J1802" s="5"/>
    </row>
    <row r="1803" spans="2:10" x14ac:dyDescent="0.25">
      <c r="B1803" s="1"/>
      <c r="C1803" s="1"/>
      <c r="D1803" s="8"/>
      <c r="E1803" s="8"/>
      <c r="F1803" s="8"/>
      <c r="G1803" s="8"/>
      <c r="H1803" s="5"/>
      <c r="I1803" s="5"/>
      <c r="J1803" s="5"/>
    </row>
    <row r="1804" spans="2:10" x14ac:dyDescent="0.25">
      <c r="B1804" s="1"/>
      <c r="C1804" s="1"/>
      <c r="D1804" s="8"/>
      <c r="E1804" s="8"/>
      <c r="F1804" s="8"/>
      <c r="G1804" s="8"/>
      <c r="H1804" s="5"/>
      <c r="I1804" s="5"/>
      <c r="J1804" s="5"/>
    </row>
    <row r="1805" spans="2:10" x14ac:dyDescent="0.25">
      <c r="B1805" s="1"/>
      <c r="C1805" s="1"/>
      <c r="D1805" s="8"/>
      <c r="E1805" s="8"/>
      <c r="F1805" s="8"/>
      <c r="G1805" s="8"/>
      <c r="H1805" s="5"/>
      <c r="I1805" s="5"/>
      <c r="J1805" s="5"/>
    </row>
    <row r="1806" spans="2:10" x14ac:dyDescent="0.25">
      <c r="B1806" s="1"/>
      <c r="C1806" s="1"/>
      <c r="D1806" s="8"/>
      <c r="E1806" s="8"/>
      <c r="F1806" s="8"/>
      <c r="G1806" s="8"/>
      <c r="H1806" s="5"/>
      <c r="I1806" s="5"/>
      <c r="J1806" s="5"/>
    </row>
    <row r="1807" spans="2:10" x14ac:dyDescent="0.25">
      <c r="B1807" s="1"/>
      <c r="C1807" s="1"/>
      <c r="D1807" s="8"/>
      <c r="E1807" s="8"/>
      <c r="F1807" s="8"/>
      <c r="G1807" s="8"/>
      <c r="H1807" s="5"/>
      <c r="I1807" s="5"/>
      <c r="J1807" s="5"/>
    </row>
    <row r="1808" spans="2:10" x14ac:dyDescent="0.25">
      <c r="B1808" s="1"/>
      <c r="C1808" s="1"/>
      <c r="D1808" s="8"/>
      <c r="E1808" s="8"/>
      <c r="F1808" s="8"/>
      <c r="G1808" s="8"/>
      <c r="H1808" s="5"/>
      <c r="I1808" s="5"/>
      <c r="J1808" s="5"/>
    </row>
    <row r="1809" spans="2:10" x14ac:dyDescent="0.25">
      <c r="B1809" s="1"/>
      <c r="C1809" s="1"/>
      <c r="D1809" s="8"/>
      <c r="E1809" s="8"/>
      <c r="F1809" s="8"/>
      <c r="G1809" s="8"/>
      <c r="H1809" s="5"/>
      <c r="I1809" s="5"/>
      <c r="J1809" s="5"/>
    </row>
    <row r="1810" spans="2:10" x14ac:dyDescent="0.25">
      <c r="B1810" s="1"/>
      <c r="C1810" s="1"/>
      <c r="D1810" s="8"/>
      <c r="E1810" s="8"/>
      <c r="F1810" s="8"/>
      <c r="G1810" s="8"/>
      <c r="H1810" s="5"/>
      <c r="I1810" s="5"/>
      <c r="J1810" s="5"/>
    </row>
    <row r="1811" spans="2:10" x14ac:dyDescent="0.25">
      <c r="B1811" s="1"/>
      <c r="C1811" s="1"/>
      <c r="D1811" s="8"/>
      <c r="E1811" s="8"/>
      <c r="F1811" s="8"/>
      <c r="G1811" s="8"/>
      <c r="H1811" s="5"/>
      <c r="I1811" s="5"/>
      <c r="J1811" s="5"/>
    </row>
  </sheetData>
  <mergeCells count="23">
    <mergeCell ref="W2:X2"/>
    <mergeCell ref="Y2:Z2"/>
    <mergeCell ref="AA2:AB2"/>
    <mergeCell ref="AC2:AD2"/>
    <mergeCell ref="Y97:Y98"/>
    <mergeCell ref="N43:Y43"/>
    <mergeCell ref="D42:I42"/>
    <mergeCell ref="D65:I65"/>
    <mergeCell ref="D54:I54"/>
    <mergeCell ref="H233:J233"/>
    <mergeCell ref="H234:J234"/>
    <mergeCell ref="E94:K94"/>
    <mergeCell ref="Y103:Y105"/>
    <mergeCell ref="D234:E234"/>
    <mergeCell ref="D77:I77"/>
    <mergeCell ref="C208:E208"/>
    <mergeCell ref="N69:W69"/>
    <mergeCell ref="K234:L234"/>
    <mergeCell ref="M234:N234"/>
    <mergeCell ref="O234:P234"/>
    <mergeCell ref="Y100:Y101"/>
    <mergeCell ref="N94:X94"/>
    <mergeCell ref="M94:M95"/>
  </mergeCells>
  <hyperlinks>
    <hyperlink ref="F216" r:id="rId1" xr:uid="{2FBC14EA-167F-4B1B-9834-8B08F6F9D601}"/>
  </hyperlinks>
  <pageMargins left="0.75" right="0.75" top="1" bottom="1" header="0.5" footer="0.5"/>
  <pageSetup paperSize="9" orientation="portrait" horizontalDpi="300" verticalDpi="300"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27AEB-DF13-4019-B734-46D0966AC0D5}">
  <sheetPr>
    <tabColor theme="9" tint="0.59999389629810485"/>
  </sheetPr>
  <dimension ref="A1:AW1720"/>
  <sheetViews>
    <sheetView topLeftCell="G1" zoomScale="70" zoomScaleNormal="70" workbookViewId="0">
      <selection activeCell="AE28" sqref="AE27:AE28"/>
    </sheetView>
  </sheetViews>
  <sheetFormatPr defaultRowHeight="13.2" x14ac:dyDescent="0.25"/>
  <cols>
    <col min="1" max="1" width="2" bestFit="1" customWidth="1"/>
    <col min="2" max="2" width="12.44140625" customWidth="1"/>
    <col min="3" max="3" width="63.33203125" customWidth="1"/>
    <col min="4" max="4" width="40.77734375" style="6" customWidth="1"/>
    <col min="5" max="5" width="10.44140625" style="6" customWidth="1"/>
    <col min="6" max="6" width="7.33203125" style="6" customWidth="1"/>
    <col min="7" max="7" width="10.5546875" style="6" bestFit="1" customWidth="1"/>
    <col min="8" max="9" width="10.5546875" style="6" customWidth="1"/>
    <col min="10" max="10" width="9.88671875" style="6" bestFit="1" customWidth="1"/>
    <col min="11" max="11" width="10.6640625" style="4" bestFit="1" customWidth="1"/>
    <col min="12" max="13" width="10.6640625" style="4" customWidth="1"/>
    <col min="14" max="14" width="9.109375" style="4" customWidth="1"/>
    <col min="15" max="15" width="9.6640625" style="4" customWidth="1"/>
    <col min="16" max="16" width="17.88671875" bestFit="1" customWidth="1"/>
    <col min="17" max="18" width="7.33203125" bestFit="1" customWidth="1"/>
    <col min="19" max="19" width="7.33203125" style="3" bestFit="1" customWidth="1"/>
    <col min="20" max="20" width="8.5546875" customWidth="1"/>
    <col min="21" max="21" width="10.44140625" bestFit="1" customWidth="1"/>
    <col min="22" max="22" width="12.6640625" bestFit="1" customWidth="1"/>
    <col min="23" max="23" width="7.21875" bestFit="1" customWidth="1"/>
    <col min="24" max="24" width="10.44140625" bestFit="1" customWidth="1"/>
    <col min="25" max="25" width="10" bestFit="1" customWidth="1"/>
    <col min="26" max="26" width="6.109375" bestFit="1" customWidth="1"/>
    <col min="27" max="27" width="12.88671875" bestFit="1" customWidth="1"/>
    <col min="28" max="28" width="13.109375" bestFit="1" customWidth="1"/>
    <col min="29" max="29" width="5.5546875" customWidth="1"/>
    <col min="30" max="30" width="11.44140625" bestFit="1" customWidth="1"/>
    <col min="31" max="31" width="12.5546875" bestFit="1" customWidth="1"/>
    <col min="32" max="32" width="19.109375" bestFit="1" customWidth="1"/>
    <col min="33" max="33" width="19.5546875" customWidth="1"/>
  </cols>
  <sheetData>
    <row r="1" spans="1:49" x14ac:dyDescent="0.25">
      <c r="D1" s="7"/>
      <c r="E1" s="7"/>
      <c r="F1" s="7"/>
      <c r="G1" s="7"/>
      <c r="H1" s="7"/>
      <c r="I1" s="7"/>
      <c r="J1" s="7"/>
      <c r="M1" s="830"/>
    </row>
    <row r="2" spans="1:49" x14ac:dyDescent="0.25">
      <c r="D2" s="7"/>
      <c r="E2" s="7"/>
      <c r="F2" s="7"/>
      <c r="G2" s="7"/>
      <c r="H2" s="7" t="s">
        <v>912</v>
      </c>
      <c r="I2" s="7">
        <v>1.03</v>
      </c>
      <c r="J2" s="7"/>
    </row>
    <row r="3" spans="1:49" x14ac:dyDescent="0.25">
      <c r="E3" s="2"/>
      <c r="F3" s="2"/>
      <c r="G3" s="2"/>
      <c r="H3" s="2"/>
      <c r="I3" s="2"/>
      <c r="J3" s="2"/>
      <c r="K3" s="75"/>
      <c r="L3" s="75"/>
      <c r="M3" s="75"/>
    </row>
    <row r="4" spans="1:49" x14ac:dyDescent="0.25">
      <c r="F4" s="9" t="s">
        <v>8</v>
      </c>
      <c r="G4" s="9"/>
      <c r="H4" s="9"/>
      <c r="I4" s="9"/>
      <c r="J4" s="9"/>
      <c r="O4" s="5"/>
      <c r="AF4" s="3"/>
      <c r="AG4" s="3"/>
      <c r="AH4" s="3"/>
      <c r="AI4" s="3"/>
      <c r="AJ4" s="3"/>
      <c r="AK4" s="3"/>
      <c r="AL4" s="3"/>
    </row>
    <row r="5" spans="1:49" ht="13.8" x14ac:dyDescent="0.25">
      <c r="B5" s="19" t="s">
        <v>2</v>
      </c>
      <c r="C5" s="19" t="s">
        <v>26</v>
      </c>
      <c r="D5" s="19" t="s">
        <v>14</v>
      </c>
      <c r="E5" s="19" t="s">
        <v>15</v>
      </c>
      <c r="F5" s="19" t="s">
        <v>229</v>
      </c>
      <c r="G5" s="19" t="s">
        <v>90</v>
      </c>
      <c r="H5" s="39" t="s">
        <v>382</v>
      </c>
      <c r="I5" s="39" t="s">
        <v>383</v>
      </c>
      <c r="J5" s="39" t="s">
        <v>386</v>
      </c>
      <c r="K5" s="39" t="s">
        <v>387</v>
      </c>
      <c r="L5" s="40" t="s">
        <v>384</v>
      </c>
      <c r="M5" s="40" t="s">
        <v>385</v>
      </c>
      <c r="N5" s="40" t="s">
        <v>388</v>
      </c>
      <c r="O5" s="40" t="s">
        <v>389</v>
      </c>
      <c r="P5" s="19" t="s">
        <v>210</v>
      </c>
      <c r="Q5" s="19" t="s">
        <v>231</v>
      </c>
      <c r="R5" s="19" t="s">
        <v>197</v>
      </c>
      <c r="S5" s="1347"/>
      <c r="U5" s="1028" t="s">
        <v>378</v>
      </c>
      <c r="V5" s="1029" t="s">
        <v>378</v>
      </c>
      <c r="W5" s="1026"/>
      <c r="X5" s="1028" t="s">
        <v>379</v>
      </c>
      <c r="Y5" s="1029" t="s">
        <v>379</v>
      </c>
      <c r="Z5" s="1026"/>
      <c r="AA5" s="1028" t="s">
        <v>380</v>
      </c>
      <c r="AB5" s="1029" t="s">
        <v>380</v>
      </c>
      <c r="AC5" s="1026"/>
      <c r="AD5" s="1028" t="s">
        <v>381</v>
      </c>
      <c r="AE5" s="1029" t="s">
        <v>381</v>
      </c>
      <c r="AF5" s="3"/>
      <c r="AG5" s="3"/>
      <c r="AH5" s="370"/>
      <c r="AI5" s="3"/>
      <c r="AJ5" s="3"/>
      <c r="AK5" s="3"/>
      <c r="AL5" s="3"/>
    </row>
    <row r="6" spans="1:49" ht="13.8" thickBot="1" x14ac:dyDescent="0.3">
      <c r="B6" s="18" t="s">
        <v>27</v>
      </c>
      <c r="C6" s="18" t="s">
        <v>337</v>
      </c>
      <c r="D6" s="18"/>
      <c r="E6" s="18"/>
      <c r="F6" s="18"/>
      <c r="G6" s="18"/>
      <c r="H6" s="18" t="s">
        <v>48</v>
      </c>
      <c r="I6" s="18" t="s">
        <v>48</v>
      </c>
      <c r="J6" s="18" t="s">
        <v>48</v>
      </c>
      <c r="K6" s="18" t="s">
        <v>48</v>
      </c>
      <c r="L6" s="18" t="s">
        <v>204</v>
      </c>
      <c r="M6" s="18" t="s">
        <v>204</v>
      </c>
      <c r="N6" s="18" t="s">
        <v>204</v>
      </c>
      <c r="O6" s="18" t="s">
        <v>204</v>
      </c>
      <c r="P6" s="18"/>
      <c r="Q6" s="18"/>
      <c r="R6" s="18"/>
      <c r="S6" s="1348"/>
      <c r="T6" s="1"/>
      <c r="U6" s="1030" t="s">
        <v>91</v>
      </c>
      <c r="V6" s="1031" t="s">
        <v>51</v>
      </c>
      <c r="W6" s="1026"/>
      <c r="X6" s="1030" t="s">
        <v>91</v>
      </c>
      <c r="Y6" s="1031" t="s">
        <v>51</v>
      </c>
      <c r="Z6" s="1026"/>
      <c r="AA6" s="1030" t="s">
        <v>91</v>
      </c>
      <c r="AB6" s="1031" t="s">
        <v>51</v>
      </c>
      <c r="AC6" s="1026"/>
      <c r="AD6" s="1030" t="s">
        <v>91</v>
      </c>
      <c r="AE6" s="1031" t="s">
        <v>51</v>
      </c>
      <c r="AF6" s="3"/>
      <c r="AH6" s="369" t="s">
        <v>378</v>
      </c>
      <c r="AJ6" s="300" t="s">
        <v>379</v>
      </c>
      <c r="AL6" s="300" t="s">
        <v>380</v>
      </c>
      <c r="AN6" s="300" t="s">
        <v>381</v>
      </c>
    </row>
    <row r="7" spans="1:49" x14ac:dyDescent="0.25">
      <c r="B7" s="118" t="str">
        <f>Processes_DR!D6</f>
        <v>RHBDDb70</v>
      </c>
      <c r="C7" s="118" t="str">
        <f>Processes_DR!E6</f>
        <v>Residential heating Buildings built before 70 Decentralised Detached Buldings</v>
      </c>
      <c r="D7" s="119" t="s">
        <v>850</v>
      </c>
      <c r="E7" s="119" t="s">
        <v>59</v>
      </c>
      <c r="G7" s="119"/>
      <c r="H7" s="1483">
        <f>D43*$I$2</f>
        <v>0.79898956467400351</v>
      </c>
      <c r="I7" s="1483">
        <f>G43*$I$2</f>
        <v>0.84194179171095651</v>
      </c>
      <c r="J7" s="120">
        <f>J43*$I$2</f>
        <v>3.7670320698517847</v>
      </c>
      <c r="K7" s="120">
        <f>M43*$I$2</f>
        <v>1.4149739649698412</v>
      </c>
      <c r="L7" s="840">
        <f>1/D97</f>
        <v>1.5816451293943927</v>
      </c>
      <c r="M7" s="840">
        <f>1/H97</f>
        <v>1.4824915556988247</v>
      </c>
      <c r="N7" s="121">
        <f>1/L97</f>
        <v>2.3353407444368721</v>
      </c>
      <c r="O7" s="121">
        <f>1/P97</f>
        <v>1.9519278995175959</v>
      </c>
      <c r="P7" s="122">
        <v>1</v>
      </c>
      <c r="Q7" s="118">
        <v>1</v>
      </c>
      <c r="R7" s="118"/>
      <c r="T7" s="294">
        <f>L7*0.95</f>
        <v>1.5025628729246729</v>
      </c>
      <c r="U7" s="1025">
        <f>H7*$P7*$Q7</f>
        <v>0.79898956467400351</v>
      </c>
      <c r="V7" s="1032">
        <f>U7/L7</f>
        <v>0.50516361086632267</v>
      </c>
      <c r="W7" s="1027"/>
      <c r="X7" s="1025">
        <f t="shared" ref="X7:X30" si="0">I7*$P7*$Q7</f>
        <v>0.84194179171095651</v>
      </c>
      <c r="Y7" s="1032">
        <f t="shared" ref="Y7:Y30" si="1">X7/M7</f>
        <v>0.56792349910828166</v>
      </c>
      <c r="Z7" s="1027"/>
      <c r="AA7" s="1025">
        <f t="shared" ref="AA7:AA30" si="2">J7*$P7*$Q7</f>
        <v>3.7670320698517847</v>
      </c>
      <c r="AB7" s="1032">
        <f t="shared" ref="AB7:AB30" si="3">AA7/N7</f>
        <v>1.6130545740810687</v>
      </c>
      <c r="AC7" s="1027"/>
      <c r="AD7" s="1025">
        <f t="shared" ref="AD7:AD30" si="4">K7*$P7*$Q7</f>
        <v>1.4149739649698412</v>
      </c>
      <c r="AE7" s="1032">
        <f t="shared" ref="AE7:AE30" si="5">AD7/O7</f>
        <v>0.72491097920140446</v>
      </c>
      <c r="AF7" s="3"/>
      <c r="AG7" s="11" t="str">
        <f>Boilers_DR!E14</f>
        <v>RESHXDD</v>
      </c>
      <c r="AH7" s="282">
        <f>SUM(Boilers_DR!X14)</f>
        <v>0.82523087253112037</v>
      </c>
      <c r="AI7" s="282">
        <f>SUM(Boilers_DR!Y14)</f>
        <v>0.86866407634854781</v>
      </c>
      <c r="AJ7" s="282">
        <f>SUM(Boilers_DR!Z14)</f>
        <v>0.85120939829875519</v>
      </c>
      <c r="AK7" s="282">
        <f>SUM(Boilers_DR!AA14)</f>
        <v>0.89600989294605815</v>
      </c>
      <c r="AL7" s="282">
        <f>SUM(Boilers_DR!AB14)</f>
        <v>3.4115889712033196</v>
      </c>
      <c r="AM7" s="282">
        <f>SUM(Boilers_DR!AC14)</f>
        <v>3.5911462854771785</v>
      </c>
      <c r="AN7" s="282">
        <f>SUM(Boilers_DR!AD14)</f>
        <v>1.2400053789211618</v>
      </c>
      <c r="AO7" s="282">
        <f>SUM(Boilers_DR!AE14)</f>
        <v>1.3052688199170124</v>
      </c>
    </row>
    <row r="8" spans="1:49" x14ac:dyDescent="0.25">
      <c r="B8" s="1" t="str">
        <f>Processes_DR!D7</f>
        <v>RHBDDa70</v>
      </c>
      <c r="C8" s="1" t="str">
        <f>Processes_DR!E7</f>
        <v>Residential heating Buildings built after 70 Decentralised Detached Buldings</v>
      </c>
      <c r="D8" s="8" t="s">
        <v>851</v>
      </c>
      <c r="E8" s="8" t="s">
        <v>59</v>
      </c>
      <c r="G8" s="8"/>
      <c r="H8" s="1035">
        <f>E43*$I$2</f>
        <v>0.60162759175327241</v>
      </c>
      <c r="I8" s="1035">
        <f>H43*$I$2</f>
        <v>0.63396999778109742</v>
      </c>
      <c r="J8" s="129">
        <f>K43*$I$2</f>
        <v>2.8365206911894645</v>
      </c>
      <c r="K8" s="129">
        <f>N43*$I$2</f>
        <v>1.0654549403104148</v>
      </c>
      <c r="L8" s="129">
        <f>1/E97</f>
        <v>2.1352978319103593</v>
      </c>
      <c r="M8" s="129">
        <f>1/I97</f>
        <v>2.0014356860955274</v>
      </c>
      <c r="N8" s="128">
        <f>1/M97</f>
        <v>3.152823560539999</v>
      </c>
      <c r="O8" s="128">
        <f>1/Q97</f>
        <v>2.6351975765139914</v>
      </c>
      <c r="P8" s="127">
        <v>1</v>
      </c>
      <c r="Q8" s="1">
        <v>1</v>
      </c>
      <c r="R8" s="1"/>
      <c r="T8" s="1"/>
      <c r="U8" s="1025">
        <f t="shared" ref="U8:U30" si="6">H8*$P8*$Q8</f>
        <v>0.60162759175327241</v>
      </c>
      <c r="V8" s="1032">
        <f t="shared" ref="V8:V30" si="7">U8/L8</f>
        <v>0.28175347849017485</v>
      </c>
      <c r="W8" s="1027"/>
      <c r="X8" s="1025">
        <f t="shared" si="0"/>
        <v>0.63396999778109742</v>
      </c>
      <c r="Y8" s="1032">
        <f t="shared" si="1"/>
        <v>0.3167576166376192</v>
      </c>
      <c r="Z8" s="1027"/>
      <c r="AA8" s="1025">
        <f t="shared" si="2"/>
        <v>2.8365206911894645</v>
      </c>
      <c r="AB8" s="1032">
        <f t="shared" si="3"/>
        <v>0.89967631766353595</v>
      </c>
      <c r="AC8" s="1027"/>
      <c r="AD8" s="1025">
        <f t="shared" si="4"/>
        <v>1.0654549403104148</v>
      </c>
      <c r="AE8" s="1032">
        <f t="shared" si="5"/>
        <v>0.40431690959577571</v>
      </c>
      <c r="AF8" s="3"/>
      <c r="AH8" s="63">
        <f>SUM(V7:V8)</f>
        <v>0.78691708935649751</v>
      </c>
      <c r="AI8" s="63"/>
      <c r="AJ8" s="63">
        <f>SUM(Y7:Y8)</f>
        <v>0.88468111574590091</v>
      </c>
      <c r="AK8" s="63"/>
      <c r="AL8" s="63">
        <f>SUM(AB7:AB8)</f>
        <v>2.5127308917446047</v>
      </c>
      <c r="AN8" s="63">
        <f>SUM(AE7:AE8)</f>
        <v>1.1292278887971801</v>
      </c>
      <c r="AQ8" s="36">
        <f>AH8/AH7</f>
        <v>0.95357204335181001</v>
      </c>
      <c r="AS8" s="36">
        <f>AJ8/AJ7</f>
        <v>1.0393225421547776</v>
      </c>
      <c r="AU8" s="36">
        <f>AL8/AL7</f>
        <v>0.73652802636957937</v>
      </c>
      <c r="AW8" s="36">
        <f>AN8/AN7</f>
        <v>0.91066370194267932</v>
      </c>
    </row>
    <row r="9" spans="1:49" x14ac:dyDescent="0.25">
      <c r="B9" s="1" t="str">
        <f>Processes_DR!D8</f>
        <v>RHBDDNEW</v>
      </c>
      <c r="C9" s="1" t="str">
        <f>Processes_DR!E8</f>
        <v>Residential heating Buildings new Decentralised Detached Buldings</v>
      </c>
      <c r="D9" s="8" t="s">
        <v>567</v>
      </c>
      <c r="E9" s="8" t="s">
        <v>59</v>
      </c>
      <c r="F9" s="6">
        <v>2012</v>
      </c>
      <c r="G9" s="8">
        <v>2012</v>
      </c>
      <c r="H9" s="1035"/>
      <c r="I9" s="1035"/>
      <c r="J9" s="129"/>
      <c r="K9" s="129"/>
      <c r="L9" s="129">
        <f>1/F97</f>
        <v>2.1367521367521367</v>
      </c>
      <c r="M9" s="129">
        <f>1/J97</f>
        <v>2.5252525252525255</v>
      </c>
      <c r="N9" s="128">
        <f>1/N97</f>
        <v>3.0864197530864197</v>
      </c>
      <c r="O9" s="128">
        <f>1/R97</f>
        <v>3.4722222222222223</v>
      </c>
      <c r="P9" s="127">
        <v>1</v>
      </c>
      <c r="Q9" s="1">
        <v>1</v>
      </c>
      <c r="R9" s="1">
        <v>100</v>
      </c>
      <c r="T9" s="1"/>
      <c r="U9" s="1025">
        <f t="shared" si="6"/>
        <v>0</v>
      </c>
      <c r="V9" s="1032">
        <f t="shared" si="7"/>
        <v>0</v>
      </c>
      <c r="W9" s="1027"/>
      <c r="X9" s="1025">
        <f t="shared" si="0"/>
        <v>0</v>
      </c>
      <c r="Y9" s="1032">
        <f t="shared" si="1"/>
        <v>0</v>
      </c>
      <c r="Z9" s="1027"/>
      <c r="AA9" s="1025">
        <f t="shared" si="2"/>
        <v>0</v>
      </c>
      <c r="AB9" s="1032">
        <f t="shared" si="3"/>
        <v>0</v>
      </c>
      <c r="AC9" s="1027"/>
      <c r="AD9" s="1025">
        <f t="shared" si="4"/>
        <v>0</v>
      </c>
      <c r="AE9" s="1032">
        <f t="shared" si="5"/>
        <v>0</v>
      </c>
      <c r="AF9" s="3"/>
    </row>
    <row r="10" spans="1:49" x14ac:dyDescent="0.25">
      <c r="B10" s="1"/>
      <c r="C10" s="1"/>
      <c r="D10" s="8"/>
      <c r="E10" s="8"/>
      <c r="F10" s="38">
        <v>2020</v>
      </c>
      <c r="G10" s="8"/>
      <c r="H10" s="1035"/>
      <c r="I10" s="1035"/>
      <c r="J10" s="129"/>
      <c r="K10" s="129"/>
      <c r="L10" s="129">
        <f>1/G97</f>
        <v>2.4038461538461537</v>
      </c>
      <c r="M10" s="129">
        <f>1/K97</f>
        <v>2.8409090909090908</v>
      </c>
      <c r="N10" s="128">
        <f>1/O97</f>
        <v>3.4722222222222223</v>
      </c>
      <c r="O10" s="128">
        <f>1/S97</f>
        <v>3.90625</v>
      </c>
      <c r="P10" s="127"/>
      <c r="Q10" s="29"/>
      <c r="R10" s="29"/>
      <c r="T10" s="1"/>
      <c r="U10" s="1025">
        <f t="shared" si="6"/>
        <v>0</v>
      </c>
      <c r="V10" s="1032">
        <f t="shared" si="7"/>
        <v>0</v>
      </c>
      <c r="W10" s="1027"/>
      <c r="X10" s="1025">
        <f t="shared" si="0"/>
        <v>0</v>
      </c>
      <c r="Y10" s="1032">
        <f t="shared" si="1"/>
        <v>0</v>
      </c>
      <c r="Z10" s="1027"/>
      <c r="AA10" s="1025">
        <f t="shared" si="2"/>
        <v>0</v>
      </c>
      <c r="AB10" s="1032">
        <f t="shared" si="3"/>
        <v>0</v>
      </c>
      <c r="AC10" s="1027"/>
      <c r="AD10" s="1025">
        <f t="shared" si="4"/>
        <v>0</v>
      </c>
      <c r="AE10" s="1032">
        <f t="shared" si="5"/>
        <v>0</v>
      </c>
      <c r="AF10" s="3"/>
      <c r="AG10" s="11"/>
      <c r="AH10" s="11"/>
      <c r="AI10" s="11"/>
      <c r="AJ10" s="11"/>
      <c r="AK10" s="11"/>
      <c r="AL10" s="11"/>
      <c r="AM10" s="11"/>
      <c r="AN10" s="11"/>
      <c r="AO10" s="11"/>
    </row>
    <row r="11" spans="1:49" x14ac:dyDescent="0.25">
      <c r="B11" s="43" t="str">
        <f>Processes_DR!D9</f>
        <v>RHBCDb70</v>
      </c>
      <c r="C11" s="43" t="str">
        <f>Processes_DR!E9</f>
        <v>Residential heating Buildings built before 70 Centralised Detached Buldings</v>
      </c>
      <c r="D11" s="88" t="s">
        <v>852</v>
      </c>
      <c r="E11" s="88" t="s">
        <v>60</v>
      </c>
      <c r="G11" s="88"/>
      <c r="H11" s="1484">
        <f>D44*$I$2*$I$2</f>
        <v>1.6408069550817748</v>
      </c>
      <c r="I11" s="1484">
        <f>G44*$I$2</f>
        <v>1.6786541312994845</v>
      </c>
      <c r="J11" s="123">
        <f>J44*$I$2</f>
        <v>7.5106664249839916</v>
      </c>
      <c r="K11" s="123">
        <f>M44*$I$2</f>
        <v>2.8211592717721676</v>
      </c>
      <c r="L11" s="841">
        <f>1/D98</f>
        <v>1.5816451293943927</v>
      </c>
      <c r="M11" s="841">
        <f>1/H98</f>
        <v>1.4824915556988247</v>
      </c>
      <c r="N11" s="124">
        <f>1/L98</f>
        <v>2.3353407444368721</v>
      </c>
      <c r="O11" s="124">
        <f>1/P98</f>
        <v>1.9519278995175959</v>
      </c>
      <c r="P11" s="125">
        <v>1</v>
      </c>
      <c r="Q11" s="43">
        <v>1</v>
      </c>
      <c r="R11" s="43"/>
      <c r="T11" s="1"/>
      <c r="U11" s="1025">
        <f t="shared" si="6"/>
        <v>1.6408069550817748</v>
      </c>
      <c r="V11" s="1032">
        <f t="shared" si="7"/>
        <v>1.0374052463399517</v>
      </c>
      <c r="W11" s="1027"/>
      <c r="X11" s="1025">
        <f t="shared" si="0"/>
        <v>1.6786541312994845</v>
      </c>
      <c r="Y11" s="1032">
        <f t="shared" si="1"/>
        <v>1.1323195230668222</v>
      </c>
      <c r="Z11" s="1027"/>
      <c r="AA11" s="1025">
        <f t="shared" si="2"/>
        <v>7.5106664249839916</v>
      </c>
      <c r="AB11" s="1032">
        <f t="shared" si="3"/>
        <v>3.2160901756523166</v>
      </c>
      <c r="AC11" s="1027"/>
      <c r="AD11" s="1025">
        <f t="shared" si="4"/>
        <v>2.8211592717721676</v>
      </c>
      <c r="AE11" s="1032">
        <f t="shared" si="5"/>
        <v>1.4453194057369616</v>
      </c>
      <c r="AF11" s="3"/>
      <c r="AG11" s="11" t="str">
        <f>Boilers_DR!E13</f>
        <v>RESHXCD</v>
      </c>
      <c r="AH11" s="282">
        <f>SUM(Boilers_DR!X13)</f>
        <v>1.6453360874688794</v>
      </c>
      <c r="AI11" s="282">
        <f>SUM(Boilers_DR!Y13)</f>
        <v>1.7319327236514521</v>
      </c>
      <c r="AJ11" s="282">
        <f>SUM(Boilers_DR!Z13)</f>
        <v>1.6971317817012446</v>
      </c>
      <c r="AK11" s="282">
        <f>SUM(Boilers_DR!AA13)</f>
        <v>1.7864545070539417</v>
      </c>
      <c r="AL11" s="282">
        <f>SUM(Boilers_DR!AB13)</f>
        <v>6.801987948796679</v>
      </c>
      <c r="AM11" s="282">
        <f>SUM(Boilers_DR!AC13)</f>
        <v>7.1599873145228203</v>
      </c>
      <c r="AN11" s="282">
        <f>SUM(Boilers_DR!AD13)</f>
        <v>2.472308861078838</v>
      </c>
      <c r="AO11" s="282">
        <f>SUM(Boilers_DR!AE13)</f>
        <v>2.6024303800829873</v>
      </c>
    </row>
    <row r="12" spans="1:49" x14ac:dyDescent="0.25">
      <c r="A12" s="1"/>
      <c r="B12" s="1" t="str">
        <f>Processes_DR!D10</f>
        <v>RHBCDa70</v>
      </c>
      <c r="C12" s="1" t="str">
        <f>Processes_DR!E10</f>
        <v>Residential heating Buildings built after 70 Centralised Detached Buldings</v>
      </c>
      <c r="D12" s="8" t="s">
        <v>853</v>
      </c>
      <c r="E12" s="8" t="s">
        <v>60</v>
      </c>
      <c r="G12" s="8"/>
      <c r="H12" s="1035">
        <f>E44*$I$2</f>
        <v>1.1995183661664621</v>
      </c>
      <c r="I12" s="1035">
        <f>H44*$I$2</f>
        <v>1.2640022937126225</v>
      </c>
      <c r="J12" s="129">
        <f>K44*$I$2</f>
        <v>5.6554232414398626</v>
      </c>
      <c r="K12" s="129">
        <f>N44*$I$2</f>
        <v>2.1242921480723171</v>
      </c>
      <c r="L12" s="129">
        <f>1/E98</f>
        <v>2.1352978319103593</v>
      </c>
      <c r="M12" s="129">
        <f>1/I98</f>
        <v>2.0014356860955274</v>
      </c>
      <c r="N12" s="128">
        <f>1/M98</f>
        <v>3.152823560539999</v>
      </c>
      <c r="O12" s="128">
        <f>1/Q98</f>
        <v>2.6351975765139914</v>
      </c>
      <c r="P12" s="127">
        <v>1</v>
      </c>
      <c r="Q12" s="1">
        <v>1</v>
      </c>
      <c r="R12" s="1"/>
      <c r="T12" s="1"/>
      <c r="U12" s="1025">
        <f t="shared" si="6"/>
        <v>1.1995183661664621</v>
      </c>
      <c r="V12" s="1032">
        <f t="shared" si="7"/>
        <v>0.56175693537482052</v>
      </c>
      <c r="W12" s="1027"/>
      <c r="X12" s="1025">
        <f t="shared" si="0"/>
        <v>1.2640022937126225</v>
      </c>
      <c r="Y12" s="1032">
        <f t="shared" si="1"/>
        <v>0.63154779466258226</v>
      </c>
      <c r="Z12" s="1027"/>
      <c r="AA12" s="1025">
        <f t="shared" si="2"/>
        <v>5.6554232414398626</v>
      </c>
      <c r="AB12" s="1032">
        <f t="shared" si="3"/>
        <v>1.793764583664565</v>
      </c>
      <c r="AC12" s="1027"/>
      <c r="AD12" s="1025">
        <f t="shared" si="4"/>
        <v>2.1242921480723171</v>
      </c>
      <c r="AE12" s="1032">
        <f t="shared" si="5"/>
        <v>0.80612253403878242</v>
      </c>
      <c r="AF12" s="3"/>
      <c r="AG12" s="11"/>
      <c r="AH12" s="63">
        <f>SUM(V11:V12)</f>
        <v>1.5991621817147723</v>
      </c>
      <c r="AI12" s="63"/>
      <c r="AJ12" s="63">
        <f>SUM(Y11:Y12)</f>
        <v>1.7638673177294044</v>
      </c>
      <c r="AK12" s="63"/>
      <c r="AL12" s="63">
        <f>SUM(AB11:AB12)</f>
        <v>5.0098547593168821</v>
      </c>
      <c r="AN12" s="63">
        <f>SUM(AE11:AE12)</f>
        <v>2.2514419397757441</v>
      </c>
      <c r="AO12" s="11"/>
      <c r="AQ12" s="36">
        <f>AH12/AH11</f>
        <v>0.97193648999388371</v>
      </c>
      <c r="AS12" s="36">
        <f>AJ12/AJ11</f>
        <v>1.0393225421547776</v>
      </c>
      <c r="AU12" s="36">
        <f>AL12/AL11</f>
        <v>0.73652802636957948</v>
      </c>
      <c r="AW12" s="36">
        <f>AN12/AN11</f>
        <v>0.91066370194267943</v>
      </c>
    </row>
    <row r="13" spans="1:49" x14ac:dyDescent="0.25">
      <c r="B13" s="1" t="str">
        <f>Processes_DR!D11</f>
        <v>RHBCDNEW</v>
      </c>
      <c r="C13" s="1" t="str">
        <f>Processes_DR!E11</f>
        <v>Residential heating Buildings new Centralised Detached Buldings</v>
      </c>
      <c r="D13" s="8" t="s">
        <v>570</v>
      </c>
      <c r="E13" s="8" t="s">
        <v>60</v>
      </c>
      <c r="F13" s="6">
        <v>2012</v>
      </c>
      <c r="G13" s="8">
        <v>2012</v>
      </c>
      <c r="H13" s="1035"/>
      <c r="I13" s="1035"/>
      <c r="J13" s="129"/>
      <c r="K13" s="129"/>
      <c r="L13" s="129">
        <f>1/F98</f>
        <v>2.1367521367521367</v>
      </c>
      <c r="M13" s="129">
        <f>1/J98</f>
        <v>2.5252525252525255</v>
      </c>
      <c r="N13" s="128">
        <f>1/N98</f>
        <v>3.0864197530864197</v>
      </c>
      <c r="O13" s="128">
        <f>1/R98</f>
        <v>3.4722222222222223</v>
      </c>
      <c r="P13" s="127">
        <v>1</v>
      </c>
      <c r="Q13" s="3">
        <v>1</v>
      </c>
      <c r="R13" s="1">
        <v>100</v>
      </c>
      <c r="T13" s="1"/>
      <c r="U13" s="1025">
        <f t="shared" si="6"/>
        <v>0</v>
      </c>
      <c r="V13" s="1032">
        <f t="shared" si="7"/>
        <v>0</v>
      </c>
      <c r="W13" s="1027"/>
      <c r="X13" s="1025">
        <f t="shared" si="0"/>
        <v>0</v>
      </c>
      <c r="Y13" s="1032">
        <f t="shared" si="1"/>
        <v>0</v>
      </c>
      <c r="Z13" s="1027"/>
      <c r="AA13" s="1025">
        <f t="shared" si="2"/>
        <v>0</v>
      </c>
      <c r="AB13" s="1032">
        <f t="shared" si="3"/>
        <v>0</v>
      </c>
      <c r="AC13" s="1027"/>
      <c r="AD13" s="1025">
        <f t="shared" si="4"/>
        <v>0</v>
      </c>
      <c r="AE13" s="1032">
        <f t="shared" si="5"/>
        <v>0</v>
      </c>
      <c r="AG13" s="11"/>
      <c r="AH13" s="11"/>
      <c r="AI13" s="11"/>
      <c r="AJ13" s="11"/>
      <c r="AK13" s="11"/>
      <c r="AL13" s="11"/>
      <c r="AM13" s="11"/>
      <c r="AN13" s="11"/>
      <c r="AO13" s="11"/>
    </row>
    <row r="14" spans="1:49" x14ac:dyDescent="0.25">
      <c r="B14" s="1"/>
      <c r="C14" s="1"/>
      <c r="D14" s="8"/>
      <c r="E14" s="8"/>
      <c r="F14" s="38">
        <v>2020</v>
      </c>
      <c r="G14" s="8"/>
      <c r="H14" s="1035"/>
      <c r="I14" s="1035"/>
      <c r="J14" s="129"/>
      <c r="K14" s="129"/>
      <c r="L14" s="129">
        <f>1/G98</f>
        <v>2.4038461538461537</v>
      </c>
      <c r="M14" s="129">
        <f>1/K98</f>
        <v>2.8409090909090908</v>
      </c>
      <c r="N14" s="128">
        <f>1/O98</f>
        <v>3.4722222222222223</v>
      </c>
      <c r="O14" s="128">
        <f>1/S98</f>
        <v>3.90625</v>
      </c>
      <c r="P14" s="127"/>
      <c r="Q14" s="29"/>
      <c r="R14" s="29"/>
      <c r="T14" s="1"/>
      <c r="U14" s="1025">
        <f t="shared" si="6"/>
        <v>0</v>
      </c>
      <c r="V14" s="1032">
        <f t="shared" si="7"/>
        <v>0</v>
      </c>
      <c r="W14" s="1027"/>
      <c r="X14" s="1025">
        <f t="shared" si="0"/>
        <v>0</v>
      </c>
      <c r="Y14" s="1032">
        <f t="shared" si="1"/>
        <v>0</v>
      </c>
      <c r="Z14" s="1027"/>
      <c r="AA14" s="1025">
        <f t="shared" si="2"/>
        <v>0</v>
      </c>
      <c r="AB14" s="1032">
        <f t="shared" si="3"/>
        <v>0</v>
      </c>
      <c r="AC14" s="1027"/>
      <c r="AD14" s="1025">
        <f t="shared" si="4"/>
        <v>0</v>
      </c>
      <c r="AE14" s="1032">
        <f t="shared" si="5"/>
        <v>0</v>
      </c>
    </row>
    <row r="15" spans="1:49" x14ac:dyDescent="0.25">
      <c r="B15" s="43" t="str">
        <f>Processes_DR!D12</f>
        <v>RHBIDb70</v>
      </c>
      <c r="C15" s="43" t="str">
        <f>Processes_DR!E12</f>
        <v>Residential heating Buildings built before 70 Individual Detached Buldings</v>
      </c>
      <c r="D15" s="88" t="s">
        <v>854</v>
      </c>
      <c r="E15" s="88" t="s">
        <v>61</v>
      </c>
      <c r="G15" s="88"/>
      <c r="H15" s="1484">
        <f>D45*$I$2</f>
        <v>9.0665791718661985</v>
      </c>
      <c r="I15" s="1484">
        <f>G45*$I$2</f>
        <v>15.324589985732004</v>
      </c>
      <c r="J15" s="123">
        <f>J45*$I$2</f>
        <v>89.675612619567488</v>
      </c>
      <c r="K15" s="123">
        <f>M45*$I$2</f>
        <v>29.40595479388578</v>
      </c>
      <c r="L15" s="841">
        <f>1/D99</f>
        <v>1.5816451293943927</v>
      </c>
      <c r="M15" s="841">
        <f>1/H99</f>
        <v>1.4824915556988247</v>
      </c>
      <c r="N15" s="124">
        <f>1/L99</f>
        <v>2.3353407444368721</v>
      </c>
      <c r="O15" s="124">
        <f>1/P99</f>
        <v>1.9519278995175959</v>
      </c>
      <c r="P15" s="125">
        <v>1</v>
      </c>
      <c r="Q15" s="43">
        <v>1</v>
      </c>
      <c r="R15" s="43"/>
      <c r="T15" s="1"/>
      <c r="U15" s="1025">
        <f t="shared" si="6"/>
        <v>9.0665791718661985</v>
      </c>
      <c r="V15" s="1032">
        <f>U15/L15</f>
        <v>5.732372580528077</v>
      </c>
      <c r="W15" s="1027"/>
      <c r="X15" s="1025">
        <f t="shared" si="0"/>
        <v>15.324589985732004</v>
      </c>
      <c r="Y15" s="1032">
        <f t="shared" si="1"/>
        <v>10.337050438380553</v>
      </c>
      <c r="Z15" s="1027"/>
      <c r="AA15" s="1025">
        <f t="shared" si="2"/>
        <v>89.675612619567488</v>
      </c>
      <c r="AB15" s="1032">
        <f t="shared" si="3"/>
        <v>38.399369699341776</v>
      </c>
      <c r="AC15" s="1027"/>
      <c r="AD15" s="1025">
        <f t="shared" si="4"/>
        <v>29.40595479388578</v>
      </c>
      <c r="AE15" s="1032">
        <f t="shared" si="5"/>
        <v>15.065082476229392</v>
      </c>
    </row>
    <row r="16" spans="1:49" x14ac:dyDescent="0.25">
      <c r="A16" s="1"/>
      <c r="B16" s="1" t="str">
        <f>Processes_DR!D13</f>
        <v>RHBIDa70</v>
      </c>
      <c r="C16" s="1" t="str">
        <f>Processes_DR!E13</f>
        <v>Residential heating Buildings built after 70  Individual Detached Buldings</v>
      </c>
      <c r="D16" s="8" t="s">
        <v>855</v>
      </c>
      <c r="E16" s="8" t="s">
        <v>61</v>
      </c>
      <c r="G16" s="8"/>
      <c r="H16" s="1035">
        <f>E45*$I$2</f>
        <v>6.8270030470746104</v>
      </c>
      <c r="I16" s="1035">
        <f>H45*$I$2</f>
        <v>11.539194722128812</v>
      </c>
      <c r="J16" s="129">
        <f>K45*$I$2</f>
        <v>67.524439923470666</v>
      </c>
      <c r="K16" s="129">
        <f>N45*$I$2</f>
        <v>22.142258857998218</v>
      </c>
      <c r="L16" s="129">
        <f>1/E99</f>
        <v>2.1352978319103593</v>
      </c>
      <c r="M16" s="129">
        <f>1/I99</f>
        <v>2.0014356860955274</v>
      </c>
      <c r="N16" s="128">
        <f>1/M99</f>
        <v>3.152823560539999</v>
      </c>
      <c r="O16" s="128">
        <f>1/Q99</f>
        <v>2.6351975765139914</v>
      </c>
      <c r="P16" s="127">
        <v>1</v>
      </c>
      <c r="Q16" s="1">
        <v>1</v>
      </c>
      <c r="R16" s="1"/>
      <c r="T16" s="1"/>
      <c r="U16" s="1025">
        <f>H16*$P16*$Q16</f>
        <v>6.8270030470746104</v>
      </c>
      <c r="V16" s="1032">
        <f t="shared" si="7"/>
        <v>3.1972134964267651</v>
      </c>
      <c r="W16" s="1027"/>
      <c r="X16" s="1025">
        <f t="shared" si="0"/>
        <v>11.539194722128812</v>
      </c>
      <c r="Y16" s="1032">
        <f t="shared" si="1"/>
        <v>5.7654586666433874</v>
      </c>
      <c r="Z16" s="1027"/>
      <c r="AA16" s="1025">
        <f t="shared" si="2"/>
        <v>67.524439923470666</v>
      </c>
      <c r="AB16" s="1032">
        <f t="shared" si="3"/>
        <v>21.417132493105779</v>
      </c>
      <c r="AC16" s="1027"/>
      <c r="AD16" s="1025">
        <f t="shared" si="4"/>
        <v>22.142258857998218</v>
      </c>
      <c r="AE16" s="1032">
        <f t="shared" si="5"/>
        <v>8.4025042582535381</v>
      </c>
    </row>
    <row r="17" spans="1:49" x14ac:dyDescent="0.25">
      <c r="B17" s="1" t="str">
        <f>Processes_DR!D14</f>
        <v>RHBIDNEW</v>
      </c>
      <c r="C17" s="1" t="str">
        <f>Processes_DR!E14</f>
        <v>Residential heating Buildings new Individual Detached Buldings</v>
      </c>
      <c r="D17" s="8" t="s">
        <v>573</v>
      </c>
      <c r="E17" s="8" t="s">
        <v>61</v>
      </c>
      <c r="F17" s="6">
        <v>2012</v>
      </c>
      <c r="G17" s="8">
        <v>2012</v>
      </c>
      <c r="H17" s="1035"/>
      <c r="I17" s="1035"/>
      <c r="J17" s="129"/>
      <c r="K17" s="129"/>
      <c r="L17" s="129">
        <f>1/F99</f>
        <v>2.1367521367521367</v>
      </c>
      <c r="M17" s="129">
        <f>1/J99</f>
        <v>2.5252525252525255</v>
      </c>
      <c r="N17" s="128">
        <f>1/N99</f>
        <v>3.0864197530864197</v>
      </c>
      <c r="O17" s="128">
        <f>1/R99</f>
        <v>3.4722222222222223</v>
      </c>
      <c r="P17" s="127">
        <v>1</v>
      </c>
      <c r="Q17" s="3">
        <v>1</v>
      </c>
      <c r="R17" s="1">
        <v>100</v>
      </c>
      <c r="T17" s="1"/>
      <c r="U17" s="1025">
        <f t="shared" si="6"/>
        <v>0</v>
      </c>
      <c r="V17" s="1032">
        <f t="shared" si="7"/>
        <v>0</v>
      </c>
      <c r="W17" s="1027"/>
      <c r="X17" s="1025">
        <f t="shared" si="0"/>
        <v>0</v>
      </c>
      <c r="Y17" s="1032">
        <f t="shared" si="1"/>
        <v>0</v>
      </c>
      <c r="Z17" s="1027"/>
      <c r="AA17" s="1025">
        <f t="shared" si="2"/>
        <v>0</v>
      </c>
      <c r="AB17" s="1032">
        <f t="shared" si="3"/>
        <v>0</v>
      </c>
      <c r="AC17" s="1027"/>
      <c r="AD17" s="1025">
        <f t="shared" si="4"/>
        <v>0</v>
      </c>
      <c r="AE17" s="1032">
        <f t="shared" si="5"/>
        <v>0</v>
      </c>
      <c r="AG17" s="11"/>
      <c r="AH17" s="11"/>
      <c r="AI17" s="11"/>
      <c r="AJ17" s="11"/>
      <c r="AK17" s="11"/>
      <c r="AL17" s="11"/>
      <c r="AM17" s="11"/>
      <c r="AN17" s="11"/>
      <c r="AO17" s="11"/>
    </row>
    <row r="18" spans="1:49" x14ac:dyDescent="0.25">
      <c r="B18" s="1"/>
      <c r="C18" s="1"/>
      <c r="D18" s="8"/>
      <c r="E18" s="8"/>
      <c r="F18" s="38">
        <v>2020</v>
      </c>
      <c r="G18" s="8"/>
      <c r="H18" s="1035"/>
      <c r="I18" s="1035"/>
      <c r="J18" s="129"/>
      <c r="K18" s="129"/>
      <c r="L18" s="129">
        <f>1/G99</f>
        <v>2.4038461538461537</v>
      </c>
      <c r="M18" s="129">
        <f>1/K99</f>
        <v>2.8409090909090908</v>
      </c>
      <c r="N18" s="128">
        <f>1/O99</f>
        <v>3.4722222222222223</v>
      </c>
      <c r="O18" s="128">
        <f>1/S99</f>
        <v>3.90625</v>
      </c>
      <c r="P18" s="127"/>
      <c r="Q18" s="29"/>
      <c r="R18" s="29"/>
      <c r="T18" s="1"/>
      <c r="U18" s="1025">
        <f t="shared" si="6"/>
        <v>0</v>
      </c>
      <c r="V18" s="1032">
        <f t="shared" si="7"/>
        <v>0</v>
      </c>
      <c r="W18" s="1027"/>
      <c r="X18" s="1025">
        <f t="shared" si="0"/>
        <v>0</v>
      </c>
      <c r="Y18" s="1032">
        <f t="shared" si="1"/>
        <v>0</v>
      </c>
      <c r="Z18" s="1027"/>
      <c r="AA18" s="1025">
        <f t="shared" si="2"/>
        <v>0</v>
      </c>
      <c r="AB18" s="1032">
        <f t="shared" si="3"/>
        <v>0</v>
      </c>
      <c r="AC18" s="1027"/>
      <c r="AD18" s="1025">
        <f t="shared" si="4"/>
        <v>0</v>
      </c>
      <c r="AE18" s="1032">
        <f t="shared" si="5"/>
        <v>0</v>
      </c>
    </row>
    <row r="19" spans="1:49" x14ac:dyDescent="0.25">
      <c r="B19" s="43" t="str">
        <f>Processes_DR!D15</f>
        <v>RHBDMb70</v>
      </c>
      <c r="C19" s="43" t="str">
        <f>Processes_DR!E15</f>
        <v>Residential heating Buildings built before 70 Decentralised multistorey Buldings</v>
      </c>
      <c r="D19" s="88" t="s">
        <v>856</v>
      </c>
      <c r="E19" s="88" t="s">
        <v>62</v>
      </c>
      <c r="G19" s="88"/>
      <c r="H19" s="1484">
        <f>D46*$I$2</f>
        <v>1.4658862346596238</v>
      </c>
      <c r="I19" s="1484">
        <f>G46*$I$2</f>
        <v>3.870922270963892</v>
      </c>
      <c r="J19" s="123">
        <f>J46*$I$2</f>
        <v>21.693746285827235</v>
      </c>
      <c r="K19" s="123">
        <f>M46*$I$2</f>
        <v>9.3796877825223426</v>
      </c>
      <c r="L19" s="841">
        <f>1/D100</f>
        <v>1.1230850139952462</v>
      </c>
      <c r="M19" s="841">
        <f>1/H100</f>
        <v>1.5977327091229157</v>
      </c>
      <c r="N19" s="124">
        <f>1/L100</f>
        <v>1.6588009674477817</v>
      </c>
      <c r="O19" s="124">
        <f>1/P100</f>
        <v>2.2165841658511272</v>
      </c>
      <c r="P19" s="125">
        <v>1</v>
      </c>
      <c r="Q19" s="43">
        <v>1</v>
      </c>
      <c r="R19" s="43"/>
      <c r="T19" s="1"/>
      <c r="U19" s="1025">
        <f t="shared" si="6"/>
        <v>1.4658862346596238</v>
      </c>
      <c r="V19" s="1032">
        <f t="shared" si="7"/>
        <v>1.3052317646416647</v>
      </c>
      <c r="W19" s="1027"/>
      <c r="X19" s="1025">
        <f t="shared" si="0"/>
        <v>3.870922270963892</v>
      </c>
      <c r="Y19" s="1032">
        <f t="shared" si="1"/>
        <v>2.422759607324342</v>
      </c>
      <c r="Z19" s="1027"/>
      <c r="AA19" s="1025">
        <f t="shared" si="2"/>
        <v>21.693746285827235</v>
      </c>
      <c r="AB19" s="1032">
        <f t="shared" si="3"/>
        <v>13.077968190002363</v>
      </c>
      <c r="AC19" s="1027"/>
      <c r="AD19" s="1025">
        <f t="shared" si="4"/>
        <v>9.3796877825223426</v>
      </c>
      <c r="AE19" s="1032">
        <f t="shared" si="5"/>
        <v>4.231595590650949</v>
      </c>
      <c r="AG19" s="11" t="str">
        <f>Boilers_DR!E24</f>
        <v>RESHXDM</v>
      </c>
      <c r="AH19" s="282">
        <f>SUM(Boilers_DR!X24)</f>
        <v>1.889241224089379</v>
      </c>
      <c r="AI19" s="282">
        <f>SUM(Boilers_DR!Y24)</f>
        <v>1.9277971674381418</v>
      </c>
      <c r="AJ19" s="282">
        <f>SUM(Boilers_DR!Z24)</f>
        <v>3.528919547263266</v>
      </c>
      <c r="AK19" s="282">
        <f>SUM(Boilers_DR!AA24)</f>
        <v>3.6009383135339448</v>
      </c>
      <c r="AL19" s="282">
        <f>SUM(Boilers_DR!AB24)</f>
        <v>19.755741374162131</v>
      </c>
      <c r="AM19" s="282">
        <f>SUM(Boilers_DR!AC24)</f>
        <v>20.158919769553194</v>
      </c>
      <c r="AN19" s="282">
        <f>SUM(Boilers_DR!AD24)</f>
        <v>6.2864535825516201</v>
      </c>
      <c r="AO19" s="282">
        <f>SUM(Boilers_DR!AE24)</f>
        <v>6.4147485536241025</v>
      </c>
    </row>
    <row r="20" spans="1:49" x14ac:dyDescent="0.25">
      <c r="A20" s="1"/>
      <c r="B20" s="1" t="str">
        <f>Processes_DR!D16</f>
        <v>RHBDMa70</v>
      </c>
      <c r="C20" s="1" t="str">
        <f>Processes_DR!E16</f>
        <v>Residential heating Buildings built after 70 Decentralised multistorey Buldings</v>
      </c>
      <c r="D20" s="8" t="s">
        <v>857</v>
      </c>
      <c r="E20" s="8" t="s">
        <v>62</v>
      </c>
      <c r="G20" s="8"/>
      <c r="H20" s="1035">
        <f>E46*$I$2</f>
        <v>0.66926102675116494</v>
      </c>
      <c r="I20" s="1035">
        <f>H46*$I$2</f>
        <v>1.7672977290361089</v>
      </c>
      <c r="J20" s="129">
        <f>K46*$I$2</f>
        <v>9.9044377183221464</v>
      </c>
      <c r="K20" s="129">
        <f>N46*$I$2</f>
        <v>4.2823647071042155</v>
      </c>
      <c r="L20" s="129">
        <f>1/E100</f>
        <v>1.3315969378855865</v>
      </c>
      <c r="M20" s="129">
        <f>1/I100</f>
        <v>1.8943677072666576</v>
      </c>
      <c r="N20" s="128">
        <f>1/M100</f>
        <v>1.9667738962675403</v>
      </c>
      <c r="O20" s="128">
        <f>1/Q100</f>
        <v>2.6281151035156922</v>
      </c>
      <c r="P20" s="127">
        <v>1</v>
      </c>
      <c r="Q20" s="1">
        <v>1</v>
      </c>
      <c r="R20" s="1"/>
      <c r="T20" s="1"/>
      <c r="U20" s="1025">
        <f t="shared" si="6"/>
        <v>0.66926102675116494</v>
      </c>
      <c r="V20" s="1032">
        <f t="shared" si="7"/>
        <v>0.50260030472424322</v>
      </c>
      <c r="W20" s="1027"/>
      <c r="X20" s="1025">
        <f t="shared" si="0"/>
        <v>1.7672977290361089</v>
      </c>
      <c r="Y20" s="1032">
        <f t="shared" si="1"/>
        <v>0.93292222109619083</v>
      </c>
      <c r="Z20" s="1027"/>
      <c r="AA20" s="1025">
        <f t="shared" si="2"/>
        <v>9.9044377183221464</v>
      </c>
      <c r="AB20" s="1032">
        <f t="shared" si="3"/>
        <v>5.0358801980839623</v>
      </c>
      <c r="AC20" s="1027"/>
      <c r="AD20" s="1025">
        <f t="shared" si="4"/>
        <v>4.2823647071042155</v>
      </c>
      <c r="AE20" s="1032">
        <f t="shared" si="5"/>
        <v>1.6294433608998304</v>
      </c>
      <c r="AH20" s="63">
        <f>SUM(V19:V20)</f>
        <v>1.807832069365908</v>
      </c>
      <c r="AI20" s="63"/>
      <c r="AJ20" s="63">
        <f>SUM(Y19:Y20)</f>
        <v>3.3556818284205328</v>
      </c>
      <c r="AK20" s="63"/>
      <c r="AL20" s="63">
        <f>SUM(AB19:AB20)</f>
        <v>18.113848388086325</v>
      </c>
      <c r="AN20" s="63">
        <f>SUM(AE19:AE20)</f>
        <v>5.8610389515507793</v>
      </c>
      <c r="AQ20" s="36">
        <f>AH20/AH19</f>
        <v>0.95690907350240018</v>
      </c>
      <c r="AS20" s="36">
        <f>AJ20/AJ19</f>
        <v>0.95090913336999083</v>
      </c>
      <c r="AU20" s="36">
        <f>AL20/AL19</f>
        <v>0.91689033810580334</v>
      </c>
      <c r="AW20" s="36">
        <f>AN20/AN19</f>
        <v>0.93232835884104814</v>
      </c>
    </row>
    <row r="21" spans="1:49" x14ac:dyDescent="0.25">
      <c r="B21" s="1" t="str">
        <f>Processes_DR!D17</f>
        <v>RHBDMNEW</v>
      </c>
      <c r="C21" s="1" t="str">
        <f>Processes_DR!E17</f>
        <v>Residential heating Buildings new Decentralised multistorey Buldings</v>
      </c>
      <c r="D21" s="8" t="s">
        <v>576</v>
      </c>
      <c r="E21" s="8" t="s">
        <v>62</v>
      </c>
      <c r="F21" s="6">
        <v>2012</v>
      </c>
      <c r="G21" s="8">
        <v>2012</v>
      </c>
      <c r="H21" s="1035"/>
      <c r="I21" s="1035"/>
      <c r="J21" s="129"/>
      <c r="K21" s="129"/>
      <c r="L21" s="129">
        <f>1/F100</f>
        <v>2.4154589371980677</v>
      </c>
      <c r="M21" s="129">
        <f>1/J100</f>
        <v>2.7777777777777777</v>
      </c>
      <c r="N21" s="128">
        <f>1/N100</f>
        <v>3.4722222222222223</v>
      </c>
      <c r="O21" s="128">
        <f>1/R100</f>
        <v>3.9682539682539684</v>
      </c>
      <c r="P21" s="127">
        <v>1</v>
      </c>
      <c r="Q21" s="3">
        <v>1</v>
      </c>
      <c r="R21" s="1">
        <v>100</v>
      </c>
      <c r="T21" s="1"/>
      <c r="U21" s="1025">
        <f t="shared" si="6"/>
        <v>0</v>
      </c>
      <c r="V21" s="1032">
        <f t="shared" si="7"/>
        <v>0</v>
      </c>
      <c r="W21" s="1027"/>
      <c r="X21" s="1025">
        <f t="shared" si="0"/>
        <v>0</v>
      </c>
      <c r="Y21" s="1032">
        <f t="shared" si="1"/>
        <v>0</v>
      </c>
      <c r="Z21" s="1027"/>
      <c r="AA21" s="1025">
        <f t="shared" si="2"/>
        <v>0</v>
      </c>
      <c r="AB21" s="1032">
        <f t="shared" si="3"/>
        <v>0</v>
      </c>
      <c r="AC21" s="1027"/>
      <c r="AD21" s="1025">
        <f t="shared" si="4"/>
        <v>0</v>
      </c>
      <c r="AE21" s="1032">
        <f t="shared" si="5"/>
        <v>0</v>
      </c>
    </row>
    <row r="22" spans="1:49" x14ac:dyDescent="0.25">
      <c r="B22" s="1"/>
      <c r="C22" s="1"/>
      <c r="D22" s="8"/>
      <c r="E22" s="8"/>
      <c r="F22" s="38">
        <v>2020</v>
      </c>
      <c r="G22" s="8"/>
      <c r="H22" s="1035"/>
      <c r="I22" s="1035"/>
      <c r="J22" s="129"/>
      <c r="K22" s="129"/>
      <c r="L22" s="129">
        <f>1/G100</f>
        <v>3.5133948177426437</v>
      </c>
      <c r="M22" s="129">
        <f>1/K100</f>
        <v>4.0404040404040407</v>
      </c>
      <c r="N22" s="128">
        <f>1/O100</f>
        <v>5.0505050505050511</v>
      </c>
      <c r="O22" s="128">
        <f>1/S100</f>
        <v>5.7720057720057723</v>
      </c>
      <c r="P22" s="127"/>
      <c r="Q22" s="29"/>
      <c r="R22" s="29"/>
      <c r="T22" s="1"/>
      <c r="U22" s="1025">
        <f t="shared" si="6"/>
        <v>0</v>
      </c>
      <c r="V22" s="1032">
        <f t="shared" si="7"/>
        <v>0</v>
      </c>
      <c r="W22" s="1027"/>
      <c r="X22" s="1025">
        <f t="shared" si="0"/>
        <v>0</v>
      </c>
      <c r="Y22" s="1032">
        <f t="shared" si="1"/>
        <v>0</v>
      </c>
      <c r="Z22" s="1027"/>
      <c r="AA22" s="1025">
        <f t="shared" si="2"/>
        <v>0</v>
      </c>
      <c r="AB22" s="1032">
        <f t="shared" si="3"/>
        <v>0</v>
      </c>
      <c r="AC22" s="1027"/>
      <c r="AD22" s="1025">
        <f t="shared" si="4"/>
        <v>0</v>
      </c>
      <c r="AE22" s="1032">
        <f t="shared" si="5"/>
        <v>0</v>
      </c>
    </row>
    <row r="23" spans="1:49" x14ac:dyDescent="0.25">
      <c r="B23" s="43" t="str">
        <f>Processes_DR!D18</f>
        <v>RHBCMb70</v>
      </c>
      <c r="C23" s="43" t="str">
        <f>Processes_DR!E18</f>
        <v>Residential heating Buildings built before 70 Centralised multistorey Buldings</v>
      </c>
      <c r="D23" s="88" t="s">
        <v>858</v>
      </c>
      <c r="E23" s="88" t="s">
        <v>63</v>
      </c>
      <c r="G23" s="88"/>
      <c r="H23" s="1484">
        <f>D47*$I$2</f>
        <v>2.9226675858741564</v>
      </c>
      <c r="I23" s="1484">
        <f>G47*$I$2</f>
        <v>7.7178015464559575</v>
      </c>
      <c r="J23" s="123">
        <f>J47*$I$2</f>
        <v>43.252748805903984</v>
      </c>
      <c r="K23" s="123">
        <f>M47*$I$2</f>
        <v>18.701116634718456</v>
      </c>
      <c r="L23" s="841">
        <f>1/D101</f>
        <v>1.1230850139952462</v>
      </c>
      <c r="M23" s="841">
        <f>1/H101</f>
        <v>1.5977327091229157</v>
      </c>
      <c r="N23" s="124">
        <f>1/L101</f>
        <v>1.6588009674477817</v>
      </c>
      <c r="O23" s="124">
        <f>1/P101</f>
        <v>2.2165841658511272</v>
      </c>
      <c r="P23" s="125">
        <v>1</v>
      </c>
      <c r="Q23" s="43">
        <v>1</v>
      </c>
      <c r="R23" s="43"/>
      <c r="T23" s="1"/>
      <c r="U23" s="1025">
        <f>H23*$P23*$Q23</f>
        <v>2.9226675858741564</v>
      </c>
      <c r="V23" s="1032">
        <f>U23/L23</f>
        <v>2.6023564996892814</v>
      </c>
      <c r="W23" s="1027"/>
      <c r="X23" s="1025">
        <f t="shared" si="0"/>
        <v>7.7178015464559575</v>
      </c>
      <c r="Y23" s="1032">
        <f t="shared" si="1"/>
        <v>4.8304710183298987</v>
      </c>
      <c r="Z23" s="1027"/>
      <c r="AA23" s="1025">
        <f t="shared" si="2"/>
        <v>43.252748805903984</v>
      </c>
      <c r="AB23" s="1032">
        <f t="shared" si="3"/>
        <v>26.074706763917753</v>
      </c>
      <c r="AC23" s="1027"/>
      <c r="AD23" s="1025">
        <f t="shared" si="4"/>
        <v>18.701116634718456</v>
      </c>
      <c r="AE23" s="1032">
        <f t="shared" si="5"/>
        <v>8.4369079788754942</v>
      </c>
      <c r="AG23" s="11" t="str">
        <f>Boilers_DR!E23</f>
        <v>RESHXCM</v>
      </c>
      <c r="AH23" s="282">
        <f>SUM(Boilers_DR!X23)</f>
        <v>3.7667480306378294</v>
      </c>
      <c r="AI23" s="282">
        <f>SUM(Boilers_DR!Y23)</f>
        <v>3.8436204394263567</v>
      </c>
      <c r="AJ23" s="282">
        <f>SUM(Boilers_DR!Z23)</f>
        <v>7.0359203395745853</v>
      </c>
      <c r="AK23" s="282">
        <f>SUM(Boilers_DR!AA23)</f>
        <v>7.1795105505863113</v>
      </c>
      <c r="AL23" s="282">
        <f>SUM(Boilers_DR!AB23)</f>
        <v>39.38877628016175</v>
      </c>
      <c r="AM23" s="282">
        <f>SUM(Boilers_DR!AC23)</f>
        <v>40.192628857307909</v>
      </c>
      <c r="AN23" s="282">
        <f>SUM(Boilers_DR!AD23)</f>
        <v>12.533860869559438</v>
      </c>
      <c r="AO23" s="282">
        <f>SUM(Boilers_DR!AE23)</f>
        <v>12.78965394853004</v>
      </c>
    </row>
    <row r="24" spans="1:49" x14ac:dyDescent="0.25">
      <c r="A24" s="1"/>
      <c r="B24" s="1" t="str">
        <f>Processes_DR!D19</f>
        <v>RHBCMa70</v>
      </c>
      <c r="C24" s="1" t="str">
        <f>Processes_DR!E19</f>
        <v>Residential heating Buildings built after 70 Centralised multistorey Buldings</v>
      </c>
      <c r="D24" s="8" t="s">
        <v>859</v>
      </c>
      <c r="E24" s="8" t="s">
        <v>63</v>
      </c>
      <c r="G24" s="8"/>
      <c r="H24" s="1035">
        <f>E47*$I$2</f>
        <v>1.3343651527150555</v>
      </c>
      <c r="I24" s="1035">
        <f>H47*$I$2</f>
        <v>3.5236184535440427</v>
      </c>
      <c r="J24" s="129">
        <f>K47*$I$2</f>
        <v>19.747357189946637</v>
      </c>
      <c r="K24" s="129">
        <f>N47*$I$2</f>
        <v>8.5381308756549874</v>
      </c>
      <c r="L24" s="129">
        <f>1/E101</f>
        <v>1.3315969378855865</v>
      </c>
      <c r="M24" s="129">
        <f>1/I101</f>
        <v>1.8943677072666576</v>
      </c>
      <c r="N24" s="128">
        <f>1/M101</f>
        <v>1.9667738962675403</v>
      </c>
      <c r="O24" s="128">
        <f>1/Q101</f>
        <v>2.6281151035156922</v>
      </c>
      <c r="P24" s="127">
        <v>1</v>
      </c>
      <c r="Q24" s="1">
        <v>1</v>
      </c>
      <c r="R24" s="1"/>
      <c r="T24" s="1"/>
      <c r="U24" s="1025">
        <f t="shared" si="6"/>
        <v>1.3343651527150555</v>
      </c>
      <c r="V24" s="1032">
        <f t="shared" si="7"/>
        <v>1.0020788684253543</v>
      </c>
      <c r="W24" s="1027"/>
      <c r="X24" s="1025">
        <f t="shared" si="0"/>
        <v>3.5236184535440427</v>
      </c>
      <c r="Y24" s="1032">
        <f t="shared" si="1"/>
        <v>1.8600498942352623</v>
      </c>
      <c r="Z24" s="1027"/>
      <c r="AA24" s="1025">
        <f t="shared" si="2"/>
        <v>19.747357189946637</v>
      </c>
      <c r="AB24" s="1032">
        <f t="shared" si="3"/>
        <v>10.040481637173611</v>
      </c>
      <c r="AC24" s="1027"/>
      <c r="AD24" s="1025">
        <f t="shared" si="4"/>
        <v>8.5381308756549874</v>
      </c>
      <c r="AE24" s="1032">
        <f t="shared" si="5"/>
        <v>3.2487659555828916</v>
      </c>
      <c r="AH24" s="63">
        <f>SUM(V23:V24)</f>
        <v>3.6044353681146357</v>
      </c>
      <c r="AI24" s="63"/>
      <c r="AJ24" s="63">
        <f>SUM(Y23:Y24)</f>
        <v>6.6905209125651606</v>
      </c>
      <c r="AK24" s="63"/>
      <c r="AL24" s="63">
        <f>SUM(AB23:AB24)</f>
        <v>36.115188401091366</v>
      </c>
      <c r="AN24" s="63">
        <f>SUM(AE23:AE24)</f>
        <v>11.685673934458386</v>
      </c>
      <c r="AQ24" s="36">
        <f>AH24/AH23</f>
        <v>0.95690907350240018</v>
      </c>
      <c r="AS24" s="36">
        <f>AJ24/AJ23</f>
        <v>0.95090913336999083</v>
      </c>
      <c r="AU24" s="36">
        <f>AL24/AL23</f>
        <v>0.91689033810580367</v>
      </c>
      <c r="AW24" s="36">
        <f>AN24/AN23</f>
        <v>0.93232835884104825</v>
      </c>
    </row>
    <row r="25" spans="1:49" x14ac:dyDescent="0.25">
      <c r="B25" s="1" t="str">
        <f>Processes_DR!D20</f>
        <v>RHBCMNEW</v>
      </c>
      <c r="C25" s="1" t="str">
        <f>Processes_DR!E20</f>
        <v>Residential heating Buildings new Centralised multistorey Buldings</v>
      </c>
      <c r="D25" s="8" t="s">
        <v>579</v>
      </c>
      <c r="E25" s="8" t="s">
        <v>63</v>
      </c>
      <c r="F25" s="6">
        <v>2012</v>
      </c>
      <c r="G25" s="8">
        <v>2012</v>
      </c>
      <c r="H25" s="1035"/>
      <c r="I25" s="1035"/>
      <c r="J25" s="129"/>
      <c r="K25" s="129"/>
      <c r="L25" s="129">
        <f>1/F101</f>
        <v>2.4154589371980677</v>
      </c>
      <c r="M25" s="129">
        <f>1/J101</f>
        <v>2.7777777777777777</v>
      </c>
      <c r="N25" s="128">
        <f>1/N101</f>
        <v>3.4722222222222223</v>
      </c>
      <c r="O25" s="128">
        <f>1/R101</f>
        <v>3.9682539682539684</v>
      </c>
      <c r="P25" s="127">
        <v>1</v>
      </c>
      <c r="Q25" s="3">
        <v>1</v>
      </c>
      <c r="R25" s="1">
        <v>100</v>
      </c>
      <c r="T25" s="1"/>
      <c r="U25" s="1025">
        <f t="shared" si="6"/>
        <v>0</v>
      </c>
      <c r="V25" s="1032">
        <f t="shared" si="7"/>
        <v>0</v>
      </c>
      <c r="W25" s="1027"/>
      <c r="X25" s="1025">
        <f t="shared" si="0"/>
        <v>0</v>
      </c>
      <c r="Y25" s="1032">
        <f t="shared" si="1"/>
        <v>0</v>
      </c>
      <c r="Z25" s="1027"/>
      <c r="AA25" s="1025">
        <f t="shared" si="2"/>
        <v>0</v>
      </c>
      <c r="AB25" s="1032">
        <f t="shared" si="3"/>
        <v>0</v>
      </c>
      <c r="AC25" s="1027"/>
      <c r="AD25" s="1025">
        <f t="shared" si="4"/>
        <v>0</v>
      </c>
      <c r="AE25" s="1032">
        <f t="shared" si="5"/>
        <v>0</v>
      </c>
    </row>
    <row r="26" spans="1:49" x14ac:dyDescent="0.25">
      <c r="B26" s="1"/>
      <c r="C26" s="1"/>
      <c r="D26" s="8"/>
      <c r="E26" s="8"/>
      <c r="F26" s="38">
        <v>2020</v>
      </c>
      <c r="G26" s="8"/>
      <c r="H26" s="1035"/>
      <c r="I26" s="1035"/>
      <c r="J26" s="129"/>
      <c r="K26" s="129"/>
      <c r="L26" s="129">
        <f>1/G101</f>
        <v>3.5133948177426437</v>
      </c>
      <c r="M26" s="129">
        <f>1/K101</f>
        <v>4.0404040404040407</v>
      </c>
      <c r="N26" s="128">
        <f>1/O101</f>
        <v>5.0505050505050511</v>
      </c>
      <c r="O26" s="128">
        <f>1/S101</f>
        <v>5.7720057720057723</v>
      </c>
      <c r="P26" s="127"/>
      <c r="Q26" s="29"/>
      <c r="R26" s="29"/>
      <c r="T26" s="1"/>
      <c r="U26" s="1025">
        <f t="shared" si="6"/>
        <v>0</v>
      </c>
      <c r="V26" s="1032">
        <f t="shared" si="7"/>
        <v>0</v>
      </c>
      <c r="W26" s="1027"/>
      <c r="X26" s="1025">
        <f t="shared" si="0"/>
        <v>0</v>
      </c>
      <c r="Y26" s="1032">
        <f t="shared" si="1"/>
        <v>0</v>
      </c>
      <c r="Z26" s="1027"/>
      <c r="AA26" s="1025">
        <f t="shared" si="2"/>
        <v>0</v>
      </c>
      <c r="AB26" s="1032">
        <f t="shared" si="3"/>
        <v>0</v>
      </c>
      <c r="AC26" s="1027"/>
      <c r="AD26" s="1025">
        <f t="shared" si="4"/>
        <v>0</v>
      </c>
      <c r="AE26" s="1032">
        <f t="shared" si="5"/>
        <v>0</v>
      </c>
    </row>
    <row r="27" spans="1:49" x14ac:dyDescent="0.25">
      <c r="B27" s="43" t="str">
        <f>Processes_DR!D21</f>
        <v>RHBIMb70</v>
      </c>
      <c r="C27" s="43" t="str">
        <f>Processes_DR!E21</f>
        <v>Residential heating Buildings built before 70 Individual multistorey Buldings</v>
      </c>
      <c r="D27" s="88" t="s">
        <v>860</v>
      </c>
      <c r="E27" s="88" t="s">
        <v>64</v>
      </c>
      <c r="G27" s="88"/>
      <c r="H27" s="1484">
        <f>D48*$I$2</f>
        <v>0.77409430357411046</v>
      </c>
      <c r="I27" s="1484">
        <f>G48*$I$2</f>
        <v>1.0248945085598438</v>
      </c>
      <c r="J27" s="123">
        <f>J48*$I$2</f>
        <v>8.204447212043851</v>
      </c>
      <c r="K27" s="123">
        <f>M48*$I$2</f>
        <v>4.2964085748610907</v>
      </c>
      <c r="L27" s="841">
        <f>1/D102</f>
        <v>1.1230850139952462</v>
      </c>
      <c r="M27" s="841">
        <f>1/H102</f>
        <v>1.5977327091229157</v>
      </c>
      <c r="N27" s="124">
        <f>1/L102</f>
        <v>1.6588009674477817</v>
      </c>
      <c r="O27" s="124">
        <f>1/P102</f>
        <v>2.2165841658511272</v>
      </c>
      <c r="P27" s="125">
        <v>1</v>
      </c>
      <c r="Q27" s="43">
        <v>1</v>
      </c>
      <c r="R27" s="43"/>
      <c r="T27" s="1"/>
      <c r="U27" s="1025">
        <f t="shared" si="6"/>
        <v>0.77409430357411046</v>
      </c>
      <c r="V27" s="1032">
        <f t="shared" si="7"/>
        <v>0.68925708555255205</v>
      </c>
      <c r="W27" s="1027"/>
      <c r="X27" s="1025">
        <f t="shared" si="0"/>
        <v>1.0248945085598438</v>
      </c>
      <c r="Y27" s="1032">
        <f t="shared" si="1"/>
        <v>0.64146806453156069</v>
      </c>
      <c r="Z27" s="1027"/>
      <c r="AA27" s="1025">
        <f t="shared" si="2"/>
        <v>8.204447212043851</v>
      </c>
      <c r="AB27" s="1032">
        <f t="shared" si="3"/>
        <v>4.9460106263786123</v>
      </c>
      <c r="AC27" s="1027"/>
      <c r="AD27" s="1025">
        <f t="shared" si="4"/>
        <v>4.2964085748610907</v>
      </c>
      <c r="AE27" s="1032">
        <f t="shared" si="5"/>
        <v>1.9383015727766646</v>
      </c>
      <c r="AG27" s="15"/>
      <c r="AH27" s="15"/>
      <c r="AI27" s="15"/>
      <c r="AJ27" s="15"/>
      <c r="AK27" s="15"/>
      <c r="AL27" s="15"/>
      <c r="AM27" s="15"/>
    </row>
    <row r="28" spans="1:49" x14ac:dyDescent="0.25">
      <c r="A28" s="1"/>
      <c r="B28" s="1" t="str">
        <f>Processes_DR!D22</f>
        <v>RHBIMa70</v>
      </c>
      <c r="C28" s="1" t="str">
        <f>Processes_DR!E22</f>
        <v>Residential heating Buildings built after 70  Individual multistorey Buldings</v>
      </c>
      <c r="D28" s="8" t="s">
        <v>861</v>
      </c>
      <c r="E28" s="8" t="s">
        <v>64</v>
      </c>
      <c r="G28" s="8"/>
      <c r="H28" s="1035">
        <f>E48*$I$2</f>
        <v>0.73279569642588971</v>
      </c>
      <c r="I28" s="1035">
        <f>H48*$I$2</f>
        <v>0.97021549144015606</v>
      </c>
      <c r="J28" s="129">
        <f>K48*$I$2</f>
        <v>7.7667327879561494</v>
      </c>
      <c r="K28" s="129">
        <f>N48*$I$2</f>
        <v>4.0671914251389101</v>
      </c>
      <c r="L28" s="129">
        <f>1/E102</f>
        <v>1.3315969378855865</v>
      </c>
      <c r="M28" s="129">
        <f>1/I102</f>
        <v>1.8943677072666576</v>
      </c>
      <c r="N28" s="128">
        <f>1/M102</f>
        <v>1.9667738962675403</v>
      </c>
      <c r="O28" s="128">
        <f>1/Q102</f>
        <v>2.6281151035156922</v>
      </c>
      <c r="P28" s="127">
        <v>1</v>
      </c>
      <c r="Q28" s="1">
        <v>1</v>
      </c>
      <c r="R28" s="1"/>
      <c r="T28" s="1"/>
      <c r="U28" s="1025">
        <f t="shared" si="6"/>
        <v>0.73279569642588971</v>
      </c>
      <c r="V28" s="1032">
        <f t="shared" si="7"/>
        <v>0.55031344363819268</v>
      </c>
      <c r="W28" s="1027"/>
      <c r="X28" s="1025">
        <f t="shared" si="0"/>
        <v>0.97021549144015606</v>
      </c>
      <c r="Y28" s="1032">
        <f t="shared" si="1"/>
        <v>0.51215795524727303</v>
      </c>
      <c r="Z28" s="1027"/>
      <c r="AA28" s="1025">
        <f t="shared" si="2"/>
        <v>7.7667327879561494</v>
      </c>
      <c r="AB28" s="1032">
        <f t="shared" si="3"/>
        <v>3.948970851553157</v>
      </c>
      <c r="AC28" s="1027"/>
      <c r="AD28" s="1025">
        <f t="shared" si="4"/>
        <v>4.0671914251389101</v>
      </c>
      <c r="AE28" s="1032">
        <f t="shared" si="5"/>
        <v>1.5475697467352671</v>
      </c>
    </row>
    <row r="29" spans="1:49" x14ac:dyDescent="0.25">
      <c r="B29" s="1" t="str">
        <f>Processes_DR!D23</f>
        <v>RHBIMNEW</v>
      </c>
      <c r="C29" s="1" t="str">
        <f>Processes_DR!E23</f>
        <v>Residential heating Buildings new Individual multistorey Buldings</v>
      </c>
      <c r="D29" s="8" t="s">
        <v>582</v>
      </c>
      <c r="E29" s="8" t="s">
        <v>64</v>
      </c>
      <c r="F29" s="6">
        <v>2012</v>
      </c>
      <c r="G29" s="8">
        <v>2012</v>
      </c>
      <c r="H29" s="8"/>
      <c r="I29" s="8"/>
      <c r="J29" s="129"/>
      <c r="K29" s="8"/>
      <c r="L29" s="1035">
        <f>1/F102</f>
        <v>2.4154589371980677</v>
      </c>
      <c r="M29" s="1035">
        <f>1/J102</f>
        <v>2.7777777777777777</v>
      </c>
      <c r="N29" s="1036">
        <f>1/N102</f>
        <v>3.4722222222222223</v>
      </c>
      <c r="O29" s="1037">
        <f>1/R102</f>
        <v>3.9682539682539684</v>
      </c>
      <c r="P29" s="127">
        <v>1</v>
      </c>
      <c r="Q29" s="1">
        <v>1</v>
      </c>
      <c r="R29" s="1">
        <v>100</v>
      </c>
      <c r="T29" s="1"/>
      <c r="U29" s="1025">
        <f t="shared" si="6"/>
        <v>0</v>
      </c>
      <c r="V29" s="1032">
        <f t="shared" si="7"/>
        <v>0</v>
      </c>
      <c r="W29" s="1027"/>
      <c r="X29" s="1025">
        <f t="shared" si="0"/>
        <v>0</v>
      </c>
      <c r="Y29" s="1032">
        <f t="shared" si="1"/>
        <v>0</v>
      </c>
      <c r="Z29" s="1027"/>
      <c r="AA29" s="1025">
        <f t="shared" si="2"/>
        <v>0</v>
      </c>
      <c r="AB29" s="1032">
        <f t="shared" si="3"/>
        <v>0</v>
      </c>
      <c r="AC29" s="1027"/>
      <c r="AD29" s="1025">
        <f t="shared" si="4"/>
        <v>0</v>
      </c>
      <c r="AE29" s="1032">
        <f t="shared" si="5"/>
        <v>0</v>
      </c>
    </row>
    <row r="30" spans="1:49" x14ac:dyDescent="0.25">
      <c r="B30" s="29"/>
      <c r="C30" s="29"/>
      <c r="D30" s="38"/>
      <c r="E30" s="38"/>
      <c r="F30" s="38">
        <v>2020</v>
      </c>
      <c r="G30" s="71"/>
      <c r="H30" s="838"/>
      <c r="I30" s="838"/>
      <c r="J30" s="38"/>
      <c r="K30" s="126"/>
      <c r="L30" s="1038">
        <f>1/G102</f>
        <v>3.5133948177426437</v>
      </c>
      <c r="M30" s="1038">
        <f>1/K102</f>
        <v>4.0404040404040407</v>
      </c>
      <c r="N30" s="131">
        <f>1/O102</f>
        <v>5.0505050505050511</v>
      </c>
      <c r="O30" s="131">
        <f>1/S102</f>
        <v>5.7720057720057723</v>
      </c>
      <c r="P30" s="29"/>
      <c r="Q30" s="29"/>
      <c r="R30" s="29"/>
      <c r="T30" s="1"/>
      <c r="U30" s="1033">
        <f t="shared" si="6"/>
        <v>0</v>
      </c>
      <c r="V30" s="1034">
        <f t="shared" si="7"/>
        <v>0</v>
      </c>
      <c r="W30" s="1027"/>
      <c r="X30" s="1033">
        <f t="shared" si="0"/>
        <v>0</v>
      </c>
      <c r="Y30" s="1034">
        <f t="shared" si="1"/>
        <v>0</v>
      </c>
      <c r="Z30" s="1027"/>
      <c r="AA30" s="1033">
        <f t="shared" si="2"/>
        <v>0</v>
      </c>
      <c r="AB30" s="1034">
        <f t="shared" si="3"/>
        <v>0</v>
      </c>
      <c r="AC30" s="1027"/>
      <c r="AD30" s="1033">
        <f t="shared" si="4"/>
        <v>0</v>
      </c>
      <c r="AE30" s="1034">
        <f t="shared" si="5"/>
        <v>0</v>
      </c>
    </row>
    <row r="31" spans="1:49" x14ac:dyDescent="0.25">
      <c r="B31" s="1"/>
      <c r="C31" s="1"/>
      <c r="D31" s="8"/>
      <c r="E31" s="8"/>
      <c r="F31" s="8"/>
      <c r="G31" s="8"/>
      <c r="H31" s="8"/>
      <c r="I31" s="8"/>
      <c r="J31" s="92"/>
      <c r="K31" s="92"/>
      <c r="L31" s="92"/>
      <c r="M31" s="92"/>
      <c r="N31" s="5"/>
      <c r="O31" s="5"/>
      <c r="S31"/>
      <c r="T31" s="1444" t="s">
        <v>874</v>
      </c>
      <c r="V31" s="1485">
        <f>Boilers_DR!X25</f>
        <v>11.422417796548343</v>
      </c>
      <c r="W31" s="1485"/>
      <c r="X31" s="1485"/>
      <c r="Y31" s="1485">
        <f>Boilers_DR!Z25</f>
        <v>18.933586611815976</v>
      </c>
      <c r="Z31" s="1485"/>
      <c r="AA31" s="1485"/>
      <c r="AB31" s="1485">
        <f>Boilers_DR!AB25</f>
        <v>67.994589074670728</v>
      </c>
      <c r="AC31" s="1485"/>
      <c r="AD31" s="1485"/>
      <c r="AE31" s="1485">
        <f>Boilers_DR!AD25</f>
        <v>27.109606483217036</v>
      </c>
      <c r="AF31" s="1444" t="s">
        <v>213</v>
      </c>
      <c r="AG31" s="300"/>
    </row>
    <row r="32" spans="1:49" ht="13.8" x14ac:dyDescent="0.25">
      <c r="B32" s="1"/>
      <c r="C32" s="1"/>
      <c r="D32" s="8"/>
      <c r="E32" s="8"/>
      <c r="F32" s="8"/>
      <c r="G32" s="8"/>
      <c r="H32" s="8"/>
      <c r="I32" s="8"/>
      <c r="J32" s="1331" t="s">
        <v>177</v>
      </c>
      <c r="K32" s="1328">
        <f>SUM(H7:K28)</f>
        <v>473.96885656649329</v>
      </c>
      <c r="L32" s="92"/>
      <c r="M32" s="92"/>
      <c r="N32" s="5"/>
      <c r="O32" s="5"/>
      <c r="S32"/>
      <c r="T32" s="1487"/>
      <c r="V32" s="1485">
        <f>Boilers_DR!X26</f>
        <v>6.6831935992590372</v>
      </c>
      <c r="W32" s="1485"/>
      <c r="X32" s="1485"/>
      <c r="Y32" s="1485">
        <f>Boilers_DR!Z26</f>
        <v>11.225295786936332</v>
      </c>
      <c r="Z32" s="1485"/>
      <c r="AA32" s="1485"/>
      <c r="AB32" s="1485">
        <f>Boilers_DR!AB26</f>
        <v>63.337608260034401</v>
      </c>
      <c r="AC32" s="1485"/>
      <c r="AD32" s="1485"/>
      <c r="AE32" s="1485">
        <f>Boilers_DR!AD26</f>
        <v>21.119036013770227</v>
      </c>
      <c r="AF32" s="1446" t="s">
        <v>872</v>
      </c>
      <c r="AG32" s="300"/>
    </row>
    <row r="33" spans="2:41" x14ac:dyDescent="0.25">
      <c r="B33" s="1"/>
      <c r="D33" s="55"/>
      <c r="E33" s="8"/>
      <c r="F33" s="8"/>
      <c r="G33" s="8"/>
      <c r="H33" s="8"/>
      <c r="I33" s="8"/>
      <c r="J33" s="8"/>
      <c r="K33" s="5"/>
      <c r="L33" s="5"/>
      <c r="M33" s="5"/>
      <c r="N33" s="5"/>
      <c r="O33" s="5"/>
      <c r="S33"/>
      <c r="T33" s="1488" t="s">
        <v>886</v>
      </c>
      <c r="V33" s="1489">
        <f>SUM(V7:V18)</f>
        <v>11.315665348026112</v>
      </c>
      <c r="W33" s="1566"/>
      <c r="X33" s="1490"/>
      <c r="Y33" s="1489">
        <f>SUM(Y7:Y18)</f>
        <v>18.751057538499246</v>
      </c>
      <c r="Z33" s="1490"/>
      <c r="AA33" s="1490"/>
      <c r="AB33" s="1489">
        <f>SUM(AB7:AB18)</f>
        <v>67.339087843509049</v>
      </c>
      <c r="AC33" s="1490"/>
      <c r="AD33" s="1490"/>
      <c r="AE33" s="1489">
        <f>SUM(AE7:AE18)</f>
        <v>26.848256563055855</v>
      </c>
      <c r="AF33" s="1491" t="s">
        <v>213</v>
      </c>
      <c r="AG33" s="300"/>
    </row>
    <row r="34" spans="2:41" x14ac:dyDescent="0.25">
      <c r="B34" s="1"/>
      <c r="V34" s="1489">
        <f>SUM(V19:V30)</f>
        <v>6.6518379666712892</v>
      </c>
      <c r="W34" s="1490"/>
      <c r="X34" s="1490"/>
      <c r="Y34" s="1489">
        <f>SUM(Y19:Y30)</f>
        <v>11.199828760764527</v>
      </c>
      <c r="Z34" s="1490"/>
      <c r="AA34" s="1490"/>
      <c r="AB34" s="1489">
        <f>SUM(AB19:AB30)</f>
        <v>63.124018267109463</v>
      </c>
      <c r="AC34" s="1490"/>
      <c r="AD34" s="1490"/>
      <c r="AE34" s="1489">
        <f>SUM(AE19:AE30)</f>
        <v>21.032584205521101</v>
      </c>
      <c r="AF34" s="1492" t="s">
        <v>872</v>
      </c>
    </row>
    <row r="35" spans="2:41" x14ac:dyDescent="0.25">
      <c r="B35" s="1"/>
      <c r="V35" s="1460">
        <f>V31-V33</f>
        <v>0.10675244852223109</v>
      </c>
      <c r="W35" s="1460"/>
      <c r="X35" s="1460"/>
      <c r="Y35" s="1460">
        <f t="shared" ref="Y35:AE35" si="8">Y31-Y33</f>
        <v>0.1825290733167293</v>
      </c>
      <c r="Z35" s="1460"/>
      <c r="AA35" s="1460"/>
      <c r="AB35" s="1460">
        <f t="shared" si="8"/>
        <v>0.65550123116167924</v>
      </c>
      <c r="AC35" s="1460"/>
      <c r="AD35" s="1460"/>
      <c r="AE35" s="1460">
        <f t="shared" si="8"/>
        <v>0.26134992016118019</v>
      </c>
    </row>
    <row r="36" spans="2:41" x14ac:dyDescent="0.25">
      <c r="B36" s="1"/>
      <c r="V36" s="1460">
        <f>V32-V34</f>
        <v>3.1355632587747984E-2</v>
      </c>
      <c r="W36" s="1460"/>
      <c r="X36" s="1460"/>
      <c r="Y36" s="1460">
        <f t="shared" ref="Y36:AE36" si="9">Y32-Y34</f>
        <v>2.5467026171805074E-2</v>
      </c>
      <c r="Z36" s="1460"/>
      <c r="AA36" s="1460"/>
      <c r="AB36" s="1460">
        <f t="shared" si="9"/>
        <v>0.21358999292493763</v>
      </c>
      <c r="AC36" s="1460"/>
      <c r="AD36" s="1460"/>
      <c r="AE36" s="1460">
        <f t="shared" si="9"/>
        <v>8.6451808249126572E-2</v>
      </c>
    </row>
    <row r="37" spans="2:41" x14ac:dyDescent="0.25">
      <c r="B37" s="1"/>
      <c r="AG37" s="1"/>
      <c r="AH37" s="8"/>
      <c r="AI37" s="6"/>
      <c r="AJ37" s="8"/>
      <c r="AK37" s="8"/>
      <c r="AL37" s="8"/>
      <c r="AM37" s="5"/>
      <c r="AN37" s="5"/>
      <c r="AO37" s="5"/>
    </row>
    <row r="38" spans="2:41" x14ac:dyDescent="0.25">
      <c r="B38" s="1"/>
      <c r="R38" s="3"/>
      <c r="S38"/>
      <c r="U38" s="852"/>
      <c r="V38" s="852"/>
      <c r="W38" s="852"/>
      <c r="X38" s="852"/>
      <c r="Y38" s="852"/>
    </row>
    <row r="39" spans="2:41" x14ac:dyDescent="0.25">
      <c r="B39" s="1"/>
      <c r="R39" s="3"/>
      <c r="S39"/>
      <c r="U39" s="852"/>
      <c r="V39" s="852"/>
      <c r="W39" s="852"/>
      <c r="X39" s="852"/>
      <c r="Y39" s="852"/>
    </row>
    <row r="40" spans="2:41" ht="15.6" thickBot="1" x14ac:dyDescent="0.3">
      <c r="B40" s="1"/>
      <c r="D40" s="1620" t="str">
        <f>Buildings_stock_eff12!B32</f>
        <v>Energy Service Demand in the Base Year [Mm2]</v>
      </c>
      <c r="E40" s="1620"/>
      <c r="F40" s="1620"/>
      <c r="G40" s="1620"/>
      <c r="H40" s="1620"/>
      <c r="I40" s="1620"/>
      <c r="J40" s="5"/>
      <c r="K40" s="5"/>
      <c r="V40" s="852"/>
      <c r="W40" s="852"/>
      <c r="X40" s="852"/>
      <c r="Y40" s="852"/>
      <c r="Z40" s="852"/>
    </row>
    <row r="41" spans="2:41" ht="14.4" thickTop="1" thickBot="1" x14ac:dyDescent="0.3">
      <c r="B41" s="1"/>
      <c r="C41" s="399"/>
      <c r="D41" s="1621" t="s">
        <v>390</v>
      </c>
      <c r="E41" s="1622"/>
      <c r="F41" s="1623"/>
      <c r="G41" s="1624" t="s">
        <v>391</v>
      </c>
      <c r="H41" s="1622"/>
      <c r="I41" s="1625"/>
      <c r="J41" s="1621" t="s">
        <v>392</v>
      </c>
      <c r="K41" s="1622"/>
      <c r="L41" s="1623"/>
      <c r="M41" s="1624" t="s">
        <v>393</v>
      </c>
      <c r="N41" s="1622"/>
      <c r="O41" s="1625"/>
      <c r="V41" s="852"/>
      <c r="W41" s="852"/>
      <c r="X41" s="852"/>
      <c r="Y41" s="852"/>
      <c r="Z41" s="852"/>
    </row>
    <row r="42" spans="2:41" ht="13.8" thickBot="1" x14ac:dyDescent="0.3">
      <c r="B42" s="1"/>
      <c r="C42" s="402" t="s">
        <v>299</v>
      </c>
      <c r="D42" s="855" t="s">
        <v>676</v>
      </c>
      <c r="E42" s="856" t="s">
        <v>677</v>
      </c>
      <c r="F42" s="857" t="s">
        <v>58</v>
      </c>
      <c r="G42" s="843" t="s">
        <v>676</v>
      </c>
      <c r="H42" s="844" t="s">
        <v>677</v>
      </c>
      <c r="I42" s="845" t="s">
        <v>58</v>
      </c>
      <c r="J42" s="843" t="s">
        <v>676</v>
      </c>
      <c r="K42" s="844" t="s">
        <v>677</v>
      </c>
      <c r="L42" s="845" t="s">
        <v>58</v>
      </c>
      <c r="M42" s="843" t="s">
        <v>676</v>
      </c>
      <c r="N42" s="844" t="s">
        <v>677</v>
      </c>
      <c r="O42" s="846" t="s">
        <v>58</v>
      </c>
      <c r="V42" s="852"/>
      <c r="W42" s="852"/>
      <c r="X42" s="852"/>
      <c r="Y42" s="852"/>
      <c r="Z42" s="852"/>
    </row>
    <row r="43" spans="2:41" x14ac:dyDescent="0.25">
      <c r="B43" s="1"/>
      <c r="C43" s="853" t="str">
        <f>Buildings_stock_eff12!B33</f>
        <v>Decentralised Detached build.</v>
      </c>
      <c r="D43" s="858">
        <f>Service_Demand_DR!K12</f>
        <v>0.77571802395534317</v>
      </c>
      <c r="E43" s="859">
        <f>Service_Demand_DR!K15</f>
        <v>0.5841044580128858</v>
      </c>
      <c r="F43" s="860">
        <v>0</v>
      </c>
      <c r="G43" s="858">
        <f>Service_Demand_DR!L12</f>
        <v>0.81741921525335581</v>
      </c>
      <c r="H43" s="859">
        <f>Service_Demand_DR!L15</f>
        <v>0.61550485221465767</v>
      </c>
      <c r="I43" s="865">
        <v>0</v>
      </c>
      <c r="J43" s="858">
        <f>Service_Demand_DR!M12</f>
        <v>3.6573126891764898</v>
      </c>
      <c r="K43" s="859">
        <f>Service_Demand_DR!M15</f>
        <v>2.7539035836790915</v>
      </c>
      <c r="L43" s="865">
        <v>0</v>
      </c>
      <c r="M43" s="858">
        <f>Service_Demand_DR!N12</f>
        <v>1.3737611310386808</v>
      </c>
      <c r="N43" s="859">
        <f>Service_Demand_DR!N15</f>
        <v>1.0344222721460337</v>
      </c>
      <c r="O43" s="866">
        <v>0</v>
      </c>
      <c r="V43" s="852"/>
      <c r="W43" s="852"/>
      <c r="X43" s="852"/>
      <c r="Y43" s="852"/>
      <c r="Z43" s="852"/>
    </row>
    <row r="44" spans="2:41" x14ac:dyDescent="0.25">
      <c r="B44" s="1"/>
      <c r="C44" s="853" t="str">
        <f>Buildings_stock_eff12!B34</f>
        <v>Centralised Detached build.</v>
      </c>
      <c r="D44" s="850">
        <f>Service_Demand_DR!K11</f>
        <v>1.5466179235382926</v>
      </c>
      <c r="E44" s="851">
        <f>Service_Demand_DR!K14</f>
        <v>1.1645809380256913</v>
      </c>
      <c r="F44" s="861">
        <v>0</v>
      </c>
      <c r="G44" s="850">
        <f>Service_Demand_DR!L11</f>
        <v>1.6297612925237712</v>
      </c>
      <c r="H44" s="851">
        <f>Service_Demand_DR!L14</f>
        <v>1.2271866929248763</v>
      </c>
      <c r="I44" s="867">
        <v>0</v>
      </c>
      <c r="J44" s="850">
        <f>Service_Demand_DR!M11</f>
        <v>7.2919091504698947</v>
      </c>
      <c r="K44" s="851">
        <f>Service_Demand_DR!M14</f>
        <v>5.4907021761552066</v>
      </c>
      <c r="L44" s="867">
        <v>0</v>
      </c>
      <c r="M44" s="850">
        <f>Service_Demand_DR!N11</f>
        <v>2.7389895842448229</v>
      </c>
      <c r="N44" s="851">
        <f>Service_Demand_DR!N14</f>
        <v>2.0624195612352594</v>
      </c>
      <c r="O44" s="868">
        <v>0</v>
      </c>
      <c r="V44" s="852"/>
      <c r="W44" s="852"/>
      <c r="X44" s="852"/>
      <c r="Y44" s="852"/>
      <c r="Z44" s="852"/>
    </row>
    <row r="45" spans="2:41" x14ac:dyDescent="0.25">
      <c r="B45" s="1"/>
      <c r="C45" s="853" t="str">
        <f>Buildings_stock_eff12!B35</f>
        <v>Indivdual Detached build.</v>
      </c>
      <c r="D45" s="850">
        <f>Service_Demand_DR!K13</f>
        <v>8.8025040503555321</v>
      </c>
      <c r="E45" s="851">
        <f>Service_Demand_DR!K16</f>
        <v>6.6281582981306899</v>
      </c>
      <c r="F45" s="861">
        <v>0</v>
      </c>
      <c r="G45" s="850">
        <f>Service_Demand_DR!L13</f>
        <v>14.878242704594179</v>
      </c>
      <c r="H45" s="851">
        <f>Service_Demand_DR!L16</f>
        <v>11.203101671969721</v>
      </c>
      <c r="I45" s="867">
        <v>0</v>
      </c>
      <c r="J45" s="850">
        <f>Service_Demand_DR!M13</f>
        <v>87.063701572395615</v>
      </c>
      <c r="K45" s="851">
        <f>Service_Demand_DR!M16</f>
        <v>65.557708663563758</v>
      </c>
      <c r="L45" s="867">
        <v>0</v>
      </c>
      <c r="M45" s="850">
        <f>Service_Demand_DR!N13</f>
        <v>28.549470673675515</v>
      </c>
      <c r="N45" s="851">
        <f>Service_Demand_DR!N16</f>
        <v>21.497338697085649</v>
      </c>
      <c r="O45" s="868">
        <v>0</v>
      </c>
      <c r="V45" s="852"/>
      <c r="W45" s="852"/>
      <c r="X45" s="852"/>
      <c r="Y45" s="852"/>
      <c r="Z45" s="852"/>
    </row>
    <row r="46" spans="2:41" x14ac:dyDescent="0.25">
      <c r="B46" s="1"/>
      <c r="C46" s="853" t="str">
        <f>Buildings_stock_eff12!B36</f>
        <v>Decentralised Multi S. build.</v>
      </c>
      <c r="D46" s="850">
        <f>Service_Demand_DR!K6</f>
        <v>1.4231905190870133</v>
      </c>
      <c r="E46" s="851">
        <f>Service_Demand_DR!K9</f>
        <v>0.6497679871370533</v>
      </c>
      <c r="F46" s="861">
        <v>0</v>
      </c>
      <c r="G46" s="850">
        <f>Service_Demand_DR!L6</f>
        <v>3.7581769621008658</v>
      </c>
      <c r="H46" s="851">
        <f>Service_Demand_DR!L9</f>
        <v>1.7158230378991348</v>
      </c>
      <c r="I46" s="867">
        <v>0</v>
      </c>
      <c r="J46" s="850">
        <f>Service_Demand_DR!M6</f>
        <v>21.06188959789052</v>
      </c>
      <c r="K46" s="851">
        <f>Service_Demand_DR!M9</f>
        <v>9.615958949827327</v>
      </c>
      <c r="L46" s="867">
        <v>0</v>
      </c>
      <c r="M46" s="850">
        <f>Service_Demand_DR!N6</f>
        <v>9.1064929927401383</v>
      </c>
      <c r="N46" s="851">
        <f>Service_Demand_DR!N9</f>
        <v>4.1576356379652575</v>
      </c>
      <c r="O46" s="868">
        <v>0</v>
      </c>
      <c r="V46" s="852"/>
      <c r="W46" s="852"/>
      <c r="X46" s="852"/>
      <c r="Y46" s="852"/>
      <c r="Z46" s="852"/>
    </row>
    <row r="47" spans="2:41" x14ac:dyDescent="0.25">
      <c r="B47" s="1"/>
      <c r="C47" s="853" t="str">
        <f>Buildings_stock_eff12!B37</f>
        <v>Centralised Multi S. build.</v>
      </c>
      <c r="D47" s="850">
        <f>Service_Demand_DR!K5</f>
        <v>2.8375413455088898</v>
      </c>
      <c r="E47" s="851">
        <f>Service_Demand_DR!K8</f>
        <v>1.2955001482670441</v>
      </c>
      <c r="F47" s="861">
        <v>0</v>
      </c>
      <c r="G47" s="850">
        <f>Service_Demand_DR!L5</f>
        <v>7.4930112101514146</v>
      </c>
      <c r="H47" s="851">
        <f>Service_Demand_DR!L8</f>
        <v>3.4209887898485851</v>
      </c>
      <c r="I47" s="867">
        <v>0</v>
      </c>
      <c r="J47" s="850">
        <f>Service_Demand_DR!M5</f>
        <v>41.992960005732023</v>
      </c>
      <c r="K47" s="851">
        <f>Service_Demand_DR!M8</f>
        <v>19.172191446550134</v>
      </c>
      <c r="L47" s="867">
        <v>0</v>
      </c>
      <c r="M47" s="850">
        <f>Service_Demand_DR!N5</f>
        <v>18.156423917202385</v>
      </c>
      <c r="N47" s="851">
        <f>Service_Demand_DR!N8</f>
        <v>8.2894474520922206</v>
      </c>
      <c r="O47" s="868">
        <v>0</v>
      </c>
      <c r="V47" s="852"/>
      <c r="W47" s="852"/>
      <c r="X47" s="852"/>
      <c r="Y47" s="852"/>
      <c r="Z47" s="852"/>
    </row>
    <row r="48" spans="2:41" ht="13.8" thickBot="1" x14ac:dyDescent="0.3">
      <c r="B48" s="1"/>
      <c r="C48" s="854" t="str">
        <f>Buildings_stock_eff12!B38</f>
        <v>Individual Multi S. build.</v>
      </c>
      <c r="D48" s="862">
        <f>Service_Demand_DR!K7</f>
        <v>0.75154786754767999</v>
      </c>
      <c r="E48" s="863">
        <f>Service_Demand_DR!K10</f>
        <v>0.71145213245232009</v>
      </c>
      <c r="F48" s="864">
        <v>0</v>
      </c>
      <c r="G48" s="862">
        <f>Service_Demand_DR!L7</f>
        <v>0.99504321219402314</v>
      </c>
      <c r="H48" s="863">
        <f>Service_Demand_DR!L10</f>
        <v>0.94195678780597669</v>
      </c>
      <c r="I48" s="869">
        <v>0</v>
      </c>
      <c r="J48" s="862">
        <f>Service_Demand_DR!M7</f>
        <v>7.9654827301396613</v>
      </c>
      <c r="K48" s="863">
        <f>Service_Demand_DR!M10</f>
        <v>7.5405172698603389</v>
      </c>
      <c r="L48" s="869">
        <v>0</v>
      </c>
      <c r="M48" s="862">
        <f>Service_Demand_DR!N7</f>
        <v>4.1712704610301854</v>
      </c>
      <c r="N48" s="863">
        <f>Service_Demand_DR!N10</f>
        <v>3.9487295389698152</v>
      </c>
      <c r="O48" s="870">
        <v>0</v>
      </c>
      <c r="V48" s="852"/>
      <c r="W48" s="852"/>
      <c r="X48" s="852"/>
      <c r="Y48" s="852"/>
      <c r="Z48" s="852"/>
    </row>
    <row r="49" spans="2:41" ht="13.8" thickTop="1" x14ac:dyDescent="0.25">
      <c r="B49" s="1"/>
      <c r="C49" s="409"/>
      <c r="D49" s="397"/>
      <c r="E49" s="397"/>
      <c r="F49" s="55"/>
      <c r="G49" s="133"/>
      <c r="H49" s="133"/>
      <c r="I49" s="133"/>
      <c r="J49" s="5"/>
      <c r="K49" s="5"/>
      <c r="V49" s="852"/>
      <c r="W49" s="852"/>
      <c r="X49" s="852"/>
      <c r="Y49" s="852"/>
      <c r="Z49" s="852"/>
    </row>
    <row r="50" spans="2:41" x14ac:dyDescent="0.25">
      <c r="B50" s="1"/>
    </row>
    <row r="51" spans="2:41" ht="13.8" x14ac:dyDescent="0.25">
      <c r="B51" s="1"/>
      <c r="C51" s="1495" t="s">
        <v>883</v>
      </c>
      <c r="D51" s="1496"/>
      <c r="E51" s="1496"/>
      <c r="F51" s="1496"/>
      <c r="G51" s="1496"/>
      <c r="H51" s="1496"/>
      <c r="I51" s="1496"/>
      <c r="J51" s="1496"/>
      <c r="K51" s="1497"/>
    </row>
    <row r="52" spans="2:41" x14ac:dyDescent="0.25">
      <c r="B52" s="1"/>
    </row>
    <row r="53" spans="2:41" x14ac:dyDescent="0.25">
      <c r="B53" s="1"/>
      <c r="D53" s="8"/>
      <c r="E53" s="1409" t="s">
        <v>378</v>
      </c>
      <c r="F53" s="1409" t="s">
        <v>379</v>
      </c>
      <c r="G53" s="1409" t="s">
        <v>380</v>
      </c>
      <c r="H53" s="1409" t="s">
        <v>381</v>
      </c>
      <c r="I53" s="8"/>
    </row>
    <row r="54" spans="2:41" x14ac:dyDescent="0.25">
      <c r="B54" s="1"/>
      <c r="C54" s="832" t="s">
        <v>878</v>
      </c>
      <c r="D54" s="1018" t="s">
        <v>875</v>
      </c>
      <c r="E54" s="1035">
        <f>SUM(U7:U16)/V31</f>
        <v>1.7627200348686798</v>
      </c>
      <c r="F54" s="1035">
        <f>SUM(X7:X16)/Y31</f>
        <v>1.6522148478113727</v>
      </c>
      <c r="G54" s="1035">
        <f>SUM(AA7:AA16)/AB31</f>
        <v>2.6027026176473775</v>
      </c>
      <c r="H54" s="1035">
        <f>SUM(AD7:AD16)/AE31</f>
        <v>2.1753946894625087</v>
      </c>
      <c r="I54" s="1466" t="s">
        <v>876</v>
      </c>
    </row>
    <row r="55" spans="2:41" x14ac:dyDescent="0.25">
      <c r="B55" s="1"/>
      <c r="C55" s="832"/>
      <c r="D55" s="1018" t="s">
        <v>872</v>
      </c>
      <c r="E55" s="1035">
        <f>SUM(U19:U30)/V32</f>
        <v>1.1819304472753516</v>
      </c>
      <c r="F55" s="1035">
        <f>SUM(X19:X30)/Y32</f>
        <v>1.6814478975214069</v>
      </c>
      <c r="G55" s="1035">
        <f>SUM(AA19:AA30)/AB32</f>
        <v>1.745715903039057</v>
      </c>
      <c r="H55" s="1035">
        <f>SUM(AD19:AD30)/AE32</f>
        <v>2.3327248444426085</v>
      </c>
      <c r="I55" s="1466"/>
    </row>
    <row r="56" spans="2:41" x14ac:dyDescent="0.25">
      <c r="B56" s="1"/>
      <c r="C56" s="832"/>
      <c r="D56" s="8"/>
      <c r="E56" s="1448"/>
      <c r="F56" s="8"/>
      <c r="G56" s="8"/>
      <c r="H56" s="8"/>
      <c r="I56" s="1466"/>
    </row>
    <row r="57" spans="2:41" x14ac:dyDescent="0.25">
      <c r="B57" s="1"/>
      <c r="C57" s="832"/>
      <c r="D57" s="8"/>
      <c r="E57" s="8"/>
      <c r="F57" s="8"/>
      <c r="G57" s="8"/>
      <c r="H57" s="8"/>
      <c r="I57" s="1466"/>
      <c r="AG57" s="8"/>
      <c r="AH57" s="8"/>
      <c r="AI57" s="8"/>
      <c r="AJ57" s="8"/>
      <c r="AK57" s="8"/>
      <c r="AL57" s="6"/>
      <c r="AM57" s="5"/>
      <c r="AN57" s="5"/>
      <c r="AO57" s="5"/>
    </row>
    <row r="58" spans="2:41" x14ac:dyDescent="0.25">
      <c r="B58" s="1"/>
      <c r="C58" s="832"/>
      <c r="D58" s="8"/>
      <c r="E58" s="1409" t="s">
        <v>378</v>
      </c>
      <c r="F58" s="1409" t="s">
        <v>379</v>
      </c>
      <c r="G58" s="1409" t="s">
        <v>380</v>
      </c>
      <c r="H58" s="1409" t="s">
        <v>381</v>
      </c>
      <c r="I58" s="1466" t="s">
        <v>877</v>
      </c>
    </row>
    <row r="59" spans="2:41" x14ac:dyDescent="0.25">
      <c r="B59" s="1"/>
      <c r="C59" s="832" t="s">
        <v>879</v>
      </c>
      <c r="D59" s="1018" t="s">
        <v>875</v>
      </c>
      <c r="E59" s="1035">
        <f>1/E54</f>
        <v>0.56730506275461867</v>
      </c>
      <c r="F59" s="1035">
        <f t="shared" ref="F59:H59" si="10">1/F54</f>
        <v>0.60524816208053245</v>
      </c>
      <c r="G59" s="1035">
        <f t="shared" si="10"/>
        <v>0.3842160042486587</v>
      </c>
      <c r="H59" s="1035">
        <f t="shared" si="10"/>
        <v>0.45968669724346783</v>
      </c>
      <c r="I59" s="1466"/>
    </row>
    <row r="60" spans="2:41" x14ac:dyDescent="0.25">
      <c r="B60" s="1"/>
      <c r="C60" s="832"/>
      <c r="D60" s="1018" t="s">
        <v>872</v>
      </c>
      <c r="E60" s="1035">
        <f>1/E55</f>
        <v>0.84607347437850744</v>
      </c>
      <c r="F60" s="1035">
        <f t="shared" ref="F60:H60" si="11">1/F55</f>
        <v>0.59472553474543133</v>
      </c>
      <c r="G60" s="1035">
        <f t="shared" si="11"/>
        <v>0.57283089319352265</v>
      </c>
      <c r="H60" s="1035">
        <f t="shared" si="11"/>
        <v>0.42868322099040546</v>
      </c>
      <c r="I60" s="1466"/>
    </row>
    <row r="61" spans="2:41" x14ac:dyDescent="0.25">
      <c r="B61" s="1"/>
      <c r="C61" s="832"/>
      <c r="D61" s="8"/>
      <c r="E61" s="8"/>
      <c r="F61" s="8"/>
      <c r="G61" s="8"/>
      <c r="H61" s="8"/>
      <c r="I61" s="1466"/>
    </row>
    <row r="62" spans="2:41" x14ac:dyDescent="0.25">
      <c r="B62" s="1"/>
      <c r="C62" s="832"/>
      <c r="D62" s="8"/>
      <c r="E62" s="8"/>
      <c r="F62" s="8"/>
      <c r="G62" s="8"/>
      <c r="H62" s="8"/>
      <c r="I62" s="1466"/>
      <c r="J62" s="8"/>
      <c r="K62" s="5"/>
      <c r="L62" s="5"/>
      <c r="M62" s="5"/>
    </row>
    <row r="63" spans="2:41" x14ac:dyDescent="0.25">
      <c r="B63" s="1"/>
      <c r="D63" s="8"/>
      <c r="E63" s="1409" t="s">
        <v>378</v>
      </c>
      <c r="F63" s="1409" t="s">
        <v>379</v>
      </c>
      <c r="G63" s="1409" t="s">
        <v>380</v>
      </c>
      <c r="H63" s="1409" t="s">
        <v>381</v>
      </c>
      <c r="I63" s="1466" t="s">
        <v>754</v>
      </c>
      <c r="J63" s="8"/>
      <c r="K63" s="1018" t="s">
        <v>728</v>
      </c>
      <c r="L63" s="5"/>
      <c r="M63" s="5"/>
    </row>
    <row r="64" spans="2:41" x14ac:dyDescent="0.25">
      <c r="B64" s="1"/>
      <c r="C64" s="832" t="s">
        <v>880</v>
      </c>
      <c r="D64" s="1018" t="s">
        <v>875</v>
      </c>
      <c r="E64" s="1464">
        <f>E59/$K$64</f>
        <v>157.58473965406074</v>
      </c>
      <c r="F64" s="1464">
        <f t="shared" ref="E64:H65" si="12">F59/$K$64</f>
        <v>168.12448946681457</v>
      </c>
      <c r="G64" s="1464">
        <f t="shared" si="12"/>
        <v>106.72666784684964</v>
      </c>
      <c r="H64" s="1464">
        <f t="shared" si="12"/>
        <v>127.69074923429662</v>
      </c>
      <c r="I64" s="1466"/>
      <c r="J64" s="8"/>
      <c r="K64" s="8">
        <v>3.5999999999999999E-3</v>
      </c>
      <c r="L64" s="5"/>
      <c r="M64" s="5"/>
    </row>
    <row r="65" spans="2:18" x14ac:dyDescent="0.25">
      <c r="B65" s="1"/>
      <c r="D65" s="1018" t="s">
        <v>872</v>
      </c>
      <c r="E65" s="1464">
        <f t="shared" si="12"/>
        <v>235.02040954958539</v>
      </c>
      <c r="F65" s="1464">
        <f t="shared" si="12"/>
        <v>165.20153742928647</v>
      </c>
      <c r="G65" s="1464">
        <f t="shared" si="12"/>
        <v>159.11969255375629</v>
      </c>
      <c r="H65" s="1464">
        <f t="shared" si="12"/>
        <v>119.07867249733485</v>
      </c>
      <c r="I65" s="1466"/>
      <c r="J65" s="8"/>
      <c r="K65" s="5"/>
      <c r="L65" s="5"/>
      <c r="M65" s="5"/>
    </row>
    <row r="66" spans="2:18" x14ac:dyDescent="0.25">
      <c r="B66" s="1"/>
      <c r="L66" s="5"/>
      <c r="M66" s="5"/>
    </row>
    <row r="67" spans="2:18" x14ac:dyDescent="0.25">
      <c r="B67" s="1"/>
      <c r="L67" s="5"/>
      <c r="M67" s="5"/>
    </row>
    <row r="68" spans="2:18" x14ac:dyDescent="0.25">
      <c r="B68" s="1"/>
      <c r="L68" s="5"/>
      <c r="M68" s="5"/>
    </row>
    <row r="69" spans="2:18" ht="13.8" x14ac:dyDescent="0.25">
      <c r="B69" s="1"/>
      <c r="C69" s="1495" t="s">
        <v>881</v>
      </c>
      <c r="D69" s="1496"/>
      <c r="E69" s="1496"/>
      <c r="F69" s="1496"/>
      <c r="G69" s="1496"/>
      <c r="H69" s="1496"/>
      <c r="I69" s="1496"/>
      <c r="J69" s="1496"/>
      <c r="L69" s="5"/>
      <c r="M69" s="5"/>
      <c r="N69" s="5"/>
      <c r="O69" s="1494" t="s">
        <v>885</v>
      </c>
      <c r="P69" s="1493">
        <v>0.97</v>
      </c>
    </row>
    <row r="70" spans="2:18" x14ac:dyDescent="0.25">
      <c r="B70" s="1"/>
      <c r="I70" s="8"/>
      <c r="J70" s="8"/>
      <c r="K70" s="5"/>
      <c r="L70" s="5"/>
      <c r="M70" s="5"/>
      <c r="N70" s="5"/>
      <c r="O70" s="5"/>
    </row>
    <row r="71" spans="2:18" x14ac:dyDescent="0.25">
      <c r="B71" s="1"/>
      <c r="I71" s="8"/>
      <c r="J71" s="8"/>
      <c r="K71" s="5"/>
      <c r="L71" s="5"/>
      <c r="M71" s="5"/>
      <c r="N71" s="5"/>
      <c r="O71" s="5"/>
    </row>
    <row r="72" spans="2:18" x14ac:dyDescent="0.25">
      <c r="B72" s="1"/>
      <c r="D72" s="1466"/>
      <c r="E72" s="1445" t="s">
        <v>378</v>
      </c>
      <c r="F72" s="1445" t="s">
        <v>379</v>
      </c>
      <c r="G72" s="1445" t="s">
        <v>380</v>
      </c>
      <c r="H72" s="1445" t="s">
        <v>381</v>
      </c>
      <c r="I72" s="1466" t="s">
        <v>754</v>
      </c>
      <c r="K72" s="1467" t="s">
        <v>884</v>
      </c>
      <c r="M72" s="5"/>
      <c r="N72" s="5"/>
      <c r="O72" s="5"/>
    </row>
    <row r="73" spans="2:18" x14ac:dyDescent="0.25">
      <c r="B73" s="1"/>
      <c r="C73" s="832" t="s">
        <v>882</v>
      </c>
      <c r="D73" s="1531" t="s">
        <v>690</v>
      </c>
      <c r="E73" s="1532">
        <f>E64*$L$73/AVERAGE($L$73:$L$74)*$P$69</f>
        <v>175.62585476056699</v>
      </c>
      <c r="F73" s="1532">
        <f t="shared" ref="F73:H73" si="13">F64*$L$73/AVERAGE($L$73:$L$74)*$P$69</f>
        <v>187.37224958211476</v>
      </c>
      <c r="G73" s="1532">
        <f t="shared" si="13"/>
        <v>118.94528815098424</v>
      </c>
      <c r="H73" s="1532">
        <f t="shared" si="13"/>
        <v>142.30944587985471</v>
      </c>
      <c r="I73" s="1466"/>
      <c r="K73" s="1468" t="s">
        <v>875</v>
      </c>
      <c r="L73" s="1469">
        <f>Unit_Demand_DR!F63</f>
        <v>139.05433333333332</v>
      </c>
      <c r="M73" s="5"/>
      <c r="N73" s="5"/>
      <c r="O73" s="5"/>
    </row>
    <row r="74" spans="2:18" x14ac:dyDescent="0.25">
      <c r="B74" s="1"/>
      <c r="D74" s="1531" t="s">
        <v>691</v>
      </c>
      <c r="E74" s="1532">
        <f>E64*$L$74/AVERAGE($L$73:$L$74)*$P$69</f>
        <v>130.08854016831083</v>
      </c>
      <c r="F74" s="1532">
        <f t="shared" ref="F74:H74" si="14">F64*$L$74/AVERAGE($L$73:$L$74)*$P$69</f>
        <v>138.78925998350547</v>
      </c>
      <c r="G74" s="1532">
        <f t="shared" si="14"/>
        <v>88.104447471904024</v>
      </c>
      <c r="H74" s="1532">
        <f t="shared" si="14"/>
        <v>105.41060763468069</v>
      </c>
      <c r="I74" s="1466"/>
      <c r="K74" s="1470"/>
      <c r="L74" s="1471">
        <f>Unit_Demand_DR!F66</f>
        <v>102.9995</v>
      </c>
      <c r="M74" s="5"/>
      <c r="N74" s="5"/>
      <c r="O74" s="5"/>
    </row>
    <row r="75" spans="2:18" ht="13.2" customHeight="1" x14ac:dyDescent="0.25">
      <c r="B75" s="1"/>
      <c r="D75" s="1531" t="s">
        <v>688</v>
      </c>
      <c r="E75" s="1532">
        <f>E65*$L$75/AVERAGE($L$75:$L$76)*$P$69</f>
        <v>247.33459561499731</v>
      </c>
      <c r="F75" s="1532">
        <f t="shared" ref="F75:H75" si="15">F65*$L$75/AVERAGE($L$75:$L$76)*$P$69</f>
        <v>173.85747703085173</v>
      </c>
      <c r="G75" s="1532">
        <f t="shared" si="15"/>
        <v>167.45696634428933</v>
      </c>
      <c r="H75" s="1532">
        <f t="shared" si="15"/>
        <v>125.31794734314376</v>
      </c>
      <c r="I75" s="8"/>
      <c r="K75" s="1472" t="s">
        <v>872</v>
      </c>
      <c r="L75" s="1471">
        <f>Unit_Demand_DR!I34</f>
        <v>165.46833333333333</v>
      </c>
      <c r="M75" s="5"/>
      <c r="N75" s="5"/>
      <c r="O75" s="5"/>
    </row>
    <row r="76" spans="2:18" x14ac:dyDescent="0.25">
      <c r="B76" s="1"/>
      <c r="C76" s="1"/>
      <c r="D76" s="1531" t="s">
        <v>689</v>
      </c>
      <c r="E76" s="1532">
        <f>E65*$L$76/AVERAGE($L$75:$L$76)*$P$69</f>
        <v>208.60499891119832</v>
      </c>
      <c r="F76" s="1532">
        <f t="shared" ref="F76:H76" si="16">F65*$L$76/AVERAGE($L$75:$L$76)*$P$69</f>
        <v>146.63350558196402</v>
      </c>
      <c r="G76" s="1532">
        <f t="shared" si="16"/>
        <v>141.23523720999788</v>
      </c>
      <c r="H76" s="1532">
        <f t="shared" si="16"/>
        <v>105.69467730168586</v>
      </c>
      <c r="I76" s="8"/>
      <c r="K76" s="1473"/>
      <c r="L76" s="1474">
        <f>Unit_Demand_DR!I37</f>
        <v>139.55800000000002</v>
      </c>
      <c r="M76" s="5"/>
      <c r="N76" s="5"/>
      <c r="O76" s="5"/>
    </row>
    <row r="77" spans="2:18" x14ac:dyDescent="0.25">
      <c r="B77" s="1"/>
      <c r="C77" s="1"/>
      <c r="I77" s="8"/>
      <c r="J77" s="8"/>
      <c r="K77" s="5"/>
      <c r="L77" s="5"/>
      <c r="M77" s="5"/>
      <c r="N77" s="5"/>
      <c r="O77" s="5"/>
    </row>
    <row r="78" spans="2:18" x14ac:dyDescent="0.25">
      <c r="B78" s="1"/>
      <c r="C78" s="1"/>
      <c r="I78" s="8"/>
      <c r="J78" s="8"/>
      <c r="K78" s="5"/>
      <c r="L78" s="5"/>
      <c r="M78" s="5"/>
      <c r="N78" s="5"/>
      <c r="O78" s="5"/>
    </row>
    <row r="79" spans="2:18" x14ac:dyDescent="0.25">
      <c r="B79" s="1"/>
      <c r="C79" s="813"/>
      <c r="D79" s="1522"/>
      <c r="E79" s="1523" t="s">
        <v>378</v>
      </c>
      <c r="F79" s="1523" t="s">
        <v>379</v>
      </c>
      <c r="G79" s="1523" t="s">
        <v>380</v>
      </c>
      <c r="H79" s="1523" t="s">
        <v>381</v>
      </c>
      <c r="I79" s="1524" t="s">
        <v>754</v>
      </c>
      <c r="J79" s="1522"/>
      <c r="K79" s="1018"/>
      <c r="L79" s="5"/>
      <c r="M79" s="5"/>
      <c r="N79" s="5"/>
      <c r="O79" s="5"/>
    </row>
    <row r="80" spans="2:18" ht="13.2" customHeight="1" x14ac:dyDescent="0.25">
      <c r="B80" s="1"/>
      <c r="C80" s="1525" t="s">
        <v>882</v>
      </c>
      <c r="D80" s="884" t="s">
        <v>605</v>
      </c>
      <c r="E80" s="1526">
        <f>E73</f>
        <v>175.62585476056699</v>
      </c>
      <c r="F80" s="1526">
        <f t="shared" ref="F80:H80" si="17">F73</f>
        <v>187.37224958211476</v>
      </c>
      <c r="G80" s="1526">
        <f t="shared" si="17"/>
        <v>118.94528815098424</v>
      </c>
      <c r="H80" s="1526">
        <f t="shared" si="17"/>
        <v>142.30944587985471</v>
      </c>
      <c r="I80" s="1524"/>
      <c r="J80" s="1522"/>
      <c r="K80" s="1619" t="s">
        <v>888</v>
      </c>
      <c r="L80" s="1619"/>
      <c r="M80" s="1619"/>
      <c r="N80" s="1619"/>
      <c r="O80" s="1619"/>
      <c r="P80" s="1486"/>
      <c r="Q80" s="1486"/>
      <c r="R80" s="1486"/>
    </row>
    <row r="81" spans="2:19" x14ac:dyDescent="0.25">
      <c r="B81" s="1"/>
      <c r="C81" s="813"/>
      <c r="D81" s="884" t="s">
        <v>606</v>
      </c>
      <c r="E81" s="1526">
        <f>E80</f>
        <v>175.62585476056699</v>
      </c>
      <c r="F81" s="1526">
        <f t="shared" ref="F81:H81" si="18">F80</f>
        <v>187.37224958211476</v>
      </c>
      <c r="G81" s="1526">
        <f t="shared" si="18"/>
        <v>118.94528815098424</v>
      </c>
      <c r="H81" s="1526">
        <f t="shared" si="18"/>
        <v>142.30944587985471</v>
      </c>
      <c r="I81" s="1524"/>
      <c r="J81" s="1527"/>
      <c r="K81" s="1619"/>
      <c r="L81" s="1619"/>
      <c r="M81" s="1619"/>
      <c r="N81" s="1619"/>
      <c r="O81" s="1619"/>
      <c r="P81" s="1486"/>
      <c r="Q81" s="1486"/>
      <c r="R81" s="1486"/>
    </row>
    <row r="82" spans="2:19" x14ac:dyDescent="0.25">
      <c r="B82" s="1"/>
      <c r="C82" s="813"/>
      <c r="D82" s="884" t="s">
        <v>607</v>
      </c>
      <c r="E82" s="1526">
        <f>E80</f>
        <v>175.62585476056699</v>
      </c>
      <c r="F82" s="1526">
        <f t="shared" ref="F82:H82" si="19">F80</f>
        <v>187.37224958211476</v>
      </c>
      <c r="G82" s="1526">
        <f t="shared" si="19"/>
        <v>118.94528815098424</v>
      </c>
      <c r="H82" s="1526">
        <f t="shared" si="19"/>
        <v>142.30944587985471</v>
      </c>
      <c r="I82" s="1522"/>
      <c r="J82" s="1522"/>
      <c r="K82" s="1619"/>
      <c r="L82" s="1619"/>
      <c r="M82" s="1619"/>
      <c r="N82" s="1619"/>
      <c r="O82" s="1619"/>
      <c r="P82" s="1486"/>
      <c r="Q82" s="1486"/>
      <c r="R82" s="1486"/>
    </row>
    <row r="83" spans="2:19" x14ac:dyDescent="0.25">
      <c r="B83" s="1"/>
      <c r="C83" s="1528"/>
      <c r="D83" s="884" t="s">
        <v>608</v>
      </c>
      <c r="E83" s="1526">
        <f>E74</f>
        <v>130.08854016831083</v>
      </c>
      <c r="F83" s="1526">
        <f t="shared" ref="F83:H83" si="20">F74</f>
        <v>138.78925998350547</v>
      </c>
      <c r="G83" s="1526">
        <f t="shared" si="20"/>
        <v>88.104447471904024</v>
      </c>
      <c r="H83" s="1526">
        <f t="shared" si="20"/>
        <v>105.41060763468069</v>
      </c>
      <c r="I83" s="1522"/>
      <c r="J83" s="1522"/>
      <c r="K83" s="1619"/>
      <c r="L83" s="1619"/>
      <c r="M83" s="1619"/>
      <c r="N83" s="1619"/>
      <c r="O83" s="1619"/>
      <c r="P83" s="1486"/>
      <c r="Q83" s="1486"/>
      <c r="R83" s="1486"/>
    </row>
    <row r="84" spans="2:19" x14ac:dyDescent="0.25">
      <c r="B84" s="1"/>
      <c r="C84" s="1528"/>
      <c r="D84" s="1527" t="s">
        <v>609</v>
      </c>
      <c r="E84" s="1529">
        <f>E83</f>
        <v>130.08854016831083</v>
      </c>
      <c r="F84" s="1529">
        <f t="shared" ref="F84:H85" si="21">F83</f>
        <v>138.78925998350547</v>
      </c>
      <c r="G84" s="1529">
        <f t="shared" si="21"/>
        <v>88.104447471904024</v>
      </c>
      <c r="H84" s="1529">
        <f t="shared" si="21"/>
        <v>105.41060763468069</v>
      </c>
      <c r="I84" s="1522"/>
      <c r="J84" s="1522"/>
      <c r="K84" s="1619"/>
      <c r="L84" s="1619"/>
      <c r="M84" s="1619"/>
      <c r="N84" s="1619"/>
      <c r="O84" s="1619"/>
      <c r="P84" s="1486"/>
      <c r="Q84" s="1486"/>
      <c r="R84" s="1486"/>
    </row>
    <row r="85" spans="2:19" x14ac:dyDescent="0.25">
      <c r="B85" s="1"/>
      <c r="C85" s="1528"/>
      <c r="D85" s="1527" t="s">
        <v>610</v>
      </c>
      <c r="E85" s="1529">
        <f>E84</f>
        <v>130.08854016831083</v>
      </c>
      <c r="F85" s="1529">
        <f t="shared" si="21"/>
        <v>138.78925998350547</v>
      </c>
      <c r="G85" s="1529">
        <f t="shared" si="21"/>
        <v>88.104447471904024</v>
      </c>
      <c r="H85" s="1529">
        <f t="shared" si="21"/>
        <v>105.41060763468069</v>
      </c>
      <c r="I85" s="1522"/>
      <c r="J85" s="1522"/>
      <c r="K85" s="1486"/>
      <c r="L85" s="1486"/>
      <c r="M85" s="1486"/>
      <c r="N85" s="1486"/>
      <c r="O85" s="1486"/>
      <c r="P85" s="1486"/>
      <c r="Q85" s="1486"/>
      <c r="R85" s="1486"/>
    </row>
    <row r="86" spans="2:19" x14ac:dyDescent="0.25">
      <c r="B86" s="1"/>
      <c r="C86" s="1528"/>
      <c r="D86" s="1522" t="s">
        <v>598</v>
      </c>
      <c r="E86" s="1530">
        <f>E75</f>
        <v>247.33459561499731</v>
      </c>
      <c r="F86" s="1530">
        <f t="shared" ref="F86:H86" si="22">F75</f>
        <v>173.85747703085173</v>
      </c>
      <c r="G86" s="1530">
        <f t="shared" si="22"/>
        <v>167.45696634428933</v>
      </c>
      <c r="H86" s="1530">
        <f t="shared" si="22"/>
        <v>125.31794734314376</v>
      </c>
      <c r="I86" s="1522"/>
      <c r="J86" s="1522"/>
      <c r="K86" s="1486"/>
      <c r="L86" s="1486"/>
      <c r="M86" s="1486"/>
      <c r="N86" s="1486"/>
      <c r="O86" s="1486"/>
      <c r="P86" s="1486"/>
      <c r="Q86" s="1486"/>
      <c r="R86" s="1486"/>
    </row>
    <row r="87" spans="2:19" x14ac:dyDescent="0.25">
      <c r="B87" s="1"/>
      <c r="C87" s="1528"/>
      <c r="D87" s="1522" t="s">
        <v>600</v>
      </c>
      <c r="E87" s="1530">
        <f>E86</f>
        <v>247.33459561499731</v>
      </c>
      <c r="F87" s="1530">
        <f t="shared" ref="F87:H87" si="23">F86</f>
        <v>173.85747703085173</v>
      </c>
      <c r="G87" s="1530">
        <f t="shared" si="23"/>
        <v>167.45696634428933</v>
      </c>
      <c r="H87" s="1530">
        <f t="shared" si="23"/>
        <v>125.31794734314376</v>
      </c>
      <c r="I87" s="1522"/>
      <c r="J87" s="1522"/>
      <c r="K87" s="5"/>
      <c r="L87" s="5"/>
    </row>
    <row r="88" spans="2:19" x14ac:dyDescent="0.25">
      <c r="B88" s="1"/>
      <c r="C88" s="1528"/>
      <c r="D88" s="1527" t="s">
        <v>601</v>
      </c>
      <c r="E88" s="1529">
        <f>E86</f>
        <v>247.33459561499731</v>
      </c>
      <c r="F88" s="1529">
        <f t="shared" ref="F88:H88" si="24">F86</f>
        <v>173.85747703085173</v>
      </c>
      <c r="G88" s="1529">
        <f t="shared" si="24"/>
        <v>167.45696634428933</v>
      </c>
      <c r="H88" s="1529">
        <f t="shared" si="24"/>
        <v>125.31794734314376</v>
      </c>
      <c r="I88" s="1527"/>
      <c r="J88" s="1522"/>
      <c r="K88" s="5"/>
      <c r="L88" s="5"/>
    </row>
    <row r="89" spans="2:19" x14ac:dyDescent="0.25">
      <c r="B89" s="1"/>
      <c r="C89" s="1528"/>
      <c r="D89" s="1527" t="s">
        <v>602</v>
      </c>
      <c r="E89" s="1529">
        <f>E76</f>
        <v>208.60499891119832</v>
      </c>
      <c r="F89" s="1529">
        <f t="shared" ref="F89:H89" si="25">F76</f>
        <v>146.63350558196402</v>
      </c>
      <c r="G89" s="1529">
        <f t="shared" si="25"/>
        <v>141.23523720999788</v>
      </c>
      <c r="H89" s="1529">
        <f t="shared" si="25"/>
        <v>105.69467730168586</v>
      </c>
      <c r="I89" s="1527"/>
      <c r="J89" s="1522"/>
      <c r="K89" s="5"/>
      <c r="L89" s="5"/>
    </row>
    <row r="90" spans="2:19" x14ac:dyDescent="0.25">
      <c r="B90" s="1"/>
      <c r="C90" s="1528"/>
      <c r="D90" s="1527" t="s">
        <v>603</v>
      </c>
      <c r="E90" s="1529">
        <f>E89</f>
        <v>208.60499891119832</v>
      </c>
      <c r="F90" s="1529">
        <f t="shared" ref="F90:H90" si="26">F89</f>
        <v>146.63350558196402</v>
      </c>
      <c r="G90" s="1529">
        <f t="shared" si="26"/>
        <v>141.23523720999788</v>
      </c>
      <c r="H90" s="1529">
        <f t="shared" si="26"/>
        <v>105.69467730168586</v>
      </c>
      <c r="I90" s="1527"/>
      <c r="J90" s="1522"/>
      <c r="K90" s="5"/>
      <c r="L90" s="5"/>
    </row>
    <row r="91" spans="2:19" x14ac:dyDescent="0.25">
      <c r="B91" s="1"/>
      <c r="C91" s="1528"/>
      <c r="D91" s="1527" t="s">
        <v>604</v>
      </c>
      <c r="E91" s="1529">
        <f>E89</f>
        <v>208.60499891119832</v>
      </c>
      <c r="F91" s="1529">
        <f t="shared" ref="F91:H91" si="27">F89</f>
        <v>146.63350558196402</v>
      </c>
      <c r="G91" s="1529">
        <f t="shared" si="27"/>
        <v>141.23523720999788</v>
      </c>
      <c r="H91" s="1529">
        <f t="shared" si="27"/>
        <v>105.69467730168586</v>
      </c>
      <c r="I91" s="1527"/>
      <c r="J91" s="1522"/>
      <c r="K91" s="5"/>
      <c r="L91" s="5"/>
    </row>
    <row r="92" spans="2:19" x14ac:dyDescent="0.25">
      <c r="B92" s="1"/>
      <c r="C92" s="1"/>
      <c r="J92" s="8"/>
      <c r="K92" s="5"/>
      <c r="L92" s="5"/>
    </row>
    <row r="93" spans="2:19" x14ac:dyDescent="0.25">
      <c r="B93" s="1"/>
      <c r="C93" s="1"/>
      <c r="J93" s="8"/>
      <c r="K93" s="5"/>
      <c r="L93" s="5"/>
    </row>
    <row r="94" spans="2:19" ht="15.6" thickBot="1" x14ac:dyDescent="0.3">
      <c r="B94" s="1"/>
      <c r="C94" s="1"/>
      <c r="D94" s="1337" t="str">
        <f>Buildings_stock_eff34!B50</f>
        <v>Energy Unit Demand [PJ/Mm2]</v>
      </c>
      <c r="E94" s="1337"/>
      <c r="F94" s="1337"/>
      <c r="G94" s="1337"/>
      <c r="H94" s="1337"/>
      <c r="I94" s="1337"/>
      <c r="J94" s="1337"/>
      <c r="K94" s="1337"/>
    </row>
    <row r="95" spans="2:19" ht="14.4" thickTop="1" thickBot="1" x14ac:dyDescent="0.3">
      <c r="B95" s="1"/>
      <c r="C95" s="399"/>
      <c r="D95" s="1342" t="s">
        <v>390</v>
      </c>
      <c r="E95" s="1343"/>
      <c r="F95" s="1343"/>
      <c r="G95" s="1519"/>
      <c r="H95" s="1342" t="s">
        <v>391</v>
      </c>
      <c r="I95" s="1343"/>
      <c r="J95" s="1343"/>
      <c r="K95" s="1519"/>
      <c r="L95" s="1338" t="s">
        <v>392</v>
      </c>
      <c r="M95" s="1340"/>
      <c r="N95" s="1340"/>
      <c r="O95" s="1520"/>
      <c r="P95" s="1339" t="s">
        <v>393</v>
      </c>
      <c r="Q95" s="1340"/>
      <c r="R95" s="1340"/>
      <c r="S95" s="1341"/>
    </row>
    <row r="96" spans="2:19" ht="13.8" thickBot="1" x14ac:dyDescent="0.3">
      <c r="B96" s="1"/>
      <c r="C96" s="402" t="str">
        <f>Buildings_stock_eff12!C49</f>
        <v>Construction period</v>
      </c>
      <c r="D96" s="855" t="s">
        <v>676</v>
      </c>
      <c r="E96" s="856" t="s">
        <v>677</v>
      </c>
      <c r="F96" s="1475" t="s">
        <v>221</v>
      </c>
      <c r="G96" s="1476" t="s">
        <v>222</v>
      </c>
      <c r="H96" s="843" t="s">
        <v>676</v>
      </c>
      <c r="I96" s="844" t="s">
        <v>677</v>
      </c>
      <c r="J96" s="404" t="s">
        <v>221</v>
      </c>
      <c r="K96" s="871" t="s">
        <v>222</v>
      </c>
      <c r="L96" s="403" t="str">
        <f>Buildings_stock_eff34!C41</f>
        <v>&lt;81</v>
      </c>
      <c r="M96" s="404" t="str">
        <f>Buildings_stock_eff34!D41</f>
        <v>&gt;81</v>
      </c>
      <c r="N96" s="404" t="s">
        <v>221</v>
      </c>
      <c r="O96" s="405" t="s">
        <v>222</v>
      </c>
      <c r="P96" s="410" t="str">
        <f>Buildings_stock_eff34!C12</f>
        <v>&lt;81</v>
      </c>
      <c r="Q96" s="404" t="str">
        <f>Buildings_stock_eff34!D12</f>
        <v>&gt;81</v>
      </c>
      <c r="R96" s="404" t="s">
        <v>221</v>
      </c>
      <c r="S96" s="871" t="s">
        <v>222</v>
      </c>
    </row>
    <row r="97" spans="2:19" x14ac:dyDescent="0.25">
      <c r="B97" s="1"/>
      <c r="C97" s="853" t="str">
        <f>Buildings_stock_eff12!B51</f>
        <v>Decentralised Detached build.</v>
      </c>
      <c r="D97" s="1477">
        <f>E$73*$K$64</f>
        <v>0.63225307713804113</v>
      </c>
      <c r="E97" s="1478">
        <f>E$74*$K$64</f>
        <v>0.46831874460591899</v>
      </c>
      <c r="F97" s="1019">
        <f>Future_Demand_DR!F6</f>
        <v>0.46799999999999997</v>
      </c>
      <c r="G97" s="1020">
        <f>Future_Demand_DR!H6</f>
        <v>0.41599999999999998</v>
      </c>
      <c r="H97" s="1477">
        <f>F$73*$K$64</f>
        <v>0.67454009849561314</v>
      </c>
      <c r="I97" s="1478">
        <f>F$74*$K$64</f>
        <v>0.49964133594061971</v>
      </c>
      <c r="J97" s="1019">
        <f>Future_Demand_DR!F12</f>
        <v>0.39599999999999996</v>
      </c>
      <c r="K97" s="1020">
        <f>Future_Demand_DR!H12</f>
        <v>0.35200000000000004</v>
      </c>
      <c r="L97" s="1477">
        <f>G$73*$K$64</f>
        <v>0.42820303734354326</v>
      </c>
      <c r="M97" s="1478">
        <f>G$74*$K$64</f>
        <v>0.3171760108988545</v>
      </c>
      <c r="N97" s="1019">
        <f>Future_Demand_DR!F18</f>
        <v>0.32400000000000001</v>
      </c>
      <c r="O97" s="1020">
        <f>Future_Demand_DR!H18</f>
        <v>0.28799999999999998</v>
      </c>
      <c r="P97" s="1477">
        <f>H$73*$K$64</f>
        <v>0.51231400516747694</v>
      </c>
      <c r="Q97" s="1478">
        <f>H$74*$K$64</f>
        <v>0.37947818748485046</v>
      </c>
      <c r="R97" s="1019">
        <f>Future_Demand_DR!F24</f>
        <v>0.28799999999999998</v>
      </c>
      <c r="S97" s="1020">
        <f>Future_Demand_DR!H24</f>
        <v>0.25600000000000001</v>
      </c>
    </row>
    <row r="98" spans="2:19" x14ac:dyDescent="0.25">
      <c r="B98" s="1"/>
      <c r="C98" s="853" t="str">
        <f>Buildings_stock_eff12!B52</f>
        <v>Centralised Detached build.</v>
      </c>
      <c r="D98" s="1479">
        <f>D97</f>
        <v>0.63225307713804113</v>
      </c>
      <c r="E98" s="1480">
        <f>E97</f>
        <v>0.46831874460591899</v>
      </c>
      <c r="F98" s="1021">
        <f>Future_Demand_DR!F4</f>
        <v>0.46799999999999997</v>
      </c>
      <c r="G98" s="1022">
        <f>Future_Demand_DR!H4</f>
        <v>0.41599999999999998</v>
      </c>
      <c r="H98" s="1479">
        <f>H97</f>
        <v>0.67454009849561314</v>
      </c>
      <c r="I98" s="1480">
        <f>I97</f>
        <v>0.49964133594061971</v>
      </c>
      <c r="J98" s="1021">
        <f>Future_Demand_DR!F10</f>
        <v>0.39599999999999996</v>
      </c>
      <c r="K98" s="1022">
        <f>Future_Demand_DR!H10</f>
        <v>0.35200000000000004</v>
      </c>
      <c r="L98" s="1479">
        <f>L97</f>
        <v>0.42820303734354326</v>
      </c>
      <c r="M98" s="1480">
        <f>M97</f>
        <v>0.3171760108988545</v>
      </c>
      <c r="N98" s="1021">
        <f>Future_Demand_DR!F16</f>
        <v>0.32400000000000001</v>
      </c>
      <c r="O98" s="1022">
        <f>Future_Demand_DR!H16</f>
        <v>0.28799999999999998</v>
      </c>
      <c r="P98" s="1479">
        <f>P97</f>
        <v>0.51231400516747694</v>
      </c>
      <c r="Q98" s="1480">
        <f>Q97</f>
        <v>0.37947818748485046</v>
      </c>
      <c r="R98" s="1021">
        <f>Future_Demand_DR!F22</f>
        <v>0.28799999999999998</v>
      </c>
      <c r="S98" s="1022">
        <f>Future_Demand_DR!H26</f>
        <v>0.25600000000000001</v>
      </c>
    </row>
    <row r="99" spans="2:19" x14ac:dyDescent="0.25">
      <c r="B99" s="1"/>
      <c r="C99" s="853" t="str">
        <f>Buildings_stock_eff12!B53</f>
        <v>Indivdual Detached build.</v>
      </c>
      <c r="D99" s="1479">
        <f>D97</f>
        <v>0.63225307713804113</v>
      </c>
      <c r="E99" s="1480">
        <f>E97</f>
        <v>0.46831874460591899</v>
      </c>
      <c r="F99" s="1021">
        <f>Future_Demand_DR!F8</f>
        <v>0.46799999999999997</v>
      </c>
      <c r="G99" s="1022">
        <f>Future_Demand_DR!H8</f>
        <v>0.41599999999999998</v>
      </c>
      <c r="H99" s="1479">
        <f>H97</f>
        <v>0.67454009849561314</v>
      </c>
      <c r="I99" s="1480">
        <f>I97</f>
        <v>0.49964133594061971</v>
      </c>
      <c r="J99" s="1021">
        <f>Future_Demand_DR!F14</f>
        <v>0.39599999999999996</v>
      </c>
      <c r="K99" s="1022">
        <f>Future_Demand_DR!H14</f>
        <v>0.35200000000000004</v>
      </c>
      <c r="L99" s="1479">
        <f>L97</f>
        <v>0.42820303734354326</v>
      </c>
      <c r="M99" s="1480">
        <f>M97</f>
        <v>0.3171760108988545</v>
      </c>
      <c r="N99" s="1021">
        <f>Future_Demand_DR!F20</f>
        <v>0.32400000000000001</v>
      </c>
      <c r="O99" s="1022">
        <f>Future_Demand_DR!H20</f>
        <v>0.28799999999999998</v>
      </c>
      <c r="P99" s="1479">
        <f>P97</f>
        <v>0.51231400516747694</v>
      </c>
      <c r="Q99" s="1480">
        <f>Q97</f>
        <v>0.37947818748485046</v>
      </c>
      <c r="R99" s="1021">
        <f>Future_Demand_DR!F26</f>
        <v>0.28799999999999998</v>
      </c>
      <c r="S99" s="1022">
        <f>Future_Demand_DR!H22</f>
        <v>0.25600000000000001</v>
      </c>
    </row>
    <row r="100" spans="2:19" x14ac:dyDescent="0.25">
      <c r="B100" s="1"/>
      <c r="C100" s="853" t="str">
        <f>Buildings_stock_eff12!B54</f>
        <v>Decentralised Multi S. build.</v>
      </c>
      <c r="D100" s="1479">
        <f>E$75*$K$64</f>
        <v>0.89040454421399029</v>
      </c>
      <c r="E100" s="1480">
        <f>E$76*$K$64</f>
        <v>0.7509779960803139</v>
      </c>
      <c r="F100" s="1021">
        <f>Future_Demand_DR!F7</f>
        <v>0.41399999999999998</v>
      </c>
      <c r="G100" s="1022">
        <f>Future_Demand_DR!H7</f>
        <v>0.28462500000000002</v>
      </c>
      <c r="H100" s="1479">
        <f>F$75*$K$64</f>
        <v>0.62588691731106616</v>
      </c>
      <c r="I100" s="1480">
        <f>F$76*$K$64</f>
        <v>0.52788062009507042</v>
      </c>
      <c r="J100" s="1021">
        <f>Future_Demand_DR!F13</f>
        <v>0.36</v>
      </c>
      <c r="K100" s="1022">
        <f>Future_Demand_DR!H13</f>
        <v>0.2475</v>
      </c>
      <c r="L100" s="1479">
        <f>G$75*$K$64</f>
        <v>0.60284507883944161</v>
      </c>
      <c r="M100" s="1480">
        <f>G$76*$K$64</f>
        <v>0.50844685395599232</v>
      </c>
      <c r="N100" s="1021">
        <f>Future_Demand_DR!F19</f>
        <v>0.28799999999999998</v>
      </c>
      <c r="O100" s="1022">
        <f>Future_Demand_DR!H19</f>
        <v>0.19799999999999998</v>
      </c>
      <c r="P100" s="1479">
        <f>H$75*$K$64</f>
        <v>0.45114461043531751</v>
      </c>
      <c r="Q100" s="1480">
        <f>H$76*$K$64</f>
        <v>0.38050083828606907</v>
      </c>
      <c r="R100" s="1021">
        <f>Future_Demand_DR!F25</f>
        <v>0.252</v>
      </c>
      <c r="S100" s="1022">
        <f>Future_Demand_DR!H25</f>
        <v>0.17324999999999999</v>
      </c>
    </row>
    <row r="101" spans="2:19" x14ac:dyDescent="0.25">
      <c r="B101" s="1"/>
      <c r="C101" s="853" t="str">
        <f>Buildings_stock_eff12!B55</f>
        <v>Centralised Multi S. build.</v>
      </c>
      <c r="D101" s="1479">
        <f>D100</f>
        <v>0.89040454421399029</v>
      </c>
      <c r="E101" s="1480">
        <f>E100</f>
        <v>0.7509779960803139</v>
      </c>
      <c r="F101" s="1021">
        <f>Future_Demand_DR!F5</f>
        <v>0.41399999999999998</v>
      </c>
      <c r="G101" s="1022">
        <f>Future_Demand_DR!H5</f>
        <v>0.28462500000000002</v>
      </c>
      <c r="H101" s="1479">
        <f>H100</f>
        <v>0.62588691731106616</v>
      </c>
      <c r="I101" s="1480">
        <f>I100</f>
        <v>0.52788062009507042</v>
      </c>
      <c r="J101" s="1021">
        <f>Future_Demand_DR!F11</f>
        <v>0.36</v>
      </c>
      <c r="K101" s="1022">
        <f>Future_Demand_DR!H11</f>
        <v>0.2475</v>
      </c>
      <c r="L101" s="1479">
        <f>L100</f>
        <v>0.60284507883944161</v>
      </c>
      <c r="M101" s="1480">
        <f>M100</f>
        <v>0.50844685395599232</v>
      </c>
      <c r="N101" s="1021">
        <f>Future_Demand_DR!F17</f>
        <v>0.28799999999999998</v>
      </c>
      <c r="O101" s="1022">
        <f>Future_Demand_DR!H17</f>
        <v>0.19799999999999998</v>
      </c>
      <c r="P101" s="1479">
        <f>P100</f>
        <v>0.45114461043531751</v>
      </c>
      <c r="Q101" s="1480">
        <f>Q100</f>
        <v>0.38050083828606907</v>
      </c>
      <c r="R101" s="1021">
        <f>Future_Demand_DR!F23</f>
        <v>0.252</v>
      </c>
      <c r="S101" s="1022">
        <f>Future_Demand_DR!H23</f>
        <v>0.17324999999999999</v>
      </c>
    </row>
    <row r="102" spans="2:19" s="11" customFormat="1" ht="13.8" thickBot="1" x14ac:dyDescent="0.3">
      <c r="B102" s="3"/>
      <c r="C102" s="854" t="str">
        <f>Buildings_stock_eff12!B56</f>
        <v>Individual Multi S. build.</v>
      </c>
      <c r="D102" s="1481">
        <f>D100</f>
        <v>0.89040454421399029</v>
      </c>
      <c r="E102" s="1482">
        <f>E100</f>
        <v>0.7509779960803139</v>
      </c>
      <c r="F102" s="1023">
        <f>Future_Demand_DR!F9</f>
        <v>0.41399999999999998</v>
      </c>
      <c r="G102" s="1024">
        <f>Future_Demand_DR!H9</f>
        <v>0.28462500000000002</v>
      </c>
      <c r="H102" s="1481">
        <f>H100</f>
        <v>0.62588691731106616</v>
      </c>
      <c r="I102" s="1482">
        <f>I100</f>
        <v>0.52788062009507042</v>
      </c>
      <c r="J102" s="1023">
        <f>Future_Demand_DR!F15</f>
        <v>0.36</v>
      </c>
      <c r="K102" s="1024">
        <f>Future_Demand_DR!H15</f>
        <v>0.2475</v>
      </c>
      <c r="L102" s="1481">
        <f>L100</f>
        <v>0.60284507883944161</v>
      </c>
      <c r="M102" s="1482">
        <f>M100</f>
        <v>0.50844685395599232</v>
      </c>
      <c r="N102" s="1023">
        <f>Future_Demand_DR!F21</f>
        <v>0.28799999999999998</v>
      </c>
      <c r="O102" s="1024">
        <f>Future_Demand_DR!H21</f>
        <v>0.19799999999999998</v>
      </c>
      <c r="P102" s="1481">
        <f>P100</f>
        <v>0.45114461043531751</v>
      </c>
      <c r="Q102" s="1482">
        <f>Q100</f>
        <v>0.38050083828606907</v>
      </c>
      <c r="R102" s="1023">
        <f>Future_Demand_DR!F27</f>
        <v>0.252</v>
      </c>
      <c r="S102" s="1024">
        <f>Future_Demand_DR!H27</f>
        <v>0.17324999999999999</v>
      </c>
    </row>
    <row r="103" spans="2:19" ht="13.8" thickTop="1" x14ac:dyDescent="0.25">
      <c r="B103" s="1"/>
      <c r="C103" s="1"/>
      <c r="J103" s="8"/>
      <c r="K103" s="5"/>
      <c r="L103" s="5"/>
    </row>
    <row r="104" spans="2:19" x14ac:dyDescent="0.25">
      <c r="B104" s="1"/>
      <c r="C104" s="1"/>
      <c r="D104" s="8"/>
      <c r="E104" s="8"/>
      <c r="F104" s="8"/>
      <c r="G104" s="8"/>
      <c r="H104" s="8"/>
      <c r="I104" s="8"/>
      <c r="J104" s="8"/>
      <c r="K104" s="5"/>
      <c r="L104" s="5"/>
      <c r="M104" s="5"/>
      <c r="N104" s="5"/>
      <c r="O104" s="5"/>
    </row>
    <row r="105" spans="2:19" x14ac:dyDescent="0.25">
      <c r="B105" s="1"/>
    </row>
    <row r="106" spans="2:19" x14ac:dyDescent="0.25">
      <c r="B106" s="1"/>
    </row>
    <row r="107" spans="2:19" x14ac:dyDescent="0.25">
      <c r="B107" s="1"/>
    </row>
    <row r="108" spans="2:19" x14ac:dyDescent="0.25">
      <c r="B108" s="1"/>
    </row>
    <row r="109" spans="2:19" x14ac:dyDescent="0.25">
      <c r="B109" s="1"/>
    </row>
    <row r="110" spans="2:19" x14ac:dyDescent="0.25">
      <c r="B110" s="1"/>
    </row>
    <row r="111" spans="2:19" x14ac:dyDescent="0.25">
      <c r="B111" s="1"/>
    </row>
    <row r="112" spans="2:19" x14ac:dyDescent="0.25">
      <c r="B112" s="1"/>
    </row>
    <row r="113" spans="2:15" x14ac:dyDescent="0.25">
      <c r="B113" s="1"/>
    </row>
    <row r="114" spans="2:15" x14ac:dyDescent="0.25">
      <c r="B114" s="1"/>
      <c r="C114" s="1"/>
      <c r="D114" s="8"/>
      <c r="E114" s="8"/>
      <c r="F114" s="8"/>
      <c r="G114" s="8"/>
      <c r="H114" s="8"/>
      <c r="I114" s="8"/>
      <c r="J114" s="8"/>
      <c r="K114" s="5"/>
      <c r="L114" s="5"/>
      <c r="M114" s="5"/>
    </row>
    <row r="115" spans="2:15" x14ac:dyDescent="0.25">
      <c r="B115" s="1"/>
      <c r="C115" s="1"/>
      <c r="D115" s="8"/>
      <c r="E115" s="8"/>
      <c r="F115" s="8"/>
      <c r="G115" s="8"/>
      <c r="H115" s="8"/>
      <c r="I115" s="8"/>
      <c r="J115" s="8"/>
      <c r="K115" s="5"/>
      <c r="L115" s="5"/>
      <c r="M115" s="5"/>
      <c r="N115" s="5"/>
      <c r="O115" s="5"/>
    </row>
    <row r="116" spans="2:15" ht="13.8" x14ac:dyDescent="0.25">
      <c r="B116" s="1"/>
      <c r="C116" s="1"/>
      <c r="D116" s="8"/>
      <c r="E116" s="1397"/>
      <c r="F116" s="8"/>
      <c r="G116" s="8"/>
      <c r="H116" s="8"/>
      <c r="I116" s="8"/>
      <c r="J116" s="8"/>
      <c r="K116" s="5"/>
      <c r="L116" s="5"/>
      <c r="M116" s="5"/>
      <c r="N116" s="5"/>
      <c r="O116" s="5"/>
    </row>
    <row r="117" spans="2:15" x14ac:dyDescent="0.25">
      <c r="B117" s="1"/>
      <c r="C117" s="1"/>
      <c r="D117" s="8"/>
      <c r="E117" s="8"/>
      <c r="F117" s="8"/>
      <c r="G117" s="8"/>
      <c r="H117" s="8"/>
      <c r="I117" s="8"/>
      <c r="J117" s="8"/>
      <c r="K117" s="5"/>
      <c r="L117" s="5"/>
      <c r="M117" s="5"/>
      <c r="N117" s="5"/>
      <c r="O117" s="5"/>
    </row>
    <row r="118" spans="2:15" x14ac:dyDescent="0.25">
      <c r="B118" s="1"/>
      <c r="C118" s="1"/>
      <c r="D118" s="8"/>
      <c r="E118" s="8"/>
      <c r="F118" s="8"/>
      <c r="G118" s="8"/>
      <c r="H118" s="8"/>
      <c r="I118" s="8"/>
      <c r="J118" s="8"/>
      <c r="K118" s="5"/>
      <c r="L118" s="5"/>
      <c r="M118" s="5"/>
      <c r="N118" s="5"/>
      <c r="O118" s="5"/>
    </row>
    <row r="119" spans="2:15" x14ac:dyDescent="0.25">
      <c r="B119" s="1"/>
      <c r="C119" s="1"/>
      <c r="D119" s="8"/>
      <c r="E119" s="8"/>
      <c r="F119" s="8"/>
      <c r="G119" s="8"/>
      <c r="H119" s="8"/>
      <c r="I119" s="8"/>
      <c r="J119" s="8"/>
      <c r="K119" s="5"/>
      <c r="L119" s="5"/>
      <c r="M119" s="5"/>
      <c r="N119" s="5"/>
      <c r="O119" s="5"/>
    </row>
    <row r="120" spans="2:15" x14ac:dyDescent="0.25">
      <c r="B120" s="1"/>
      <c r="C120" s="1"/>
      <c r="D120" s="8"/>
      <c r="E120" s="1017"/>
      <c r="F120" s="1017"/>
      <c r="G120" s="1017"/>
      <c r="H120" s="1017"/>
      <c r="I120" s="8"/>
      <c r="J120" s="8"/>
      <c r="K120" s="5"/>
      <c r="L120" s="5"/>
      <c r="M120" s="5"/>
      <c r="N120" s="5"/>
      <c r="O120" s="5"/>
    </row>
    <row r="121" spans="2:15" x14ac:dyDescent="0.25">
      <c r="B121" s="1"/>
      <c r="C121" s="1"/>
      <c r="D121" s="8"/>
      <c r="E121" s="1017"/>
      <c r="F121" s="1017"/>
      <c r="G121" s="1017"/>
      <c r="H121" s="1017"/>
      <c r="I121" s="8"/>
      <c r="J121" s="8"/>
      <c r="K121" s="5"/>
      <c r="L121" s="5"/>
      <c r="M121" s="5"/>
      <c r="N121" s="5"/>
      <c r="O121" s="5"/>
    </row>
    <row r="122" spans="2:15" x14ac:dyDescent="0.25">
      <c r="B122" s="1"/>
      <c r="C122" s="1"/>
      <c r="D122" s="8"/>
      <c r="E122" s="1017"/>
      <c r="F122" s="1017"/>
      <c r="G122" s="1017"/>
      <c r="H122" s="1017"/>
      <c r="I122" s="8"/>
      <c r="J122" s="8"/>
      <c r="K122" s="5"/>
      <c r="L122" s="5"/>
      <c r="M122" s="5"/>
      <c r="N122" s="5"/>
      <c r="O122" s="5"/>
    </row>
    <row r="123" spans="2:15" x14ac:dyDescent="0.25">
      <c r="B123" s="1"/>
      <c r="C123" s="1"/>
      <c r="D123" s="8"/>
      <c r="E123" s="1017"/>
      <c r="F123" s="1017"/>
      <c r="G123" s="1017"/>
      <c r="H123" s="1017"/>
      <c r="I123" s="8"/>
      <c r="J123" s="8"/>
      <c r="K123" s="5"/>
      <c r="L123" s="5"/>
      <c r="M123" s="5"/>
      <c r="N123" s="5"/>
      <c r="O123" s="5"/>
    </row>
    <row r="124" spans="2:15" x14ac:dyDescent="0.25">
      <c r="B124" s="1"/>
      <c r="C124" s="1"/>
      <c r="D124" s="8"/>
      <c r="E124" s="1017"/>
      <c r="F124" s="1017"/>
      <c r="G124" s="1017"/>
      <c r="H124" s="1017"/>
      <c r="I124" s="8"/>
      <c r="J124" s="8"/>
      <c r="K124" s="5"/>
      <c r="L124" s="5"/>
      <c r="M124" s="5"/>
      <c r="N124" s="5"/>
      <c r="O124" s="5"/>
    </row>
    <row r="125" spans="2:15" x14ac:dyDescent="0.25">
      <c r="B125" s="1"/>
      <c r="C125" s="1"/>
      <c r="D125" s="8"/>
      <c r="E125" s="1017"/>
      <c r="F125" s="1017"/>
      <c r="G125" s="1017"/>
      <c r="H125" s="1017"/>
      <c r="I125" s="8"/>
      <c r="J125" s="8"/>
      <c r="K125" s="5"/>
      <c r="L125" s="5"/>
      <c r="M125" s="5"/>
      <c r="N125" s="5"/>
      <c r="O125" s="5"/>
    </row>
    <row r="126" spans="2:15" x14ac:dyDescent="0.25">
      <c r="B126" s="1"/>
      <c r="C126" s="1"/>
      <c r="D126" s="8"/>
      <c r="E126" s="1017"/>
      <c r="F126" s="1017"/>
      <c r="G126" s="1017"/>
      <c r="H126" s="1017"/>
      <c r="I126" s="8"/>
      <c r="J126" s="8"/>
      <c r="K126" s="5"/>
      <c r="L126" s="5"/>
      <c r="M126" s="5"/>
      <c r="N126" s="5"/>
      <c r="O126" s="5"/>
    </row>
    <row r="127" spans="2:15" x14ac:dyDescent="0.25">
      <c r="B127" s="1"/>
      <c r="C127" s="1"/>
      <c r="D127" s="8"/>
      <c r="E127" s="1017"/>
      <c r="F127" s="1017"/>
      <c r="G127" s="1017"/>
      <c r="H127" s="1017"/>
      <c r="I127" s="8"/>
      <c r="J127" s="8"/>
      <c r="K127" s="5"/>
      <c r="L127" s="5"/>
      <c r="M127" s="5"/>
      <c r="N127" s="5"/>
      <c r="O127" s="5"/>
    </row>
    <row r="128" spans="2:15" x14ac:dyDescent="0.25">
      <c r="B128" s="1"/>
      <c r="C128" s="1"/>
      <c r="D128" s="8"/>
      <c r="E128" s="1017"/>
      <c r="F128" s="1017"/>
      <c r="G128" s="1017"/>
      <c r="H128" s="1017"/>
      <c r="I128" s="8"/>
      <c r="J128" s="8"/>
      <c r="K128" s="5"/>
      <c r="L128" s="5"/>
      <c r="M128" s="5"/>
      <c r="N128" s="5"/>
      <c r="O128" s="5"/>
    </row>
    <row r="129" spans="2:15" x14ac:dyDescent="0.25">
      <c r="B129" s="1"/>
      <c r="C129" s="1"/>
      <c r="D129" s="8"/>
      <c r="E129" s="1017"/>
      <c r="F129" s="1017"/>
      <c r="G129" s="1017"/>
      <c r="H129" s="1017"/>
      <c r="I129" s="8"/>
      <c r="J129" s="8"/>
      <c r="K129" s="5"/>
      <c r="L129" s="5"/>
      <c r="M129" s="5"/>
      <c r="N129" s="5"/>
      <c r="O129" s="5"/>
    </row>
    <row r="130" spans="2:15" x14ac:dyDescent="0.25">
      <c r="B130" s="1"/>
      <c r="C130" s="1"/>
      <c r="D130" s="8"/>
      <c r="E130" s="1017"/>
      <c r="F130" s="1017"/>
      <c r="G130" s="1017"/>
      <c r="H130" s="1017"/>
      <c r="I130" s="8"/>
      <c r="J130" s="8"/>
      <c r="K130" s="5"/>
      <c r="L130" s="5"/>
      <c r="M130" s="5"/>
      <c r="N130" s="5"/>
      <c r="O130" s="5"/>
    </row>
    <row r="131" spans="2:15" x14ac:dyDescent="0.25">
      <c r="B131" s="1"/>
      <c r="C131" s="1"/>
      <c r="D131" s="8"/>
      <c r="E131" s="1017"/>
      <c r="F131" s="1017"/>
      <c r="G131" s="1017"/>
      <c r="H131" s="1017"/>
      <c r="I131" s="8"/>
      <c r="J131" s="8"/>
      <c r="K131" s="5"/>
      <c r="L131" s="5"/>
      <c r="M131" s="5"/>
      <c r="N131" s="5"/>
      <c r="O131" s="5"/>
    </row>
    <row r="132" spans="2:15" x14ac:dyDescent="0.25">
      <c r="B132" s="1"/>
      <c r="C132" s="1"/>
      <c r="D132" s="8"/>
      <c r="E132" s="8"/>
      <c r="F132" s="8"/>
      <c r="G132" s="8"/>
      <c r="H132" s="8"/>
      <c r="I132" s="8"/>
      <c r="J132" s="8"/>
      <c r="K132" s="5"/>
      <c r="L132" s="5"/>
      <c r="M132" s="5"/>
      <c r="N132" s="5"/>
      <c r="O132" s="5"/>
    </row>
    <row r="133" spans="2:15" x14ac:dyDescent="0.25">
      <c r="B133" s="1"/>
      <c r="C133" s="1"/>
      <c r="D133" s="8"/>
      <c r="E133" s="8"/>
      <c r="F133" s="8"/>
      <c r="G133" s="8"/>
      <c r="H133" s="8"/>
      <c r="I133" s="8"/>
      <c r="J133" s="8"/>
      <c r="K133" s="5"/>
      <c r="L133" s="5"/>
      <c r="M133" s="5"/>
      <c r="N133" s="5"/>
      <c r="O133" s="5"/>
    </row>
    <row r="134" spans="2:15" x14ac:dyDescent="0.25">
      <c r="B134" s="1"/>
      <c r="C134" s="1"/>
      <c r="D134" s="8"/>
      <c r="E134" s="8"/>
      <c r="F134" s="8"/>
      <c r="G134" s="8"/>
      <c r="H134" s="8"/>
      <c r="I134" s="8"/>
      <c r="J134" s="8"/>
      <c r="K134" s="5"/>
      <c r="L134" s="5"/>
      <c r="M134" s="5"/>
      <c r="N134" s="5"/>
      <c r="O134" s="5"/>
    </row>
    <row r="135" spans="2:15" x14ac:dyDescent="0.25">
      <c r="B135" s="1"/>
      <c r="C135" s="1"/>
      <c r="D135" s="8"/>
      <c r="E135" s="8"/>
      <c r="F135" s="8"/>
      <c r="G135" s="8"/>
      <c r="H135" s="8"/>
      <c r="I135" s="8"/>
      <c r="J135" s="8"/>
      <c r="K135" s="5"/>
      <c r="L135" s="5"/>
      <c r="M135" s="5"/>
      <c r="N135" s="5"/>
      <c r="O135" s="5"/>
    </row>
    <row r="136" spans="2:15" x14ac:dyDescent="0.25">
      <c r="B136" s="1"/>
      <c r="C136" s="1"/>
      <c r="D136" s="8"/>
      <c r="E136" s="8"/>
      <c r="F136" s="8"/>
      <c r="G136" s="8"/>
      <c r="H136" s="8"/>
      <c r="I136" s="8"/>
      <c r="J136" s="8"/>
      <c r="K136" s="5"/>
      <c r="L136" s="5"/>
      <c r="M136" s="5"/>
      <c r="N136" s="5"/>
      <c r="O136" s="5"/>
    </row>
    <row r="137" spans="2:15" x14ac:dyDescent="0.25">
      <c r="B137" s="1"/>
      <c r="C137" s="1"/>
      <c r="D137" s="8"/>
      <c r="E137" s="8"/>
      <c r="F137" s="8"/>
      <c r="G137" s="8"/>
      <c r="H137" s="8"/>
      <c r="I137" s="8"/>
      <c r="J137" s="8"/>
      <c r="K137" s="5"/>
      <c r="L137" s="5"/>
      <c r="M137" s="5"/>
      <c r="N137" s="5"/>
      <c r="O137" s="5"/>
    </row>
    <row r="138" spans="2:15" x14ac:dyDescent="0.25">
      <c r="B138" s="1"/>
      <c r="C138" s="1"/>
      <c r="D138" s="8"/>
      <c r="E138" s="8"/>
      <c r="F138" s="8"/>
      <c r="G138" s="8"/>
      <c r="H138" s="8"/>
      <c r="I138" s="8"/>
      <c r="J138" s="8"/>
      <c r="K138" s="5"/>
      <c r="L138" s="5"/>
      <c r="M138" s="5"/>
      <c r="N138" s="5"/>
      <c r="O138" s="5"/>
    </row>
    <row r="139" spans="2:15" x14ac:dyDescent="0.25">
      <c r="B139" s="1"/>
      <c r="C139" s="1"/>
      <c r="D139" s="8"/>
      <c r="E139" s="8"/>
      <c r="F139" s="8"/>
      <c r="G139" s="8"/>
      <c r="H139" s="8"/>
      <c r="I139" s="8"/>
      <c r="J139" s="8"/>
      <c r="K139" s="5"/>
      <c r="L139" s="5"/>
      <c r="M139" s="5"/>
      <c r="N139" s="5"/>
      <c r="O139" s="5"/>
    </row>
    <row r="140" spans="2:15" x14ac:dyDescent="0.25">
      <c r="B140" s="1"/>
      <c r="C140" s="1"/>
      <c r="D140" s="8"/>
      <c r="E140" s="8"/>
      <c r="F140" s="8"/>
      <c r="G140" s="8"/>
      <c r="H140" s="8"/>
      <c r="I140" s="8"/>
      <c r="J140" s="8"/>
      <c r="K140" s="5"/>
      <c r="L140" s="5"/>
      <c r="M140" s="5"/>
      <c r="N140" s="5"/>
      <c r="O140" s="5"/>
    </row>
    <row r="141" spans="2:15" x14ac:dyDescent="0.25">
      <c r="B141" s="1"/>
      <c r="C141" s="1"/>
      <c r="D141" s="8"/>
      <c r="E141" s="8"/>
      <c r="F141" s="8"/>
      <c r="G141" s="8"/>
      <c r="H141" s="8"/>
      <c r="I141" s="8"/>
      <c r="J141" s="8"/>
      <c r="K141" s="5"/>
      <c r="L141" s="5"/>
      <c r="M141" s="5"/>
      <c r="N141" s="5"/>
      <c r="O141" s="5"/>
    </row>
    <row r="142" spans="2:15" x14ac:dyDescent="0.25">
      <c r="B142" s="1"/>
      <c r="C142" s="1"/>
      <c r="D142" s="8"/>
      <c r="E142" s="8"/>
      <c r="F142" s="8"/>
      <c r="G142" s="8"/>
      <c r="H142" s="8"/>
      <c r="I142" s="8"/>
      <c r="J142" s="8"/>
      <c r="K142" s="5"/>
      <c r="L142" s="5"/>
      <c r="M142" s="5"/>
      <c r="N142" s="5"/>
      <c r="O142" s="5"/>
    </row>
    <row r="143" spans="2:15" x14ac:dyDescent="0.25">
      <c r="B143" s="1"/>
      <c r="C143" s="1"/>
      <c r="D143" s="8"/>
      <c r="E143" s="8"/>
      <c r="F143" s="8"/>
      <c r="G143" s="8"/>
      <c r="H143" s="8"/>
      <c r="I143" s="8"/>
      <c r="J143" s="8"/>
      <c r="K143" s="5"/>
      <c r="L143" s="5"/>
      <c r="M143" s="5"/>
      <c r="N143" s="5"/>
      <c r="O143" s="5"/>
    </row>
    <row r="144" spans="2:15" x14ac:dyDescent="0.25">
      <c r="B144" s="1"/>
      <c r="C144" s="1"/>
      <c r="D144" s="8"/>
      <c r="E144" s="8"/>
      <c r="F144" s="8"/>
      <c r="G144" s="8"/>
      <c r="H144" s="8"/>
      <c r="I144" s="8"/>
      <c r="J144" s="8"/>
      <c r="K144" s="5"/>
      <c r="L144" s="5"/>
      <c r="M144" s="5"/>
      <c r="N144" s="5"/>
      <c r="O144" s="5"/>
    </row>
    <row r="145" spans="2:15" x14ac:dyDescent="0.25">
      <c r="B145" s="1"/>
      <c r="C145" s="1"/>
      <c r="D145" s="8"/>
      <c r="E145" s="8"/>
      <c r="F145" s="8"/>
      <c r="G145" s="8"/>
      <c r="H145" s="8"/>
      <c r="I145" s="8"/>
      <c r="J145" s="8"/>
      <c r="K145" s="5"/>
      <c r="L145" s="5"/>
      <c r="M145" s="5"/>
      <c r="N145" s="5"/>
      <c r="O145" s="5"/>
    </row>
    <row r="146" spans="2:15" x14ac:dyDescent="0.25">
      <c r="B146" s="1"/>
      <c r="C146" s="1"/>
      <c r="D146" s="8"/>
      <c r="E146" s="8"/>
      <c r="F146" s="8"/>
      <c r="G146" s="8"/>
      <c r="H146" s="8"/>
      <c r="I146" s="8"/>
      <c r="J146" s="8"/>
      <c r="K146" s="5"/>
      <c r="L146" s="5"/>
      <c r="M146" s="5"/>
      <c r="N146" s="5"/>
      <c r="O146" s="5"/>
    </row>
    <row r="147" spans="2:15" x14ac:dyDescent="0.25">
      <c r="B147" s="1"/>
      <c r="C147" s="1"/>
      <c r="D147" s="8"/>
      <c r="E147" s="8"/>
      <c r="F147" s="8"/>
      <c r="G147" s="8"/>
      <c r="H147" s="8"/>
      <c r="I147" s="8"/>
      <c r="J147" s="8"/>
      <c r="K147" s="5"/>
      <c r="L147" s="5"/>
      <c r="M147" s="5"/>
      <c r="N147" s="5"/>
      <c r="O147" s="5"/>
    </row>
    <row r="148" spans="2:15" x14ac:dyDescent="0.25">
      <c r="B148" s="1"/>
      <c r="C148" s="1"/>
      <c r="D148" s="8"/>
      <c r="E148" s="8"/>
      <c r="F148" s="8"/>
      <c r="G148" s="8"/>
      <c r="H148" s="8"/>
      <c r="I148" s="8"/>
      <c r="J148" s="8"/>
      <c r="K148" s="5"/>
      <c r="L148" s="5"/>
      <c r="M148" s="5"/>
      <c r="N148" s="5"/>
      <c r="O148" s="5"/>
    </row>
    <row r="149" spans="2:15" x14ac:dyDescent="0.25">
      <c r="B149" s="1"/>
      <c r="C149" s="1"/>
      <c r="D149" s="8"/>
      <c r="E149" s="8"/>
      <c r="F149" s="8"/>
      <c r="G149" s="8"/>
      <c r="H149" s="8"/>
      <c r="I149" s="8"/>
      <c r="J149" s="8"/>
      <c r="K149" s="5"/>
      <c r="L149" s="5"/>
      <c r="M149" s="5"/>
      <c r="N149" s="5"/>
      <c r="O149" s="5"/>
    </row>
    <row r="150" spans="2:15" x14ac:dyDescent="0.25">
      <c r="B150" s="1"/>
      <c r="C150" s="1"/>
      <c r="D150" s="8"/>
      <c r="E150" s="8"/>
      <c r="F150" s="8"/>
      <c r="G150" s="8"/>
      <c r="H150" s="8"/>
      <c r="I150" s="8"/>
      <c r="J150" s="8"/>
      <c r="K150" s="5"/>
      <c r="L150" s="5"/>
      <c r="M150" s="5"/>
      <c r="N150" s="5"/>
      <c r="O150" s="5"/>
    </row>
    <row r="151" spans="2:15" x14ac:dyDescent="0.25">
      <c r="B151" s="1"/>
      <c r="C151" s="1"/>
      <c r="D151" s="8"/>
      <c r="E151" s="8"/>
      <c r="F151" s="8"/>
      <c r="G151" s="8"/>
      <c r="H151" s="8"/>
      <c r="I151" s="8"/>
      <c r="J151" s="8"/>
      <c r="K151" s="5"/>
      <c r="L151" s="5"/>
      <c r="M151" s="5"/>
      <c r="N151" s="5"/>
      <c r="O151" s="5"/>
    </row>
    <row r="152" spans="2:15" x14ac:dyDescent="0.25">
      <c r="B152" s="1"/>
      <c r="C152" s="1"/>
      <c r="D152" s="8"/>
      <c r="E152" s="8"/>
      <c r="F152" s="8"/>
      <c r="G152" s="8"/>
      <c r="H152" s="8"/>
      <c r="I152" s="8"/>
      <c r="J152" s="8"/>
      <c r="K152" s="5"/>
      <c r="L152" s="5"/>
      <c r="M152" s="5"/>
      <c r="N152" s="5"/>
      <c r="O152" s="5"/>
    </row>
    <row r="153" spans="2:15" x14ac:dyDescent="0.25">
      <c r="B153" s="1"/>
      <c r="C153" s="1"/>
      <c r="D153" s="8"/>
      <c r="E153" s="8"/>
      <c r="F153" s="8"/>
      <c r="G153" s="8"/>
      <c r="H153" s="8"/>
      <c r="I153" s="8"/>
      <c r="J153" s="8"/>
      <c r="K153" s="5"/>
      <c r="L153" s="5"/>
      <c r="M153" s="5"/>
      <c r="N153" s="5"/>
      <c r="O153" s="5"/>
    </row>
    <row r="154" spans="2:15" x14ac:dyDescent="0.25">
      <c r="B154" s="1"/>
      <c r="C154" s="1"/>
      <c r="D154" s="8"/>
      <c r="E154" s="8"/>
      <c r="F154" s="8"/>
      <c r="G154" s="8"/>
      <c r="H154" s="8"/>
      <c r="I154" s="8"/>
      <c r="J154" s="8"/>
      <c r="K154" s="5"/>
      <c r="L154" s="5"/>
      <c r="M154" s="5"/>
      <c r="N154" s="5"/>
      <c r="O154" s="5"/>
    </row>
    <row r="155" spans="2:15" x14ac:dyDescent="0.25">
      <c r="B155" s="1"/>
      <c r="C155" s="1"/>
      <c r="D155" s="8"/>
      <c r="E155" s="8"/>
      <c r="F155" s="8"/>
      <c r="G155" s="8"/>
      <c r="H155" s="8"/>
      <c r="I155" s="8"/>
      <c r="J155" s="8"/>
      <c r="K155" s="5"/>
      <c r="L155" s="5"/>
      <c r="M155" s="5"/>
      <c r="N155" s="5"/>
      <c r="O155" s="5"/>
    </row>
    <row r="156" spans="2:15" x14ac:dyDescent="0.25">
      <c r="B156" s="1"/>
      <c r="C156" s="1"/>
      <c r="D156" s="8"/>
      <c r="E156" s="8"/>
      <c r="F156" s="8"/>
      <c r="G156" s="8"/>
      <c r="H156" s="8"/>
      <c r="I156" s="8"/>
      <c r="J156" s="8"/>
      <c r="K156" s="5"/>
      <c r="L156" s="5"/>
      <c r="M156" s="5"/>
      <c r="N156" s="5"/>
      <c r="O156" s="5"/>
    </row>
    <row r="157" spans="2:15" x14ac:dyDescent="0.25">
      <c r="B157" s="1"/>
      <c r="C157" s="1"/>
      <c r="D157" s="8"/>
      <c r="E157" s="8"/>
      <c r="F157" s="8"/>
      <c r="G157" s="8"/>
      <c r="H157" s="8"/>
      <c r="I157" s="8"/>
      <c r="J157" s="8"/>
      <c r="K157" s="5"/>
      <c r="L157" s="5"/>
      <c r="M157" s="5"/>
      <c r="N157" s="5"/>
      <c r="O157" s="5"/>
    </row>
    <row r="158" spans="2:15" x14ac:dyDescent="0.25">
      <c r="B158" s="1"/>
      <c r="C158" s="1"/>
      <c r="D158" s="8"/>
      <c r="E158" s="8"/>
      <c r="F158" s="8"/>
      <c r="G158" s="8"/>
      <c r="H158" s="8"/>
      <c r="I158" s="8"/>
      <c r="J158" s="8"/>
      <c r="K158" s="5"/>
      <c r="L158" s="5"/>
      <c r="M158" s="5"/>
      <c r="N158" s="5"/>
      <c r="O158" s="5"/>
    </row>
    <row r="159" spans="2:15" x14ac:dyDescent="0.25">
      <c r="B159" s="1"/>
      <c r="C159" s="1"/>
      <c r="D159" s="8"/>
      <c r="E159" s="8"/>
      <c r="F159" s="8"/>
      <c r="G159" s="8"/>
      <c r="H159" s="8"/>
      <c r="I159" s="8"/>
      <c r="J159" s="8"/>
      <c r="K159" s="5"/>
      <c r="L159" s="5"/>
      <c r="M159" s="5"/>
      <c r="N159" s="5"/>
      <c r="O159" s="5"/>
    </row>
    <row r="160" spans="2:15" x14ac:dyDescent="0.25">
      <c r="B160" s="1"/>
      <c r="C160" s="1"/>
      <c r="D160" s="8"/>
      <c r="E160" s="8"/>
      <c r="F160" s="8"/>
      <c r="G160" s="8"/>
      <c r="H160" s="8"/>
      <c r="I160" s="8"/>
      <c r="J160" s="8"/>
      <c r="K160" s="5"/>
      <c r="L160" s="5"/>
      <c r="M160" s="5"/>
      <c r="N160" s="5"/>
      <c r="O160" s="5"/>
    </row>
    <row r="161" spans="2:15" x14ac:dyDescent="0.25">
      <c r="B161" s="1"/>
      <c r="C161" s="1"/>
      <c r="D161" s="8"/>
      <c r="E161" s="8"/>
      <c r="F161" s="8"/>
      <c r="G161" s="8"/>
      <c r="H161" s="8"/>
      <c r="I161" s="8"/>
      <c r="J161" s="8"/>
      <c r="K161" s="5"/>
      <c r="L161" s="5"/>
      <c r="M161" s="5"/>
      <c r="N161" s="5"/>
      <c r="O161" s="5"/>
    </row>
    <row r="162" spans="2:15" x14ac:dyDescent="0.25">
      <c r="B162" s="1"/>
      <c r="C162" s="1"/>
      <c r="D162" s="8"/>
      <c r="E162" s="8"/>
      <c r="F162" s="8"/>
      <c r="G162" s="8"/>
      <c r="H162" s="8"/>
      <c r="I162" s="8"/>
      <c r="J162" s="8"/>
      <c r="K162" s="5"/>
      <c r="L162" s="5"/>
      <c r="M162" s="5"/>
      <c r="N162" s="5"/>
      <c r="O162" s="5"/>
    </row>
    <row r="163" spans="2:15" x14ac:dyDescent="0.25">
      <c r="B163" s="1"/>
      <c r="C163" s="1"/>
      <c r="D163" s="8"/>
      <c r="E163" s="8"/>
      <c r="F163" s="8"/>
      <c r="G163" s="8"/>
      <c r="H163" s="8"/>
      <c r="I163" s="8"/>
      <c r="J163" s="8"/>
      <c r="K163" s="5"/>
      <c r="L163" s="5"/>
      <c r="M163" s="5"/>
      <c r="N163" s="5"/>
      <c r="O163" s="5"/>
    </row>
    <row r="164" spans="2:15" x14ac:dyDescent="0.25">
      <c r="B164" s="1"/>
      <c r="C164" s="1"/>
      <c r="D164" s="8"/>
      <c r="E164" s="8"/>
      <c r="F164" s="8"/>
      <c r="G164" s="8"/>
      <c r="H164" s="8"/>
      <c r="I164" s="8"/>
      <c r="J164" s="8"/>
      <c r="K164" s="5"/>
      <c r="L164" s="5"/>
      <c r="M164" s="5"/>
      <c r="N164" s="5"/>
      <c r="O164" s="5"/>
    </row>
    <row r="165" spans="2:15" x14ac:dyDescent="0.25">
      <c r="B165" s="1"/>
      <c r="C165" s="1"/>
      <c r="D165" s="8"/>
      <c r="E165" s="8"/>
      <c r="F165" s="8"/>
      <c r="G165" s="8"/>
      <c r="H165" s="8"/>
      <c r="I165" s="8"/>
      <c r="J165" s="8"/>
      <c r="K165" s="5"/>
      <c r="L165" s="5"/>
      <c r="M165" s="5"/>
      <c r="N165" s="5"/>
      <c r="O165" s="5"/>
    </row>
    <row r="166" spans="2:15" x14ac:dyDescent="0.25">
      <c r="B166" s="1"/>
      <c r="C166" s="1"/>
      <c r="D166" s="8"/>
      <c r="E166" s="8"/>
      <c r="F166" s="8"/>
      <c r="G166" s="8"/>
      <c r="H166" s="8"/>
      <c r="I166" s="8"/>
      <c r="J166" s="8"/>
      <c r="K166" s="5"/>
      <c r="L166" s="5"/>
      <c r="M166" s="5"/>
      <c r="N166" s="5"/>
      <c r="O166" s="5"/>
    </row>
    <row r="167" spans="2:15" x14ac:dyDescent="0.25">
      <c r="B167" s="1"/>
      <c r="C167" s="1"/>
      <c r="D167" s="8"/>
      <c r="E167" s="8"/>
      <c r="F167" s="8"/>
      <c r="G167" s="8"/>
      <c r="H167" s="8"/>
      <c r="I167" s="8"/>
      <c r="J167" s="8"/>
      <c r="K167" s="5"/>
      <c r="L167" s="5"/>
      <c r="M167" s="5"/>
      <c r="N167" s="5"/>
      <c r="O167" s="5"/>
    </row>
    <row r="168" spans="2:15" x14ac:dyDescent="0.25">
      <c r="B168" s="1"/>
      <c r="C168" s="1"/>
      <c r="D168" s="8"/>
      <c r="E168" s="8"/>
      <c r="F168" s="8"/>
      <c r="G168" s="8"/>
      <c r="H168" s="8"/>
      <c r="I168" s="8"/>
      <c r="J168" s="8"/>
      <c r="K168" s="5"/>
      <c r="L168" s="5"/>
      <c r="M168" s="5"/>
      <c r="N168" s="5"/>
      <c r="O168" s="5"/>
    </row>
    <row r="169" spans="2:15" x14ac:dyDescent="0.25">
      <c r="B169" s="1"/>
      <c r="C169" s="1"/>
      <c r="D169" s="8"/>
      <c r="E169" s="8"/>
      <c r="F169" s="8"/>
      <c r="G169" s="8"/>
      <c r="H169" s="8"/>
      <c r="I169" s="8"/>
      <c r="J169" s="8"/>
      <c r="K169" s="5"/>
      <c r="L169" s="5"/>
      <c r="M169" s="5"/>
      <c r="N169" s="5"/>
      <c r="O169" s="5"/>
    </row>
    <row r="170" spans="2:15" x14ac:dyDescent="0.25">
      <c r="B170" s="1"/>
      <c r="C170" s="1"/>
      <c r="D170" s="8"/>
      <c r="E170" s="8"/>
      <c r="F170" s="8"/>
      <c r="G170" s="8"/>
      <c r="H170" s="8"/>
      <c r="I170" s="8"/>
      <c r="J170" s="8"/>
      <c r="K170" s="5"/>
      <c r="L170" s="5"/>
      <c r="M170" s="5"/>
      <c r="N170" s="5"/>
      <c r="O170" s="5"/>
    </row>
    <row r="171" spans="2:15" x14ac:dyDescent="0.25">
      <c r="B171" s="1"/>
      <c r="C171" s="1"/>
      <c r="D171" s="8"/>
      <c r="E171" s="8"/>
      <c r="F171" s="8"/>
      <c r="G171" s="8"/>
      <c r="H171" s="8"/>
      <c r="I171" s="8"/>
      <c r="J171" s="8"/>
      <c r="K171" s="5"/>
      <c r="L171" s="5"/>
      <c r="M171" s="5"/>
      <c r="N171" s="5"/>
      <c r="O171" s="5"/>
    </row>
    <row r="172" spans="2:15" x14ac:dyDescent="0.25">
      <c r="B172" s="1"/>
      <c r="C172" s="1"/>
      <c r="D172" s="8"/>
      <c r="E172" s="8"/>
      <c r="F172" s="8"/>
      <c r="G172" s="8"/>
      <c r="H172" s="8"/>
      <c r="I172" s="8"/>
      <c r="J172" s="8"/>
      <c r="K172" s="5"/>
      <c r="L172" s="5"/>
      <c r="M172" s="5"/>
      <c r="N172" s="5"/>
      <c r="O172" s="5"/>
    </row>
    <row r="173" spans="2:15" x14ac:dyDescent="0.25">
      <c r="B173" s="1"/>
      <c r="C173" s="1"/>
      <c r="D173" s="8"/>
      <c r="E173" s="8"/>
      <c r="F173" s="8"/>
      <c r="G173" s="8"/>
      <c r="H173" s="8"/>
      <c r="I173" s="8"/>
      <c r="J173" s="8"/>
      <c r="K173" s="5"/>
      <c r="L173" s="5"/>
      <c r="M173" s="5"/>
      <c r="N173" s="5"/>
      <c r="O173" s="5"/>
    </row>
    <row r="174" spans="2:15" x14ac:dyDescent="0.25">
      <c r="B174" s="1"/>
      <c r="C174" s="1"/>
      <c r="D174" s="8"/>
      <c r="E174" s="8"/>
      <c r="F174" s="8"/>
      <c r="G174" s="8"/>
      <c r="H174" s="8"/>
      <c r="I174" s="8"/>
      <c r="J174" s="8"/>
      <c r="K174" s="5"/>
      <c r="L174" s="5"/>
      <c r="M174" s="5"/>
      <c r="N174" s="5"/>
      <c r="O174" s="5"/>
    </row>
    <row r="175" spans="2:15" x14ac:dyDescent="0.25">
      <c r="B175" s="1"/>
      <c r="C175" s="1"/>
      <c r="D175" s="8"/>
      <c r="E175" s="8"/>
      <c r="F175" s="8"/>
      <c r="G175" s="8"/>
      <c r="H175" s="8"/>
      <c r="I175" s="8"/>
      <c r="J175" s="8"/>
      <c r="K175" s="5"/>
      <c r="L175" s="5"/>
      <c r="M175" s="5"/>
      <c r="N175" s="5"/>
      <c r="O175" s="5"/>
    </row>
    <row r="176" spans="2:15" x14ac:dyDescent="0.25">
      <c r="B176" s="1"/>
      <c r="C176" s="1"/>
      <c r="D176" s="8"/>
      <c r="E176" s="8"/>
      <c r="F176" s="8"/>
      <c r="G176" s="8"/>
      <c r="H176" s="8"/>
      <c r="I176" s="8"/>
      <c r="J176" s="8"/>
      <c r="K176" s="5"/>
      <c r="L176" s="5"/>
      <c r="M176" s="5"/>
      <c r="N176" s="5"/>
      <c r="O176" s="5"/>
    </row>
    <row r="177" spans="2:15" x14ac:dyDescent="0.25">
      <c r="B177" s="1"/>
      <c r="C177" s="1"/>
      <c r="D177" s="8"/>
      <c r="E177" s="8"/>
      <c r="F177" s="8"/>
      <c r="G177" s="8"/>
      <c r="H177" s="8"/>
      <c r="I177" s="8"/>
      <c r="J177" s="8"/>
      <c r="K177" s="5"/>
      <c r="L177" s="5"/>
      <c r="M177" s="5"/>
      <c r="N177" s="5"/>
      <c r="O177" s="5"/>
    </row>
    <row r="178" spans="2:15" x14ac:dyDescent="0.25">
      <c r="B178" s="1"/>
      <c r="C178" s="1"/>
      <c r="D178" s="8"/>
      <c r="E178" s="8"/>
      <c r="F178" s="8"/>
      <c r="G178" s="8"/>
      <c r="H178" s="8"/>
      <c r="I178" s="8"/>
      <c r="J178" s="8"/>
      <c r="K178" s="5"/>
      <c r="L178" s="5"/>
      <c r="M178" s="5"/>
      <c r="N178" s="5"/>
      <c r="O178" s="5"/>
    </row>
    <row r="179" spans="2:15" x14ac:dyDescent="0.25">
      <c r="B179" s="1"/>
      <c r="C179" s="1"/>
      <c r="D179" s="8"/>
      <c r="E179" s="8"/>
      <c r="F179" s="8"/>
      <c r="G179" s="8"/>
      <c r="H179" s="8"/>
      <c r="I179" s="8"/>
      <c r="J179" s="8"/>
      <c r="K179" s="5"/>
      <c r="L179" s="5"/>
      <c r="M179" s="5"/>
      <c r="N179" s="5"/>
      <c r="O179" s="5"/>
    </row>
    <row r="180" spans="2:15" x14ac:dyDescent="0.25">
      <c r="B180" s="1"/>
      <c r="C180" s="1"/>
      <c r="D180" s="8"/>
      <c r="E180" s="8"/>
      <c r="F180" s="8"/>
      <c r="G180" s="8"/>
      <c r="H180" s="8"/>
      <c r="I180" s="8"/>
      <c r="J180" s="8"/>
      <c r="K180" s="5"/>
      <c r="L180" s="5"/>
      <c r="M180" s="5"/>
      <c r="N180" s="5"/>
      <c r="O180" s="5"/>
    </row>
    <row r="181" spans="2:15" x14ac:dyDescent="0.25">
      <c r="B181" s="1"/>
      <c r="C181" s="1"/>
      <c r="D181" s="8"/>
      <c r="E181" s="8"/>
      <c r="F181" s="8"/>
      <c r="G181" s="8"/>
      <c r="H181" s="8"/>
      <c r="I181" s="8"/>
      <c r="J181" s="8"/>
      <c r="K181" s="5"/>
      <c r="L181" s="5"/>
      <c r="M181" s="5"/>
      <c r="N181" s="5"/>
      <c r="O181" s="5"/>
    </row>
    <row r="182" spans="2:15" x14ac:dyDescent="0.25">
      <c r="B182" s="1"/>
      <c r="C182" s="1"/>
      <c r="D182" s="8"/>
      <c r="E182" s="8"/>
      <c r="F182" s="8"/>
      <c r="G182" s="8"/>
      <c r="H182" s="8"/>
      <c r="I182" s="8"/>
      <c r="J182" s="8"/>
      <c r="K182" s="5"/>
      <c r="L182" s="5"/>
      <c r="M182" s="5"/>
      <c r="N182" s="5"/>
      <c r="O182" s="5"/>
    </row>
    <row r="183" spans="2:15" x14ac:dyDescent="0.25">
      <c r="B183" s="1"/>
      <c r="C183" s="1"/>
      <c r="D183" s="8"/>
      <c r="E183" s="8"/>
      <c r="F183" s="8"/>
      <c r="G183" s="8"/>
      <c r="H183" s="8"/>
      <c r="I183" s="8"/>
      <c r="J183" s="8"/>
      <c r="K183" s="5"/>
      <c r="L183" s="5"/>
      <c r="M183" s="5"/>
      <c r="N183" s="5"/>
      <c r="O183" s="5"/>
    </row>
    <row r="184" spans="2:15" x14ac:dyDescent="0.25">
      <c r="B184" s="1"/>
      <c r="C184" s="1"/>
      <c r="D184" s="8"/>
      <c r="E184" s="8"/>
      <c r="F184" s="8"/>
      <c r="G184" s="8"/>
      <c r="H184" s="8"/>
      <c r="I184" s="8"/>
      <c r="J184" s="8"/>
      <c r="K184" s="5"/>
      <c r="L184" s="5"/>
      <c r="M184" s="5"/>
      <c r="N184" s="5"/>
      <c r="O184" s="5"/>
    </row>
    <row r="185" spans="2:15" x14ac:dyDescent="0.25">
      <c r="B185" s="1"/>
      <c r="C185" s="1"/>
      <c r="D185" s="8"/>
      <c r="E185" s="8"/>
      <c r="F185" s="8"/>
      <c r="G185" s="8"/>
      <c r="H185" s="8"/>
      <c r="I185" s="8"/>
      <c r="J185" s="8"/>
      <c r="K185" s="5"/>
      <c r="L185" s="5"/>
      <c r="M185" s="5"/>
      <c r="N185" s="5"/>
      <c r="O185" s="5"/>
    </row>
    <row r="186" spans="2:15" x14ac:dyDescent="0.25">
      <c r="B186" s="1"/>
      <c r="C186" s="1"/>
      <c r="D186" s="8"/>
      <c r="E186" s="8"/>
      <c r="F186" s="8"/>
      <c r="G186" s="8"/>
      <c r="H186" s="8"/>
      <c r="I186" s="8"/>
      <c r="J186" s="8"/>
      <c r="K186" s="5"/>
      <c r="L186" s="5"/>
      <c r="M186" s="5"/>
      <c r="N186" s="5"/>
      <c r="O186" s="5"/>
    </row>
    <row r="187" spans="2:15" x14ac:dyDescent="0.25">
      <c r="B187" s="1"/>
      <c r="C187" s="1"/>
      <c r="D187" s="8"/>
      <c r="E187" s="8"/>
      <c r="F187" s="8"/>
      <c r="G187" s="8"/>
      <c r="H187" s="8"/>
      <c r="I187" s="8"/>
      <c r="J187" s="8"/>
      <c r="K187" s="5"/>
      <c r="L187" s="5"/>
      <c r="M187" s="5"/>
      <c r="N187" s="5"/>
      <c r="O187" s="5"/>
    </row>
    <row r="188" spans="2:15" x14ac:dyDescent="0.25">
      <c r="B188" s="1"/>
      <c r="C188" s="1"/>
      <c r="D188" s="8"/>
      <c r="E188" s="8"/>
      <c r="F188" s="8"/>
      <c r="G188" s="8"/>
      <c r="H188" s="8"/>
      <c r="I188" s="8"/>
      <c r="J188" s="8"/>
      <c r="K188" s="5"/>
      <c r="L188" s="5"/>
      <c r="M188" s="5"/>
      <c r="N188" s="5"/>
      <c r="O188" s="5"/>
    </row>
    <row r="189" spans="2:15" x14ac:dyDescent="0.25">
      <c r="B189" s="1"/>
      <c r="C189" s="1"/>
      <c r="D189" s="8"/>
      <c r="E189" s="8"/>
      <c r="F189" s="8"/>
      <c r="G189" s="8"/>
      <c r="H189" s="8"/>
      <c r="I189" s="8"/>
      <c r="J189" s="8"/>
      <c r="K189" s="5"/>
      <c r="L189" s="5"/>
      <c r="M189" s="5"/>
      <c r="N189" s="5"/>
      <c r="O189" s="5"/>
    </row>
    <row r="190" spans="2:15" x14ac:dyDescent="0.25">
      <c r="B190" s="1"/>
      <c r="C190" s="1"/>
      <c r="D190" s="8"/>
      <c r="E190" s="8"/>
      <c r="F190" s="8"/>
      <c r="G190" s="8"/>
      <c r="H190" s="8"/>
      <c r="I190" s="8"/>
      <c r="J190" s="8"/>
      <c r="K190" s="5"/>
      <c r="L190" s="5"/>
      <c r="M190" s="5"/>
      <c r="N190" s="5"/>
      <c r="O190" s="5"/>
    </row>
    <row r="191" spans="2:15" x14ac:dyDescent="0.25">
      <c r="B191" s="1"/>
      <c r="C191" s="1"/>
      <c r="D191" s="8"/>
      <c r="E191" s="8"/>
      <c r="F191" s="8"/>
      <c r="G191" s="8"/>
      <c r="H191" s="8"/>
      <c r="I191" s="8"/>
      <c r="J191" s="8"/>
      <c r="K191" s="5"/>
      <c r="L191" s="5"/>
      <c r="M191" s="5"/>
      <c r="N191" s="5"/>
      <c r="O191" s="5"/>
    </row>
    <row r="192" spans="2:15" x14ac:dyDescent="0.25">
      <c r="B192" s="1"/>
      <c r="C192" s="1"/>
      <c r="D192" s="8"/>
      <c r="E192" s="8"/>
      <c r="F192" s="8"/>
      <c r="G192" s="8"/>
      <c r="H192" s="8"/>
      <c r="I192" s="8"/>
      <c r="J192" s="8"/>
      <c r="K192" s="5"/>
      <c r="L192" s="5"/>
      <c r="M192" s="5"/>
      <c r="N192" s="5"/>
      <c r="O192" s="5"/>
    </row>
    <row r="193" spans="2:15" x14ac:dyDescent="0.25">
      <c r="B193" s="1"/>
      <c r="C193" s="1"/>
      <c r="D193" s="8"/>
      <c r="E193" s="8"/>
      <c r="F193" s="8"/>
      <c r="G193" s="8"/>
      <c r="H193" s="8"/>
      <c r="I193" s="8"/>
      <c r="J193" s="8"/>
      <c r="K193" s="5"/>
      <c r="L193" s="5"/>
      <c r="M193" s="5"/>
      <c r="N193" s="5"/>
      <c r="O193" s="5"/>
    </row>
    <row r="194" spans="2:15" x14ac:dyDescent="0.25">
      <c r="B194" s="1"/>
      <c r="C194" s="1"/>
      <c r="D194" s="8"/>
      <c r="E194" s="8"/>
      <c r="F194" s="8"/>
      <c r="G194" s="8"/>
      <c r="H194" s="8"/>
      <c r="I194" s="8"/>
      <c r="J194" s="8"/>
      <c r="K194" s="5"/>
      <c r="L194" s="5"/>
      <c r="M194" s="5"/>
      <c r="N194" s="5"/>
      <c r="O194" s="5"/>
    </row>
    <row r="195" spans="2:15" x14ac:dyDescent="0.25">
      <c r="B195" s="1"/>
      <c r="C195" s="1"/>
      <c r="D195" s="8"/>
      <c r="E195" s="8"/>
      <c r="F195" s="8"/>
      <c r="G195" s="8"/>
      <c r="H195" s="8"/>
      <c r="I195" s="8"/>
      <c r="J195" s="8"/>
      <c r="K195" s="5"/>
      <c r="L195" s="5"/>
      <c r="M195" s="5"/>
      <c r="N195" s="5"/>
      <c r="O195" s="5"/>
    </row>
    <row r="196" spans="2:15" x14ac:dyDescent="0.25">
      <c r="B196" s="1"/>
      <c r="C196" s="1"/>
      <c r="D196" s="8"/>
      <c r="E196" s="8"/>
      <c r="F196" s="8"/>
      <c r="G196" s="8"/>
      <c r="H196" s="8"/>
      <c r="I196" s="8"/>
      <c r="J196" s="8"/>
      <c r="K196" s="5"/>
      <c r="L196" s="5"/>
      <c r="M196" s="5"/>
      <c r="N196" s="5"/>
      <c r="O196" s="5"/>
    </row>
    <row r="197" spans="2:15" x14ac:dyDescent="0.25">
      <c r="B197" s="1"/>
      <c r="C197" s="1"/>
      <c r="D197" s="8"/>
      <c r="E197" s="8"/>
      <c r="F197" s="8"/>
      <c r="G197" s="8"/>
      <c r="H197" s="8"/>
      <c r="I197" s="8"/>
      <c r="J197" s="8"/>
      <c r="K197" s="5"/>
      <c r="L197" s="5"/>
      <c r="M197" s="5"/>
      <c r="N197" s="5"/>
      <c r="O197" s="5"/>
    </row>
    <row r="198" spans="2:15" x14ac:dyDescent="0.25">
      <c r="B198" s="1"/>
      <c r="C198" s="1"/>
      <c r="D198" s="8"/>
      <c r="E198" s="8"/>
      <c r="F198" s="8"/>
      <c r="G198" s="8"/>
      <c r="H198" s="8"/>
      <c r="I198" s="8"/>
      <c r="J198" s="8"/>
      <c r="K198" s="5"/>
      <c r="L198" s="5"/>
      <c r="M198" s="5"/>
      <c r="N198" s="5"/>
      <c r="O198" s="5"/>
    </row>
    <row r="199" spans="2:15" x14ac:dyDescent="0.25">
      <c r="B199" s="1"/>
      <c r="C199" s="1"/>
      <c r="D199" s="8"/>
      <c r="E199" s="8"/>
      <c r="F199" s="8"/>
      <c r="G199" s="8"/>
      <c r="H199" s="8"/>
      <c r="I199" s="8"/>
      <c r="J199" s="8"/>
      <c r="K199" s="5"/>
      <c r="L199" s="5"/>
      <c r="M199" s="5"/>
      <c r="N199" s="5"/>
      <c r="O199" s="5"/>
    </row>
    <row r="200" spans="2:15" x14ac:dyDescent="0.25">
      <c r="B200" s="1"/>
      <c r="C200" s="1"/>
      <c r="D200" s="8"/>
      <c r="E200" s="8"/>
      <c r="F200" s="8"/>
      <c r="G200" s="8"/>
      <c r="H200" s="8"/>
      <c r="I200" s="8"/>
      <c r="J200" s="8"/>
      <c r="K200" s="5"/>
      <c r="L200" s="5"/>
      <c r="M200" s="5"/>
      <c r="N200" s="5"/>
      <c r="O200" s="5"/>
    </row>
    <row r="201" spans="2:15" x14ac:dyDescent="0.25">
      <c r="B201" s="1"/>
      <c r="C201" s="1"/>
      <c r="D201" s="8"/>
      <c r="E201" s="8"/>
      <c r="F201" s="8"/>
      <c r="G201" s="8"/>
      <c r="H201" s="8"/>
      <c r="I201" s="8"/>
      <c r="J201" s="8"/>
      <c r="K201" s="5"/>
      <c r="L201" s="5"/>
      <c r="M201" s="5"/>
      <c r="N201" s="5"/>
      <c r="O201" s="5"/>
    </row>
    <row r="202" spans="2:15" x14ac:dyDescent="0.25">
      <c r="B202" s="1"/>
      <c r="C202" s="1"/>
      <c r="D202" s="8"/>
      <c r="E202" s="8"/>
      <c r="F202" s="8"/>
      <c r="G202" s="8"/>
      <c r="H202" s="8"/>
      <c r="I202" s="8"/>
      <c r="J202" s="8"/>
      <c r="K202" s="5"/>
      <c r="L202" s="5"/>
      <c r="M202" s="5"/>
      <c r="N202" s="5"/>
      <c r="O202" s="5"/>
    </row>
    <row r="203" spans="2:15" x14ac:dyDescent="0.25">
      <c r="B203" s="1"/>
      <c r="C203" s="1"/>
      <c r="D203" s="8"/>
      <c r="E203" s="8"/>
      <c r="F203" s="8"/>
      <c r="G203" s="8"/>
      <c r="H203" s="8"/>
      <c r="I203" s="8"/>
      <c r="J203" s="8"/>
      <c r="K203" s="5"/>
      <c r="L203" s="5"/>
      <c r="M203" s="5"/>
      <c r="N203" s="5"/>
      <c r="O203" s="5"/>
    </row>
    <row r="204" spans="2:15" x14ac:dyDescent="0.25">
      <c r="B204" s="1"/>
      <c r="C204" s="1"/>
      <c r="D204" s="8"/>
      <c r="E204" s="8"/>
      <c r="F204" s="8"/>
      <c r="G204" s="8"/>
      <c r="H204" s="8"/>
      <c r="I204" s="8"/>
      <c r="J204" s="8"/>
      <c r="K204" s="5"/>
      <c r="L204" s="5"/>
      <c r="M204" s="5"/>
      <c r="N204" s="5"/>
      <c r="O204" s="5"/>
    </row>
    <row r="205" spans="2:15" x14ac:dyDescent="0.25">
      <c r="B205" s="1"/>
      <c r="C205" s="1"/>
      <c r="D205" s="8"/>
      <c r="E205" s="8"/>
      <c r="F205" s="8"/>
      <c r="G205" s="8"/>
      <c r="H205" s="8"/>
      <c r="I205" s="8"/>
      <c r="J205" s="8"/>
      <c r="K205" s="5"/>
      <c r="L205" s="5"/>
      <c r="M205" s="5"/>
      <c r="N205" s="5"/>
      <c r="O205" s="5"/>
    </row>
    <row r="206" spans="2:15" x14ac:dyDescent="0.25">
      <c r="B206" s="1"/>
      <c r="C206" s="1"/>
      <c r="D206" s="8"/>
      <c r="E206" s="8"/>
      <c r="F206" s="8"/>
      <c r="G206" s="8"/>
      <c r="H206" s="8"/>
      <c r="I206" s="8"/>
      <c r="J206" s="8"/>
      <c r="K206" s="5"/>
      <c r="L206" s="5"/>
      <c r="M206" s="5"/>
      <c r="N206" s="5"/>
      <c r="O206" s="5"/>
    </row>
    <row r="207" spans="2:15" x14ac:dyDescent="0.25">
      <c r="B207" s="1"/>
      <c r="C207" s="1"/>
      <c r="D207" s="8"/>
      <c r="E207" s="8"/>
      <c r="F207" s="8"/>
      <c r="G207" s="8"/>
      <c r="H207" s="8"/>
      <c r="I207" s="8"/>
      <c r="J207" s="8"/>
      <c r="K207" s="5"/>
      <c r="L207" s="5"/>
      <c r="M207" s="5"/>
      <c r="N207" s="5"/>
      <c r="O207" s="5"/>
    </row>
    <row r="208" spans="2:15" x14ac:dyDescent="0.25">
      <c r="B208" s="1"/>
      <c r="C208" s="1"/>
      <c r="D208" s="8"/>
      <c r="E208" s="8"/>
      <c r="F208" s="8"/>
      <c r="G208" s="8"/>
      <c r="H208" s="8"/>
      <c r="I208" s="8"/>
      <c r="J208" s="8"/>
      <c r="K208" s="5"/>
      <c r="L208" s="5"/>
      <c r="M208" s="5"/>
      <c r="N208" s="5"/>
      <c r="O208" s="5"/>
    </row>
    <row r="209" spans="2:15" x14ac:dyDescent="0.25">
      <c r="B209" s="1"/>
      <c r="C209" s="1"/>
      <c r="D209" s="8"/>
      <c r="E209" s="8"/>
      <c r="F209" s="8"/>
      <c r="G209" s="8"/>
      <c r="H209" s="8"/>
      <c r="I209" s="8"/>
      <c r="J209" s="8"/>
      <c r="K209" s="5"/>
      <c r="L209" s="5"/>
      <c r="M209" s="5"/>
      <c r="N209" s="5"/>
      <c r="O209" s="5"/>
    </row>
    <row r="210" spans="2:15" x14ac:dyDescent="0.25">
      <c r="B210" s="1"/>
      <c r="C210" s="1"/>
      <c r="D210" s="8"/>
      <c r="E210" s="8"/>
      <c r="F210" s="8"/>
      <c r="G210" s="8"/>
      <c r="H210" s="8"/>
      <c r="I210" s="8"/>
      <c r="J210" s="8"/>
      <c r="K210" s="5"/>
      <c r="L210" s="5"/>
      <c r="M210" s="5"/>
      <c r="N210" s="5"/>
      <c r="O210" s="5"/>
    </row>
    <row r="211" spans="2:15" x14ac:dyDescent="0.25">
      <c r="B211" s="1"/>
      <c r="C211" s="1"/>
      <c r="D211" s="8"/>
      <c r="E211" s="8"/>
      <c r="F211" s="8"/>
      <c r="G211" s="8"/>
      <c r="H211" s="8"/>
      <c r="I211" s="8"/>
      <c r="J211" s="8"/>
      <c r="K211" s="5"/>
      <c r="L211" s="5"/>
      <c r="M211" s="5"/>
      <c r="N211" s="5"/>
      <c r="O211" s="5"/>
    </row>
    <row r="212" spans="2:15" x14ac:dyDescent="0.25">
      <c r="B212" s="1"/>
      <c r="C212" s="1"/>
      <c r="D212" s="8"/>
      <c r="E212" s="8"/>
      <c r="F212" s="8"/>
      <c r="G212" s="8"/>
      <c r="H212" s="8"/>
      <c r="I212" s="8"/>
      <c r="J212" s="8"/>
      <c r="K212" s="5"/>
      <c r="L212" s="5"/>
      <c r="M212" s="5"/>
      <c r="N212" s="5"/>
      <c r="O212" s="5"/>
    </row>
    <row r="213" spans="2:15" x14ac:dyDescent="0.25">
      <c r="B213" s="1"/>
      <c r="C213" s="1"/>
      <c r="D213" s="8"/>
      <c r="E213" s="8"/>
      <c r="F213" s="8"/>
      <c r="G213" s="8"/>
      <c r="H213" s="8"/>
      <c r="I213" s="8"/>
      <c r="J213" s="8"/>
      <c r="K213" s="5"/>
      <c r="L213" s="5"/>
      <c r="M213" s="5"/>
      <c r="N213" s="5"/>
      <c r="O213" s="5"/>
    </row>
    <row r="214" spans="2:15" x14ac:dyDescent="0.25">
      <c r="B214" s="1"/>
      <c r="C214" s="1"/>
      <c r="D214" s="8"/>
      <c r="E214" s="8"/>
      <c r="F214" s="8"/>
      <c r="G214" s="8"/>
      <c r="H214" s="8"/>
      <c r="I214" s="8"/>
      <c r="J214" s="8"/>
      <c r="K214" s="5"/>
      <c r="L214" s="5"/>
      <c r="M214" s="5"/>
      <c r="N214" s="5"/>
      <c r="O214" s="5"/>
    </row>
    <row r="215" spans="2:15" x14ac:dyDescent="0.25">
      <c r="B215" s="1"/>
      <c r="C215" s="1"/>
      <c r="D215" s="8"/>
      <c r="E215" s="8"/>
      <c r="F215" s="8"/>
      <c r="G215" s="8"/>
      <c r="H215" s="8"/>
      <c r="I215" s="8"/>
      <c r="J215" s="8"/>
      <c r="K215" s="5"/>
      <c r="L215" s="5"/>
      <c r="M215" s="5"/>
      <c r="N215" s="5"/>
      <c r="O215" s="5"/>
    </row>
    <row r="216" spans="2:15" x14ac:dyDescent="0.25">
      <c r="B216" s="1"/>
      <c r="C216" s="1"/>
      <c r="D216" s="8"/>
      <c r="E216" s="8"/>
      <c r="F216" s="8"/>
      <c r="G216" s="8"/>
      <c r="H216" s="8"/>
      <c r="I216" s="8"/>
      <c r="J216" s="8"/>
      <c r="K216" s="5"/>
      <c r="L216" s="5"/>
      <c r="M216" s="5"/>
      <c r="N216" s="5"/>
      <c r="O216" s="5"/>
    </row>
    <row r="217" spans="2:15" x14ac:dyDescent="0.25">
      <c r="B217" s="1"/>
      <c r="C217" s="1"/>
      <c r="D217" s="8"/>
      <c r="E217" s="8"/>
      <c r="F217" s="8"/>
      <c r="G217" s="8"/>
      <c r="H217" s="8"/>
      <c r="I217" s="8"/>
      <c r="J217" s="8"/>
      <c r="K217" s="5"/>
      <c r="L217" s="5"/>
      <c r="M217" s="5"/>
      <c r="N217" s="5"/>
      <c r="O217" s="5"/>
    </row>
    <row r="218" spans="2:15" x14ac:dyDescent="0.25">
      <c r="B218" s="1"/>
      <c r="C218" s="1"/>
      <c r="D218" s="8"/>
      <c r="E218" s="8"/>
      <c r="F218" s="8"/>
      <c r="G218" s="8"/>
      <c r="H218" s="8"/>
      <c r="I218" s="8"/>
      <c r="J218" s="8"/>
      <c r="K218" s="5"/>
      <c r="L218" s="5"/>
      <c r="M218" s="5"/>
      <c r="N218" s="5"/>
      <c r="O218" s="5"/>
    </row>
    <row r="219" spans="2:15" x14ac:dyDescent="0.25">
      <c r="B219" s="1"/>
      <c r="C219" s="1"/>
      <c r="D219" s="8"/>
      <c r="E219" s="8"/>
      <c r="F219" s="8"/>
      <c r="G219" s="8"/>
      <c r="H219" s="8"/>
      <c r="I219" s="8"/>
      <c r="J219" s="8"/>
      <c r="K219" s="5"/>
      <c r="L219" s="5"/>
      <c r="M219" s="5"/>
      <c r="N219" s="5"/>
      <c r="O219" s="5"/>
    </row>
    <row r="220" spans="2:15" x14ac:dyDescent="0.25">
      <c r="B220" s="1"/>
      <c r="C220" s="1"/>
      <c r="D220" s="8"/>
      <c r="E220" s="8"/>
      <c r="F220" s="8"/>
      <c r="G220" s="8"/>
      <c r="H220" s="8"/>
      <c r="I220" s="8"/>
      <c r="J220" s="8"/>
      <c r="K220" s="5"/>
      <c r="L220" s="5"/>
      <c r="M220" s="5"/>
      <c r="N220" s="5"/>
      <c r="O220" s="5"/>
    </row>
    <row r="221" spans="2:15" x14ac:dyDescent="0.25">
      <c r="B221" s="1"/>
      <c r="C221" s="1"/>
      <c r="D221" s="8"/>
      <c r="E221" s="8"/>
      <c r="F221" s="8"/>
      <c r="G221" s="8"/>
      <c r="H221" s="8"/>
      <c r="I221" s="8"/>
      <c r="J221" s="8"/>
      <c r="K221" s="5"/>
      <c r="L221" s="5"/>
      <c r="M221" s="5"/>
      <c r="N221" s="5"/>
      <c r="O221" s="5"/>
    </row>
    <row r="222" spans="2:15" x14ac:dyDescent="0.25">
      <c r="B222" s="1"/>
      <c r="C222" s="1"/>
      <c r="D222" s="8"/>
      <c r="E222" s="8"/>
      <c r="F222" s="8"/>
      <c r="G222" s="8"/>
      <c r="H222" s="8"/>
      <c r="I222" s="8"/>
      <c r="J222" s="8"/>
      <c r="K222" s="5"/>
      <c r="L222" s="5"/>
      <c r="M222" s="5"/>
      <c r="N222" s="5"/>
      <c r="O222" s="5"/>
    </row>
    <row r="223" spans="2:15" x14ac:dyDescent="0.25">
      <c r="B223" s="1"/>
      <c r="C223" s="1"/>
      <c r="D223" s="8"/>
      <c r="E223" s="8"/>
      <c r="F223" s="8"/>
      <c r="G223" s="8"/>
      <c r="H223" s="8"/>
      <c r="I223" s="8"/>
      <c r="J223" s="8"/>
      <c r="K223" s="5"/>
      <c r="L223" s="5"/>
      <c r="M223" s="5"/>
      <c r="N223" s="5"/>
      <c r="O223" s="5"/>
    </row>
    <row r="224" spans="2:15" x14ac:dyDescent="0.25">
      <c r="B224" s="1"/>
      <c r="C224" s="1"/>
      <c r="D224" s="8"/>
      <c r="E224" s="8"/>
      <c r="F224" s="8"/>
      <c r="G224" s="8"/>
      <c r="H224" s="8"/>
      <c r="I224" s="8"/>
      <c r="J224" s="8"/>
      <c r="K224" s="5"/>
      <c r="L224" s="5"/>
      <c r="M224" s="5"/>
      <c r="N224" s="5"/>
      <c r="O224" s="5"/>
    </row>
    <row r="225" spans="2:15" x14ac:dyDescent="0.25">
      <c r="B225" s="1"/>
      <c r="C225" s="1"/>
      <c r="D225" s="8"/>
      <c r="E225" s="8"/>
      <c r="F225" s="8"/>
      <c r="G225" s="8"/>
      <c r="H225" s="8"/>
      <c r="I225" s="8"/>
      <c r="J225" s="8"/>
      <c r="K225" s="5"/>
      <c r="L225" s="5"/>
      <c r="M225" s="5"/>
      <c r="N225" s="5"/>
      <c r="O225" s="5"/>
    </row>
    <row r="226" spans="2:15" x14ac:dyDescent="0.25">
      <c r="B226" s="1"/>
      <c r="C226" s="1"/>
      <c r="D226" s="8"/>
      <c r="E226" s="8"/>
      <c r="F226" s="8"/>
      <c r="G226" s="8"/>
      <c r="H226" s="8"/>
      <c r="I226" s="8"/>
      <c r="J226" s="8"/>
      <c r="K226" s="5"/>
      <c r="L226" s="5"/>
      <c r="M226" s="5"/>
      <c r="N226" s="5"/>
      <c r="O226" s="5"/>
    </row>
    <row r="227" spans="2:15" x14ac:dyDescent="0.25">
      <c r="B227" s="1"/>
      <c r="C227" s="1"/>
      <c r="D227" s="8"/>
      <c r="E227" s="8"/>
      <c r="F227" s="8"/>
      <c r="G227" s="8"/>
      <c r="H227" s="8"/>
      <c r="I227" s="8"/>
      <c r="J227" s="8"/>
      <c r="K227" s="5"/>
      <c r="L227" s="5"/>
      <c r="M227" s="5"/>
      <c r="N227" s="5"/>
      <c r="O227" s="5"/>
    </row>
    <row r="228" spans="2:15" x14ac:dyDescent="0.25">
      <c r="B228" s="1"/>
      <c r="C228" s="1"/>
      <c r="D228" s="8"/>
      <c r="E228" s="8"/>
      <c r="F228" s="8"/>
      <c r="G228" s="8"/>
      <c r="H228" s="8"/>
      <c r="I228" s="8"/>
      <c r="J228" s="8"/>
      <c r="K228" s="5"/>
      <c r="L228" s="5"/>
      <c r="M228" s="5"/>
      <c r="N228" s="5"/>
      <c r="O228" s="5"/>
    </row>
    <row r="229" spans="2:15" x14ac:dyDescent="0.25">
      <c r="B229" s="1"/>
      <c r="C229" s="1"/>
      <c r="D229" s="8"/>
      <c r="E229" s="8"/>
      <c r="F229" s="8"/>
      <c r="G229" s="8"/>
      <c r="H229" s="8"/>
      <c r="I229" s="8"/>
      <c r="J229" s="8"/>
      <c r="K229" s="5"/>
      <c r="L229" s="5"/>
      <c r="M229" s="5"/>
      <c r="N229" s="5"/>
      <c r="O229" s="5"/>
    </row>
    <row r="230" spans="2:15" x14ac:dyDescent="0.25">
      <c r="B230" s="1"/>
      <c r="C230" s="1"/>
      <c r="D230" s="8"/>
      <c r="E230" s="8"/>
      <c r="F230" s="8"/>
      <c r="G230" s="8"/>
      <c r="H230" s="8"/>
      <c r="I230" s="8"/>
      <c r="J230" s="8"/>
      <c r="K230" s="5"/>
      <c r="L230" s="5"/>
      <c r="M230" s="5"/>
      <c r="N230" s="5"/>
      <c r="O230" s="5"/>
    </row>
    <row r="231" spans="2:15" x14ac:dyDescent="0.25">
      <c r="B231" s="1"/>
      <c r="C231" s="1"/>
      <c r="D231" s="8"/>
      <c r="E231" s="8"/>
      <c r="F231" s="8"/>
      <c r="G231" s="8"/>
      <c r="H231" s="8"/>
      <c r="I231" s="8"/>
      <c r="J231" s="8"/>
      <c r="K231" s="5"/>
      <c r="L231" s="5"/>
      <c r="M231" s="5"/>
      <c r="N231" s="5"/>
      <c r="O231" s="5"/>
    </row>
    <row r="232" spans="2:15" x14ac:dyDescent="0.25">
      <c r="B232" s="1"/>
      <c r="C232" s="1"/>
      <c r="D232" s="8"/>
      <c r="E232" s="8"/>
      <c r="F232" s="8"/>
      <c r="G232" s="8"/>
      <c r="H232" s="8"/>
      <c r="I232" s="8"/>
      <c r="J232" s="8"/>
      <c r="K232" s="5"/>
      <c r="L232" s="5"/>
      <c r="M232" s="5"/>
      <c r="N232" s="5"/>
      <c r="O232" s="5"/>
    </row>
    <row r="233" spans="2:15" x14ac:dyDescent="0.25">
      <c r="B233" s="1"/>
      <c r="C233" s="1"/>
      <c r="D233" s="8"/>
      <c r="E233" s="8"/>
      <c r="F233" s="8"/>
      <c r="G233" s="8"/>
      <c r="H233" s="8"/>
      <c r="I233" s="8"/>
      <c r="J233" s="8"/>
      <c r="K233" s="5"/>
      <c r="L233" s="5"/>
      <c r="M233" s="5"/>
      <c r="N233" s="5"/>
      <c r="O233" s="5"/>
    </row>
    <row r="234" spans="2:15" x14ac:dyDescent="0.25">
      <c r="B234" s="1"/>
      <c r="C234" s="1"/>
      <c r="D234" s="8"/>
      <c r="E234" s="8"/>
      <c r="F234" s="8"/>
      <c r="G234" s="8"/>
      <c r="H234" s="8"/>
      <c r="I234" s="8"/>
      <c r="J234" s="8"/>
      <c r="K234" s="5"/>
      <c r="L234" s="5"/>
      <c r="M234" s="5"/>
      <c r="N234" s="5"/>
      <c r="O234" s="5"/>
    </row>
    <row r="235" spans="2:15" x14ac:dyDescent="0.25">
      <c r="B235" s="1"/>
      <c r="C235" s="1"/>
      <c r="D235" s="8"/>
      <c r="E235" s="8"/>
      <c r="F235" s="8"/>
      <c r="G235" s="8"/>
      <c r="H235" s="8"/>
      <c r="I235" s="8"/>
      <c r="J235" s="8"/>
      <c r="K235" s="5"/>
      <c r="L235" s="5"/>
      <c r="M235" s="5"/>
      <c r="N235" s="5"/>
      <c r="O235" s="5"/>
    </row>
    <row r="236" spans="2:15" x14ac:dyDescent="0.25">
      <c r="B236" s="1"/>
      <c r="C236" s="1"/>
      <c r="D236" s="8"/>
      <c r="E236" s="8"/>
      <c r="F236" s="8"/>
      <c r="G236" s="8"/>
      <c r="H236" s="8"/>
      <c r="I236" s="8"/>
      <c r="J236" s="8"/>
      <c r="K236" s="5"/>
      <c r="L236" s="5"/>
      <c r="M236" s="5"/>
      <c r="N236" s="5"/>
      <c r="O236" s="5"/>
    </row>
    <row r="237" spans="2:15" x14ac:dyDescent="0.25">
      <c r="B237" s="1"/>
      <c r="C237" s="1"/>
      <c r="D237" s="8"/>
      <c r="E237" s="8"/>
      <c r="F237" s="8"/>
      <c r="G237" s="8"/>
      <c r="H237" s="8"/>
      <c r="I237" s="8"/>
      <c r="J237" s="8"/>
      <c r="K237" s="5"/>
      <c r="L237" s="5"/>
      <c r="M237" s="5"/>
      <c r="N237" s="5"/>
      <c r="O237" s="5"/>
    </row>
    <row r="238" spans="2:15" x14ac:dyDescent="0.25">
      <c r="B238" s="1"/>
      <c r="C238" s="1"/>
      <c r="D238" s="8"/>
      <c r="E238" s="8"/>
      <c r="F238" s="8"/>
      <c r="G238" s="8"/>
      <c r="H238" s="8"/>
      <c r="I238" s="8"/>
      <c r="J238" s="8"/>
      <c r="K238" s="5"/>
      <c r="L238" s="5"/>
      <c r="M238" s="5"/>
      <c r="N238" s="5"/>
      <c r="O238" s="5"/>
    </row>
    <row r="239" spans="2:15" x14ac:dyDescent="0.25">
      <c r="B239" s="1"/>
      <c r="C239" s="1"/>
      <c r="D239" s="8"/>
      <c r="E239" s="8"/>
      <c r="F239" s="8"/>
      <c r="G239" s="8"/>
      <c r="H239" s="8"/>
      <c r="I239" s="8"/>
      <c r="J239" s="8"/>
      <c r="K239" s="5"/>
      <c r="L239" s="5"/>
      <c r="M239" s="5"/>
      <c r="N239" s="5"/>
      <c r="O239" s="5"/>
    </row>
    <row r="240" spans="2:15" x14ac:dyDescent="0.25">
      <c r="B240" s="1"/>
      <c r="C240" s="1"/>
      <c r="D240" s="8"/>
      <c r="E240" s="8"/>
      <c r="F240" s="8"/>
      <c r="G240" s="8"/>
      <c r="H240" s="8"/>
      <c r="I240" s="8"/>
      <c r="J240" s="8"/>
      <c r="K240" s="5"/>
      <c r="L240" s="5"/>
      <c r="M240" s="5"/>
      <c r="N240" s="5"/>
      <c r="O240" s="5"/>
    </row>
    <row r="241" spans="2:15" x14ac:dyDescent="0.25">
      <c r="B241" s="1"/>
      <c r="C241" s="1"/>
      <c r="D241" s="8"/>
      <c r="E241" s="8"/>
      <c r="F241" s="8"/>
      <c r="G241" s="8"/>
      <c r="H241" s="8"/>
      <c r="I241" s="8"/>
      <c r="J241" s="8"/>
      <c r="K241" s="5"/>
      <c r="L241" s="5"/>
      <c r="M241" s="5"/>
      <c r="N241" s="5"/>
      <c r="O241" s="5"/>
    </row>
    <row r="242" spans="2:15" x14ac:dyDescent="0.25">
      <c r="B242" s="1"/>
      <c r="C242" s="1"/>
      <c r="D242" s="8"/>
      <c r="E242" s="8"/>
      <c r="F242" s="8"/>
      <c r="G242" s="8"/>
      <c r="H242" s="8"/>
      <c r="I242" s="8"/>
      <c r="J242" s="8"/>
      <c r="K242" s="5"/>
      <c r="L242" s="5"/>
      <c r="M242" s="5"/>
      <c r="N242" s="5"/>
      <c r="O242" s="5"/>
    </row>
    <row r="243" spans="2:15" x14ac:dyDescent="0.25">
      <c r="B243" s="1"/>
      <c r="C243" s="1"/>
      <c r="D243" s="8"/>
      <c r="E243" s="8"/>
      <c r="F243" s="8"/>
      <c r="G243" s="8"/>
      <c r="H243" s="8"/>
      <c r="I243" s="8"/>
      <c r="J243" s="8"/>
      <c r="K243" s="5"/>
      <c r="L243" s="5"/>
      <c r="M243" s="5"/>
      <c r="N243" s="5"/>
      <c r="O243" s="5"/>
    </row>
    <row r="244" spans="2:15" x14ac:dyDescent="0.25">
      <c r="B244" s="1"/>
      <c r="C244" s="1"/>
      <c r="D244" s="8"/>
      <c r="E244" s="8"/>
      <c r="F244" s="8"/>
      <c r="G244" s="8"/>
      <c r="H244" s="8"/>
      <c r="I244" s="8"/>
      <c r="J244" s="8"/>
      <c r="K244" s="5"/>
      <c r="L244" s="5"/>
      <c r="M244" s="5"/>
      <c r="N244" s="5"/>
      <c r="O244" s="5"/>
    </row>
    <row r="245" spans="2:15" x14ac:dyDescent="0.25">
      <c r="B245" s="1"/>
      <c r="C245" s="1"/>
      <c r="D245" s="8"/>
      <c r="E245" s="8"/>
      <c r="F245" s="8"/>
      <c r="G245" s="8"/>
      <c r="H245" s="8"/>
      <c r="I245" s="8"/>
      <c r="J245" s="8"/>
      <c r="K245" s="5"/>
      <c r="L245" s="5"/>
      <c r="M245" s="5"/>
      <c r="N245" s="5"/>
      <c r="O245" s="5"/>
    </row>
    <row r="246" spans="2:15" x14ac:dyDescent="0.25">
      <c r="B246" s="1"/>
      <c r="C246" s="1"/>
      <c r="D246" s="8"/>
      <c r="E246" s="8"/>
      <c r="F246" s="8"/>
      <c r="G246" s="8"/>
      <c r="H246" s="8"/>
      <c r="I246" s="8"/>
      <c r="J246" s="8"/>
      <c r="K246" s="5"/>
      <c r="L246" s="5"/>
      <c r="M246" s="5"/>
      <c r="N246" s="5"/>
      <c r="O246" s="5"/>
    </row>
    <row r="247" spans="2:15" x14ac:dyDescent="0.25">
      <c r="B247" s="1"/>
      <c r="C247" s="1"/>
      <c r="D247" s="8"/>
      <c r="E247" s="8"/>
      <c r="F247" s="8"/>
      <c r="G247" s="8"/>
      <c r="H247" s="8"/>
      <c r="I247" s="8"/>
      <c r="J247" s="8"/>
      <c r="K247" s="5"/>
      <c r="L247" s="5"/>
      <c r="M247" s="5"/>
      <c r="N247" s="5"/>
      <c r="O247" s="5"/>
    </row>
    <row r="248" spans="2:15" x14ac:dyDescent="0.25">
      <c r="B248" s="1"/>
      <c r="C248" s="1"/>
      <c r="D248" s="8"/>
      <c r="E248" s="8"/>
      <c r="F248" s="8"/>
      <c r="G248" s="8"/>
      <c r="H248" s="8"/>
      <c r="I248" s="8"/>
      <c r="J248" s="8"/>
      <c r="K248" s="5"/>
      <c r="L248" s="5"/>
      <c r="M248" s="5"/>
      <c r="N248" s="5"/>
      <c r="O248" s="5"/>
    </row>
    <row r="249" spans="2:15" x14ac:dyDescent="0.25">
      <c r="B249" s="1"/>
      <c r="C249" s="1"/>
      <c r="D249" s="8"/>
      <c r="E249" s="8"/>
      <c r="F249" s="8"/>
      <c r="G249" s="8"/>
      <c r="H249" s="8"/>
      <c r="I249" s="8"/>
      <c r="J249" s="8"/>
      <c r="K249" s="5"/>
      <c r="L249" s="5"/>
      <c r="M249" s="5"/>
      <c r="N249" s="5"/>
      <c r="O249" s="5"/>
    </row>
    <row r="250" spans="2:15" x14ac:dyDescent="0.25">
      <c r="B250" s="1"/>
      <c r="C250" s="1"/>
      <c r="D250" s="8"/>
      <c r="E250" s="8"/>
      <c r="F250" s="8"/>
      <c r="G250" s="8"/>
      <c r="H250" s="8"/>
      <c r="I250" s="8"/>
      <c r="J250" s="8"/>
      <c r="K250" s="5"/>
      <c r="L250" s="5"/>
      <c r="M250" s="5"/>
      <c r="N250" s="5"/>
      <c r="O250" s="5"/>
    </row>
    <row r="251" spans="2:15" x14ac:dyDescent="0.25">
      <c r="B251" s="1"/>
      <c r="C251" s="1"/>
      <c r="D251" s="8"/>
      <c r="E251" s="8"/>
      <c r="F251" s="8"/>
      <c r="G251" s="8"/>
      <c r="H251" s="8"/>
      <c r="I251" s="8"/>
      <c r="J251" s="8"/>
      <c r="K251" s="5"/>
      <c r="L251" s="5"/>
      <c r="M251" s="5"/>
      <c r="N251" s="5"/>
      <c r="O251" s="5"/>
    </row>
    <row r="252" spans="2:15" x14ac:dyDescent="0.25">
      <c r="B252" s="1"/>
      <c r="C252" s="1"/>
      <c r="D252" s="8"/>
      <c r="E252" s="8"/>
      <c r="F252" s="8"/>
      <c r="G252" s="8"/>
      <c r="H252" s="8"/>
      <c r="I252" s="8"/>
      <c r="J252" s="8"/>
      <c r="K252" s="5"/>
      <c r="L252" s="5"/>
      <c r="M252" s="5"/>
      <c r="N252" s="5"/>
      <c r="O252" s="5"/>
    </row>
    <row r="253" spans="2:15" x14ac:dyDescent="0.25">
      <c r="B253" s="1"/>
      <c r="C253" s="1"/>
      <c r="D253" s="8"/>
      <c r="E253" s="8"/>
      <c r="F253" s="8"/>
      <c r="G253" s="8"/>
      <c r="H253" s="8"/>
      <c r="I253" s="8"/>
      <c r="J253" s="8"/>
      <c r="K253" s="5"/>
      <c r="L253" s="5"/>
      <c r="M253" s="5"/>
      <c r="N253" s="5"/>
      <c r="O253" s="5"/>
    </row>
    <row r="254" spans="2:15" x14ac:dyDescent="0.25">
      <c r="B254" s="1"/>
      <c r="C254" s="1"/>
      <c r="D254" s="8"/>
      <c r="E254" s="8"/>
      <c r="F254" s="8"/>
      <c r="G254" s="8"/>
      <c r="H254" s="8"/>
      <c r="I254" s="8"/>
      <c r="J254" s="8"/>
      <c r="K254" s="5"/>
      <c r="L254" s="5"/>
      <c r="M254" s="5"/>
      <c r="N254" s="5"/>
      <c r="O254" s="5"/>
    </row>
    <row r="255" spans="2:15" x14ac:dyDescent="0.25">
      <c r="B255" s="1"/>
      <c r="C255" s="1"/>
      <c r="D255" s="8"/>
      <c r="E255" s="8"/>
      <c r="F255" s="8"/>
      <c r="G255" s="8"/>
      <c r="H255" s="8"/>
      <c r="I255" s="8"/>
      <c r="J255" s="8"/>
      <c r="K255" s="5"/>
      <c r="L255" s="5"/>
      <c r="M255" s="5"/>
      <c r="N255" s="5"/>
      <c r="O255" s="5"/>
    </row>
    <row r="256" spans="2:15" x14ac:dyDescent="0.25">
      <c r="B256" s="1"/>
      <c r="C256" s="1"/>
      <c r="D256" s="8"/>
      <c r="E256" s="8"/>
      <c r="F256" s="8"/>
      <c r="G256" s="8"/>
      <c r="H256" s="8"/>
      <c r="I256" s="8"/>
      <c r="J256" s="8"/>
      <c r="K256" s="5"/>
      <c r="L256" s="5"/>
      <c r="M256" s="5"/>
      <c r="N256" s="5"/>
      <c r="O256" s="5"/>
    </row>
    <row r="257" spans="2:15" x14ac:dyDescent="0.25">
      <c r="B257" s="1"/>
      <c r="C257" s="1"/>
      <c r="D257" s="8"/>
      <c r="E257" s="8"/>
      <c r="F257" s="8"/>
      <c r="G257" s="8"/>
      <c r="H257" s="8"/>
      <c r="I257" s="8"/>
      <c r="J257" s="8"/>
      <c r="K257" s="5"/>
      <c r="L257" s="5"/>
      <c r="M257" s="5"/>
      <c r="N257" s="5"/>
      <c r="O257" s="5"/>
    </row>
    <row r="258" spans="2:15" x14ac:dyDescent="0.25">
      <c r="B258" s="1"/>
      <c r="C258" s="1"/>
      <c r="D258" s="8"/>
      <c r="E258" s="8"/>
      <c r="F258" s="8"/>
      <c r="G258" s="8"/>
      <c r="H258" s="8"/>
      <c r="I258" s="8"/>
      <c r="J258" s="8"/>
      <c r="K258" s="5"/>
      <c r="L258" s="5"/>
      <c r="M258" s="5"/>
      <c r="N258" s="5"/>
      <c r="O258" s="5"/>
    </row>
    <row r="259" spans="2:15" x14ac:dyDescent="0.25">
      <c r="B259" s="1"/>
      <c r="C259" s="1"/>
      <c r="D259" s="8"/>
      <c r="E259" s="8"/>
      <c r="F259" s="8"/>
      <c r="G259" s="8"/>
      <c r="H259" s="8"/>
      <c r="I259" s="8"/>
      <c r="J259" s="8"/>
      <c r="K259" s="5"/>
      <c r="L259" s="5"/>
      <c r="M259" s="5"/>
      <c r="N259" s="5"/>
      <c r="O259" s="5"/>
    </row>
    <row r="260" spans="2:15" x14ac:dyDescent="0.25">
      <c r="B260" s="1"/>
      <c r="C260" s="1"/>
      <c r="D260" s="8"/>
      <c r="E260" s="8"/>
      <c r="F260" s="8"/>
      <c r="G260" s="8"/>
      <c r="H260" s="8"/>
      <c r="I260" s="8"/>
      <c r="J260" s="8"/>
      <c r="K260" s="5"/>
      <c r="L260" s="5"/>
      <c r="M260" s="5"/>
      <c r="N260" s="5"/>
      <c r="O260" s="5"/>
    </row>
    <row r="261" spans="2:15" x14ac:dyDescent="0.25">
      <c r="B261" s="1"/>
      <c r="C261" s="1"/>
      <c r="D261" s="8"/>
      <c r="E261" s="8"/>
      <c r="F261" s="8"/>
      <c r="G261" s="8"/>
      <c r="H261" s="8"/>
      <c r="I261" s="8"/>
      <c r="J261" s="8"/>
      <c r="K261" s="5"/>
      <c r="L261" s="5"/>
      <c r="M261" s="5"/>
      <c r="N261" s="5"/>
      <c r="O261" s="5"/>
    </row>
    <row r="262" spans="2:15" x14ac:dyDescent="0.25">
      <c r="B262" s="1"/>
      <c r="C262" s="1"/>
      <c r="D262" s="8"/>
      <c r="E262" s="8"/>
      <c r="F262" s="8"/>
      <c r="G262" s="8"/>
      <c r="H262" s="8"/>
      <c r="I262" s="8"/>
      <c r="J262" s="8"/>
      <c r="K262" s="5"/>
      <c r="L262" s="5"/>
      <c r="M262" s="5"/>
      <c r="N262" s="5"/>
      <c r="O262" s="5"/>
    </row>
    <row r="263" spans="2:15" x14ac:dyDescent="0.25">
      <c r="B263" s="1"/>
      <c r="C263" s="1"/>
      <c r="D263" s="8"/>
      <c r="E263" s="8"/>
      <c r="F263" s="8"/>
      <c r="G263" s="8"/>
      <c r="H263" s="8"/>
      <c r="I263" s="8"/>
      <c r="J263" s="8"/>
      <c r="K263" s="5"/>
      <c r="L263" s="5"/>
      <c r="M263" s="5"/>
      <c r="N263" s="5"/>
      <c r="O263" s="5"/>
    </row>
    <row r="264" spans="2:15" x14ac:dyDescent="0.25">
      <c r="B264" s="1"/>
      <c r="C264" s="1"/>
      <c r="D264" s="8"/>
      <c r="E264" s="8"/>
      <c r="F264" s="8"/>
      <c r="G264" s="8"/>
      <c r="H264" s="8"/>
      <c r="I264" s="8"/>
      <c r="J264" s="8"/>
      <c r="K264" s="5"/>
      <c r="L264" s="5"/>
      <c r="M264" s="5"/>
      <c r="N264" s="5"/>
      <c r="O264" s="5"/>
    </row>
    <row r="265" spans="2:15" x14ac:dyDescent="0.25">
      <c r="B265" s="1"/>
      <c r="C265" s="1"/>
      <c r="D265" s="8"/>
      <c r="E265" s="8"/>
      <c r="F265" s="8"/>
      <c r="G265" s="8"/>
      <c r="H265" s="8"/>
      <c r="I265" s="8"/>
      <c r="J265" s="8"/>
      <c r="K265" s="5"/>
      <c r="L265" s="5"/>
      <c r="M265" s="5"/>
      <c r="N265" s="5"/>
      <c r="O265" s="5"/>
    </row>
    <row r="266" spans="2:15" x14ac:dyDescent="0.25">
      <c r="B266" s="1"/>
      <c r="C266" s="1"/>
      <c r="D266" s="8"/>
      <c r="E266" s="8"/>
      <c r="F266" s="8"/>
      <c r="G266" s="8"/>
      <c r="H266" s="8"/>
      <c r="I266" s="8"/>
      <c r="J266" s="8"/>
      <c r="K266" s="5"/>
      <c r="L266" s="5"/>
      <c r="M266" s="5"/>
      <c r="N266" s="5"/>
      <c r="O266" s="5"/>
    </row>
    <row r="267" spans="2:15" x14ac:dyDescent="0.25">
      <c r="B267" s="1"/>
      <c r="C267" s="1"/>
      <c r="D267" s="8"/>
      <c r="E267" s="8"/>
      <c r="F267" s="8"/>
      <c r="G267" s="8"/>
      <c r="H267" s="8"/>
      <c r="I267" s="8"/>
      <c r="J267" s="8"/>
      <c r="K267" s="5"/>
      <c r="L267" s="5"/>
      <c r="M267" s="5"/>
      <c r="N267" s="5"/>
      <c r="O267" s="5"/>
    </row>
    <row r="268" spans="2:15" x14ac:dyDescent="0.25">
      <c r="B268" s="1"/>
      <c r="C268" s="1"/>
      <c r="D268" s="8"/>
      <c r="E268" s="8"/>
      <c r="F268" s="8"/>
      <c r="G268" s="8"/>
      <c r="H268" s="8"/>
      <c r="I268" s="8"/>
      <c r="J268" s="8"/>
      <c r="K268" s="5"/>
      <c r="L268" s="5"/>
      <c r="M268" s="5"/>
      <c r="N268" s="5"/>
      <c r="O268" s="5"/>
    </row>
    <row r="269" spans="2:15" x14ac:dyDescent="0.25">
      <c r="B269" s="1"/>
      <c r="C269" s="1"/>
      <c r="D269" s="8"/>
      <c r="E269" s="8"/>
      <c r="F269" s="8"/>
      <c r="G269" s="8"/>
      <c r="H269" s="8"/>
      <c r="I269" s="8"/>
      <c r="J269" s="8"/>
      <c r="K269" s="5"/>
      <c r="L269" s="5"/>
      <c r="M269" s="5"/>
      <c r="N269" s="5"/>
      <c r="O269" s="5"/>
    </row>
    <row r="270" spans="2:15" x14ac:dyDescent="0.25">
      <c r="B270" s="1"/>
      <c r="C270" s="1"/>
      <c r="D270" s="8"/>
      <c r="E270" s="8"/>
      <c r="F270" s="8"/>
      <c r="G270" s="8"/>
      <c r="H270" s="8"/>
      <c r="I270" s="8"/>
      <c r="J270" s="8"/>
      <c r="K270" s="5"/>
      <c r="L270" s="5"/>
      <c r="M270" s="5"/>
      <c r="N270" s="5"/>
      <c r="O270" s="5"/>
    </row>
    <row r="271" spans="2:15" x14ac:dyDescent="0.25">
      <c r="B271" s="1"/>
      <c r="C271" s="1"/>
      <c r="D271" s="8"/>
      <c r="E271" s="8"/>
      <c r="F271" s="8"/>
      <c r="G271" s="8"/>
      <c r="H271" s="8"/>
      <c r="I271" s="8"/>
      <c r="J271" s="8"/>
      <c r="K271" s="5"/>
      <c r="L271" s="5"/>
      <c r="M271" s="5"/>
      <c r="N271" s="5"/>
      <c r="O271" s="5"/>
    </row>
    <row r="272" spans="2:15" x14ac:dyDescent="0.25">
      <c r="B272" s="1"/>
      <c r="C272" s="1"/>
      <c r="D272" s="8"/>
      <c r="E272" s="8"/>
      <c r="F272" s="8"/>
      <c r="G272" s="8"/>
      <c r="H272" s="8"/>
      <c r="I272" s="8"/>
      <c r="J272" s="8"/>
      <c r="K272" s="5"/>
      <c r="L272" s="5"/>
      <c r="M272" s="5"/>
      <c r="N272" s="5"/>
      <c r="O272" s="5"/>
    </row>
    <row r="273" spans="2:15" x14ac:dyDescent="0.25">
      <c r="B273" s="1"/>
      <c r="C273" s="1"/>
      <c r="D273" s="8"/>
      <c r="E273" s="8"/>
      <c r="F273" s="8"/>
      <c r="G273" s="8"/>
      <c r="H273" s="8"/>
      <c r="I273" s="8"/>
      <c r="J273" s="8"/>
      <c r="K273" s="5"/>
      <c r="L273" s="5"/>
      <c r="M273" s="5"/>
      <c r="N273" s="5"/>
      <c r="O273" s="5"/>
    </row>
    <row r="274" spans="2:15" x14ac:dyDescent="0.25">
      <c r="B274" s="1"/>
      <c r="C274" s="1"/>
      <c r="D274" s="8"/>
      <c r="E274" s="8"/>
      <c r="F274" s="8"/>
      <c r="G274" s="8"/>
      <c r="H274" s="8"/>
      <c r="I274" s="8"/>
      <c r="J274" s="8"/>
      <c r="K274" s="5"/>
      <c r="L274" s="5"/>
      <c r="M274" s="5"/>
      <c r="N274" s="5"/>
      <c r="O274" s="5"/>
    </row>
    <row r="275" spans="2:15" x14ac:dyDescent="0.25">
      <c r="B275" s="1"/>
      <c r="C275" s="1"/>
      <c r="D275" s="8"/>
      <c r="E275" s="8"/>
      <c r="F275" s="8"/>
      <c r="G275" s="8"/>
      <c r="H275" s="8"/>
      <c r="I275" s="8"/>
      <c r="J275" s="8"/>
      <c r="K275" s="5"/>
      <c r="L275" s="5"/>
      <c r="M275" s="5"/>
      <c r="N275" s="5"/>
      <c r="O275" s="5"/>
    </row>
    <row r="276" spans="2:15" x14ac:dyDescent="0.25">
      <c r="B276" s="1"/>
      <c r="C276" s="1"/>
      <c r="D276" s="8"/>
      <c r="E276" s="8"/>
      <c r="F276" s="8"/>
      <c r="G276" s="8"/>
      <c r="H276" s="8"/>
      <c r="I276" s="8"/>
      <c r="J276" s="8"/>
      <c r="K276" s="5"/>
      <c r="L276" s="5"/>
      <c r="M276" s="5"/>
      <c r="N276" s="5"/>
      <c r="O276" s="5"/>
    </row>
    <row r="277" spans="2:15" x14ac:dyDescent="0.25">
      <c r="B277" s="1"/>
      <c r="C277" s="1"/>
      <c r="D277" s="8"/>
      <c r="E277" s="8"/>
      <c r="F277" s="8"/>
      <c r="G277" s="8"/>
      <c r="H277" s="8"/>
      <c r="I277" s="8"/>
      <c r="J277" s="8"/>
      <c r="K277" s="5"/>
      <c r="L277" s="5"/>
      <c r="M277" s="5"/>
      <c r="N277" s="5"/>
      <c r="O277" s="5"/>
    </row>
    <row r="278" spans="2:15" x14ac:dyDescent="0.25">
      <c r="B278" s="1"/>
      <c r="C278" s="1"/>
      <c r="D278" s="8"/>
      <c r="E278" s="8"/>
      <c r="F278" s="8"/>
      <c r="G278" s="8"/>
      <c r="H278" s="8"/>
      <c r="I278" s="8"/>
      <c r="J278" s="8"/>
      <c r="K278" s="5"/>
      <c r="L278" s="5"/>
      <c r="M278" s="5"/>
      <c r="N278" s="5"/>
      <c r="O278" s="5"/>
    </row>
    <row r="279" spans="2:15" x14ac:dyDescent="0.25">
      <c r="B279" s="1"/>
      <c r="C279" s="1"/>
      <c r="D279" s="8"/>
      <c r="E279" s="8"/>
      <c r="F279" s="8"/>
      <c r="G279" s="8"/>
      <c r="H279" s="8"/>
      <c r="I279" s="8"/>
      <c r="J279" s="8"/>
      <c r="K279" s="5"/>
      <c r="L279" s="5"/>
      <c r="M279" s="5"/>
      <c r="N279" s="5"/>
      <c r="O279" s="5"/>
    </row>
    <row r="280" spans="2:15" x14ac:dyDescent="0.25">
      <c r="B280" s="1"/>
      <c r="C280" s="1"/>
      <c r="D280" s="8"/>
      <c r="E280" s="8"/>
      <c r="F280" s="8"/>
      <c r="G280" s="8"/>
      <c r="H280" s="8"/>
      <c r="I280" s="8"/>
      <c r="J280" s="8"/>
      <c r="K280" s="5"/>
      <c r="L280" s="5"/>
      <c r="M280" s="5"/>
      <c r="N280" s="5"/>
      <c r="O280" s="5"/>
    </row>
    <row r="281" spans="2:15" x14ac:dyDescent="0.25">
      <c r="B281" s="1"/>
      <c r="C281" s="1"/>
      <c r="D281" s="8"/>
      <c r="E281" s="8"/>
      <c r="F281" s="8"/>
      <c r="G281" s="8"/>
      <c r="H281" s="8"/>
      <c r="I281" s="8"/>
      <c r="J281" s="8"/>
      <c r="K281" s="5"/>
      <c r="L281" s="5"/>
      <c r="M281" s="5"/>
      <c r="N281" s="5"/>
      <c r="O281" s="5"/>
    </row>
    <row r="282" spans="2:15" x14ac:dyDescent="0.25">
      <c r="B282" s="1"/>
      <c r="C282" s="1"/>
      <c r="D282" s="8"/>
      <c r="E282" s="8"/>
      <c r="F282" s="8"/>
      <c r="G282" s="8"/>
      <c r="H282" s="8"/>
      <c r="I282" s="8"/>
      <c r="J282" s="8"/>
      <c r="K282" s="5"/>
      <c r="L282" s="5"/>
      <c r="M282" s="5"/>
      <c r="N282" s="5"/>
      <c r="O282" s="5"/>
    </row>
    <row r="283" spans="2:15" x14ac:dyDescent="0.25">
      <c r="B283" s="1"/>
      <c r="C283" s="1"/>
      <c r="D283" s="8"/>
      <c r="E283" s="8"/>
      <c r="F283" s="8"/>
      <c r="G283" s="8"/>
      <c r="H283" s="8"/>
      <c r="I283" s="8"/>
      <c r="J283" s="8"/>
      <c r="K283" s="5"/>
      <c r="L283" s="5"/>
      <c r="M283" s="5"/>
      <c r="N283" s="5"/>
      <c r="O283" s="5"/>
    </row>
    <row r="284" spans="2:15" x14ac:dyDescent="0.25">
      <c r="B284" s="1"/>
      <c r="C284" s="1"/>
      <c r="D284" s="8"/>
      <c r="E284" s="8"/>
      <c r="F284" s="8"/>
      <c r="G284" s="8"/>
      <c r="H284" s="8"/>
      <c r="I284" s="8"/>
      <c r="J284" s="8"/>
      <c r="K284" s="5"/>
      <c r="L284" s="5"/>
      <c r="M284" s="5"/>
      <c r="N284" s="5"/>
      <c r="O284" s="5"/>
    </row>
    <row r="285" spans="2:15" x14ac:dyDescent="0.25">
      <c r="B285" s="1"/>
      <c r="C285" s="1"/>
      <c r="D285" s="8"/>
      <c r="E285" s="8"/>
      <c r="F285" s="8"/>
      <c r="G285" s="8"/>
      <c r="H285" s="8"/>
      <c r="I285" s="8"/>
      <c r="J285" s="8"/>
      <c r="K285" s="5"/>
      <c r="L285" s="5"/>
      <c r="M285" s="5"/>
      <c r="N285" s="5"/>
      <c r="O285" s="5"/>
    </row>
    <row r="286" spans="2:15" x14ac:dyDescent="0.25">
      <c r="B286" s="1"/>
      <c r="C286" s="1"/>
      <c r="D286" s="8"/>
      <c r="E286" s="8"/>
      <c r="F286" s="8"/>
      <c r="G286" s="8"/>
      <c r="H286" s="8"/>
      <c r="I286" s="8"/>
      <c r="J286" s="8"/>
      <c r="K286" s="5"/>
      <c r="L286" s="5"/>
      <c r="M286" s="5"/>
      <c r="N286" s="5"/>
      <c r="O286" s="5"/>
    </row>
    <row r="287" spans="2:15" x14ac:dyDescent="0.25">
      <c r="B287" s="1"/>
      <c r="C287" s="1"/>
      <c r="D287" s="8"/>
      <c r="E287" s="8"/>
      <c r="F287" s="8"/>
      <c r="G287" s="8"/>
      <c r="H287" s="8"/>
      <c r="I287" s="8"/>
      <c r="J287" s="8"/>
      <c r="K287" s="5"/>
      <c r="L287" s="5"/>
      <c r="M287" s="5"/>
      <c r="N287" s="5"/>
      <c r="O287" s="5"/>
    </row>
    <row r="288" spans="2:15" x14ac:dyDescent="0.25">
      <c r="B288" s="1"/>
      <c r="C288" s="1"/>
      <c r="D288" s="8"/>
      <c r="E288" s="8"/>
      <c r="F288" s="8"/>
      <c r="G288" s="8"/>
      <c r="H288" s="8"/>
      <c r="I288" s="8"/>
      <c r="J288" s="8"/>
      <c r="K288" s="5"/>
      <c r="L288" s="5"/>
      <c r="M288" s="5"/>
      <c r="N288" s="5"/>
      <c r="O288" s="5"/>
    </row>
    <row r="289" spans="2:15" x14ac:dyDescent="0.25">
      <c r="B289" s="1"/>
      <c r="C289" s="1"/>
      <c r="D289" s="8"/>
      <c r="E289" s="8"/>
      <c r="F289" s="8"/>
      <c r="G289" s="8"/>
      <c r="H289" s="8"/>
      <c r="I289" s="8"/>
      <c r="J289" s="8"/>
      <c r="K289" s="5"/>
      <c r="L289" s="5"/>
      <c r="M289" s="5"/>
      <c r="N289" s="5"/>
      <c r="O289" s="5"/>
    </row>
    <row r="290" spans="2:15" x14ac:dyDescent="0.25">
      <c r="B290" s="1"/>
      <c r="C290" s="1"/>
      <c r="D290" s="8"/>
      <c r="E290" s="8"/>
      <c r="F290" s="8"/>
      <c r="G290" s="8"/>
      <c r="H290" s="8"/>
      <c r="I290" s="8"/>
      <c r="J290" s="8"/>
      <c r="K290" s="5"/>
      <c r="L290" s="5"/>
      <c r="M290" s="5"/>
      <c r="N290" s="5"/>
      <c r="O290" s="5"/>
    </row>
    <row r="291" spans="2:15" x14ac:dyDescent="0.25">
      <c r="B291" s="1"/>
      <c r="C291" s="1"/>
      <c r="D291" s="8"/>
      <c r="E291" s="8"/>
      <c r="F291" s="8"/>
      <c r="G291" s="8"/>
      <c r="H291" s="8"/>
      <c r="I291" s="8"/>
      <c r="J291" s="8"/>
      <c r="K291" s="5"/>
      <c r="L291" s="5"/>
      <c r="M291" s="5"/>
      <c r="N291" s="5"/>
      <c r="O291" s="5"/>
    </row>
    <row r="292" spans="2:15" x14ac:dyDescent="0.25">
      <c r="B292" s="1"/>
      <c r="C292" s="1"/>
      <c r="D292" s="8"/>
      <c r="E292" s="8"/>
      <c r="F292" s="8"/>
      <c r="G292" s="8"/>
      <c r="H292" s="8"/>
      <c r="I292" s="8"/>
      <c r="J292" s="8"/>
      <c r="K292" s="5"/>
      <c r="L292" s="5"/>
      <c r="M292" s="5"/>
      <c r="N292" s="5"/>
      <c r="O292" s="5"/>
    </row>
    <row r="293" spans="2:15" x14ac:dyDescent="0.25">
      <c r="B293" s="1"/>
      <c r="C293" s="1"/>
      <c r="D293" s="8"/>
      <c r="E293" s="8"/>
      <c r="F293" s="8"/>
      <c r="G293" s="8"/>
      <c r="H293" s="8"/>
      <c r="I293" s="8"/>
      <c r="J293" s="8"/>
      <c r="K293" s="5"/>
      <c r="L293" s="5"/>
      <c r="M293" s="5"/>
      <c r="N293" s="5"/>
      <c r="O293" s="5"/>
    </row>
    <row r="294" spans="2:15" x14ac:dyDescent="0.25">
      <c r="B294" s="1"/>
      <c r="C294" s="1"/>
      <c r="D294" s="8"/>
      <c r="E294" s="8"/>
      <c r="F294" s="8"/>
      <c r="G294" s="8"/>
      <c r="H294" s="8"/>
      <c r="I294" s="8"/>
      <c r="J294" s="8"/>
      <c r="K294" s="5"/>
      <c r="L294" s="5"/>
      <c r="M294" s="5"/>
      <c r="N294" s="5"/>
      <c r="O294" s="5"/>
    </row>
    <row r="295" spans="2:15" x14ac:dyDescent="0.25">
      <c r="B295" s="1"/>
      <c r="C295" s="1"/>
      <c r="D295" s="8"/>
      <c r="E295" s="8"/>
      <c r="F295" s="8"/>
      <c r="G295" s="8"/>
      <c r="H295" s="8"/>
      <c r="I295" s="8"/>
      <c r="J295" s="8"/>
      <c r="K295" s="5"/>
      <c r="L295" s="5"/>
      <c r="M295" s="5"/>
      <c r="N295" s="5"/>
      <c r="O295" s="5"/>
    </row>
    <row r="296" spans="2:15" x14ac:dyDescent="0.25">
      <c r="B296" s="1"/>
      <c r="C296" s="1"/>
      <c r="D296" s="8"/>
      <c r="E296" s="8"/>
      <c r="F296" s="8"/>
      <c r="G296" s="8"/>
      <c r="H296" s="8"/>
      <c r="I296" s="8"/>
      <c r="J296" s="8"/>
      <c r="K296" s="5"/>
      <c r="L296" s="5"/>
      <c r="M296" s="5"/>
      <c r="N296" s="5"/>
      <c r="O296" s="5"/>
    </row>
    <row r="297" spans="2:15" x14ac:dyDescent="0.25">
      <c r="B297" s="1"/>
      <c r="C297" s="1"/>
      <c r="D297" s="8"/>
      <c r="E297" s="8"/>
      <c r="F297" s="8"/>
      <c r="G297" s="8"/>
      <c r="H297" s="8"/>
      <c r="I297" s="8"/>
      <c r="J297" s="8"/>
      <c r="K297" s="5"/>
      <c r="L297" s="5"/>
      <c r="M297" s="5"/>
      <c r="N297" s="5"/>
      <c r="O297" s="5"/>
    </row>
    <row r="298" spans="2:15" x14ac:dyDescent="0.25">
      <c r="B298" s="1"/>
      <c r="C298" s="1"/>
      <c r="D298" s="8"/>
      <c r="E298" s="8"/>
      <c r="F298" s="8"/>
      <c r="G298" s="8"/>
      <c r="H298" s="8"/>
      <c r="I298" s="8"/>
      <c r="J298" s="8"/>
      <c r="K298" s="5"/>
      <c r="L298" s="5"/>
      <c r="M298" s="5"/>
      <c r="N298" s="5"/>
      <c r="O298" s="5"/>
    </row>
    <row r="299" spans="2:15" x14ac:dyDescent="0.25">
      <c r="B299" s="1"/>
      <c r="C299" s="1"/>
      <c r="D299" s="8"/>
      <c r="E299" s="8"/>
      <c r="F299" s="8"/>
      <c r="G299" s="8"/>
      <c r="H299" s="8"/>
      <c r="I299" s="8"/>
      <c r="J299" s="8"/>
      <c r="K299" s="5"/>
      <c r="L299" s="5"/>
      <c r="M299" s="5"/>
      <c r="N299" s="5"/>
      <c r="O299" s="5"/>
    </row>
    <row r="300" spans="2:15" x14ac:dyDescent="0.25">
      <c r="B300" s="1"/>
      <c r="C300" s="1"/>
      <c r="D300" s="8"/>
      <c r="E300" s="8"/>
      <c r="F300" s="8"/>
      <c r="G300" s="8"/>
      <c r="H300" s="8"/>
      <c r="I300" s="8"/>
      <c r="J300" s="8"/>
      <c r="K300" s="5"/>
      <c r="L300" s="5"/>
      <c r="M300" s="5"/>
      <c r="N300" s="5"/>
      <c r="O300" s="5"/>
    </row>
    <row r="301" spans="2:15" x14ac:dyDescent="0.25">
      <c r="B301" s="1"/>
      <c r="C301" s="1"/>
      <c r="D301" s="8"/>
      <c r="E301" s="8"/>
      <c r="F301" s="8"/>
      <c r="G301" s="8"/>
      <c r="H301" s="8"/>
      <c r="I301" s="8"/>
      <c r="J301" s="8"/>
      <c r="K301" s="5"/>
      <c r="L301" s="5"/>
      <c r="M301" s="5"/>
      <c r="N301" s="5"/>
      <c r="O301" s="5"/>
    </row>
    <row r="302" spans="2:15" x14ac:dyDescent="0.25">
      <c r="B302" s="1"/>
      <c r="C302" s="1"/>
      <c r="D302" s="8"/>
      <c r="E302" s="8"/>
      <c r="F302" s="8"/>
      <c r="G302" s="8"/>
      <c r="H302" s="8"/>
      <c r="I302" s="8"/>
      <c r="J302" s="8"/>
      <c r="K302" s="5"/>
      <c r="L302" s="5"/>
      <c r="M302" s="5"/>
      <c r="N302" s="5"/>
      <c r="O302" s="5"/>
    </row>
    <row r="303" spans="2:15" x14ac:dyDescent="0.25">
      <c r="B303" s="1"/>
      <c r="C303" s="1"/>
      <c r="D303" s="8"/>
      <c r="E303" s="8"/>
      <c r="F303" s="8"/>
      <c r="G303" s="8"/>
      <c r="H303" s="8"/>
      <c r="I303" s="8"/>
      <c r="J303" s="8"/>
      <c r="K303" s="5"/>
      <c r="L303" s="5"/>
      <c r="M303" s="5"/>
      <c r="N303" s="5"/>
      <c r="O303" s="5"/>
    </row>
    <row r="304" spans="2:15" x14ac:dyDescent="0.25">
      <c r="B304" s="1"/>
      <c r="C304" s="1"/>
      <c r="D304" s="8"/>
      <c r="E304" s="8"/>
      <c r="F304" s="8"/>
      <c r="G304" s="8"/>
      <c r="H304" s="8"/>
      <c r="I304" s="8"/>
      <c r="J304" s="8"/>
      <c r="K304" s="5"/>
      <c r="L304" s="5"/>
      <c r="M304" s="5"/>
      <c r="N304" s="5"/>
      <c r="O304" s="5"/>
    </row>
    <row r="305" spans="2:15" x14ac:dyDescent="0.25">
      <c r="B305" s="1"/>
      <c r="C305" s="1"/>
      <c r="D305" s="8"/>
      <c r="E305" s="8"/>
      <c r="F305" s="8"/>
      <c r="G305" s="8"/>
      <c r="H305" s="8"/>
      <c r="I305" s="8"/>
      <c r="J305" s="8"/>
      <c r="K305" s="5"/>
      <c r="L305" s="5"/>
      <c r="M305" s="5"/>
      <c r="N305" s="5"/>
      <c r="O305" s="5"/>
    </row>
    <row r="306" spans="2:15" x14ac:dyDescent="0.25">
      <c r="B306" s="1"/>
      <c r="C306" s="1"/>
      <c r="D306" s="8"/>
      <c r="E306" s="8"/>
      <c r="F306" s="8"/>
      <c r="G306" s="8"/>
      <c r="H306" s="8"/>
      <c r="I306" s="8"/>
      <c r="J306" s="8"/>
      <c r="K306" s="5"/>
      <c r="L306" s="5"/>
      <c r="M306" s="5"/>
      <c r="N306" s="5"/>
      <c r="O306" s="5"/>
    </row>
    <row r="307" spans="2:15" x14ac:dyDescent="0.25">
      <c r="B307" s="1"/>
      <c r="C307" s="1"/>
      <c r="D307" s="8"/>
      <c r="E307" s="8"/>
      <c r="F307" s="8"/>
      <c r="G307" s="8"/>
      <c r="H307" s="8"/>
      <c r="I307" s="8"/>
      <c r="J307" s="8"/>
      <c r="K307" s="5"/>
      <c r="L307" s="5"/>
      <c r="M307" s="5"/>
      <c r="N307" s="5"/>
      <c r="O307" s="5"/>
    </row>
    <row r="308" spans="2:15" x14ac:dyDescent="0.25">
      <c r="B308" s="1"/>
      <c r="C308" s="1"/>
      <c r="D308" s="8"/>
      <c r="E308" s="8"/>
      <c r="F308" s="8"/>
      <c r="G308" s="8"/>
      <c r="H308" s="8"/>
      <c r="I308" s="8"/>
      <c r="J308" s="8"/>
      <c r="K308" s="5"/>
      <c r="L308" s="5"/>
      <c r="M308" s="5"/>
      <c r="N308" s="5"/>
      <c r="O308" s="5"/>
    </row>
    <row r="309" spans="2:15" x14ac:dyDescent="0.25">
      <c r="B309" s="1"/>
      <c r="C309" s="1"/>
      <c r="D309" s="8"/>
      <c r="E309" s="8"/>
      <c r="F309" s="8"/>
      <c r="G309" s="8"/>
      <c r="H309" s="8"/>
      <c r="I309" s="8"/>
      <c r="J309" s="8"/>
      <c r="K309" s="5"/>
      <c r="L309" s="5"/>
      <c r="M309" s="5"/>
      <c r="N309" s="5"/>
      <c r="O309" s="5"/>
    </row>
    <row r="310" spans="2:15" x14ac:dyDescent="0.25">
      <c r="B310" s="1"/>
      <c r="C310" s="1"/>
      <c r="D310" s="8"/>
      <c r="E310" s="8"/>
      <c r="F310" s="8"/>
      <c r="G310" s="8"/>
      <c r="H310" s="8"/>
      <c r="I310" s="8"/>
      <c r="J310" s="8"/>
      <c r="K310" s="5"/>
      <c r="L310" s="5"/>
      <c r="M310" s="5"/>
      <c r="N310" s="5"/>
      <c r="O310" s="5"/>
    </row>
    <row r="311" spans="2:15" x14ac:dyDescent="0.25">
      <c r="B311" s="1"/>
      <c r="C311" s="1"/>
      <c r="D311" s="8"/>
      <c r="E311" s="8"/>
      <c r="F311" s="8"/>
      <c r="G311" s="8"/>
      <c r="H311" s="8"/>
      <c r="I311" s="8"/>
      <c r="J311" s="8"/>
      <c r="K311" s="5"/>
      <c r="L311" s="5"/>
      <c r="M311" s="5"/>
      <c r="N311" s="5"/>
      <c r="O311" s="5"/>
    </row>
    <row r="312" spans="2:15" x14ac:dyDescent="0.25">
      <c r="B312" s="1"/>
      <c r="C312" s="1"/>
      <c r="D312" s="8"/>
      <c r="E312" s="8"/>
      <c r="F312" s="8"/>
      <c r="G312" s="8"/>
      <c r="H312" s="8"/>
      <c r="I312" s="8"/>
      <c r="J312" s="8"/>
      <c r="K312" s="5"/>
      <c r="L312" s="5"/>
      <c r="M312" s="5"/>
      <c r="N312" s="5"/>
      <c r="O312" s="5"/>
    </row>
    <row r="313" spans="2:15" x14ac:dyDescent="0.25">
      <c r="B313" s="1"/>
      <c r="C313" s="1"/>
      <c r="D313" s="8"/>
      <c r="E313" s="8"/>
      <c r="F313" s="8"/>
      <c r="G313" s="8"/>
      <c r="H313" s="8"/>
      <c r="I313" s="8"/>
      <c r="J313" s="8"/>
      <c r="K313" s="5"/>
      <c r="L313" s="5"/>
      <c r="M313" s="5"/>
      <c r="N313" s="5"/>
      <c r="O313" s="5"/>
    </row>
    <row r="314" spans="2:15" x14ac:dyDescent="0.25">
      <c r="B314" s="1"/>
      <c r="C314" s="1"/>
      <c r="D314" s="8"/>
      <c r="E314" s="8"/>
      <c r="F314" s="8"/>
      <c r="G314" s="8"/>
      <c r="H314" s="8"/>
      <c r="I314" s="8"/>
      <c r="J314" s="8"/>
      <c r="K314" s="5"/>
      <c r="L314" s="5"/>
      <c r="M314" s="5"/>
      <c r="N314" s="5"/>
      <c r="O314" s="5"/>
    </row>
    <row r="315" spans="2:15" x14ac:dyDescent="0.25">
      <c r="B315" s="1"/>
      <c r="C315" s="1"/>
      <c r="D315" s="8"/>
      <c r="E315" s="8"/>
      <c r="F315" s="8"/>
      <c r="G315" s="8"/>
      <c r="H315" s="8"/>
      <c r="I315" s="8"/>
      <c r="J315" s="8"/>
      <c r="K315" s="5"/>
      <c r="L315" s="5"/>
      <c r="M315" s="5"/>
      <c r="N315" s="5"/>
      <c r="O315" s="5"/>
    </row>
    <row r="316" spans="2:15" x14ac:dyDescent="0.25">
      <c r="B316" s="1"/>
      <c r="C316" s="1"/>
      <c r="D316" s="8"/>
      <c r="E316" s="8"/>
      <c r="F316" s="8"/>
      <c r="G316" s="8"/>
      <c r="H316" s="8"/>
      <c r="I316" s="8"/>
      <c r="J316" s="8"/>
      <c r="K316" s="5"/>
      <c r="L316" s="5"/>
      <c r="M316" s="5"/>
      <c r="N316" s="5"/>
      <c r="O316" s="5"/>
    </row>
    <row r="317" spans="2:15" x14ac:dyDescent="0.25">
      <c r="B317" s="1"/>
      <c r="C317" s="1"/>
      <c r="D317" s="8"/>
      <c r="E317" s="8"/>
      <c r="F317" s="8"/>
      <c r="G317" s="8"/>
      <c r="H317" s="8"/>
      <c r="I317" s="8"/>
      <c r="J317" s="8"/>
      <c r="K317" s="5"/>
      <c r="L317" s="5"/>
      <c r="M317" s="5"/>
      <c r="N317" s="5"/>
      <c r="O317" s="5"/>
    </row>
    <row r="318" spans="2:15" x14ac:dyDescent="0.25">
      <c r="B318" s="1"/>
      <c r="C318" s="1"/>
      <c r="D318" s="8"/>
      <c r="E318" s="8"/>
      <c r="F318" s="8"/>
      <c r="G318" s="8"/>
      <c r="H318" s="8"/>
      <c r="I318" s="8"/>
      <c r="J318" s="8"/>
      <c r="K318" s="5"/>
      <c r="L318" s="5"/>
      <c r="M318" s="5"/>
      <c r="N318" s="5"/>
      <c r="O318" s="5"/>
    </row>
    <row r="319" spans="2:15" x14ac:dyDescent="0.25">
      <c r="B319" s="1"/>
      <c r="C319" s="1"/>
      <c r="D319" s="8"/>
      <c r="E319" s="8"/>
      <c r="F319" s="8"/>
      <c r="G319" s="8"/>
      <c r="H319" s="8"/>
      <c r="I319" s="8"/>
      <c r="J319" s="8"/>
      <c r="K319" s="5"/>
      <c r="L319" s="5"/>
      <c r="M319" s="5"/>
      <c r="N319" s="5"/>
      <c r="O319" s="5"/>
    </row>
    <row r="320" spans="2:15" x14ac:dyDescent="0.25">
      <c r="B320" s="1"/>
      <c r="C320" s="1"/>
      <c r="D320" s="8"/>
      <c r="E320" s="8"/>
      <c r="F320" s="8"/>
      <c r="G320" s="8"/>
      <c r="H320" s="8"/>
      <c r="I320" s="8"/>
      <c r="J320" s="8"/>
      <c r="K320" s="5"/>
      <c r="L320" s="5"/>
      <c r="M320" s="5"/>
      <c r="N320" s="5"/>
      <c r="O320" s="5"/>
    </row>
    <row r="321" spans="2:15" x14ac:dyDescent="0.25">
      <c r="B321" s="1"/>
      <c r="C321" s="1"/>
      <c r="D321" s="8"/>
      <c r="E321" s="8"/>
      <c r="F321" s="8"/>
      <c r="G321" s="8"/>
      <c r="H321" s="8"/>
      <c r="I321" s="8"/>
      <c r="J321" s="8"/>
      <c r="K321" s="5"/>
      <c r="L321" s="5"/>
      <c r="M321" s="5"/>
      <c r="N321" s="5"/>
      <c r="O321" s="5"/>
    </row>
    <row r="322" spans="2:15" x14ac:dyDescent="0.25">
      <c r="B322" s="1"/>
      <c r="C322" s="1"/>
      <c r="D322" s="8"/>
      <c r="E322" s="8"/>
      <c r="F322" s="8"/>
      <c r="G322" s="8"/>
      <c r="H322" s="8"/>
      <c r="I322" s="8"/>
      <c r="J322" s="8"/>
      <c r="K322" s="5"/>
      <c r="L322" s="5"/>
      <c r="M322" s="5"/>
      <c r="N322" s="5"/>
      <c r="O322" s="5"/>
    </row>
    <row r="323" spans="2:15" x14ac:dyDescent="0.25">
      <c r="B323" s="1"/>
      <c r="C323" s="1"/>
      <c r="D323" s="8"/>
      <c r="E323" s="8"/>
      <c r="F323" s="8"/>
      <c r="G323" s="8"/>
      <c r="H323" s="8"/>
      <c r="I323" s="8"/>
      <c r="J323" s="8"/>
      <c r="K323" s="5"/>
      <c r="L323" s="5"/>
      <c r="M323" s="5"/>
      <c r="N323" s="5"/>
      <c r="O323" s="5"/>
    </row>
    <row r="324" spans="2:15" x14ac:dyDescent="0.25">
      <c r="B324" s="1"/>
      <c r="C324" s="1"/>
      <c r="D324" s="8"/>
      <c r="E324" s="8"/>
      <c r="F324" s="8"/>
      <c r="G324" s="8"/>
      <c r="H324" s="8"/>
      <c r="I324" s="8"/>
      <c r="J324" s="8"/>
      <c r="K324" s="5"/>
      <c r="L324" s="5"/>
      <c r="M324" s="5"/>
      <c r="N324" s="5"/>
      <c r="O324" s="5"/>
    </row>
    <row r="325" spans="2:15" x14ac:dyDescent="0.25">
      <c r="B325" s="1"/>
      <c r="C325" s="1"/>
      <c r="D325" s="8"/>
      <c r="E325" s="8"/>
      <c r="F325" s="8"/>
      <c r="G325" s="8"/>
      <c r="H325" s="8"/>
      <c r="I325" s="8"/>
      <c r="J325" s="8"/>
      <c r="K325" s="5"/>
      <c r="L325" s="5"/>
      <c r="M325" s="5"/>
      <c r="N325" s="5"/>
      <c r="O325" s="5"/>
    </row>
    <row r="326" spans="2:15" x14ac:dyDescent="0.25">
      <c r="B326" s="1"/>
      <c r="C326" s="1"/>
      <c r="D326" s="8"/>
      <c r="E326" s="8"/>
      <c r="F326" s="8"/>
      <c r="G326" s="8"/>
      <c r="H326" s="8"/>
      <c r="I326" s="8"/>
      <c r="J326" s="8"/>
      <c r="K326" s="5"/>
      <c r="L326" s="5"/>
      <c r="M326" s="5"/>
      <c r="N326" s="5"/>
      <c r="O326" s="5"/>
    </row>
    <row r="327" spans="2:15" x14ac:dyDescent="0.25">
      <c r="B327" s="1"/>
      <c r="C327" s="1"/>
      <c r="D327" s="8"/>
      <c r="E327" s="8"/>
      <c r="F327" s="8"/>
      <c r="G327" s="8"/>
      <c r="H327" s="8"/>
      <c r="I327" s="8"/>
      <c r="J327" s="8"/>
      <c r="K327" s="5"/>
      <c r="L327" s="5"/>
      <c r="M327" s="5"/>
      <c r="N327" s="5"/>
      <c r="O327" s="5"/>
    </row>
    <row r="328" spans="2:15" x14ac:dyDescent="0.25">
      <c r="B328" s="1"/>
      <c r="C328" s="1"/>
      <c r="D328" s="8"/>
      <c r="E328" s="8"/>
      <c r="F328" s="8"/>
      <c r="G328" s="8"/>
      <c r="H328" s="8"/>
      <c r="I328" s="8"/>
      <c r="J328" s="8"/>
      <c r="K328" s="5"/>
      <c r="L328" s="5"/>
      <c r="M328" s="5"/>
      <c r="N328" s="5"/>
      <c r="O328" s="5"/>
    </row>
    <row r="329" spans="2:15" x14ac:dyDescent="0.25">
      <c r="B329" s="1"/>
      <c r="C329" s="1"/>
      <c r="D329" s="8"/>
      <c r="E329" s="8"/>
      <c r="F329" s="8"/>
      <c r="G329" s="8"/>
      <c r="H329" s="8"/>
      <c r="I329" s="8"/>
      <c r="J329" s="8"/>
      <c r="K329" s="5"/>
      <c r="L329" s="5"/>
      <c r="M329" s="5"/>
      <c r="N329" s="5"/>
      <c r="O329" s="5"/>
    </row>
    <row r="330" spans="2:15" x14ac:dyDescent="0.25">
      <c r="B330" s="1"/>
      <c r="C330" s="1"/>
      <c r="D330" s="8"/>
      <c r="E330" s="8"/>
      <c r="F330" s="8"/>
      <c r="G330" s="8"/>
      <c r="H330" s="8"/>
      <c r="I330" s="8"/>
      <c r="J330" s="8"/>
      <c r="K330" s="5"/>
      <c r="L330" s="5"/>
      <c r="M330" s="5"/>
      <c r="N330" s="5"/>
      <c r="O330" s="5"/>
    </row>
    <row r="331" spans="2:15" x14ac:dyDescent="0.25">
      <c r="B331" s="1"/>
      <c r="C331" s="1"/>
      <c r="D331" s="8"/>
      <c r="E331" s="8"/>
      <c r="F331" s="8"/>
      <c r="G331" s="8"/>
      <c r="H331" s="8"/>
      <c r="I331" s="8"/>
      <c r="J331" s="8"/>
      <c r="K331" s="5"/>
      <c r="L331" s="5"/>
      <c r="M331" s="5"/>
      <c r="N331" s="5"/>
      <c r="O331" s="5"/>
    </row>
    <row r="332" spans="2:15" x14ac:dyDescent="0.25">
      <c r="B332" s="1"/>
      <c r="C332" s="1"/>
      <c r="D332" s="8"/>
      <c r="E332" s="8"/>
      <c r="F332" s="8"/>
      <c r="G332" s="8"/>
      <c r="H332" s="8"/>
      <c r="I332" s="8"/>
      <c r="J332" s="8"/>
      <c r="K332" s="5"/>
      <c r="L332" s="5"/>
      <c r="M332" s="5"/>
      <c r="N332" s="5"/>
      <c r="O332" s="5"/>
    </row>
    <row r="333" spans="2:15" x14ac:dyDescent="0.25">
      <c r="B333" s="1"/>
      <c r="C333" s="1"/>
      <c r="D333" s="8"/>
      <c r="E333" s="8"/>
      <c r="F333" s="8"/>
      <c r="G333" s="8"/>
      <c r="H333" s="8"/>
      <c r="I333" s="8"/>
      <c r="J333" s="8"/>
      <c r="K333" s="5"/>
      <c r="L333" s="5"/>
      <c r="M333" s="5"/>
      <c r="N333" s="5"/>
      <c r="O333" s="5"/>
    </row>
    <row r="334" spans="2:15" x14ac:dyDescent="0.25">
      <c r="B334" s="1"/>
      <c r="C334" s="1"/>
      <c r="D334" s="8"/>
      <c r="E334" s="8"/>
      <c r="F334" s="8"/>
      <c r="G334" s="8"/>
      <c r="H334" s="8"/>
      <c r="I334" s="8"/>
      <c r="J334" s="8"/>
      <c r="K334" s="5"/>
      <c r="L334" s="5"/>
      <c r="M334" s="5"/>
      <c r="N334" s="5"/>
      <c r="O334" s="5"/>
    </row>
    <row r="335" spans="2:15" x14ac:dyDescent="0.25">
      <c r="B335" s="1"/>
      <c r="C335" s="1"/>
      <c r="D335" s="8"/>
      <c r="E335" s="8"/>
      <c r="F335" s="8"/>
      <c r="G335" s="8"/>
      <c r="H335" s="8"/>
      <c r="I335" s="8"/>
      <c r="J335" s="8"/>
      <c r="K335" s="5"/>
      <c r="L335" s="5"/>
      <c r="M335" s="5"/>
      <c r="N335" s="5"/>
      <c r="O335" s="5"/>
    </row>
    <row r="336" spans="2:15" x14ac:dyDescent="0.25">
      <c r="B336" s="1"/>
      <c r="C336" s="1"/>
      <c r="D336" s="8"/>
      <c r="E336" s="8"/>
      <c r="F336" s="8"/>
      <c r="G336" s="8"/>
      <c r="H336" s="8"/>
      <c r="I336" s="8"/>
      <c r="J336" s="8"/>
      <c r="K336" s="5"/>
      <c r="L336" s="5"/>
      <c r="M336" s="5"/>
      <c r="N336" s="5"/>
      <c r="O336" s="5"/>
    </row>
    <row r="337" spans="2:15" x14ac:dyDescent="0.25">
      <c r="B337" s="1"/>
      <c r="C337" s="1"/>
      <c r="D337" s="8"/>
      <c r="E337" s="8"/>
      <c r="F337" s="8"/>
      <c r="G337" s="8"/>
      <c r="H337" s="8"/>
      <c r="I337" s="8"/>
      <c r="J337" s="8"/>
      <c r="K337" s="5"/>
      <c r="L337" s="5"/>
      <c r="M337" s="5"/>
      <c r="N337" s="5"/>
      <c r="O337" s="5"/>
    </row>
    <row r="338" spans="2:15" x14ac:dyDescent="0.25">
      <c r="B338" s="1"/>
      <c r="C338" s="1"/>
      <c r="D338" s="8"/>
      <c r="E338" s="8"/>
      <c r="F338" s="8"/>
      <c r="G338" s="8"/>
      <c r="H338" s="8"/>
      <c r="I338" s="8"/>
      <c r="J338" s="8"/>
      <c r="K338" s="5"/>
      <c r="L338" s="5"/>
      <c r="M338" s="5"/>
      <c r="N338" s="5"/>
      <c r="O338" s="5"/>
    </row>
    <row r="339" spans="2:15" x14ac:dyDescent="0.25">
      <c r="B339" s="1"/>
      <c r="C339" s="1"/>
      <c r="D339" s="8"/>
      <c r="E339" s="8"/>
      <c r="F339" s="8"/>
      <c r="G339" s="8"/>
      <c r="H339" s="8"/>
      <c r="I339" s="8"/>
      <c r="J339" s="8"/>
      <c r="K339" s="5"/>
      <c r="L339" s="5"/>
      <c r="M339" s="5"/>
      <c r="N339" s="5"/>
      <c r="O339" s="5"/>
    </row>
    <row r="340" spans="2:15" x14ac:dyDescent="0.25">
      <c r="B340" s="1"/>
      <c r="C340" s="1"/>
      <c r="D340" s="8"/>
      <c r="E340" s="8"/>
      <c r="F340" s="8"/>
      <c r="G340" s="8"/>
      <c r="H340" s="8"/>
      <c r="I340" s="8"/>
      <c r="J340" s="8"/>
      <c r="K340" s="5"/>
      <c r="L340" s="5"/>
      <c r="M340" s="5"/>
      <c r="N340" s="5"/>
      <c r="O340" s="5"/>
    </row>
    <row r="341" spans="2:15" x14ac:dyDescent="0.25">
      <c r="B341" s="1"/>
      <c r="C341" s="1"/>
      <c r="D341" s="8"/>
      <c r="E341" s="8"/>
      <c r="F341" s="8"/>
      <c r="G341" s="8"/>
      <c r="H341" s="8"/>
      <c r="I341" s="8"/>
      <c r="J341" s="8"/>
      <c r="K341" s="5"/>
      <c r="L341" s="5"/>
      <c r="M341" s="5"/>
      <c r="N341" s="5"/>
      <c r="O341" s="5"/>
    </row>
    <row r="342" spans="2:15" x14ac:dyDescent="0.25">
      <c r="B342" s="1"/>
      <c r="C342" s="1"/>
      <c r="D342" s="8"/>
      <c r="E342" s="8"/>
      <c r="F342" s="8"/>
      <c r="G342" s="8"/>
      <c r="H342" s="8"/>
      <c r="I342" s="8"/>
      <c r="J342" s="8"/>
      <c r="K342" s="5"/>
      <c r="L342" s="5"/>
      <c r="M342" s="5"/>
      <c r="N342" s="5"/>
      <c r="O342" s="5"/>
    </row>
    <row r="343" spans="2:15" x14ac:dyDescent="0.25">
      <c r="B343" s="1"/>
      <c r="C343" s="1"/>
      <c r="D343" s="8"/>
      <c r="E343" s="8"/>
      <c r="F343" s="8"/>
      <c r="G343" s="8"/>
      <c r="H343" s="8"/>
      <c r="I343" s="8"/>
      <c r="J343" s="8"/>
      <c r="K343" s="5"/>
      <c r="L343" s="5"/>
      <c r="M343" s="5"/>
      <c r="N343" s="5"/>
      <c r="O343" s="5"/>
    </row>
    <row r="344" spans="2:15" x14ac:dyDescent="0.25">
      <c r="B344" s="1"/>
      <c r="C344" s="1"/>
      <c r="D344" s="8"/>
      <c r="E344" s="8"/>
      <c r="F344" s="8"/>
      <c r="G344" s="8"/>
      <c r="H344" s="8"/>
      <c r="I344" s="8"/>
      <c r="J344" s="8"/>
      <c r="K344" s="5"/>
      <c r="L344" s="5"/>
      <c r="M344" s="5"/>
      <c r="N344" s="5"/>
      <c r="O344" s="5"/>
    </row>
    <row r="345" spans="2:15" x14ac:dyDescent="0.25">
      <c r="B345" s="1"/>
      <c r="C345" s="1"/>
      <c r="D345" s="8"/>
      <c r="E345" s="8"/>
      <c r="F345" s="8"/>
      <c r="G345" s="8"/>
      <c r="H345" s="8"/>
      <c r="I345" s="8"/>
      <c r="J345" s="8"/>
      <c r="K345" s="5"/>
      <c r="L345" s="5"/>
      <c r="M345" s="5"/>
      <c r="N345" s="5"/>
      <c r="O345" s="5"/>
    </row>
    <row r="346" spans="2:15" x14ac:dyDescent="0.25">
      <c r="B346" s="1"/>
      <c r="C346" s="1"/>
      <c r="D346" s="8"/>
      <c r="E346" s="8"/>
      <c r="F346" s="8"/>
      <c r="G346" s="8"/>
      <c r="H346" s="8"/>
      <c r="I346" s="8"/>
      <c r="J346" s="8"/>
      <c r="K346" s="5"/>
      <c r="L346" s="5"/>
      <c r="M346" s="5"/>
      <c r="N346" s="5"/>
      <c r="O346" s="5"/>
    </row>
    <row r="347" spans="2:15" x14ac:dyDescent="0.25">
      <c r="B347" s="1"/>
      <c r="C347" s="1"/>
      <c r="D347" s="8"/>
      <c r="E347" s="8"/>
      <c r="F347" s="8"/>
      <c r="G347" s="8"/>
      <c r="H347" s="8"/>
      <c r="I347" s="8"/>
      <c r="J347" s="8"/>
      <c r="K347" s="5"/>
      <c r="L347" s="5"/>
      <c r="M347" s="5"/>
      <c r="N347" s="5"/>
      <c r="O347" s="5"/>
    </row>
    <row r="348" spans="2:15" x14ac:dyDescent="0.25">
      <c r="B348" s="1"/>
      <c r="C348" s="1"/>
      <c r="D348" s="8"/>
      <c r="E348" s="8"/>
      <c r="F348" s="8"/>
      <c r="G348" s="8"/>
      <c r="H348" s="8"/>
      <c r="I348" s="8"/>
      <c r="J348" s="8"/>
      <c r="K348" s="5"/>
      <c r="L348" s="5"/>
      <c r="M348" s="5"/>
      <c r="N348" s="5"/>
      <c r="O348" s="5"/>
    </row>
    <row r="349" spans="2:15" x14ac:dyDescent="0.25">
      <c r="B349" s="1"/>
      <c r="C349" s="1"/>
      <c r="D349" s="8"/>
      <c r="E349" s="8"/>
      <c r="F349" s="8"/>
      <c r="G349" s="8"/>
      <c r="H349" s="8"/>
      <c r="I349" s="8"/>
      <c r="J349" s="8"/>
      <c r="K349" s="5"/>
      <c r="L349" s="5"/>
      <c r="M349" s="5"/>
      <c r="N349" s="5"/>
      <c r="O349" s="5"/>
    </row>
    <row r="350" spans="2:15" x14ac:dyDescent="0.25">
      <c r="B350" s="1"/>
      <c r="C350" s="1"/>
      <c r="D350" s="8"/>
      <c r="E350" s="8"/>
      <c r="F350" s="8"/>
      <c r="G350" s="8"/>
      <c r="H350" s="8"/>
      <c r="I350" s="8"/>
      <c r="J350" s="8"/>
      <c r="K350" s="5"/>
      <c r="L350" s="5"/>
      <c r="M350" s="5"/>
      <c r="N350" s="5"/>
      <c r="O350" s="5"/>
    </row>
    <row r="351" spans="2:15" x14ac:dyDescent="0.25">
      <c r="B351" s="1"/>
      <c r="C351" s="1"/>
      <c r="D351" s="8"/>
      <c r="E351" s="8"/>
      <c r="F351" s="8"/>
      <c r="G351" s="8"/>
      <c r="H351" s="8"/>
      <c r="I351" s="8"/>
      <c r="J351" s="8"/>
      <c r="K351" s="5"/>
      <c r="L351" s="5"/>
      <c r="M351" s="5"/>
      <c r="N351" s="5"/>
      <c r="O351" s="5"/>
    </row>
    <row r="352" spans="2:15" x14ac:dyDescent="0.25">
      <c r="B352" s="1"/>
      <c r="C352" s="1"/>
      <c r="D352" s="8"/>
      <c r="E352" s="8"/>
      <c r="F352" s="8"/>
      <c r="G352" s="8"/>
      <c r="H352" s="8"/>
      <c r="I352" s="8"/>
      <c r="J352" s="8"/>
      <c r="K352" s="5"/>
      <c r="L352" s="5"/>
      <c r="M352" s="5"/>
      <c r="N352" s="5"/>
      <c r="O352" s="5"/>
    </row>
    <row r="353" spans="2:15" x14ac:dyDescent="0.25">
      <c r="B353" s="1"/>
      <c r="C353" s="1"/>
      <c r="D353" s="8"/>
      <c r="E353" s="8"/>
      <c r="F353" s="8"/>
      <c r="G353" s="8"/>
      <c r="H353" s="8"/>
      <c r="I353" s="8"/>
      <c r="J353" s="8"/>
      <c r="K353" s="5"/>
      <c r="L353" s="5"/>
      <c r="M353" s="5"/>
      <c r="N353" s="5"/>
      <c r="O353" s="5"/>
    </row>
    <row r="354" spans="2:15" x14ac:dyDescent="0.25">
      <c r="B354" s="1"/>
      <c r="C354" s="1"/>
      <c r="D354" s="8"/>
      <c r="E354" s="8"/>
      <c r="F354" s="8"/>
      <c r="G354" s="8"/>
      <c r="H354" s="8"/>
      <c r="I354" s="8"/>
      <c r="J354" s="8"/>
      <c r="K354" s="5"/>
      <c r="L354" s="5"/>
      <c r="M354" s="5"/>
      <c r="N354" s="5"/>
      <c r="O354" s="5"/>
    </row>
    <row r="355" spans="2:15" x14ac:dyDescent="0.25">
      <c r="B355" s="1"/>
      <c r="C355" s="1"/>
      <c r="D355" s="8"/>
      <c r="E355" s="8"/>
      <c r="F355" s="8"/>
      <c r="G355" s="8"/>
      <c r="H355" s="8"/>
      <c r="I355" s="8"/>
      <c r="J355" s="8"/>
      <c r="K355" s="5"/>
      <c r="L355" s="5"/>
      <c r="M355" s="5"/>
      <c r="N355" s="5"/>
      <c r="O355" s="5"/>
    </row>
    <row r="356" spans="2:15" x14ac:dyDescent="0.25">
      <c r="B356" s="1"/>
      <c r="C356" s="1"/>
      <c r="D356" s="8"/>
      <c r="E356" s="8"/>
      <c r="F356" s="8"/>
      <c r="G356" s="8"/>
      <c r="H356" s="8"/>
      <c r="I356" s="8"/>
      <c r="J356" s="8"/>
      <c r="K356" s="5"/>
      <c r="L356" s="5"/>
      <c r="M356" s="5"/>
      <c r="N356" s="5"/>
      <c r="O356" s="5"/>
    </row>
    <row r="357" spans="2:15" x14ac:dyDescent="0.25">
      <c r="B357" s="1"/>
      <c r="C357" s="1"/>
      <c r="D357" s="8"/>
      <c r="E357" s="8"/>
      <c r="F357" s="8"/>
      <c r="G357" s="8"/>
      <c r="H357" s="8"/>
      <c r="I357" s="8"/>
      <c r="J357" s="8"/>
      <c r="K357" s="5"/>
      <c r="L357" s="5"/>
      <c r="M357" s="5"/>
      <c r="N357" s="5"/>
      <c r="O357" s="5"/>
    </row>
    <row r="358" spans="2:15" x14ac:dyDescent="0.25">
      <c r="B358" s="1"/>
      <c r="C358" s="1"/>
      <c r="D358" s="8"/>
      <c r="E358" s="8"/>
      <c r="F358" s="8"/>
      <c r="G358" s="8"/>
      <c r="H358" s="8"/>
      <c r="I358" s="8"/>
      <c r="J358" s="8"/>
      <c r="K358" s="5"/>
      <c r="L358" s="5"/>
      <c r="M358" s="5"/>
      <c r="N358" s="5"/>
      <c r="O358" s="5"/>
    </row>
    <row r="359" spans="2:15" x14ac:dyDescent="0.25">
      <c r="B359" s="1"/>
      <c r="C359" s="1"/>
      <c r="D359" s="8"/>
      <c r="E359" s="8"/>
      <c r="F359" s="8"/>
      <c r="G359" s="8"/>
      <c r="H359" s="8"/>
      <c r="I359" s="8"/>
      <c r="J359" s="8"/>
      <c r="K359" s="5"/>
      <c r="L359" s="5"/>
      <c r="M359" s="5"/>
      <c r="N359" s="5"/>
      <c r="O359" s="5"/>
    </row>
    <row r="360" spans="2:15" x14ac:dyDescent="0.25">
      <c r="B360" s="1"/>
      <c r="C360" s="1"/>
      <c r="D360" s="8"/>
      <c r="E360" s="8"/>
      <c r="F360" s="8"/>
      <c r="G360" s="8"/>
      <c r="H360" s="8"/>
      <c r="I360" s="8"/>
      <c r="J360" s="8"/>
      <c r="K360" s="5"/>
      <c r="L360" s="5"/>
      <c r="M360" s="5"/>
      <c r="N360" s="5"/>
      <c r="O360" s="5"/>
    </row>
    <row r="361" spans="2:15" x14ac:dyDescent="0.25">
      <c r="B361" s="1"/>
      <c r="C361" s="1"/>
      <c r="D361" s="8"/>
      <c r="E361" s="8"/>
      <c r="F361" s="8"/>
      <c r="G361" s="8"/>
      <c r="H361" s="8"/>
      <c r="I361" s="8"/>
      <c r="J361" s="8"/>
      <c r="K361" s="5"/>
      <c r="L361" s="5"/>
      <c r="M361" s="5"/>
      <c r="N361" s="5"/>
      <c r="O361" s="5"/>
    </row>
    <row r="362" spans="2:15" x14ac:dyDescent="0.25">
      <c r="B362" s="1"/>
      <c r="C362" s="1"/>
      <c r="D362" s="8"/>
      <c r="E362" s="8"/>
      <c r="F362" s="8"/>
      <c r="G362" s="8"/>
      <c r="H362" s="8"/>
      <c r="I362" s="8"/>
      <c r="J362" s="8"/>
      <c r="K362" s="5"/>
      <c r="L362" s="5"/>
      <c r="M362" s="5"/>
      <c r="N362" s="5"/>
      <c r="O362" s="5"/>
    </row>
    <row r="363" spans="2:15" x14ac:dyDescent="0.25">
      <c r="B363" s="1"/>
      <c r="C363" s="1"/>
      <c r="D363" s="8"/>
      <c r="E363" s="8"/>
      <c r="F363" s="8"/>
      <c r="G363" s="8"/>
      <c r="H363" s="8"/>
      <c r="I363" s="8"/>
      <c r="J363" s="8"/>
      <c r="K363" s="5"/>
      <c r="L363" s="5"/>
      <c r="M363" s="5"/>
      <c r="N363" s="5"/>
      <c r="O363" s="5"/>
    </row>
    <row r="364" spans="2:15" x14ac:dyDescent="0.25">
      <c r="B364" s="1"/>
      <c r="C364" s="1"/>
      <c r="D364" s="8"/>
      <c r="E364" s="8"/>
      <c r="F364" s="8"/>
      <c r="G364" s="8"/>
      <c r="H364" s="8"/>
      <c r="I364" s="8"/>
      <c r="J364" s="8"/>
      <c r="K364" s="5"/>
      <c r="L364" s="5"/>
      <c r="M364" s="5"/>
      <c r="N364" s="5"/>
      <c r="O364" s="5"/>
    </row>
    <row r="365" spans="2:15" x14ac:dyDescent="0.25">
      <c r="B365" s="1"/>
      <c r="C365" s="1"/>
      <c r="D365" s="8"/>
      <c r="E365" s="8"/>
      <c r="F365" s="8"/>
      <c r="G365" s="8"/>
      <c r="H365" s="8"/>
      <c r="I365" s="8"/>
      <c r="J365" s="8"/>
      <c r="K365" s="5"/>
      <c r="L365" s="5"/>
      <c r="M365" s="5"/>
      <c r="N365" s="5"/>
      <c r="O365" s="5"/>
    </row>
    <row r="366" spans="2:15" x14ac:dyDescent="0.25">
      <c r="B366" s="1"/>
      <c r="C366" s="1"/>
      <c r="D366" s="8"/>
      <c r="E366" s="8"/>
      <c r="F366" s="8"/>
      <c r="G366" s="8"/>
      <c r="H366" s="8"/>
      <c r="I366" s="8"/>
      <c r="J366" s="8"/>
      <c r="K366" s="5"/>
      <c r="L366" s="5"/>
      <c r="M366" s="5"/>
      <c r="N366" s="5"/>
      <c r="O366" s="5"/>
    </row>
    <row r="367" spans="2:15" x14ac:dyDescent="0.25">
      <c r="B367" s="1"/>
      <c r="C367" s="1"/>
      <c r="D367" s="8"/>
      <c r="E367" s="8"/>
      <c r="F367" s="8"/>
      <c r="G367" s="8"/>
      <c r="H367" s="8"/>
      <c r="I367" s="8"/>
      <c r="J367" s="8"/>
      <c r="K367" s="5"/>
      <c r="L367" s="5"/>
      <c r="M367" s="5"/>
      <c r="N367" s="5"/>
      <c r="O367" s="5"/>
    </row>
    <row r="368" spans="2:15" x14ac:dyDescent="0.25">
      <c r="B368" s="1"/>
      <c r="C368" s="1"/>
      <c r="D368" s="8"/>
      <c r="E368" s="8"/>
      <c r="F368" s="8"/>
      <c r="G368" s="8"/>
      <c r="H368" s="8"/>
      <c r="I368" s="8"/>
      <c r="J368" s="8"/>
      <c r="K368" s="5"/>
      <c r="L368" s="5"/>
      <c r="M368" s="5"/>
      <c r="N368" s="5"/>
      <c r="O368" s="5"/>
    </row>
    <row r="369" spans="2:15" x14ac:dyDescent="0.25">
      <c r="B369" s="1"/>
      <c r="C369" s="1"/>
      <c r="D369" s="8"/>
      <c r="E369" s="8"/>
      <c r="F369" s="8"/>
      <c r="G369" s="8"/>
      <c r="H369" s="8"/>
      <c r="I369" s="8"/>
      <c r="J369" s="8"/>
      <c r="K369" s="5"/>
      <c r="L369" s="5"/>
      <c r="M369" s="5"/>
      <c r="N369" s="5"/>
      <c r="O369" s="5"/>
    </row>
    <row r="370" spans="2:15" x14ac:dyDescent="0.25">
      <c r="B370" s="1"/>
      <c r="C370" s="1"/>
      <c r="D370" s="8"/>
      <c r="E370" s="8"/>
      <c r="F370" s="8"/>
      <c r="G370" s="8"/>
      <c r="H370" s="8"/>
      <c r="I370" s="8"/>
      <c r="J370" s="8"/>
      <c r="K370" s="5"/>
      <c r="L370" s="5"/>
      <c r="M370" s="5"/>
      <c r="N370" s="5"/>
      <c r="O370" s="5"/>
    </row>
    <row r="371" spans="2:15" x14ac:dyDescent="0.25">
      <c r="B371" s="1"/>
      <c r="C371" s="1"/>
      <c r="D371" s="8"/>
      <c r="E371" s="8"/>
      <c r="F371" s="8"/>
      <c r="G371" s="8"/>
      <c r="H371" s="8"/>
      <c r="I371" s="8"/>
      <c r="J371" s="8"/>
      <c r="K371" s="5"/>
      <c r="L371" s="5"/>
      <c r="M371" s="5"/>
      <c r="N371" s="5"/>
      <c r="O371" s="5"/>
    </row>
    <row r="372" spans="2:15" x14ac:dyDescent="0.25">
      <c r="B372" s="1"/>
      <c r="C372" s="1"/>
      <c r="D372" s="8"/>
      <c r="E372" s="8"/>
      <c r="F372" s="8"/>
      <c r="G372" s="8"/>
      <c r="H372" s="8"/>
      <c r="I372" s="8"/>
      <c r="J372" s="8"/>
      <c r="K372" s="5"/>
      <c r="L372" s="5"/>
      <c r="M372" s="5"/>
      <c r="N372" s="5"/>
      <c r="O372" s="5"/>
    </row>
    <row r="373" spans="2:15" x14ac:dyDescent="0.25">
      <c r="B373" s="1"/>
      <c r="C373" s="1"/>
      <c r="D373" s="8"/>
      <c r="E373" s="8"/>
      <c r="F373" s="8"/>
      <c r="G373" s="8"/>
      <c r="H373" s="8"/>
      <c r="I373" s="8"/>
      <c r="J373" s="8"/>
      <c r="K373" s="5"/>
      <c r="L373" s="5"/>
      <c r="M373" s="5"/>
      <c r="N373" s="5"/>
      <c r="O373" s="5"/>
    </row>
    <row r="374" spans="2:15" x14ac:dyDescent="0.25">
      <c r="B374" s="1"/>
      <c r="C374" s="1"/>
      <c r="D374" s="8"/>
      <c r="E374" s="8"/>
      <c r="F374" s="8"/>
      <c r="G374" s="8"/>
      <c r="H374" s="8"/>
      <c r="I374" s="8"/>
      <c r="J374" s="8"/>
      <c r="K374" s="5"/>
      <c r="L374" s="5"/>
      <c r="M374" s="5"/>
      <c r="N374" s="5"/>
      <c r="O374" s="5"/>
    </row>
    <row r="375" spans="2:15" x14ac:dyDescent="0.25">
      <c r="B375" s="1"/>
      <c r="C375" s="1"/>
      <c r="D375" s="8"/>
      <c r="E375" s="8"/>
      <c r="F375" s="8"/>
      <c r="G375" s="8"/>
      <c r="H375" s="8"/>
      <c r="I375" s="8"/>
      <c r="J375" s="8"/>
      <c r="K375" s="5"/>
      <c r="L375" s="5"/>
      <c r="M375" s="5"/>
      <c r="N375" s="5"/>
      <c r="O375" s="5"/>
    </row>
    <row r="376" spans="2:15" x14ac:dyDescent="0.25">
      <c r="B376" s="1"/>
      <c r="C376" s="1"/>
      <c r="D376" s="8"/>
      <c r="E376" s="8"/>
      <c r="F376" s="8"/>
      <c r="G376" s="8"/>
      <c r="H376" s="8"/>
      <c r="I376" s="8"/>
      <c r="J376" s="8"/>
      <c r="K376" s="5"/>
      <c r="L376" s="5"/>
      <c r="M376" s="5"/>
      <c r="N376" s="5"/>
      <c r="O376" s="5"/>
    </row>
    <row r="377" spans="2:15" x14ac:dyDescent="0.25">
      <c r="B377" s="1"/>
      <c r="C377" s="1"/>
      <c r="D377" s="8"/>
      <c r="E377" s="8"/>
      <c r="F377" s="8"/>
      <c r="G377" s="8"/>
      <c r="H377" s="8"/>
      <c r="I377" s="8"/>
      <c r="J377" s="8"/>
      <c r="K377" s="5"/>
      <c r="L377" s="5"/>
      <c r="M377" s="5"/>
      <c r="N377" s="5"/>
      <c r="O377" s="5"/>
    </row>
    <row r="378" spans="2:15" x14ac:dyDescent="0.25">
      <c r="B378" s="1"/>
      <c r="C378" s="1"/>
      <c r="D378" s="8"/>
      <c r="E378" s="8"/>
      <c r="F378" s="8"/>
      <c r="G378" s="8"/>
      <c r="H378" s="8"/>
      <c r="I378" s="8"/>
      <c r="J378" s="8"/>
      <c r="K378" s="5"/>
      <c r="L378" s="5"/>
      <c r="M378" s="5"/>
      <c r="N378" s="5"/>
      <c r="O378" s="5"/>
    </row>
    <row r="379" spans="2:15" x14ac:dyDescent="0.25">
      <c r="B379" s="1"/>
      <c r="C379" s="1"/>
      <c r="D379" s="8"/>
      <c r="E379" s="8"/>
      <c r="F379" s="8"/>
      <c r="G379" s="8"/>
      <c r="H379" s="8"/>
      <c r="I379" s="8"/>
      <c r="J379" s="8"/>
      <c r="K379" s="5"/>
      <c r="L379" s="5"/>
      <c r="M379" s="5"/>
      <c r="N379" s="5"/>
      <c r="O379" s="5"/>
    </row>
    <row r="380" spans="2:15" x14ac:dyDescent="0.25">
      <c r="B380" s="1"/>
      <c r="C380" s="1"/>
      <c r="D380" s="8"/>
      <c r="E380" s="8"/>
      <c r="F380" s="8"/>
      <c r="G380" s="8"/>
      <c r="H380" s="8"/>
      <c r="I380" s="8"/>
      <c r="J380" s="8"/>
      <c r="K380" s="5"/>
      <c r="L380" s="5"/>
      <c r="M380" s="5"/>
      <c r="N380" s="5"/>
      <c r="O380" s="5"/>
    </row>
    <row r="381" spans="2:15" x14ac:dyDescent="0.25">
      <c r="B381" s="1"/>
      <c r="C381" s="1"/>
      <c r="D381" s="8"/>
      <c r="E381" s="8"/>
      <c r="F381" s="8"/>
      <c r="G381" s="8"/>
      <c r="H381" s="8"/>
      <c r="I381" s="8"/>
      <c r="J381" s="8"/>
      <c r="K381" s="5"/>
      <c r="L381" s="5"/>
      <c r="M381" s="5"/>
      <c r="N381" s="5"/>
      <c r="O381" s="5"/>
    </row>
    <row r="382" spans="2:15" x14ac:dyDescent="0.25">
      <c r="B382" s="1"/>
      <c r="C382" s="1"/>
      <c r="D382" s="8"/>
      <c r="E382" s="8"/>
      <c r="F382" s="8"/>
      <c r="G382" s="8"/>
      <c r="H382" s="8"/>
      <c r="I382" s="8"/>
      <c r="J382" s="8"/>
      <c r="K382" s="5"/>
      <c r="L382" s="5"/>
      <c r="M382" s="5"/>
      <c r="N382" s="5"/>
      <c r="O382" s="5"/>
    </row>
    <row r="383" spans="2:15" x14ac:dyDescent="0.25">
      <c r="B383" s="1"/>
      <c r="C383" s="1"/>
      <c r="D383" s="8"/>
      <c r="E383" s="8"/>
      <c r="F383" s="8"/>
      <c r="G383" s="8"/>
      <c r="H383" s="8"/>
      <c r="I383" s="8"/>
      <c r="J383" s="8"/>
      <c r="K383" s="5"/>
      <c r="L383" s="5"/>
      <c r="M383" s="5"/>
      <c r="N383" s="5"/>
      <c r="O383" s="5"/>
    </row>
    <row r="384" spans="2:15" x14ac:dyDescent="0.25">
      <c r="B384" s="1"/>
      <c r="C384" s="1"/>
      <c r="D384" s="8"/>
      <c r="E384" s="8"/>
      <c r="F384" s="8"/>
      <c r="G384" s="8"/>
      <c r="H384" s="8"/>
      <c r="I384" s="8"/>
      <c r="J384" s="8"/>
      <c r="K384" s="5"/>
      <c r="L384" s="5"/>
      <c r="M384" s="5"/>
      <c r="N384" s="5"/>
      <c r="O384" s="5"/>
    </row>
    <row r="385" spans="2:15" x14ac:dyDescent="0.25">
      <c r="B385" s="1"/>
      <c r="C385" s="1"/>
      <c r="D385" s="8"/>
      <c r="E385" s="8"/>
      <c r="F385" s="8"/>
      <c r="G385" s="8"/>
      <c r="H385" s="8"/>
      <c r="I385" s="8"/>
      <c r="J385" s="8"/>
      <c r="K385" s="5"/>
      <c r="L385" s="5"/>
      <c r="M385" s="5"/>
      <c r="N385" s="5"/>
      <c r="O385" s="5"/>
    </row>
    <row r="386" spans="2:15" x14ac:dyDescent="0.25">
      <c r="B386" s="1"/>
      <c r="C386" s="1"/>
      <c r="D386" s="8"/>
      <c r="E386" s="8"/>
      <c r="F386" s="8"/>
      <c r="G386" s="8"/>
      <c r="H386" s="8"/>
      <c r="I386" s="8"/>
      <c r="J386" s="8"/>
      <c r="K386" s="5"/>
      <c r="L386" s="5"/>
      <c r="M386" s="5"/>
      <c r="N386" s="5"/>
      <c r="O386" s="5"/>
    </row>
    <row r="387" spans="2:15" x14ac:dyDescent="0.25">
      <c r="B387" s="1"/>
      <c r="C387" s="1"/>
      <c r="D387" s="8"/>
      <c r="E387" s="8"/>
      <c r="F387" s="8"/>
      <c r="G387" s="8"/>
      <c r="H387" s="8"/>
      <c r="I387" s="8"/>
      <c r="J387" s="8"/>
      <c r="K387" s="5"/>
      <c r="L387" s="5"/>
      <c r="M387" s="5"/>
      <c r="N387" s="5"/>
      <c r="O387" s="5"/>
    </row>
    <row r="388" spans="2:15" x14ac:dyDescent="0.25">
      <c r="B388" s="1"/>
      <c r="C388" s="1"/>
      <c r="D388" s="8"/>
      <c r="E388" s="8"/>
      <c r="F388" s="8"/>
      <c r="G388" s="8"/>
      <c r="H388" s="8"/>
      <c r="I388" s="8"/>
      <c r="J388" s="8"/>
      <c r="K388" s="5"/>
      <c r="L388" s="5"/>
      <c r="M388" s="5"/>
      <c r="N388" s="5"/>
      <c r="O388" s="5"/>
    </row>
    <row r="389" spans="2:15" x14ac:dyDescent="0.25">
      <c r="B389" s="1"/>
      <c r="C389" s="1"/>
      <c r="D389" s="8"/>
      <c r="E389" s="8"/>
      <c r="F389" s="8"/>
      <c r="G389" s="8"/>
      <c r="H389" s="8"/>
      <c r="I389" s="8"/>
      <c r="J389" s="8"/>
      <c r="K389" s="5"/>
      <c r="L389" s="5"/>
      <c r="M389" s="5"/>
      <c r="N389" s="5"/>
      <c r="O389" s="5"/>
    </row>
    <row r="390" spans="2:15" x14ac:dyDescent="0.25">
      <c r="B390" s="1"/>
      <c r="C390" s="1"/>
      <c r="D390" s="8"/>
      <c r="E390" s="8"/>
      <c r="F390" s="8"/>
      <c r="G390" s="8"/>
      <c r="H390" s="8"/>
      <c r="I390" s="8"/>
      <c r="J390" s="8"/>
      <c r="K390" s="5"/>
      <c r="L390" s="5"/>
      <c r="M390" s="5"/>
      <c r="N390" s="5"/>
      <c r="O390" s="5"/>
    </row>
    <row r="391" spans="2:15" x14ac:dyDescent="0.25">
      <c r="B391" s="1"/>
      <c r="C391" s="1"/>
      <c r="D391" s="8"/>
      <c r="E391" s="8"/>
      <c r="F391" s="8"/>
      <c r="G391" s="8"/>
      <c r="H391" s="8"/>
      <c r="I391" s="8"/>
      <c r="J391" s="8"/>
      <c r="K391" s="5"/>
      <c r="L391" s="5"/>
      <c r="M391" s="5"/>
      <c r="N391" s="5"/>
      <c r="O391" s="5"/>
    </row>
    <row r="392" spans="2:15" x14ac:dyDescent="0.25">
      <c r="B392" s="1"/>
      <c r="C392" s="1"/>
      <c r="D392" s="8"/>
      <c r="E392" s="8"/>
      <c r="F392" s="8"/>
      <c r="G392" s="8"/>
      <c r="H392" s="8"/>
      <c r="I392" s="8"/>
      <c r="J392" s="8"/>
      <c r="K392" s="5"/>
      <c r="L392" s="5"/>
      <c r="M392" s="5"/>
      <c r="N392" s="5"/>
      <c r="O392" s="5"/>
    </row>
    <row r="393" spans="2:15" x14ac:dyDescent="0.25">
      <c r="B393" s="1"/>
      <c r="C393" s="1"/>
      <c r="D393" s="8"/>
      <c r="E393" s="8"/>
      <c r="F393" s="8"/>
      <c r="G393" s="8"/>
      <c r="H393" s="8"/>
      <c r="I393" s="8"/>
      <c r="J393" s="8"/>
      <c r="K393" s="5"/>
      <c r="L393" s="5"/>
      <c r="M393" s="5"/>
      <c r="N393" s="5"/>
      <c r="O393" s="5"/>
    </row>
    <row r="394" spans="2:15" x14ac:dyDescent="0.25">
      <c r="B394" s="1"/>
      <c r="C394" s="1"/>
      <c r="D394" s="8"/>
      <c r="E394" s="8"/>
      <c r="F394" s="8"/>
      <c r="G394" s="8"/>
      <c r="H394" s="8"/>
      <c r="I394" s="8"/>
      <c r="J394" s="8"/>
      <c r="K394" s="5"/>
      <c r="L394" s="5"/>
      <c r="M394" s="5"/>
      <c r="N394" s="5"/>
      <c r="O394" s="5"/>
    </row>
    <row r="395" spans="2:15" x14ac:dyDescent="0.25">
      <c r="B395" s="1"/>
      <c r="C395" s="1"/>
      <c r="D395" s="8"/>
      <c r="E395" s="8"/>
      <c r="F395" s="8"/>
      <c r="G395" s="8"/>
      <c r="H395" s="8"/>
      <c r="I395" s="8"/>
      <c r="J395" s="8"/>
      <c r="K395" s="5"/>
      <c r="L395" s="5"/>
      <c r="M395" s="5"/>
      <c r="N395" s="5"/>
      <c r="O395" s="5"/>
    </row>
    <row r="396" spans="2:15" x14ac:dyDescent="0.25">
      <c r="B396" s="1"/>
      <c r="C396" s="1"/>
      <c r="D396" s="8"/>
      <c r="E396" s="8"/>
      <c r="F396" s="8"/>
      <c r="G396" s="8"/>
      <c r="H396" s="8"/>
      <c r="I396" s="8"/>
      <c r="J396" s="8"/>
      <c r="K396" s="5"/>
      <c r="L396" s="5"/>
      <c r="M396" s="5"/>
      <c r="N396" s="5"/>
      <c r="O396" s="5"/>
    </row>
    <row r="397" spans="2:15" x14ac:dyDescent="0.25">
      <c r="B397" s="1"/>
      <c r="C397" s="1"/>
      <c r="D397" s="8"/>
      <c r="E397" s="8"/>
      <c r="F397" s="8"/>
      <c r="G397" s="8"/>
      <c r="H397" s="8"/>
      <c r="I397" s="8"/>
      <c r="J397" s="8"/>
      <c r="K397" s="5"/>
      <c r="L397" s="5"/>
      <c r="M397" s="5"/>
      <c r="N397" s="5"/>
      <c r="O397" s="5"/>
    </row>
    <row r="398" spans="2:15" x14ac:dyDescent="0.25">
      <c r="B398" s="1"/>
      <c r="C398" s="1"/>
      <c r="D398" s="8"/>
      <c r="E398" s="8"/>
      <c r="F398" s="8"/>
      <c r="G398" s="8"/>
      <c r="H398" s="8"/>
      <c r="I398" s="8"/>
      <c r="J398" s="8"/>
      <c r="K398" s="5"/>
      <c r="L398" s="5"/>
      <c r="M398" s="5"/>
      <c r="N398" s="5"/>
      <c r="O398" s="5"/>
    </row>
    <row r="399" spans="2:15" x14ac:dyDescent="0.25">
      <c r="B399" s="1"/>
      <c r="C399" s="1"/>
      <c r="D399" s="8"/>
      <c r="E399" s="8"/>
      <c r="F399" s="8"/>
      <c r="G399" s="8"/>
      <c r="H399" s="8"/>
      <c r="I399" s="8"/>
      <c r="J399" s="8"/>
      <c r="K399" s="5"/>
      <c r="L399" s="5"/>
      <c r="M399" s="5"/>
      <c r="N399" s="5"/>
      <c r="O399" s="5"/>
    </row>
    <row r="400" spans="2:15" x14ac:dyDescent="0.25">
      <c r="B400" s="1"/>
      <c r="C400" s="1"/>
      <c r="D400" s="8"/>
      <c r="E400" s="8"/>
      <c r="F400" s="8"/>
      <c r="G400" s="8"/>
      <c r="H400" s="8"/>
      <c r="I400" s="8"/>
      <c r="J400" s="8"/>
      <c r="K400" s="5"/>
      <c r="L400" s="5"/>
      <c r="M400" s="5"/>
      <c r="N400" s="5"/>
      <c r="O400" s="5"/>
    </row>
    <row r="401" spans="2:15" x14ac:dyDescent="0.25">
      <c r="B401" s="1"/>
      <c r="C401" s="1"/>
      <c r="D401" s="8"/>
      <c r="E401" s="8"/>
      <c r="F401" s="8"/>
      <c r="G401" s="8"/>
      <c r="H401" s="8"/>
      <c r="I401" s="8"/>
      <c r="J401" s="8"/>
      <c r="K401" s="5"/>
      <c r="L401" s="5"/>
      <c r="M401" s="5"/>
      <c r="N401" s="5"/>
      <c r="O401" s="5"/>
    </row>
    <row r="402" spans="2:15" x14ac:dyDescent="0.25">
      <c r="B402" s="1"/>
      <c r="C402" s="1"/>
      <c r="D402" s="8"/>
      <c r="E402" s="8"/>
      <c r="F402" s="8"/>
      <c r="G402" s="8"/>
      <c r="H402" s="8"/>
      <c r="I402" s="8"/>
      <c r="J402" s="8"/>
      <c r="K402" s="5"/>
      <c r="L402" s="5"/>
      <c r="M402" s="5"/>
      <c r="N402" s="5"/>
      <c r="O402" s="5"/>
    </row>
    <row r="403" spans="2:15" x14ac:dyDescent="0.25">
      <c r="B403" s="1"/>
      <c r="C403" s="1"/>
      <c r="D403" s="8"/>
      <c r="E403" s="8"/>
      <c r="F403" s="8"/>
      <c r="G403" s="8"/>
      <c r="H403" s="8"/>
      <c r="I403" s="8"/>
      <c r="J403" s="8"/>
      <c r="K403" s="5"/>
      <c r="L403" s="5"/>
      <c r="M403" s="5"/>
      <c r="N403" s="5"/>
      <c r="O403" s="5"/>
    </row>
    <row r="404" spans="2:15" x14ac:dyDescent="0.25">
      <c r="B404" s="1"/>
      <c r="C404" s="1"/>
      <c r="D404" s="8"/>
      <c r="E404" s="8"/>
      <c r="F404" s="8"/>
      <c r="G404" s="8"/>
      <c r="H404" s="8"/>
      <c r="I404" s="8"/>
      <c r="J404" s="8"/>
      <c r="K404" s="5"/>
      <c r="L404" s="5"/>
      <c r="M404" s="5"/>
      <c r="N404" s="5"/>
      <c r="O404" s="5"/>
    </row>
    <row r="405" spans="2:15" x14ac:dyDescent="0.25">
      <c r="B405" s="1"/>
      <c r="C405" s="1"/>
      <c r="D405" s="8"/>
      <c r="E405" s="8"/>
      <c r="F405" s="8"/>
      <c r="G405" s="8"/>
      <c r="H405" s="8"/>
      <c r="I405" s="8"/>
      <c r="J405" s="8"/>
      <c r="K405" s="5"/>
      <c r="L405" s="5"/>
      <c r="M405" s="5"/>
      <c r="N405" s="5"/>
      <c r="O405" s="5"/>
    </row>
    <row r="406" spans="2:15" x14ac:dyDescent="0.25">
      <c r="B406" s="1"/>
      <c r="C406" s="1"/>
      <c r="D406" s="8"/>
      <c r="E406" s="8"/>
      <c r="F406" s="8"/>
      <c r="G406" s="8"/>
      <c r="H406" s="8"/>
      <c r="I406" s="8"/>
      <c r="J406" s="8"/>
      <c r="K406" s="5"/>
      <c r="L406" s="5"/>
      <c r="M406" s="5"/>
      <c r="N406" s="5"/>
      <c r="O406" s="5"/>
    </row>
    <row r="407" spans="2:15" x14ac:dyDescent="0.25">
      <c r="B407" s="1"/>
      <c r="C407" s="1"/>
      <c r="D407" s="8"/>
      <c r="E407" s="8"/>
      <c r="F407" s="8"/>
      <c r="G407" s="8"/>
      <c r="H407" s="8"/>
      <c r="I407" s="8"/>
      <c r="J407" s="8"/>
      <c r="K407" s="5"/>
      <c r="L407" s="5"/>
      <c r="M407" s="5"/>
      <c r="N407" s="5"/>
      <c r="O407" s="5"/>
    </row>
    <row r="408" spans="2:15" x14ac:dyDescent="0.25">
      <c r="B408" s="1"/>
      <c r="C408" s="1"/>
      <c r="D408" s="8"/>
      <c r="E408" s="8"/>
      <c r="F408" s="8"/>
      <c r="G408" s="8"/>
      <c r="H408" s="8"/>
      <c r="I408" s="8"/>
      <c r="J408" s="8"/>
      <c r="K408" s="5"/>
      <c r="L408" s="5"/>
      <c r="M408" s="5"/>
      <c r="N408" s="5"/>
      <c r="O408" s="5"/>
    </row>
    <row r="409" spans="2:15" x14ac:dyDescent="0.25">
      <c r="B409" s="1"/>
      <c r="C409" s="1"/>
      <c r="D409" s="8"/>
      <c r="E409" s="8"/>
      <c r="F409" s="8"/>
      <c r="G409" s="8"/>
      <c r="H409" s="8"/>
      <c r="I409" s="8"/>
      <c r="J409" s="8"/>
      <c r="K409" s="5"/>
      <c r="L409" s="5"/>
      <c r="M409" s="5"/>
      <c r="N409" s="5"/>
      <c r="O409" s="5"/>
    </row>
    <row r="410" spans="2:15" x14ac:dyDescent="0.25">
      <c r="B410" s="1"/>
      <c r="C410" s="1"/>
      <c r="D410" s="8"/>
      <c r="E410" s="8"/>
      <c r="F410" s="8"/>
      <c r="G410" s="8"/>
      <c r="H410" s="8"/>
      <c r="I410" s="8"/>
      <c r="J410" s="8"/>
      <c r="K410" s="5"/>
      <c r="L410" s="5"/>
      <c r="M410" s="5"/>
      <c r="N410" s="5"/>
      <c r="O410" s="5"/>
    </row>
    <row r="411" spans="2:15" x14ac:dyDescent="0.25">
      <c r="B411" s="1"/>
      <c r="C411" s="1"/>
      <c r="D411" s="8"/>
      <c r="E411" s="8"/>
      <c r="F411" s="8"/>
      <c r="G411" s="8"/>
      <c r="H411" s="8"/>
      <c r="I411" s="8"/>
      <c r="J411" s="8"/>
      <c r="K411" s="5"/>
      <c r="L411" s="5"/>
      <c r="M411" s="5"/>
      <c r="N411" s="5"/>
      <c r="O411" s="5"/>
    </row>
    <row r="412" spans="2:15" x14ac:dyDescent="0.25">
      <c r="B412" s="1"/>
      <c r="C412" s="1"/>
      <c r="D412" s="8"/>
      <c r="E412" s="8"/>
      <c r="F412" s="8"/>
      <c r="G412" s="8"/>
      <c r="H412" s="8"/>
      <c r="I412" s="8"/>
      <c r="J412" s="8"/>
      <c r="K412" s="5"/>
      <c r="L412" s="5"/>
      <c r="M412" s="5"/>
      <c r="N412" s="5"/>
      <c r="O412" s="5"/>
    </row>
    <row r="413" spans="2:15" x14ac:dyDescent="0.25">
      <c r="B413" s="1"/>
      <c r="C413" s="1"/>
      <c r="D413" s="8"/>
      <c r="E413" s="8"/>
      <c r="F413" s="8"/>
      <c r="G413" s="8"/>
      <c r="H413" s="8"/>
      <c r="I413" s="8"/>
      <c r="J413" s="8"/>
      <c r="K413" s="5"/>
      <c r="L413" s="5"/>
      <c r="M413" s="5"/>
      <c r="N413" s="5"/>
      <c r="O413" s="5"/>
    </row>
    <row r="414" spans="2:15" x14ac:dyDescent="0.25">
      <c r="B414" s="1"/>
      <c r="C414" s="1"/>
      <c r="D414" s="8"/>
      <c r="E414" s="8"/>
      <c r="F414" s="8"/>
      <c r="G414" s="8"/>
      <c r="H414" s="8"/>
      <c r="I414" s="8"/>
      <c r="J414" s="8"/>
      <c r="K414" s="5"/>
      <c r="L414" s="5"/>
      <c r="M414" s="5"/>
      <c r="N414" s="5"/>
      <c r="O414" s="5"/>
    </row>
    <row r="415" spans="2:15" x14ac:dyDescent="0.25">
      <c r="B415" s="1"/>
      <c r="C415" s="1"/>
      <c r="D415" s="8"/>
      <c r="E415" s="8"/>
      <c r="F415" s="8"/>
      <c r="G415" s="8"/>
      <c r="H415" s="8"/>
      <c r="I415" s="8"/>
      <c r="J415" s="8"/>
      <c r="K415" s="5"/>
      <c r="L415" s="5"/>
      <c r="M415" s="5"/>
      <c r="N415" s="5"/>
      <c r="O415" s="5"/>
    </row>
    <row r="416" spans="2:15" x14ac:dyDescent="0.25">
      <c r="B416" s="1"/>
      <c r="C416" s="1"/>
      <c r="D416" s="8"/>
      <c r="E416" s="8"/>
      <c r="F416" s="8"/>
      <c r="G416" s="8"/>
      <c r="H416" s="8"/>
      <c r="I416" s="8"/>
      <c r="J416" s="8"/>
      <c r="K416" s="5"/>
      <c r="L416" s="5"/>
      <c r="M416" s="5"/>
      <c r="N416" s="5"/>
      <c r="O416" s="5"/>
    </row>
    <row r="417" spans="2:15" x14ac:dyDescent="0.25">
      <c r="B417" s="1"/>
      <c r="C417" s="1"/>
      <c r="D417" s="8"/>
      <c r="E417" s="8"/>
      <c r="F417" s="8"/>
      <c r="G417" s="8"/>
      <c r="H417" s="8"/>
      <c r="I417" s="8"/>
      <c r="J417" s="8"/>
      <c r="K417" s="5"/>
      <c r="L417" s="5"/>
      <c r="M417" s="5"/>
      <c r="N417" s="5"/>
      <c r="O417" s="5"/>
    </row>
    <row r="418" spans="2:15" x14ac:dyDescent="0.25">
      <c r="B418" s="1"/>
      <c r="C418" s="1"/>
      <c r="D418" s="8"/>
      <c r="E418" s="8"/>
      <c r="F418" s="8"/>
      <c r="G418" s="8"/>
      <c r="H418" s="8"/>
      <c r="I418" s="8"/>
      <c r="J418" s="8"/>
      <c r="K418" s="5"/>
      <c r="L418" s="5"/>
      <c r="M418" s="5"/>
      <c r="N418" s="5"/>
      <c r="O418" s="5"/>
    </row>
    <row r="419" spans="2:15" x14ac:dyDescent="0.25">
      <c r="B419" s="1"/>
      <c r="C419" s="1"/>
      <c r="D419" s="8"/>
      <c r="E419" s="8"/>
      <c r="F419" s="8"/>
      <c r="G419" s="8"/>
      <c r="H419" s="8"/>
      <c r="I419" s="8"/>
      <c r="J419" s="8"/>
      <c r="K419" s="5"/>
      <c r="L419" s="5"/>
      <c r="M419" s="5"/>
      <c r="N419" s="5"/>
      <c r="O419" s="5"/>
    </row>
    <row r="420" spans="2:15" x14ac:dyDescent="0.25">
      <c r="B420" s="1"/>
      <c r="C420" s="1"/>
      <c r="D420" s="8"/>
      <c r="E420" s="8"/>
      <c r="F420" s="8"/>
      <c r="G420" s="8"/>
      <c r="H420" s="8"/>
      <c r="I420" s="8"/>
      <c r="J420" s="8"/>
      <c r="K420" s="5"/>
      <c r="L420" s="5"/>
      <c r="M420" s="5"/>
      <c r="N420" s="5"/>
      <c r="O420" s="5"/>
    </row>
    <row r="421" spans="2:15" x14ac:dyDescent="0.25">
      <c r="B421" s="1"/>
      <c r="C421" s="1"/>
      <c r="D421" s="8"/>
      <c r="E421" s="8"/>
      <c r="F421" s="8"/>
      <c r="G421" s="8"/>
      <c r="H421" s="8"/>
      <c r="I421" s="8"/>
      <c r="J421" s="8"/>
      <c r="K421" s="5"/>
      <c r="L421" s="5"/>
      <c r="M421" s="5"/>
      <c r="N421" s="5"/>
      <c r="O421" s="5"/>
    </row>
    <row r="422" spans="2:15" x14ac:dyDescent="0.25">
      <c r="B422" s="1"/>
      <c r="C422" s="1"/>
      <c r="D422" s="8"/>
      <c r="E422" s="8"/>
      <c r="F422" s="8"/>
      <c r="G422" s="8"/>
      <c r="H422" s="8"/>
      <c r="I422" s="8"/>
      <c r="J422" s="8"/>
      <c r="K422" s="5"/>
      <c r="L422" s="5"/>
      <c r="M422" s="5"/>
      <c r="N422" s="5"/>
      <c r="O422" s="5"/>
    </row>
    <row r="423" spans="2:15" x14ac:dyDescent="0.25">
      <c r="B423" s="1"/>
      <c r="C423" s="1"/>
      <c r="D423" s="8"/>
      <c r="E423" s="8"/>
      <c r="F423" s="8"/>
      <c r="G423" s="8"/>
      <c r="H423" s="8"/>
      <c r="I423" s="8"/>
      <c r="J423" s="8"/>
      <c r="K423" s="5"/>
      <c r="L423" s="5"/>
      <c r="M423" s="5"/>
      <c r="N423" s="5"/>
      <c r="O423" s="5"/>
    </row>
    <row r="424" spans="2:15" x14ac:dyDescent="0.25">
      <c r="B424" s="1"/>
      <c r="C424" s="1"/>
      <c r="D424" s="8"/>
      <c r="E424" s="8"/>
      <c r="F424" s="8"/>
      <c r="G424" s="8"/>
      <c r="H424" s="8"/>
      <c r="I424" s="8"/>
      <c r="J424" s="8"/>
      <c r="K424" s="5"/>
      <c r="L424" s="5"/>
      <c r="M424" s="5"/>
      <c r="N424" s="5"/>
      <c r="O424" s="5"/>
    </row>
    <row r="425" spans="2:15" x14ac:dyDescent="0.25">
      <c r="B425" s="1"/>
      <c r="C425" s="1"/>
      <c r="D425" s="8"/>
      <c r="E425" s="8"/>
      <c r="F425" s="8"/>
      <c r="G425" s="8"/>
      <c r="H425" s="8"/>
      <c r="I425" s="8"/>
      <c r="J425" s="8"/>
      <c r="K425" s="5"/>
      <c r="L425" s="5"/>
      <c r="M425" s="5"/>
      <c r="N425" s="5"/>
      <c r="O425" s="5"/>
    </row>
    <row r="426" spans="2:15" x14ac:dyDescent="0.25">
      <c r="B426" s="1"/>
      <c r="C426" s="1"/>
      <c r="D426" s="8"/>
      <c r="E426" s="8"/>
      <c r="F426" s="8"/>
      <c r="G426" s="8"/>
      <c r="H426" s="8"/>
      <c r="I426" s="8"/>
      <c r="J426" s="8"/>
      <c r="K426" s="5"/>
      <c r="L426" s="5"/>
      <c r="M426" s="5"/>
      <c r="N426" s="5"/>
      <c r="O426" s="5"/>
    </row>
    <row r="427" spans="2:15" x14ac:dyDescent="0.25">
      <c r="B427" s="1"/>
      <c r="C427" s="1"/>
      <c r="D427" s="8"/>
      <c r="E427" s="8"/>
      <c r="F427" s="8"/>
      <c r="G427" s="8"/>
      <c r="H427" s="8"/>
      <c r="I427" s="8"/>
      <c r="J427" s="8"/>
      <c r="K427" s="5"/>
      <c r="L427" s="5"/>
      <c r="M427" s="5"/>
      <c r="N427" s="5"/>
      <c r="O427" s="5"/>
    </row>
    <row r="428" spans="2:15" x14ac:dyDescent="0.25">
      <c r="B428" s="1"/>
      <c r="C428" s="1"/>
      <c r="D428" s="8"/>
      <c r="E428" s="8"/>
      <c r="F428" s="8"/>
      <c r="G428" s="8"/>
      <c r="H428" s="8"/>
      <c r="I428" s="8"/>
      <c r="J428" s="8"/>
      <c r="K428" s="5"/>
      <c r="L428" s="5"/>
      <c r="M428" s="5"/>
      <c r="N428" s="5"/>
      <c r="O428" s="5"/>
    </row>
    <row r="429" spans="2:15" x14ac:dyDescent="0.25">
      <c r="B429" s="1"/>
      <c r="C429" s="1"/>
      <c r="D429" s="8"/>
      <c r="E429" s="8"/>
      <c r="F429" s="8"/>
      <c r="G429" s="8"/>
      <c r="H429" s="8"/>
      <c r="I429" s="8"/>
      <c r="J429" s="8"/>
      <c r="K429" s="5"/>
      <c r="L429" s="5"/>
      <c r="M429" s="5"/>
      <c r="N429" s="5"/>
      <c r="O429" s="5"/>
    </row>
    <row r="430" spans="2:15" x14ac:dyDescent="0.25">
      <c r="B430" s="1"/>
      <c r="C430" s="1"/>
      <c r="D430" s="8"/>
      <c r="E430" s="8"/>
      <c r="F430" s="8"/>
      <c r="G430" s="8"/>
      <c r="H430" s="8"/>
      <c r="I430" s="8"/>
      <c r="J430" s="8"/>
      <c r="K430" s="5"/>
      <c r="L430" s="5"/>
      <c r="M430" s="5"/>
      <c r="N430" s="5"/>
      <c r="O430" s="5"/>
    </row>
    <row r="431" spans="2:15" x14ac:dyDescent="0.25">
      <c r="B431" s="1"/>
      <c r="C431" s="1"/>
      <c r="D431" s="8"/>
      <c r="E431" s="8"/>
      <c r="F431" s="8"/>
      <c r="G431" s="8"/>
      <c r="H431" s="8"/>
      <c r="I431" s="8"/>
      <c r="J431" s="8"/>
      <c r="K431" s="5"/>
      <c r="L431" s="5"/>
      <c r="M431" s="5"/>
      <c r="N431" s="5"/>
      <c r="O431" s="5"/>
    </row>
    <row r="432" spans="2:15" x14ac:dyDescent="0.25">
      <c r="B432" s="1"/>
      <c r="C432" s="1"/>
      <c r="D432" s="8"/>
      <c r="E432" s="8"/>
      <c r="F432" s="8"/>
      <c r="G432" s="8"/>
      <c r="H432" s="8"/>
      <c r="I432" s="8"/>
      <c r="J432" s="8"/>
      <c r="K432" s="5"/>
      <c r="L432" s="5"/>
      <c r="M432" s="5"/>
      <c r="N432" s="5"/>
      <c r="O432" s="5"/>
    </row>
    <row r="433" spans="2:15" x14ac:dyDescent="0.25">
      <c r="B433" s="1"/>
      <c r="C433" s="1"/>
      <c r="D433" s="8"/>
      <c r="E433" s="8"/>
      <c r="F433" s="8"/>
      <c r="G433" s="8"/>
      <c r="H433" s="8"/>
      <c r="I433" s="8"/>
      <c r="J433" s="8"/>
      <c r="K433" s="5"/>
      <c r="L433" s="5"/>
      <c r="M433" s="5"/>
      <c r="N433" s="5"/>
      <c r="O433" s="5"/>
    </row>
    <row r="434" spans="2:15" x14ac:dyDescent="0.25">
      <c r="B434" s="1"/>
      <c r="C434" s="1"/>
      <c r="D434" s="8"/>
      <c r="E434" s="8"/>
      <c r="F434" s="8"/>
      <c r="G434" s="8"/>
      <c r="H434" s="8"/>
      <c r="I434" s="8"/>
      <c r="J434" s="8"/>
      <c r="K434" s="5"/>
      <c r="L434" s="5"/>
      <c r="M434" s="5"/>
      <c r="N434" s="5"/>
      <c r="O434" s="5"/>
    </row>
    <row r="435" spans="2:15" x14ac:dyDescent="0.25">
      <c r="B435" s="1"/>
      <c r="C435" s="1"/>
      <c r="D435" s="8"/>
      <c r="E435" s="8"/>
      <c r="F435" s="8"/>
      <c r="G435" s="8"/>
      <c r="H435" s="8"/>
      <c r="I435" s="8"/>
      <c r="J435" s="8"/>
      <c r="K435" s="5"/>
      <c r="L435" s="5"/>
      <c r="M435" s="5"/>
      <c r="N435" s="5"/>
      <c r="O435" s="5"/>
    </row>
    <row r="436" spans="2:15" x14ac:dyDescent="0.25">
      <c r="B436" s="1"/>
      <c r="C436" s="1"/>
      <c r="D436" s="8"/>
      <c r="E436" s="8"/>
      <c r="F436" s="8"/>
      <c r="G436" s="8"/>
      <c r="H436" s="8"/>
      <c r="I436" s="8"/>
      <c r="J436" s="8"/>
      <c r="K436" s="5"/>
      <c r="L436" s="5"/>
      <c r="M436" s="5"/>
      <c r="N436" s="5"/>
      <c r="O436" s="5"/>
    </row>
    <row r="437" spans="2:15" x14ac:dyDescent="0.25">
      <c r="B437" s="1"/>
      <c r="C437" s="1"/>
      <c r="D437" s="8"/>
      <c r="E437" s="8"/>
      <c r="F437" s="8"/>
      <c r="G437" s="8"/>
      <c r="H437" s="8"/>
      <c r="I437" s="8"/>
      <c r="J437" s="8"/>
      <c r="K437" s="5"/>
      <c r="L437" s="5"/>
      <c r="M437" s="5"/>
      <c r="N437" s="5"/>
      <c r="O437" s="5"/>
    </row>
    <row r="438" spans="2:15" x14ac:dyDescent="0.25">
      <c r="B438" s="1"/>
      <c r="C438" s="1"/>
      <c r="D438" s="8"/>
      <c r="E438" s="8"/>
      <c r="F438" s="8"/>
      <c r="G438" s="8"/>
      <c r="H438" s="8"/>
      <c r="I438" s="8"/>
      <c r="J438" s="8"/>
      <c r="K438" s="5"/>
      <c r="L438" s="5"/>
      <c r="M438" s="5"/>
      <c r="N438" s="5"/>
      <c r="O438" s="5"/>
    </row>
    <row r="439" spans="2:15" x14ac:dyDescent="0.25">
      <c r="B439" s="1"/>
      <c r="C439" s="1"/>
      <c r="D439" s="8"/>
      <c r="E439" s="8"/>
      <c r="F439" s="8"/>
      <c r="G439" s="8"/>
      <c r="H439" s="8"/>
      <c r="I439" s="8"/>
      <c r="J439" s="8"/>
      <c r="K439" s="5"/>
      <c r="L439" s="5"/>
      <c r="M439" s="5"/>
      <c r="N439" s="5"/>
      <c r="O439" s="5"/>
    </row>
    <row r="440" spans="2:15" x14ac:dyDescent="0.25">
      <c r="B440" s="1"/>
      <c r="C440" s="1"/>
      <c r="D440" s="8"/>
      <c r="E440" s="8"/>
      <c r="F440" s="8"/>
      <c r="G440" s="8"/>
      <c r="H440" s="8"/>
      <c r="I440" s="8"/>
      <c r="J440" s="8"/>
      <c r="K440" s="5"/>
      <c r="L440" s="5"/>
      <c r="M440" s="5"/>
      <c r="N440" s="5"/>
      <c r="O440" s="5"/>
    </row>
    <row r="441" spans="2:15" x14ac:dyDescent="0.25">
      <c r="B441" s="1"/>
      <c r="C441" s="1"/>
      <c r="D441" s="8"/>
      <c r="E441" s="8"/>
      <c r="F441" s="8"/>
      <c r="G441" s="8"/>
      <c r="H441" s="8"/>
      <c r="I441" s="8"/>
      <c r="J441" s="8"/>
      <c r="K441" s="5"/>
      <c r="L441" s="5"/>
      <c r="M441" s="5"/>
      <c r="N441" s="5"/>
      <c r="O441" s="5"/>
    </row>
    <row r="442" spans="2:15" x14ac:dyDescent="0.25">
      <c r="B442" s="1"/>
      <c r="C442" s="1"/>
      <c r="D442" s="8"/>
      <c r="E442" s="8"/>
      <c r="F442" s="8"/>
      <c r="G442" s="8"/>
      <c r="H442" s="8"/>
      <c r="I442" s="8"/>
      <c r="J442" s="8"/>
      <c r="K442" s="5"/>
      <c r="L442" s="5"/>
      <c r="M442" s="5"/>
      <c r="N442" s="5"/>
      <c r="O442" s="5"/>
    </row>
    <row r="443" spans="2:15" x14ac:dyDescent="0.25">
      <c r="B443" s="1"/>
      <c r="C443" s="1"/>
      <c r="D443" s="8"/>
      <c r="E443" s="8"/>
      <c r="F443" s="8"/>
      <c r="G443" s="8"/>
      <c r="H443" s="8"/>
      <c r="I443" s="8"/>
      <c r="J443" s="8"/>
      <c r="K443" s="5"/>
      <c r="L443" s="5"/>
      <c r="M443" s="5"/>
      <c r="N443" s="5"/>
      <c r="O443" s="5"/>
    </row>
    <row r="444" spans="2:15" x14ac:dyDescent="0.25">
      <c r="B444" s="1"/>
      <c r="C444" s="1"/>
      <c r="D444" s="8"/>
      <c r="E444" s="8"/>
      <c r="F444" s="8"/>
      <c r="G444" s="8"/>
      <c r="H444" s="8"/>
      <c r="I444" s="8"/>
      <c r="J444" s="8"/>
      <c r="K444" s="5"/>
      <c r="L444" s="5"/>
      <c r="M444" s="5"/>
      <c r="N444" s="5"/>
      <c r="O444" s="5"/>
    </row>
    <row r="445" spans="2:15" x14ac:dyDescent="0.25">
      <c r="B445" s="1"/>
      <c r="C445" s="1"/>
      <c r="D445" s="8"/>
      <c r="E445" s="8"/>
      <c r="F445" s="8"/>
      <c r="G445" s="8"/>
      <c r="H445" s="8"/>
      <c r="I445" s="8"/>
      <c r="J445" s="8"/>
      <c r="K445" s="5"/>
      <c r="L445" s="5"/>
      <c r="M445" s="5"/>
      <c r="N445" s="5"/>
      <c r="O445" s="5"/>
    </row>
    <row r="446" spans="2:15" x14ac:dyDescent="0.25">
      <c r="B446" s="1"/>
      <c r="C446" s="1"/>
      <c r="D446" s="8"/>
      <c r="E446" s="8"/>
      <c r="F446" s="8"/>
      <c r="G446" s="8"/>
      <c r="H446" s="8"/>
      <c r="I446" s="8"/>
      <c r="J446" s="8"/>
      <c r="K446" s="5"/>
      <c r="L446" s="5"/>
      <c r="M446" s="5"/>
      <c r="N446" s="5"/>
      <c r="O446" s="5"/>
    </row>
    <row r="447" spans="2:15" x14ac:dyDescent="0.25">
      <c r="B447" s="1"/>
      <c r="C447" s="1"/>
      <c r="D447" s="8"/>
      <c r="E447" s="8"/>
      <c r="F447" s="8"/>
      <c r="G447" s="8"/>
      <c r="H447" s="8"/>
      <c r="I447" s="8"/>
      <c r="J447" s="8"/>
      <c r="K447" s="5"/>
      <c r="L447" s="5"/>
      <c r="M447" s="5"/>
      <c r="N447" s="5"/>
      <c r="O447" s="5"/>
    </row>
    <row r="448" spans="2:15" x14ac:dyDescent="0.25">
      <c r="B448" s="1"/>
      <c r="C448" s="1"/>
      <c r="D448" s="8"/>
      <c r="E448" s="8"/>
      <c r="F448" s="8"/>
      <c r="G448" s="8"/>
      <c r="H448" s="8"/>
      <c r="I448" s="8"/>
      <c r="J448" s="8"/>
      <c r="K448" s="5"/>
      <c r="L448" s="5"/>
      <c r="M448" s="5"/>
      <c r="N448" s="5"/>
      <c r="O448" s="5"/>
    </row>
    <row r="449" spans="2:15" x14ac:dyDescent="0.25">
      <c r="B449" s="1"/>
      <c r="C449" s="1"/>
      <c r="D449" s="8"/>
      <c r="E449" s="8"/>
      <c r="F449" s="8"/>
      <c r="G449" s="8"/>
      <c r="H449" s="8"/>
      <c r="I449" s="8"/>
      <c r="J449" s="8"/>
      <c r="K449" s="5"/>
      <c r="L449" s="5"/>
      <c r="M449" s="5"/>
      <c r="N449" s="5"/>
      <c r="O449" s="5"/>
    </row>
    <row r="450" spans="2:15" x14ac:dyDescent="0.25">
      <c r="B450" s="1"/>
      <c r="C450" s="1"/>
      <c r="D450" s="8"/>
      <c r="E450" s="8"/>
      <c r="F450" s="8"/>
      <c r="G450" s="8"/>
      <c r="H450" s="8"/>
      <c r="I450" s="8"/>
      <c r="J450" s="8"/>
      <c r="K450" s="5"/>
      <c r="L450" s="5"/>
      <c r="M450" s="5"/>
      <c r="N450" s="5"/>
      <c r="O450" s="5"/>
    </row>
    <row r="451" spans="2:15" x14ac:dyDescent="0.25">
      <c r="B451" s="1"/>
      <c r="C451" s="1"/>
      <c r="D451" s="8"/>
      <c r="E451" s="8"/>
      <c r="F451" s="8"/>
      <c r="G451" s="8"/>
      <c r="H451" s="8"/>
      <c r="I451" s="8"/>
      <c r="J451" s="8"/>
      <c r="K451" s="5"/>
      <c r="L451" s="5"/>
      <c r="M451" s="5"/>
      <c r="N451" s="5"/>
      <c r="O451" s="5"/>
    </row>
    <row r="452" spans="2:15" x14ac:dyDescent="0.25">
      <c r="B452" s="1"/>
      <c r="C452" s="1"/>
      <c r="D452" s="8"/>
      <c r="E452" s="8"/>
      <c r="F452" s="8"/>
      <c r="G452" s="8"/>
      <c r="H452" s="8"/>
      <c r="I452" s="8"/>
      <c r="J452" s="8"/>
      <c r="K452" s="5"/>
      <c r="L452" s="5"/>
      <c r="M452" s="5"/>
      <c r="N452" s="5"/>
      <c r="O452" s="5"/>
    </row>
    <row r="453" spans="2:15" x14ac:dyDescent="0.25">
      <c r="B453" s="1"/>
      <c r="C453" s="1"/>
      <c r="D453" s="8"/>
      <c r="E453" s="8"/>
      <c r="F453" s="8"/>
      <c r="G453" s="8"/>
      <c r="H453" s="8"/>
      <c r="I453" s="8"/>
      <c r="J453" s="8"/>
      <c r="K453" s="5"/>
      <c r="L453" s="5"/>
      <c r="M453" s="5"/>
      <c r="N453" s="5"/>
      <c r="O453" s="5"/>
    </row>
    <row r="454" spans="2:15" x14ac:dyDescent="0.25">
      <c r="B454" s="1"/>
      <c r="C454" s="1"/>
      <c r="D454" s="8"/>
      <c r="E454" s="8"/>
      <c r="F454" s="8"/>
      <c r="G454" s="8"/>
      <c r="H454" s="8"/>
      <c r="I454" s="8"/>
      <c r="J454" s="8"/>
      <c r="K454" s="5"/>
      <c r="L454" s="5"/>
      <c r="M454" s="5"/>
      <c r="N454" s="5"/>
      <c r="O454" s="5"/>
    </row>
    <row r="455" spans="2:15" x14ac:dyDescent="0.25">
      <c r="B455" s="1"/>
      <c r="C455" s="1"/>
      <c r="D455" s="8"/>
      <c r="E455" s="8"/>
      <c r="F455" s="8"/>
      <c r="G455" s="8"/>
      <c r="H455" s="8"/>
      <c r="I455" s="8"/>
      <c r="J455" s="8"/>
      <c r="K455" s="5"/>
      <c r="L455" s="5"/>
      <c r="M455" s="5"/>
      <c r="N455" s="5"/>
      <c r="O455" s="5"/>
    </row>
    <row r="456" spans="2:15" x14ac:dyDescent="0.25">
      <c r="B456" s="1"/>
      <c r="C456" s="1"/>
      <c r="D456" s="8"/>
      <c r="E456" s="8"/>
      <c r="F456" s="8"/>
      <c r="G456" s="8"/>
      <c r="H456" s="8"/>
      <c r="I456" s="8"/>
      <c r="J456" s="8"/>
      <c r="K456" s="5"/>
      <c r="L456" s="5"/>
      <c r="M456" s="5"/>
      <c r="N456" s="5"/>
      <c r="O456" s="5"/>
    </row>
    <row r="457" spans="2:15" x14ac:dyDescent="0.25">
      <c r="B457" s="1"/>
      <c r="C457" s="1"/>
      <c r="D457" s="8"/>
      <c r="E457" s="8"/>
      <c r="F457" s="8"/>
      <c r="G457" s="8"/>
      <c r="H457" s="8"/>
      <c r="I457" s="8"/>
      <c r="J457" s="8"/>
      <c r="K457" s="5"/>
      <c r="L457" s="5"/>
      <c r="M457" s="5"/>
      <c r="N457" s="5"/>
      <c r="O457" s="5"/>
    </row>
    <row r="458" spans="2:15" x14ac:dyDescent="0.25">
      <c r="B458" s="1"/>
      <c r="C458" s="1"/>
      <c r="D458" s="8"/>
      <c r="E458" s="8"/>
      <c r="F458" s="8"/>
      <c r="G458" s="8"/>
      <c r="H458" s="8"/>
      <c r="I458" s="8"/>
      <c r="J458" s="8"/>
      <c r="K458" s="5"/>
      <c r="L458" s="5"/>
      <c r="M458" s="5"/>
      <c r="N458" s="5"/>
      <c r="O458" s="5"/>
    </row>
    <row r="459" spans="2:15" x14ac:dyDescent="0.25">
      <c r="B459" s="1"/>
      <c r="C459" s="1"/>
      <c r="D459" s="8"/>
      <c r="E459" s="8"/>
      <c r="F459" s="8"/>
      <c r="G459" s="8"/>
      <c r="H459" s="8"/>
      <c r="I459" s="8"/>
      <c r="J459" s="8"/>
      <c r="K459" s="5"/>
      <c r="L459" s="5"/>
      <c r="M459" s="5"/>
      <c r="N459" s="5"/>
      <c r="O459" s="5"/>
    </row>
    <row r="460" spans="2:15" x14ac:dyDescent="0.25">
      <c r="B460" s="1"/>
      <c r="C460" s="1"/>
      <c r="D460" s="8"/>
      <c r="E460" s="8"/>
      <c r="F460" s="8"/>
      <c r="G460" s="8"/>
      <c r="H460" s="8"/>
      <c r="I460" s="8"/>
      <c r="J460" s="8"/>
      <c r="K460" s="5"/>
      <c r="L460" s="5"/>
      <c r="M460" s="5"/>
      <c r="N460" s="5"/>
      <c r="O460" s="5"/>
    </row>
    <row r="461" spans="2:15" x14ac:dyDescent="0.25">
      <c r="B461" s="1"/>
      <c r="C461" s="1"/>
      <c r="D461" s="8"/>
      <c r="E461" s="8"/>
      <c r="F461" s="8"/>
      <c r="G461" s="8"/>
      <c r="H461" s="8"/>
      <c r="I461" s="8"/>
      <c r="J461" s="8"/>
      <c r="K461" s="5"/>
      <c r="L461" s="5"/>
      <c r="M461" s="5"/>
      <c r="N461" s="5"/>
      <c r="O461" s="5"/>
    </row>
    <row r="462" spans="2:15" x14ac:dyDescent="0.25">
      <c r="B462" s="1"/>
      <c r="C462" s="1"/>
      <c r="D462" s="8"/>
      <c r="E462" s="8"/>
      <c r="F462" s="8"/>
      <c r="G462" s="8"/>
      <c r="H462" s="8"/>
      <c r="I462" s="8"/>
      <c r="J462" s="8"/>
      <c r="K462" s="5"/>
      <c r="L462" s="5"/>
      <c r="M462" s="5"/>
      <c r="N462" s="5"/>
      <c r="O462" s="5"/>
    </row>
    <row r="463" spans="2:15" x14ac:dyDescent="0.25">
      <c r="B463" s="1"/>
      <c r="C463" s="1"/>
      <c r="D463" s="8"/>
      <c r="E463" s="8"/>
      <c r="F463" s="8"/>
      <c r="G463" s="8"/>
      <c r="H463" s="8"/>
      <c r="I463" s="8"/>
      <c r="J463" s="8"/>
      <c r="K463" s="5"/>
      <c r="L463" s="5"/>
      <c r="M463" s="5"/>
      <c r="N463" s="5"/>
      <c r="O463" s="5"/>
    </row>
    <row r="464" spans="2:15" x14ac:dyDescent="0.25">
      <c r="B464" s="1"/>
      <c r="C464" s="1"/>
      <c r="D464" s="8"/>
      <c r="E464" s="8"/>
      <c r="F464" s="8"/>
      <c r="G464" s="8"/>
      <c r="H464" s="8"/>
      <c r="I464" s="8"/>
      <c r="J464" s="8"/>
      <c r="K464" s="5"/>
      <c r="L464" s="5"/>
      <c r="M464" s="5"/>
      <c r="N464" s="5"/>
      <c r="O464" s="5"/>
    </row>
    <row r="465" spans="2:15" x14ac:dyDescent="0.25">
      <c r="B465" s="1"/>
      <c r="C465" s="1"/>
      <c r="D465" s="8"/>
      <c r="E465" s="8"/>
      <c r="F465" s="8"/>
      <c r="G465" s="8"/>
      <c r="H465" s="8"/>
      <c r="I465" s="8"/>
      <c r="J465" s="8"/>
      <c r="K465" s="5"/>
      <c r="L465" s="5"/>
      <c r="M465" s="5"/>
      <c r="N465" s="5"/>
      <c r="O465" s="5"/>
    </row>
    <row r="466" spans="2:15" x14ac:dyDescent="0.25">
      <c r="B466" s="1"/>
      <c r="C466" s="1"/>
      <c r="D466" s="8"/>
      <c r="E466" s="8"/>
      <c r="F466" s="8"/>
      <c r="G466" s="8"/>
      <c r="H466" s="8"/>
      <c r="I466" s="8"/>
      <c r="J466" s="8"/>
      <c r="K466" s="5"/>
      <c r="L466" s="5"/>
      <c r="M466" s="5"/>
      <c r="N466" s="5"/>
      <c r="O466" s="5"/>
    </row>
    <row r="467" spans="2:15" x14ac:dyDescent="0.25">
      <c r="B467" s="1"/>
      <c r="C467" s="1"/>
      <c r="D467" s="8"/>
      <c r="E467" s="8"/>
      <c r="F467" s="8"/>
      <c r="G467" s="8"/>
      <c r="H467" s="8"/>
      <c r="I467" s="8"/>
      <c r="J467" s="8"/>
      <c r="K467" s="5"/>
      <c r="L467" s="5"/>
      <c r="M467" s="5"/>
      <c r="N467" s="5"/>
      <c r="O467" s="5"/>
    </row>
    <row r="468" spans="2:15" x14ac:dyDescent="0.25">
      <c r="B468" s="1"/>
      <c r="C468" s="1"/>
      <c r="D468" s="8"/>
      <c r="E468" s="8"/>
      <c r="F468" s="8"/>
      <c r="G468" s="8"/>
      <c r="H468" s="8"/>
      <c r="I468" s="8"/>
      <c r="J468" s="8"/>
      <c r="K468" s="5"/>
      <c r="L468" s="5"/>
      <c r="M468" s="5"/>
      <c r="N468" s="5"/>
      <c r="O468" s="5"/>
    </row>
    <row r="469" spans="2:15" x14ac:dyDescent="0.25">
      <c r="B469" s="1"/>
      <c r="C469" s="1"/>
      <c r="D469" s="8"/>
      <c r="E469" s="8"/>
      <c r="F469" s="8"/>
      <c r="G469" s="8"/>
      <c r="H469" s="8"/>
      <c r="I469" s="8"/>
      <c r="J469" s="8"/>
      <c r="K469" s="5"/>
      <c r="L469" s="5"/>
      <c r="M469" s="5"/>
      <c r="N469" s="5"/>
      <c r="O469" s="5"/>
    </row>
    <row r="470" spans="2:15" x14ac:dyDescent="0.25">
      <c r="B470" s="1"/>
      <c r="C470" s="1"/>
      <c r="D470" s="8"/>
      <c r="E470" s="8"/>
      <c r="F470" s="8"/>
      <c r="G470" s="8"/>
      <c r="H470" s="8"/>
      <c r="I470" s="8"/>
      <c r="J470" s="8"/>
      <c r="K470" s="5"/>
      <c r="L470" s="5"/>
      <c r="M470" s="5"/>
      <c r="N470" s="5"/>
      <c r="O470" s="5"/>
    </row>
    <row r="471" spans="2:15" x14ac:dyDescent="0.25">
      <c r="B471" s="1"/>
      <c r="C471" s="1"/>
      <c r="D471" s="8"/>
      <c r="E471" s="8"/>
      <c r="F471" s="8"/>
      <c r="G471" s="8"/>
      <c r="H471" s="8"/>
      <c r="I471" s="8"/>
      <c r="J471" s="8"/>
      <c r="K471" s="5"/>
      <c r="L471" s="5"/>
      <c r="M471" s="5"/>
      <c r="N471" s="5"/>
      <c r="O471" s="5"/>
    </row>
    <row r="472" spans="2:15" x14ac:dyDescent="0.25">
      <c r="B472" s="1"/>
      <c r="C472" s="1"/>
      <c r="D472" s="8"/>
      <c r="E472" s="8"/>
      <c r="F472" s="8"/>
      <c r="G472" s="8"/>
      <c r="H472" s="8"/>
      <c r="I472" s="8"/>
      <c r="J472" s="8"/>
      <c r="K472" s="5"/>
      <c r="L472" s="5"/>
      <c r="M472" s="5"/>
      <c r="N472" s="5"/>
      <c r="O472" s="5"/>
    </row>
    <row r="473" spans="2:15" x14ac:dyDescent="0.25">
      <c r="B473" s="1"/>
      <c r="C473" s="1"/>
      <c r="D473" s="8"/>
      <c r="E473" s="8"/>
      <c r="F473" s="8"/>
      <c r="G473" s="8"/>
      <c r="H473" s="8"/>
      <c r="I473" s="8"/>
      <c r="J473" s="8"/>
      <c r="K473" s="5"/>
      <c r="L473" s="5"/>
      <c r="M473" s="5"/>
      <c r="N473" s="5"/>
      <c r="O473" s="5"/>
    </row>
    <row r="474" spans="2:15" x14ac:dyDescent="0.25">
      <c r="B474" s="1"/>
      <c r="C474" s="1"/>
      <c r="D474" s="8"/>
      <c r="E474" s="8"/>
      <c r="F474" s="8"/>
      <c r="G474" s="8"/>
      <c r="H474" s="8"/>
      <c r="I474" s="8"/>
      <c r="J474" s="8"/>
      <c r="K474" s="5"/>
      <c r="L474" s="5"/>
      <c r="M474" s="5"/>
      <c r="N474" s="5"/>
      <c r="O474" s="5"/>
    </row>
    <row r="475" spans="2:15" x14ac:dyDescent="0.25">
      <c r="B475" s="1"/>
      <c r="C475" s="1"/>
      <c r="D475" s="8"/>
      <c r="E475" s="8"/>
      <c r="F475" s="8"/>
      <c r="G475" s="8"/>
      <c r="H475" s="8"/>
      <c r="I475" s="8"/>
      <c r="J475" s="8"/>
      <c r="K475" s="5"/>
      <c r="L475" s="5"/>
      <c r="M475" s="5"/>
      <c r="N475" s="5"/>
      <c r="O475" s="5"/>
    </row>
    <row r="476" spans="2:15" x14ac:dyDescent="0.25">
      <c r="B476" s="1"/>
      <c r="C476" s="1"/>
      <c r="D476" s="8"/>
      <c r="E476" s="8"/>
      <c r="F476" s="8"/>
      <c r="G476" s="8"/>
      <c r="H476" s="8"/>
      <c r="I476" s="8"/>
      <c r="J476" s="8"/>
      <c r="K476" s="5"/>
      <c r="L476" s="5"/>
      <c r="M476" s="5"/>
      <c r="N476" s="5"/>
      <c r="O476" s="5"/>
    </row>
    <row r="477" spans="2:15" x14ac:dyDescent="0.25">
      <c r="B477" s="1"/>
      <c r="C477" s="1"/>
      <c r="D477" s="8"/>
      <c r="E477" s="8"/>
      <c r="F477" s="8"/>
      <c r="G477" s="8"/>
      <c r="H477" s="8"/>
      <c r="I477" s="8"/>
      <c r="J477" s="8"/>
      <c r="K477" s="5"/>
      <c r="L477" s="5"/>
      <c r="M477" s="5"/>
      <c r="N477" s="5"/>
      <c r="O477" s="5"/>
    </row>
    <row r="478" spans="2:15" x14ac:dyDescent="0.25">
      <c r="B478" s="1"/>
      <c r="C478" s="1"/>
      <c r="D478" s="8"/>
      <c r="E478" s="8"/>
      <c r="F478" s="8"/>
      <c r="G478" s="8"/>
      <c r="H478" s="8"/>
      <c r="I478" s="8"/>
      <c r="J478" s="8"/>
      <c r="K478" s="5"/>
      <c r="L478" s="5"/>
      <c r="M478" s="5"/>
      <c r="N478" s="5"/>
      <c r="O478" s="5"/>
    </row>
    <row r="479" spans="2:15" x14ac:dyDescent="0.25">
      <c r="B479" s="1"/>
      <c r="C479" s="1"/>
      <c r="D479" s="8"/>
      <c r="E479" s="8"/>
      <c r="F479" s="8"/>
      <c r="G479" s="8"/>
      <c r="H479" s="8"/>
      <c r="I479" s="8"/>
      <c r="J479" s="8"/>
      <c r="K479" s="5"/>
      <c r="L479" s="5"/>
      <c r="M479" s="5"/>
      <c r="N479" s="5"/>
      <c r="O479" s="5"/>
    </row>
    <row r="480" spans="2:15" x14ac:dyDescent="0.25">
      <c r="B480" s="1"/>
      <c r="C480" s="1"/>
      <c r="D480" s="8"/>
      <c r="E480" s="8"/>
      <c r="F480" s="8"/>
      <c r="G480" s="8"/>
      <c r="H480" s="8"/>
      <c r="I480" s="8"/>
      <c r="J480" s="8"/>
      <c r="K480" s="5"/>
      <c r="L480" s="5"/>
      <c r="M480" s="5"/>
      <c r="N480" s="5"/>
      <c r="O480" s="5"/>
    </row>
    <row r="481" spans="2:15" x14ac:dyDescent="0.25">
      <c r="B481" s="1"/>
      <c r="C481" s="1"/>
      <c r="D481" s="8"/>
      <c r="E481" s="8"/>
      <c r="F481" s="8"/>
      <c r="G481" s="8"/>
      <c r="H481" s="8"/>
      <c r="I481" s="8"/>
      <c r="J481" s="8"/>
      <c r="K481" s="5"/>
      <c r="L481" s="5"/>
      <c r="M481" s="5"/>
      <c r="N481" s="5"/>
      <c r="O481" s="5"/>
    </row>
    <row r="482" spans="2:15" x14ac:dyDescent="0.25">
      <c r="B482" s="1"/>
      <c r="C482" s="1"/>
      <c r="D482" s="8"/>
      <c r="E482" s="8"/>
      <c r="F482" s="8"/>
      <c r="G482" s="8"/>
      <c r="H482" s="8"/>
      <c r="I482" s="8"/>
      <c r="J482" s="8"/>
      <c r="K482" s="5"/>
      <c r="L482" s="5"/>
      <c r="M482" s="5"/>
      <c r="N482" s="5"/>
      <c r="O482" s="5"/>
    </row>
    <row r="483" spans="2:15" x14ac:dyDescent="0.25">
      <c r="B483" s="1"/>
      <c r="C483" s="1"/>
      <c r="D483" s="8"/>
      <c r="E483" s="8"/>
      <c r="F483" s="8"/>
      <c r="G483" s="8"/>
      <c r="H483" s="8"/>
      <c r="I483" s="8"/>
      <c r="J483" s="8"/>
      <c r="K483" s="5"/>
      <c r="L483" s="5"/>
      <c r="M483" s="5"/>
      <c r="N483" s="5"/>
      <c r="O483" s="5"/>
    </row>
    <row r="484" spans="2:15" x14ac:dyDescent="0.25">
      <c r="B484" s="1"/>
      <c r="C484" s="1"/>
      <c r="D484" s="8"/>
      <c r="E484" s="8"/>
      <c r="F484" s="8"/>
      <c r="G484" s="8"/>
      <c r="H484" s="8"/>
      <c r="I484" s="8"/>
      <c r="J484" s="8"/>
      <c r="K484" s="5"/>
      <c r="L484" s="5"/>
      <c r="M484" s="5"/>
      <c r="N484" s="5"/>
      <c r="O484" s="5"/>
    </row>
    <row r="485" spans="2:15" x14ac:dyDescent="0.25">
      <c r="B485" s="1"/>
      <c r="C485" s="1"/>
      <c r="D485" s="8"/>
      <c r="E485" s="8"/>
      <c r="F485" s="8"/>
      <c r="G485" s="8"/>
      <c r="H485" s="8"/>
      <c r="I485" s="8"/>
      <c r="J485" s="8"/>
      <c r="K485" s="5"/>
      <c r="L485" s="5"/>
      <c r="M485" s="5"/>
      <c r="N485" s="5"/>
      <c r="O485" s="5"/>
    </row>
    <row r="486" spans="2:15" x14ac:dyDescent="0.25">
      <c r="B486" s="1"/>
      <c r="C486" s="1"/>
      <c r="D486" s="8"/>
      <c r="E486" s="8"/>
      <c r="F486" s="8"/>
      <c r="G486" s="8"/>
      <c r="H486" s="8"/>
      <c r="I486" s="8"/>
      <c r="J486" s="8"/>
      <c r="K486" s="5"/>
      <c r="L486" s="5"/>
      <c r="M486" s="5"/>
      <c r="N486" s="5"/>
      <c r="O486" s="5"/>
    </row>
    <row r="487" spans="2:15" x14ac:dyDescent="0.25">
      <c r="B487" s="1"/>
      <c r="C487" s="1"/>
      <c r="D487" s="8"/>
      <c r="E487" s="8"/>
      <c r="F487" s="8"/>
      <c r="G487" s="8"/>
      <c r="H487" s="8"/>
      <c r="I487" s="8"/>
      <c r="J487" s="8"/>
      <c r="K487" s="5"/>
      <c r="L487" s="5"/>
      <c r="M487" s="5"/>
      <c r="N487" s="5"/>
      <c r="O487" s="5"/>
    </row>
    <row r="488" spans="2:15" x14ac:dyDescent="0.25">
      <c r="B488" s="1"/>
      <c r="C488" s="1"/>
      <c r="D488" s="8"/>
      <c r="E488" s="8"/>
      <c r="F488" s="8"/>
      <c r="G488" s="8"/>
      <c r="H488" s="8"/>
      <c r="I488" s="8"/>
      <c r="J488" s="8"/>
      <c r="K488" s="5"/>
      <c r="L488" s="5"/>
      <c r="M488" s="5"/>
      <c r="N488" s="5"/>
      <c r="O488" s="5"/>
    </row>
    <row r="489" spans="2:15" x14ac:dyDescent="0.25">
      <c r="B489" s="1"/>
      <c r="C489" s="1"/>
      <c r="D489" s="8"/>
      <c r="E489" s="8"/>
      <c r="F489" s="8"/>
      <c r="G489" s="8"/>
      <c r="H489" s="8"/>
      <c r="I489" s="8"/>
      <c r="J489" s="8"/>
      <c r="K489" s="5"/>
      <c r="L489" s="5"/>
      <c r="M489" s="5"/>
      <c r="N489" s="5"/>
      <c r="O489" s="5"/>
    </row>
    <row r="490" spans="2:15" x14ac:dyDescent="0.25">
      <c r="B490" s="1"/>
      <c r="C490" s="1"/>
      <c r="D490" s="8"/>
      <c r="E490" s="8"/>
      <c r="F490" s="8"/>
      <c r="G490" s="8"/>
      <c r="H490" s="8"/>
      <c r="I490" s="8"/>
      <c r="J490" s="8"/>
      <c r="K490" s="5"/>
      <c r="L490" s="5"/>
      <c r="M490" s="5"/>
      <c r="N490" s="5"/>
      <c r="O490" s="5"/>
    </row>
    <row r="491" spans="2:15" x14ac:dyDescent="0.25">
      <c r="B491" s="1"/>
      <c r="C491" s="1"/>
      <c r="D491" s="8"/>
      <c r="E491" s="8"/>
      <c r="F491" s="8"/>
      <c r="G491" s="8"/>
      <c r="H491" s="8"/>
      <c r="I491" s="8"/>
      <c r="J491" s="8"/>
      <c r="K491" s="5"/>
      <c r="L491" s="5"/>
      <c r="M491" s="5"/>
      <c r="N491" s="5"/>
      <c r="O491" s="5"/>
    </row>
    <row r="492" spans="2:15" x14ac:dyDescent="0.25">
      <c r="B492" s="1"/>
      <c r="C492" s="1"/>
      <c r="D492" s="8"/>
      <c r="E492" s="8"/>
      <c r="F492" s="8"/>
      <c r="G492" s="8"/>
      <c r="H492" s="8"/>
      <c r="I492" s="8"/>
      <c r="J492" s="8"/>
      <c r="K492" s="5"/>
      <c r="L492" s="5"/>
      <c r="M492" s="5"/>
      <c r="N492" s="5"/>
      <c r="O492" s="5"/>
    </row>
    <row r="493" spans="2:15" x14ac:dyDescent="0.25">
      <c r="B493" s="1"/>
      <c r="C493" s="1"/>
      <c r="D493" s="8"/>
      <c r="E493" s="8"/>
      <c r="F493" s="8"/>
      <c r="G493" s="8"/>
      <c r="H493" s="8"/>
      <c r="I493" s="8"/>
      <c r="J493" s="8"/>
      <c r="K493" s="5"/>
      <c r="L493" s="5"/>
      <c r="M493" s="5"/>
      <c r="N493" s="5"/>
      <c r="O493" s="5"/>
    </row>
    <row r="494" spans="2:15" x14ac:dyDescent="0.25">
      <c r="B494" s="1"/>
      <c r="C494" s="1"/>
      <c r="D494" s="8"/>
      <c r="E494" s="8"/>
      <c r="F494" s="8"/>
      <c r="G494" s="8"/>
      <c r="H494" s="8"/>
      <c r="I494" s="8"/>
      <c r="J494" s="8"/>
      <c r="K494" s="5"/>
      <c r="L494" s="5"/>
      <c r="M494" s="5"/>
      <c r="N494" s="5"/>
      <c r="O494" s="5"/>
    </row>
    <row r="495" spans="2:15" x14ac:dyDescent="0.25">
      <c r="B495" s="1"/>
      <c r="C495" s="1"/>
      <c r="D495" s="8"/>
      <c r="E495" s="8"/>
      <c r="F495" s="8"/>
      <c r="G495" s="8"/>
      <c r="H495" s="8"/>
      <c r="I495" s="8"/>
      <c r="J495" s="8"/>
      <c r="K495" s="5"/>
      <c r="L495" s="5"/>
      <c r="M495" s="5"/>
      <c r="N495" s="5"/>
      <c r="O495" s="5"/>
    </row>
    <row r="496" spans="2:15" x14ac:dyDescent="0.25">
      <c r="B496" s="1"/>
      <c r="C496" s="1"/>
      <c r="D496" s="8"/>
      <c r="E496" s="8"/>
      <c r="F496" s="8"/>
      <c r="G496" s="8"/>
      <c r="H496" s="8"/>
      <c r="I496" s="8"/>
      <c r="J496" s="8"/>
      <c r="K496" s="5"/>
      <c r="L496" s="5"/>
      <c r="M496" s="5"/>
      <c r="N496" s="5"/>
      <c r="O496" s="5"/>
    </row>
    <row r="497" spans="2:15" x14ac:dyDescent="0.25">
      <c r="B497" s="1"/>
      <c r="C497" s="1"/>
      <c r="D497" s="8"/>
      <c r="E497" s="8"/>
      <c r="F497" s="8"/>
      <c r="G497" s="8"/>
      <c r="H497" s="8"/>
      <c r="I497" s="8"/>
      <c r="J497" s="8"/>
      <c r="K497" s="5"/>
      <c r="L497" s="5"/>
      <c r="M497" s="5"/>
      <c r="N497" s="5"/>
      <c r="O497" s="5"/>
    </row>
    <row r="498" spans="2:15" x14ac:dyDescent="0.25">
      <c r="B498" s="1"/>
      <c r="C498" s="1"/>
      <c r="D498" s="8"/>
      <c r="E498" s="8"/>
      <c r="F498" s="8"/>
      <c r="G498" s="8"/>
      <c r="H498" s="8"/>
      <c r="I498" s="8"/>
      <c r="J498" s="8"/>
      <c r="K498" s="5"/>
      <c r="L498" s="5"/>
      <c r="M498" s="5"/>
      <c r="N498" s="5"/>
      <c r="O498" s="5"/>
    </row>
    <row r="499" spans="2:15" x14ac:dyDescent="0.25">
      <c r="B499" s="1"/>
      <c r="C499" s="1"/>
      <c r="D499" s="8"/>
      <c r="E499" s="8"/>
      <c r="F499" s="8"/>
      <c r="G499" s="8"/>
      <c r="H499" s="8"/>
      <c r="I499" s="8"/>
      <c r="J499" s="8"/>
      <c r="K499" s="5"/>
      <c r="L499" s="5"/>
      <c r="M499" s="5"/>
      <c r="N499" s="5"/>
      <c r="O499" s="5"/>
    </row>
    <row r="500" spans="2:15" x14ac:dyDescent="0.25">
      <c r="B500" s="1"/>
      <c r="C500" s="1"/>
      <c r="D500" s="8"/>
      <c r="E500" s="8"/>
      <c r="F500" s="8"/>
      <c r="G500" s="8"/>
      <c r="H500" s="8"/>
      <c r="I500" s="8"/>
      <c r="J500" s="8"/>
      <c r="K500" s="5"/>
      <c r="L500" s="5"/>
      <c r="M500" s="5"/>
      <c r="N500" s="5"/>
      <c r="O500" s="5"/>
    </row>
    <row r="501" spans="2:15" x14ac:dyDescent="0.25">
      <c r="B501" s="1"/>
      <c r="C501" s="1"/>
      <c r="D501" s="8"/>
      <c r="E501" s="8"/>
      <c r="F501" s="8"/>
      <c r="G501" s="8"/>
      <c r="H501" s="8"/>
      <c r="I501" s="8"/>
      <c r="J501" s="8"/>
      <c r="K501" s="5"/>
      <c r="L501" s="5"/>
      <c r="M501" s="5"/>
      <c r="N501" s="5"/>
      <c r="O501" s="5"/>
    </row>
    <row r="502" spans="2:15" x14ac:dyDescent="0.25">
      <c r="B502" s="1"/>
      <c r="C502" s="1"/>
      <c r="D502" s="8"/>
      <c r="E502" s="8"/>
      <c r="F502" s="8"/>
      <c r="G502" s="8"/>
      <c r="H502" s="8"/>
      <c r="I502" s="8"/>
      <c r="J502" s="8"/>
      <c r="K502" s="5"/>
      <c r="L502" s="5"/>
      <c r="M502" s="5"/>
      <c r="N502" s="5"/>
      <c r="O502" s="5"/>
    </row>
    <row r="503" spans="2:15" x14ac:dyDescent="0.25">
      <c r="B503" s="1"/>
      <c r="C503" s="1"/>
      <c r="D503" s="8"/>
      <c r="E503" s="8"/>
      <c r="F503" s="8"/>
      <c r="G503" s="8"/>
      <c r="H503" s="8"/>
      <c r="I503" s="8"/>
      <c r="J503" s="8"/>
      <c r="K503" s="5"/>
      <c r="L503" s="5"/>
      <c r="M503" s="5"/>
      <c r="N503" s="5"/>
      <c r="O503" s="5"/>
    </row>
    <row r="504" spans="2:15" x14ac:dyDescent="0.25">
      <c r="B504" s="1"/>
      <c r="C504" s="1"/>
      <c r="D504" s="8"/>
      <c r="E504" s="8"/>
      <c r="F504" s="8"/>
      <c r="G504" s="8"/>
      <c r="H504" s="8"/>
      <c r="I504" s="8"/>
      <c r="J504" s="8"/>
      <c r="K504" s="5"/>
      <c r="L504" s="5"/>
      <c r="M504" s="5"/>
      <c r="N504" s="5"/>
      <c r="O504" s="5"/>
    </row>
    <row r="505" spans="2:15" x14ac:dyDescent="0.25">
      <c r="B505" s="1"/>
      <c r="C505" s="1"/>
      <c r="D505" s="8"/>
      <c r="E505" s="8"/>
      <c r="F505" s="8"/>
      <c r="G505" s="8"/>
      <c r="H505" s="8"/>
      <c r="I505" s="8"/>
      <c r="J505" s="8"/>
      <c r="K505" s="5"/>
      <c r="L505" s="5"/>
      <c r="M505" s="5"/>
      <c r="N505" s="5"/>
      <c r="O505" s="5"/>
    </row>
    <row r="506" spans="2:15" x14ac:dyDescent="0.25">
      <c r="B506" s="1"/>
      <c r="C506" s="1"/>
      <c r="D506" s="8"/>
      <c r="E506" s="8"/>
      <c r="F506" s="8"/>
      <c r="G506" s="8"/>
      <c r="H506" s="8"/>
      <c r="I506" s="8"/>
      <c r="J506" s="8"/>
      <c r="K506" s="5"/>
      <c r="L506" s="5"/>
      <c r="M506" s="5"/>
      <c r="N506" s="5"/>
      <c r="O506" s="5"/>
    </row>
    <row r="507" spans="2:15" x14ac:dyDescent="0.25">
      <c r="B507" s="1"/>
      <c r="C507" s="1"/>
      <c r="D507" s="8"/>
      <c r="E507" s="8"/>
      <c r="F507" s="8"/>
      <c r="G507" s="8"/>
      <c r="H507" s="8"/>
      <c r="I507" s="8"/>
      <c r="J507" s="8"/>
      <c r="K507" s="5"/>
      <c r="L507" s="5"/>
      <c r="M507" s="5"/>
      <c r="N507" s="5"/>
      <c r="O507" s="5"/>
    </row>
    <row r="508" spans="2:15" x14ac:dyDescent="0.25">
      <c r="B508" s="1"/>
      <c r="C508" s="1"/>
      <c r="D508" s="8"/>
      <c r="E508" s="8"/>
      <c r="F508" s="8"/>
      <c r="G508" s="8"/>
      <c r="H508" s="8"/>
      <c r="I508" s="8"/>
      <c r="J508" s="8"/>
      <c r="K508" s="5"/>
      <c r="L508" s="5"/>
      <c r="M508" s="5"/>
      <c r="N508" s="5"/>
      <c r="O508" s="5"/>
    </row>
    <row r="509" spans="2:15" x14ac:dyDescent="0.25">
      <c r="B509" s="1"/>
      <c r="C509" s="1"/>
      <c r="D509" s="8"/>
      <c r="E509" s="8"/>
      <c r="F509" s="8"/>
      <c r="G509" s="8"/>
      <c r="H509" s="8"/>
      <c r="I509" s="8"/>
      <c r="J509" s="8"/>
      <c r="K509" s="5"/>
      <c r="L509" s="5"/>
      <c r="M509" s="5"/>
      <c r="N509" s="5"/>
      <c r="O509" s="5"/>
    </row>
    <row r="510" spans="2:15" x14ac:dyDescent="0.25">
      <c r="B510" s="1"/>
      <c r="C510" s="1"/>
      <c r="D510" s="8"/>
      <c r="E510" s="8"/>
      <c r="F510" s="8"/>
      <c r="G510" s="8"/>
      <c r="H510" s="8"/>
      <c r="I510" s="8"/>
      <c r="J510" s="8"/>
      <c r="K510" s="5"/>
      <c r="L510" s="5"/>
      <c r="M510" s="5"/>
      <c r="N510" s="5"/>
      <c r="O510" s="5"/>
    </row>
    <row r="511" spans="2:15" x14ac:dyDescent="0.25">
      <c r="B511" s="1"/>
      <c r="C511" s="1"/>
      <c r="D511" s="8"/>
      <c r="E511" s="8"/>
      <c r="F511" s="8"/>
      <c r="G511" s="8"/>
      <c r="H511" s="8"/>
      <c r="I511" s="8"/>
      <c r="J511" s="8"/>
      <c r="K511" s="5"/>
      <c r="L511" s="5"/>
      <c r="M511" s="5"/>
      <c r="N511" s="5"/>
      <c r="O511" s="5"/>
    </row>
    <row r="512" spans="2:15" x14ac:dyDescent="0.25">
      <c r="B512" s="1"/>
      <c r="C512" s="1"/>
      <c r="D512" s="8"/>
      <c r="E512" s="8"/>
      <c r="F512" s="8"/>
      <c r="G512" s="8"/>
      <c r="H512" s="8"/>
      <c r="I512" s="8"/>
      <c r="J512" s="8"/>
      <c r="K512" s="5"/>
      <c r="L512" s="5"/>
      <c r="M512" s="5"/>
      <c r="N512" s="5"/>
      <c r="O512" s="5"/>
    </row>
    <row r="513" spans="2:15" x14ac:dyDescent="0.25">
      <c r="B513" s="1"/>
      <c r="C513" s="1"/>
      <c r="D513" s="8"/>
      <c r="E513" s="8"/>
      <c r="F513" s="8"/>
      <c r="G513" s="8"/>
      <c r="H513" s="8"/>
      <c r="I513" s="8"/>
      <c r="J513" s="8"/>
      <c r="K513" s="5"/>
      <c r="L513" s="5"/>
      <c r="M513" s="5"/>
      <c r="N513" s="5"/>
      <c r="O513" s="5"/>
    </row>
    <row r="514" spans="2:15" x14ac:dyDescent="0.25">
      <c r="B514" s="1"/>
      <c r="C514" s="1"/>
      <c r="D514" s="8"/>
      <c r="E514" s="8"/>
      <c r="F514" s="8"/>
      <c r="G514" s="8"/>
      <c r="H514" s="8"/>
      <c r="I514" s="8"/>
      <c r="J514" s="8"/>
      <c r="K514" s="5"/>
      <c r="L514" s="5"/>
      <c r="M514" s="5"/>
      <c r="N514" s="5"/>
      <c r="O514" s="5"/>
    </row>
    <row r="515" spans="2:15" x14ac:dyDescent="0.25">
      <c r="B515" s="1"/>
      <c r="C515" s="1"/>
      <c r="D515" s="8"/>
      <c r="E515" s="8"/>
      <c r="F515" s="8"/>
      <c r="G515" s="8"/>
      <c r="H515" s="8"/>
      <c r="I515" s="8"/>
      <c r="J515" s="8"/>
      <c r="K515" s="5"/>
      <c r="L515" s="5"/>
      <c r="M515" s="5"/>
      <c r="N515" s="5"/>
      <c r="O515" s="5"/>
    </row>
    <row r="516" spans="2:15" x14ac:dyDescent="0.25">
      <c r="B516" s="1"/>
      <c r="C516" s="1"/>
      <c r="D516" s="8"/>
      <c r="E516" s="8"/>
      <c r="F516" s="8"/>
      <c r="G516" s="8"/>
      <c r="H516" s="8"/>
      <c r="I516" s="8"/>
      <c r="J516" s="8"/>
      <c r="K516" s="5"/>
      <c r="L516" s="5"/>
      <c r="M516" s="5"/>
      <c r="N516" s="5"/>
      <c r="O516" s="5"/>
    </row>
    <row r="517" spans="2:15" x14ac:dyDescent="0.25">
      <c r="B517" s="1"/>
      <c r="C517" s="1"/>
      <c r="D517" s="8"/>
      <c r="E517" s="8"/>
      <c r="F517" s="8"/>
      <c r="G517" s="8"/>
      <c r="H517" s="8"/>
      <c r="I517" s="8"/>
      <c r="J517" s="8"/>
      <c r="K517" s="5"/>
      <c r="L517" s="5"/>
      <c r="M517" s="5"/>
      <c r="N517" s="5"/>
      <c r="O517" s="5"/>
    </row>
    <row r="518" spans="2:15" x14ac:dyDescent="0.25">
      <c r="B518" s="1"/>
      <c r="C518" s="1"/>
      <c r="D518" s="8"/>
      <c r="E518" s="8"/>
      <c r="F518" s="8"/>
      <c r="G518" s="8"/>
      <c r="H518" s="8"/>
      <c r="I518" s="8"/>
      <c r="J518" s="8"/>
      <c r="K518" s="5"/>
      <c r="L518" s="5"/>
      <c r="M518" s="5"/>
      <c r="N518" s="5"/>
      <c r="O518" s="5"/>
    </row>
    <row r="519" spans="2:15" x14ac:dyDescent="0.25">
      <c r="B519" s="1"/>
      <c r="C519" s="1"/>
      <c r="D519" s="8"/>
      <c r="E519" s="8"/>
      <c r="F519" s="8"/>
      <c r="G519" s="8"/>
      <c r="H519" s="8"/>
      <c r="I519" s="8"/>
      <c r="J519" s="8"/>
      <c r="K519" s="5"/>
      <c r="L519" s="5"/>
      <c r="M519" s="5"/>
      <c r="N519" s="5"/>
      <c r="O519" s="5"/>
    </row>
    <row r="520" spans="2:15" x14ac:dyDescent="0.25">
      <c r="B520" s="1"/>
      <c r="C520" s="1"/>
      <c r="D520" s="8"/>
      <c r="E520" s="8"/>
      <c r="F520" s="8"/>
      <c r="G520" s="8"/>
      <c r="H520" s="8"/>
      <c r="I520" s="8"/>
      <c r="J520" s="8"/>
      <c r="K520" s="5"/>
      <c r="L520" s="5"/>
      <c r="M520" s="5"/>
      <c r="N520" s="5"/>
      <c r="O520" s="5"/>
    </row>
    <row r="521" spans="2:15" x14ac:dyDescent="0.25">
      <c r="B521" s="1"/>
      <c r="C521" s="1"/>
      <c r="D521" s="8"/>
      <c r="E521" s="8"/>
      <c r="F521" s="8"/>
      <c r="G521" s="8"/>
      <c r="H521" s="8"/>
      <c r="I521" s="8"/>
      <c r="J521" s="8"/>
      <c r="K521" s="5"/>
      <c r="L521" s="5"/>
      <c r="M521" s="5"/>
      <c r="N521" s="5"/>
      <c r="O521" s="5"/>
    </row>
    <row r="522" spans="2:15" x14ac:dyDescent="0.25">
      <c r="B522" s="1"/>
      <c r="C522" s="1"/>
      <c r="D522" s="8"/>
      <c r="E522" s="8"/>
      <c r="F522" s="8"/>
      <c r="G522" s="8"/>
      <c r="H522" s="8"/>
      <c r="I522" s="8"/>
      <c r="J522" s="8"/>
      <c r="K522" s="5"/>
      <c r="L522" s="5"/>
      <c r="M522" s="5"/>
      <c r="N522" s="5"/>
      <c r="O522" s="5"/>
    </row>
    <row r="523" spans="2:15" x14ac:dyDescent="0.25">
      <c r="B523" s="1"/>
      <c r="C523" s="1"/>
      <c r="D523" s="8"/>
      <c r="E523" s="8"/>
      <c r="F523" s="8"/>
      <c r="G523" s="8"/>
      <c r="H523" s="8"/>
      <c r="I523" s="8"/>
      <c r="J523" s="8"/>
      <c r="K523" s="5"/>
      <c r="L523" s="5"/>
      <c r="M523" s="5"/>
      <c r="N523" s="5"/>
      <c r="O523" s="5"/>
    </row>
    <row r="524" spans="2:15" x14ac:dyDescent="0.25">
      <c r="B524" s="1"/>
      <c r="C524" s="1"/>
      <c r="D524" s="8"/>
      <c r="E524" s="8"/>
      <c r="F524" s="8"/>
      <c r="G524" s="8"/>
      <c r="H524" s="8"/>
      <c r="I524" s="8"/>
      <c r="J524" s="8"/>
      <c r="K524" s="5"/>
      <c r="L524" s="5"/>
      <c r="M524" s="5"/>
      <c r="N524" s="5"/>
      <c r="O524" s="5"/>
    </row>
    <row r="525" spans="2:15" x14ac:dyDescent="0.25">
      <c r="B525" s="1"/>
      <c r="C525" s="1"/>
      <c r="D525" s="8"/>
      <c r="E525" s="8"/>
      <c r="F525" s="8"/>
      <c r="G525" s="8"/>
      <c r="H525" s="8"/>
      <c r="I525" s="8"/>
      <c r="J525" s="8"/>
      <c r="K525" s="5"/>
      <c r="L525" s="5"/>
      <c r="M525" s="5"/>
      <c r="N525" s="5"/>
      <c r="O525" s="5"/>
    </row>
    <row r="526" spans="2:15" x14ac:dyDescent="0.25">
      <c r="B526" s="1"/>
      <c r="C526" s="1"/>
      <c r="D526" s="8"/>
      <c r="E526" s="8"/>
      <c r="F526" s="8"/>
      <c r="G526" s="8"/>
      <c r="H526" s="8"/>
      <c r="I526" s="8"/>
      <c r="J526" s="8"/>
      <c r="K526" s="5"/>
      <c r="L526" s="5"/>
      <c r="M526" s="5"/>
      <c r="N526" s="5"/>
      <c r="O526" s="5"/>
    </row>
    <row r="527" spans="2:15" x14ac:dyDescent="0.25">
      <c r="B527" s="1"/>
      <c r="C527" s="1"/>
      <c r="D527" s="8"/>
      <c r="E527" s="8"/>
      <c r="F527" s="8"/>
      <c r="G527" s="8"/>
      <c r="H527" s="8"/>
      <c r="I527" s="8"/>
      <c r="J527" s="8"/>
      <c r="K527" s="5"/>
      <c r="L527" s="5"/>
      <c r="M527" s="5"/>
      <c r="N527" s="5"/>
      <c r="O527" s="5"/>
    </row>
    <row r="528" spans="2:15" x14ac:dyDescent="0.25">
      <c r="B528" s="1"/>
      <c r="C528" s="1"/>
      <c r="D528" s="8"/>
      <c r="E528" s="8"/>
      <c r="F528" s="8"/>
      <c r="G528" s="8"/>
      <c r="H528" s="8"/>
      <c r="I528" s="8"/>
      <c r="J528" s="8"/>
      <c r="K528" s="5"/>
      <c r="L528" s="5"/>
      <c r="M528" s="5"/>
      <c r="N528" s="5"/>
      <c r="O528" s="5"/>
    </row>
    <row r="529" spans="2:15" x14ac:dyDescent="0.25">
      <c r="B529" s="1"/>
      <c r="C529" s="1"/>
      <c r="D529" s="8"/>
      <c r="E529" s="8"/>
      <c r="F529" s="8"/>
      <c r="G529" s="8"/>
      <c r="H529" s="8"/>
      <c r="I529" s="8"/>
      <c r="J529" s="8"/>
      <c r="K529" s="5"/>
      <c r="L529" s="5"/>
      <c r="M529" s="5"/>
      <c r="N529" s="5"/>
      <c r="O529" s="5"/>
    </row>
    <row r="530" spans="2:15" x14ac:dyDescent="0.25">
      <c r="B530" s="1"/>
      <c r="C530" s="1"/>
      <c r="D530" s="8"/>
      <c r="E530" s="8"/>
      <c r="F530" s="8"/>
      <c r="G530" s="8"/>
      <c r="H530" s="8"/>
      <c r="I530" s="8"/>
      <c r="J530" s="8"/>
      <c r="K530" s="5"/>
      <c r="L530" s="5"/>
      <c r="M530" s="5"/>
      <c r="N530" s="5"/>
      <c r="O530" s="5"/>
    </row>
    <row r="531" spans="2:15" x14ac:dyDescent="0.25">
      <c r="B531" s="1"/>
      <c r="C531" s="1"/>
      <c r="D531" s="8"/>
      <c r="E531" s="8"/>
      <c r="F531" s="8"/>
      <c r="G531" s="8"/>
      <c r="H531" s="8"/>
      <c r="I531" s="8"/>
      <c r="J531" s="8"/>
      <c r="K531" s="5"/>
      <c r="L531" s="5"/>
      <c r="M531" s="5"/>
      <c r="N531" s="5"/>
      <c r="O531" s="5"/>
    </row>
    <row r="532" spans="2:15" x14ac:dyDescent="0.25">
      <c r="B532" s="1"/>
      <c r="C532" s="1"/>
      <c r="D532" s="8"/>
      <c r="E532" s="8"/>
      <c r="F532" s="8"/>
      <c r="G532" s="8"/>
      <c r="H532" s="8"/>
      <c r="I532" s="8"/>
      <c r="J532" s="8"/>
      <c r="K532" s="5"/>
      <c r="L532" s="5"/>
      <c r="M532" s="5"/>
      <c r="N532" s="5"/>
      <c r="O532" s="5"/>
    </row>
    <row r="533" spans="2:15" x14ac:dyDescent="0.25">
      <c r="B533" s="1"/>
      <c r="C533" s="1"/>
      <c r="D533" s="8"/>
      <c r="E533" s="8"/>
      <c r="F533" s="8"/>
      <c r="G533" s="8"/>
      <c r="H533" s="8"/>
      <c r="I533" s="8"/>
      <c r="J533" s="8"/>
      <c r="K533" s="5"/>
      <c r="L533" s="5"/>
      <c r="M533" s="5"/>
      <c r="N533" s="5"/>
      <c r="O533" s="5"/>
    </row>
    <row r="534" spans="2:15" x14ac:dyDescent="0.25">
      <c r="B534" s="1"/>
      <c r="C534" s="1"/>
      <c r="D534" s="8"/>
      <c r="E534" s="8"/>
      <c r="F534" s="8"/>
      <c r="G534" s="8"/>
      <c r="H534" s="8"/>
      <c r="I534" s="8"/>
      <c r="J534" s="8"/>
      <c r="K534" s="5"/>
      <c r="L534" s="5"/>
      <c r="M534" s="5"/>
      <c r="N534" s="5"/>
      <c r="O534" s="5"/>
    </row>
    <row r="535" spans="2:15" x14ac:dyDescent="0.25">
      <c r="B535" s="1"/>
      <c r="C535" s="1"/>
      <c r="D535" s="8"/>
      <c r="E535" s="8"/>
      <c r="F535" s="8"/>
      <c r="G535" s="8"/>
      <c r="H535" s="8"/>
      <c r="I535" s="8"/>
      <c r="J535" s="8"/>
      <c r="K535" s="5"/>
      <c r="L535" s="5"/>
      <c r="M535" s="5"/>
      <c r="N535" s="5"/>
      <c r="O535" s="5"/>
    </row>
    <row r="536" spans="2:15" x14ac:dyDescent="0.25">
      <c r="B536" s="1"/>
      <c r="C536" s="1"/>
      <c r="D536" s="8"/>
      <c r="E536" s="8"/>
      <c r="F536" s="8"/>
      <c r="G536" s="8"/>
      <c r="H536" s="8"/>
      <c r="I536" s="8"/>
      <c r="J536" s="8"/>
      <c r="K536" s="5"/>
      <c r="L536" s="5"/>
      <c r="M536" s="5"/>
      <c r="N536" s="5"/>
      <c r="O536" s="5"/>
    </row>
    <row r="537" spans="2:15" x14ac:dyDescent="0.25">
      <c r="B537" s="1"/>
      <c r="C537" s="1"/>
      <c r="D537" s="8"/>
      <c r="E537" s="8"/>
      <c r="F537" s="8"/>
      <c r="G537" s="8"/>
      <c r="H537" s="8"/>
      <c r="I537" s="8"/>
      <c r="J537" s="8"/>
      <c r="K537" s="5"/>
      <c r="L537" s="5"/>
      <c r="M537" s="5"/>
      <c r="N537" s="5"/>
      <c r="O537" s="5"/>
    </row>
    <row r="538" spans="2:15" x14ac:dyDescent="0.25">
      <c r="B538" s="1"/>
      <c r="C538" s="1"/>
      <c r="D538" s="8"/>
      <c r="E538" s="8"/>
      <c r="F538" s="8"/>
      <c r="G538" s="8"/>
      <c r="H538" s="8"/>
      <c r="I538" s="8"/>
      <c r="J538" s="8"/>
      <c r="K538" s="5"/>
      <c r="L538" s="5"/>
      <c r="M538" s="5"/>
      <c r="N538" s="5"/>
      <c r="O538" s="5"/>
    </row>
    <row r="539" spans="2:15" x14ac:dyDescent="0.25">
      <c r="B539" s="1"/>
      <c r="C539" s="1"/>
      <c r="D539" s="8"/>
      <c r="E539" s="8"/>
      <c r="F539" s="8"/>
      <c r="G539" s="8"/>
      <c r="H539" s="8"/>
      <c r="I539" s="8"/>
      <c r="J539" s="8"/>
      <c r="K539" s="5"/>
      <c r="L539" s="5"/>
      <c r="M539" s="5"/>
      <c r="N539" s="5"/>
      <c r="O539" s="5"/>
    </row>
    <row r="540" spans="2:15" x14ac:dyDescent="0.25">
      <c r="B540" s="1"/>
      <c r="C540" s="1"/>
      <c r="D540" s="8"/>
      <c r="E540" s="8"/>
      <c r="F540" s="8"/>
      <c r="G540" s="8"/>
      <c r="H540" s="8"/>
      <c r="I540" s="8"/>
      <c r="J540" s="8"/>
      <c r="K540" s="5"/>
      <c r="L540" s="5"/>
      <c r="M540" s="5"/>
      <c r="N540" s="5"/>
      <c r="O540" s="5"/>
    </row>
    <row r="541" spans="2:15" x14ac:dyDescent="0.25">
      <c r="B541" s="1"/>
      <c r="C541" s="1"/>
      <c r="D541" s="8"/>
      <c r="E541" s="8"/>
      <c r="F541" s="8"/>
      <c r="G541" s="8"/>
      <c r="H541" s="8"/>
      <c r="I541" s="8"/>
      <c r="J541" s="8"/>
      <c r="K541" s="5"/>
      <c r="L541" s="5"/>
      <c r="M541" s="5"/>
      <c r="N541" s="5"/>
      <c r="O541" s="5"/>
    </row>
    <row r="542" spans="2:15" x14ac:dyDescent="0.25">
      <c r="B542" s="1"/>
      <c r="C542" s="1"/>
      <c r="D542" s="8"/>
      <c r="E542" s="8"/>
      <c r="F542" s="8"/>
      <c r="G542" s="8"/>
      <c r="H542" s="8"/>
      <c r="I542" s="8"/>
      <c r="J542" s="8"/>
      <c r="K542" s="5"/>
      <c r="L542" s="5"/>
      <c r="M542" s="5"/>
      <c r="N542" s="5"/>
      <c r="O542" s="5"/>
    </row>
    <row r="543" spans="2:15" x14ac:dyDescent="0.25">
      <c r="B543" s="1"/>
      <c r="C543" s="1"/>
      <c r="D543" s="8"/>
      <c r="E543" s="8"/>
      <c r="F543" s="8"/>
      <c r="G543" s="8"/>
      <c r="H543" s="8"/>
      <c r="I543" s="8"/>
      <c r="J543" s="8"/>
      <c r="K543" s="5"/>
      <c r="L543" s="5"/>
      <c r="M543" s="5"/>
      <c r="N543" s="5"/>
      <c r="O543" s="5"/>
    </row>
    <row r="544" spans="2:15" x14ac:dyDescent="0.25">
      <c r="B544" s="1"/>
      <c r="C544" s="1"/>
      <c r="D544" s="8"/>
      <c r="E544" s="8"/>
      <c r="F544" s="8"/>
      <c r="G544" s="8"/>
      <c r="H544" s="8"/>
      <c r="I544" s="8"/>
      <c r="J544" s="8"/>
      <c r="K544" s="5"/>
      <c r="L544" s="5"/>
      <c r="M544" s="5"/>
      <c r="N544" s="5"/>
      <c r="O544" s="5"/>
    </row>
    <row r="545" spans="2:15" x14ac:dyDescent="0.25">
      <c r="B545" s="1"/>
      <c r="C545" s="1"/>
      <c r="D545" s="8"/>
      <c r="E545" s="8"/>
      <c r="F545" s="8"/>
      <c r="G545" s="8"/>
      <c r="H545" s="8"/>
      <c r="I545" s="8"/>
      <c r="J545" s="8"/>
      <c r="K545" s="5"/>
      <c r="L545" s="5"/>
      <c r="M545" s="5"/>
      <c r="N545" s="5"/>
      <c r="O545" s="5"/>
    </row>
    <row r="546" spans="2:15" x14ac:dyDescent="0.25">
      <c r="B546" s="1"/>
      <c r="C546" s="1"/>
      <c r="D546" s="8"/>
      <c r="E546" s="8"/>
      <c r="F546" s="8"/>
      <c r="G546" s="8"/>
      <c r="H546" s="8"/>
      <c r="I546" s="8"/>
      <c r="J546" s="8"/>
      <c r="K546" s="5"/>
      <c r="L546" s="5"/>
      <c r="M546" s="5"/>
      <c r="N546" s="5"/>
      <c r="O546" s="5"/>
    </row>
    <row r="547" spans="2:15" x14ac:dyDescent="0.25">
      <c r="B547" s="1"/>
      <c r="C547" s="1"/>
      <c r="D547" s="8"/>
      <c r="E547" s="8"/>
      <c r="F547" s="8"/>
      <c r="G547" s="8"/>
      <c r="H547" s="8"/>
      <c r="I547" s="8"/>
      <c r="J547" s="8"/>
      <c r="K547" s="5"/>
      <c r="L547" s="5"/>
      <c r="M547" s="5"/>
      <c r="N547" s="5"/>
      <c r="O547" s="5"/>
    </row>
    <row r="548" spans="2:15" x14ac:dyDescent="0.25">
      <c r="B548" s="1"/>
      <c r="C548" s="1"/>
      <c r="D548" s="8"/>
      <c r="E548" s="8"/>
      <c r="F548" s="8"/>
      <c r="G548" s="8"/>
      <c r="H548" s="8"/>
      <c r="I548" s="8"/>
      <c r="J548" s="8"/>
      <c r="K548" s="5"/>
      <c r="L548" s="5"/>
      <c r="M548" s="5"/>
      <c r="N548" s="5"/>
      <c r="O548" s="5"/>
    </row>
    <row r="549" spans="2:15" x14ac:dyDescent="0.25">
      <c r="B549" s="1"/>
      <c r="C549" s="1"/>
      <c r="D549" s="8"/>
      <c r="E549" s="8"/>
      <c r="F549" s="8"/>
      <c r="G549" s="8"/>
      <c r="H549" s="8"/>
      <c r="I549" s="8"/>
      <c r="J549" s="8"/>
      <c r="K549" s="5"/>
      <c r="L549" s="5"/>
      <c r="M549" s="5"/>
      <c r="N549" s="5"/>
      <c r="O549" s="5"/>
    </row>
    <row r="550" spans="2:15" x14ac:dyDescent="0.25">
      <c r="B550" s="1"/>
      <c r="C550" s="1"/>
      <c r="D550" s="8"/>
      <c r="E550" s="8"/>
      <c r="F550" s="8"/>
      <c r="G550" s="8"/>
      <c r="H550" s="8"/>
      <c r="I550" s="8"/>
      <c r="J550" s="8"/>
      <c r="K550" s="5"/>
      <c r="L550" s="5"/>
      <c r="M550" s="5"/>
      <c r="N550" s="5"/>
      <c r="O550" s="5"/>
    </row>
    <row r="551" spans="2:15" x14ac:dyDescent="0.25">
      <c r="B551" s="1"/>
      <c r="C551" s="1"/>
      <c r="D551" s="8"/>
      <c r="E551" s="8"/>
      <c r="F551" s="8"/>
      <c r="G551" s="8"/>
      <c r="H551" s="8"/>
      <c r="I551" s="8"/>
      <c r="J551" s="8"/>
      <c r="K551" s="5"/>
      <c r="L551" s="5"/>
      <c r="M551" s="5"/>
      <c r="N551" s="5"/>
      <c r="O551" s="5"/>
    </row>
    <row r="552" spans="2:15" x14ac:dyDescent="0.25">
      <c r="B552" s="1"/>
      <c r="C552" s="1"/>
      <c r="D552" s="8"/>
      <c r="E552" s="8"/>
      <c r="F552" s="8"/>
      <c r="G552" s="8"/>
      <c r="H552" s="8"/>
      <c r="I552" s="8"/>
      <c r="J552" s="8"/>
      <c r="K552" s="5"/>
      <c r="L552" s="5"/>
      <c r="M552" s="5"/>
      <c r="N552" s="5"/>
      <c r="O552" s="5"/>
    </row>
    <row r="553" spans="2:15" x14ac:dyDescent="0.25">
      <c r="B553" s="1"/>
      <c r="C553" s="1"/>
      <c r="D553" s="8"/>
      <c r="E553" s="8"/>
      <c r="F553" s="8"/>
      <c r="G553" s="8"/>
      <c r="H553" s="8"/>
      <c r="I553" s="8"/>
      <c r="J553" s="8"/>
      <c r="K553" s="5"/>
      <c r="L553" s="5"/>
      <c r="M553" s="5"/>
      <c r="N553" s="5"/>
      <c r="O553" s="5"/>
    </row>
    <row r="554" spans="2:15" x14ac:dyDescent="0.25">
      <c r="B554" s="1"/>
      <c r="C554" s="1"/>
      <c r="D554" s="8"/>
      <c r="E554" s="8"/>
      <c r="F554" s="8"/>
      <c r="G554" s="8"/>
      <c r="H554" s="8"/>
      <c r="I554" s="8"/>
      <c r="J554" s="8"/>
      <c r="K554" s="5"/>
      <c r="L554" s="5"/>
      <c r="M554" s="5"/>
      <c r="N554" s="5"/>
      <c r="O554" s="5"/>
    </row>
    <row r="555" spans="2:15" x14ac:dyDescent="0.25">
      <c r="B555" s="1"/>
      <c r="C555" s="1"/>
      <c r="D555" s="8"/>
      <c r="E555" s="8"/>
      <c r="F555" s="8"/>
      <c r="G555" s="8"/>
      <c r="H555" s="8"/>
      <c r="I555" s="8"/>
      <c r="J555" s="8"/>
      <c r="K555" s="5"/>
      <c r="L555" s="5"/>
      <c r="M555" s="5"/>
      <c r="N555" s="5"/>
      <c r="O555" s="5"/>
    </row>
    <row r="556" spans="2:15" x14ac:dyDescent="0.25">
      <c r="B556" s="1"/>
      <c r="C556" s="1"/>
      <c r="D556" s="8"/>
      <c r="E556" s="8"/>
      <c r="F556" s="8"/>
      <c r="G556" s="8"/>
      <c r="H556" s="8"/>
      <c r="I556" s="8"/>
      <c r="J556" s="8"/>
      <c r="K556" s="5"/>
      <c r="L556" s="5"/>
      <c r="M556" s="5"/>
      <c r="N556" s="5"/>
      <c r="O556" s="5"/>
    </row>
    <row r="557" spans="2:15" x14ac:dyDescent="0.25">
      <c r="B557" s="1"/>
      <c r="C557" s="1"/>
      <c r="D557" s="8"/>
      <c r="E557" s="8"/>
      <c r="F557" s="8"/>
      <c r="G557" s="8"/>
      <c r="H557" s="8"/>
      <c r="I557" s="8"/>
      <c r="J557" s="8"/>
      <c r="K557" s="5"/>
      <c r="L557" s="5"/>
      <c r="M557" s="5"/>
      <c r="N557" s="5"/>
      <c r="O557" s="5"/>
    </row>
    <row r="558" spans="2:15" x14ac:dyDescent="0.25">
      <c r="B558" s="1"/>
      <c r="C558" s="1"/>
      <c r="D558" s="8"/>
      <c r="E558" s="8"/>
      <c r="F558" s="8"/>
      <c r="G558" s="8"/>
      <c r="H558" s="8"/>
      <c r="I558" s="8"/>
      <c r="J558" s="8"/>
      <c r="K558" s="5"/>
      <c r="L558" s="5"/>
      <c r="M558" s="5"/>
      <c r="N558" s="5"/>
      <c r="O558" s="5"/>
    </row>
    <row r="559" spans="2:15" x14ac:dyDescent="0.25">
      <c r="B559" s="1"/>
      <c r="C559" s="1"/>
      <c r="D559" s="8"/>
      <c r="E559" s="8"/>
      <c r="F559" s="8"/>
      <c r="G559" s="8"/>
      <c r="H559" s="8"/>
      <c r="I559" s="8"/>
      <c r="J559" s="8"/>
      <c r="K559" s="5"/>
      <c r="L559" s="5"/>
      <c r="M559" s="5"/>
      <c r="N559" s="5"/>
      <c r="O559" s="5"/>
    </row>
    <row r="560" spans="2:15" x14ac:dyDescent="0.25">
      <c r="B560" s="1"/>
      <c r="C560" s="1"/>
      <c r="D560" s="8"/>
      <c r="E560" s="8"/>
      <c r="F560" s="8"/>
      <c r="G560" s="8"/>
      <c r="H560" s="8"/>
      <c r="I560" s="8"/>
      <c r="J560" s="8"/>
      <c r="K560" s="5"/>
      <c r="L560" s="5"/>
      <c r="M560" s="5"/>
      <c r="N560" s="5"/>
      <c r="O560" s="5"/>
    </row>
    <row r="561" spans="2:15" x14ac:dyDescent="0.25">
      <c r="B561" s="1"/>
      <c r="C561" s="1"/>
      <c r="D561" s="8"/>
      <c r="E561" s="8"/>
      <c r="F561" s="8"/>
      <c r="G561" s="8"/>
      <c r="H561" s="8"/>
      <c r="I561" s="8"/>
      <c r="J561" s="8"/>
      <c r="K561" s="5"/>
      <c r="L561" s="5"/>
      <c r="M561" s="5"/>
      <c r="N561" s="5"/>
      <c r="O561" s="5"/>
    </row>
    <row r="562" spans="2:15" x14ac:dyDescent="0.25">
      <c r="B562" s="1"/>
      <c r="C562" s="1"/>
      <c r="D562" s="8"/>
      <c r="E562" s="8"/>
      <c r="F562" s="8"/>
      <c r="G562" s="8"/>
      <c r="H562" s="8"/>
      <c r="I562" s="8"/>
      <c r="J562" s="8"/>
      <c r="K562" s="5"/>
      <c r="L562" s="5"/>
      <c r="M562" s="5"/>
      <c r="N562" s="5"/>
      <c r="O562" s="5"/>
    </row>
    <row r="563" spans="2:15" x14ac:dyDescent="0.25">
      <c r="B563" s="1"/>
      <c r="C563" s="1"/>
      <c r="D563" s="8"/>
      <c r="E563" s="8"/>
      <c r="F563" s="8"/>
      <c r="G563" s="8"/>
      <c r="H563" s="8"/>
      <c r="I563" s="8"/>
      <c r="J563" s="8"/>
      <c r="K563" s="5"/>
      <c r="L563" s="5"/>
      <c r="M563" s="5"/>
      <c r="N563" s="5"/>
      <c r="O563" s="5"/>
    </row>
    <row r="564" spans="2:15" x14ac:dyDescent="0.25">
      <c r="B564" s="1"/>
      <c r="C564" s="1"/>
      <c r="D564" s="8"/>
      <c r="E564" s="8"/>
      <c r="F564" s="8"/>
      <c r="G564" s="8"/>
      <c r="H564" s="8"/>
      <c r="I564" s="8"/>
      <c r="J564" s="8"/>
      <c r="K564" s="5"/>
      <c r="L564" s="5"/>
      <c r="M564" s="5"/>
      <c r="N564" s="5"/>
      <c r="O564" s="5"/>
    </row>
    <row r="565" spans="2:15" x14ac:dyDescent="0.25">
      <c r="B565" s="1"/>
      <c r="C565" s="1"/>
      <c r="D565" s="8"/>
      <c r="E565" s="8"/>
      <c r="F565" s="8"/>
      <c r="G565" s="8"/>
      <c r="H565" s="8"/>
      <c r="I565" s="8"/>
      <c r="J565" s="8"/>
      <c r="K565" s="5"/>
      <c r="L565" s="5"/>
      <c r="M565" s="5"/>
      <c r="N565" s="5"/>
      <c r="O565" s="5"/>
    </row>
    <row r="566" spans="2:15" x14ac:dyDescent="0.25">
      <c r="B566" s="1"/>
      <c r="C566" s="1"/>
      <c r="D566" s="8"/>
      <c r="E566" s="8"/>
      <c r="F566" s="8"/>
      <c r="G566" s="8"/>
      <c r="H566" s="8"/>
      <c r="I566" s="8"/>
      <c r="J566" s="8"/>
      <c r="K566" s="5"/>
      <c r="L566" s="5"/>
      <c r="M566" s="5"/>
      <c r="N566" s="5"/>
      <c r="O566" s="5"/>
    </row>
    <row r="567" spans="2:15" x14ac:dyDescent="0.25">
      <c r="B567" s="1"/>
      <c r="C567" s="1"/>
      <c r="D567" s="8"/>
      <c r="E567" s="8"/>
      <c r="F567" s="8"/>
      <c r="G567" s="8"/>
      <c r="H567" s="8"/>
      <c r="I567" s="8"/>
      <c r="J567" s="8"/>
      <c r="K567" s="5"/>
      <c r="L567" s="5"/>
      <c r="M567" s="5"/>
      <c r="N567" s="5"/>
      <c r="O567" s="5"/>
    </row>
    <row r="568" spans="2:15" x14ac:dyDescent="0.25">
      <c r="B568" s="1"/>
      <c r="C568" s="1"/>
      <c r="D568" s="8"/>
      <c r="E568" s="8"/>
      <c r="F568" s="8"/>
      <c r="G568" s="8"/>
      <c r="H568" s="8"/>
      <c r="I568" s="8"/>
      <c r="J568" s="8"/>
      <c r="K568" s="5"/>
      <c r="L568" s="5"/>
      <c r="M568" s="5"/>
      <c r="N568" s="5"/>
      <c r="O568" s="5"/>
    </row>
    <row r="569" spans="2:15" x14ac:dyDescent="0.25">
      <c r="B569" s="1"/>
      <c r="C569" s="1"/>
      <c r="D569" s="8"/>
      <c r="E569" s="8"/>
      <c r="F569" s="8"/>
      <c r="G569" s="8"/>
      <c r="H569" s="8"/>
      <c r="I569" s="8"/>
      <c r="J569" s="8"/>
      <c r="K569" s="5"/>
      <c r="L569" s="5"/>
      <c r="M569" s="5"/>
      <c r="N569" s="5"/>
      <c r="O569" s="5"/>
    </row>
    <row r="570" spans="2:15" x14ac:dyDescent="0.25">
      <c r="B570" s="1"/>
      <c r="C570" s="1"/>
      <c r="D570" s="8"/>
      <c r="E570" s="8"/>
      <c r="F570" s="8"/>
      <c r="G570" s="8"/>
      <c r="H570" s="8"/>
      <c r="I570" s="8"/>
      <c r="J570" s="8"/>
      <c r="K570" s="5"/>
      <c r="L570" s="5"/>
      <c r="M570" s="5"/>
      <c r="N570" s="5"/>
      <c r="O570" s="5"/>
    </row>
    <row r="571" spans="2:15" x14ac:dyDescent="0.25">
      <c r="B571" s="1"/>
      <c r="C571" s="1"/>
      <c r="D571" s="8"/>
      <c r="E571" s="8"/>
      <c r="F571" s="8"/>
      <c r="G571" s="8"/>
      <c r="H571" s="8"/>
      <c r="I571" s="8"/>
      <c r="J571" s="8"/>
      <c r="K571" s="5"/>
      <c r="L571" s="5"/>
      <c r="M571" s="5"/>
      <c r="N571" s="5"/>
      <c r="O571" s="5"/>
    </row>
    <row r="572" spans="2:15" x14ac:dyDescent="0.25">
      <c r="B572" s="1"/>
      <c r="C572" s="1"/>
      <c r="D572" s="8"/>
      <c r="E572" s="8"/>
      <c r="F572" s="8"/>
      <c r="G572" s="8"/>
      <c r="H572" s="8"/>
      <c r="I572" s="8"/>
      <c r="J572" s="8"/>
      <c r="K572" s="5"/>
      <c r="L572" s="5"/>
      <c r="M572" s="5"/>
      <c r="N572" s="5"/>
      <c r="O572" s="5"/>
    </row>
    <row r="573" spans="2:15" x14ac:dyDescent="0.25">
      <c r="B573" s="1"/>
      <c r="C573" s="1"/>
      <c r="D573" s="8"/>
      <c r="E573" s="8"/>
      <c r="F573" s="8"/>
      <c r="G573" s="8"/>
      <c r="H573" s="8"/>
      <c r="I573" s="8"/>
      <c r="J573" s="8"/>
      <c r="K573" s="5"/>
      <c r="L573" s="5"/>
      <c r="M573" s="5"/>
      <c r="N573" s="5"/>
      <c r="O573" s="5"/>
    </row>
    <row r="574" spans="2:15" x14ac:dyDescent="0.25">
      <c r="B574" s="1"/>
      <c r="C574" s="1"/>
      <c r="D574" s="8"/>
      <c r="E574" s="8"/>
      <c r="F574" s="8"/>
      <c r="G574" s="8"/>
      <c r="H574" s="8"/>
      <c r="I574" s="8"/>
      <c r="J574" s="8"/>
      <c r="K574" s="5"/>
      <c r="L574" s="5"/>
      <c r="M574" s="5"/>
      <c r="N574" s="5"/>
      <c r="O574" s="5"/>
    </row>
    <row r="575" spans="2:15" x14ac:dyDescent="0.25">
      <c r="B575" s="1"/>
      <c r="C575" s="1"/>
      <c r="D575" s="8"/>
      <c r="E575" s="8"/>
      <c r="F575" s="8"/>
      <c r="G575" s="8"/>
      <c r="H575" s="8"/>
      <c r="I575" s="8"/>
      <c r="J575" s="8"/>
      <c r="K575" s="5"/>
      <c r="L575" s="5"/>
      <c r="M575" s="5"/>
      <c r="N575" s="5"/>
      <c r="O575" s="5"/>
    </row>
    <row r="576" spans="2:15" x14ac:dyDescent="0.25">
      <c r="B576" s="1"/>
      <c r="C576" s="1"/>
      <c r="D576" s="8"/>
      <c r="E576" s="8"/>
      <c r="F576" s="8"/>
      <c r="G576" s="8"/>
      <c r="H576" s="8"/>
      <c r="I576" s="8"/>
      <c r="J576" s="8"/>
      <c r="K576" s="5"/>
      <c r="L576" s="5"/>
      <c r="M576" s="5"/>
      <c r="N576" s="5"/>
      <c r="O576" s="5"/>
    </row>
    <row r="577" spans="2:15" x14ac:dyDescent="0.25">
      <c r="B577" s="1"/>
      <c r="C577" s="1"/>
      <c r="D577" s="8"/>
      <c r="E577" s="8"/>
      <c r="F577" s="8"/>
      <c r="G577" s="8"/>
      <c r="H577" s="8"/>
      <c r="I577" s="8"/>
      <c r="J577" s="8"/>
      <c r="K577" s="5"/>
      <c r="L577" s="5"/>
      <c r="M577" s="5"/>
      <c r="N577" s="5"/>
      <c r="O577" s="5"/>
    </row>
    <row r="578" spans="2:15" x14ac:dyDescent="0.25">
      <c r="B578" s="1"/>
      <c r="C578" s="1"/>
      <c r="D578" s="8"/>
      <c r="E578" s="8"/>
      <c r="F578" s="8"/>
      <c r="G578" s="8"/>
      <c r="H578" s="8"/>
      <c r="I578" s="8"/>
      <c r="J578" s="8"/>
      <c r="K578" s="5"/>
      <c r="L578" s="5"/>
      <c r="M578" s="5"/>
      <c r="N578" s="5"/>
      <c r="O578" s="5"/>
    </row>
    <row r="579" spans="2:15" x14ac:dyDescent="0.25">
      <c r="B579" s="1"/>
      <c r="C579" s="1"/>
      <c r="D579" s="8"/>
      <c r="E579" s="8"/>
      <c r="F579" s="8"/>
      <c r="G579" s="8"/>
      <c r="H579" s="8"/>
      <c r="I579" s="8"/>
      <c r="J579" s="8"/>
      <c r="K579" s="5"/>
      <c r="L579" s="5"/>
      <c r="M579" s="5"/>
      <c r="N579" s="5"/>
      <c r="O579" s="5"/>
    </row>
    <row r="580" spans="2:15" x14ac:dyDescent="0.25">
      <c r="B580" s="1"/>
      <c r="C580" s="1"/>
      <c r="D580" s="8"/>
      <c r="E580" s="8"/>
      <c r="F580" s="8"/>
      <c r="G580" s="8"/>
      <c r="H580" s="8"/>
      <c r="I580" s="8"/>
      <c r="J580" s="8"/>
      <c r="K580" s="5"/>
      <c r="L580" s="5"/>
      <c r="M580" s="5"/>
      <c r="N580" s="5"/>
      <c r="O580" s="5"/>
    </row>
    <row r="581" spans="2:15" x14ac:dyDescent="0.25">
      <c r="B581" s="1"/>
      <c r="C581" s="1"/>
      <c r="D581" s="8"/>
      <c r="E581" s="8"/>
      <c r="F581" s="8"/>
      <c r="G581" s="8"/>
      <c r="H581" s="8"/>
      <c r="I581" s="8"/>
      <c r="J581" s="8"/>
      <c r="K581" s="5"/>
      <c r="L581" s="5"/>
      <c r="M581" s="5"/>
      <c r="N581" s="5"/>
      <c r="O581" s="5"/>
    </row>
    <row r="582" spans="2:15" x14ac:dyDescent="0.25">
      <c r="B582" s="1"/>
      <c r="C582" s="1"/>
      <c r="D582" s="8"/>
      <c r="E582" s="8"/>
      <c r="F582" s="8"/>
      <c r="G582" s="8"/>
      <c r="H582" s="8"/>
      <c r="I582" s="8"/>
      <c r="J582" s="8"/>
      <c r="K582" s="5"/>
      <c r="L582" s="5"/>
      <c r="M582" s="5"/>
      <c r="N582" s="5"/>
      <c r="O582" s="5"/>
    </row>
    <row r="583" spans="2:15" x14ac:dyDescent="0.25">
      <c r="B583" s="1"/>
      <c r="C583" s="1"/>
      <c r="D583" s="8"/>
      <c r="E583" s="8"/>
      <c r="F583" s="8"/>
      <c r="G583" s="8"/>
      <c r="H583" s="8"/>
      <c r="I583" s="8"/>
      <c r="J583" s="8"/>
      <c r="K583" s="5"/>
      <c r="L583" s="5"/>
      <c r="M583" s="5"/>
      <c r="N583" s="5"/>
      <c r="O583" s="5"/>
    </row>
    <row r="584" spans="2:15" x14ac:dyDescent="0.25">
      <c r="B584" s="1"/>
      <c r="C584" s="1"/>
      <c r="D584" s="8"/>
      <c r="E584" s="8"/>
      <c r="F584" s="8"/>
      <c r="G584" s="8"/>
      <c r="H584" s="8"/>
      <c r="I584" s="8"/>
      <c r="J584" s="8"/>
      <c r="K584" s="5"/>
      <c r="L584" s="5"/>
      <c r="M584" s="5"/>
      <c r="N584" s="5"/>
      <c r="O584" s="5"/>
    </row>
    <row r="585" spans="2:15" x14ac:dyDescent="0.25">
      <c r="B585" s="1"/>
      <c r="C585" s="1"/>
      <c r="D585" s="8"/>
      <c r="E585" s="8"/>
      <c r="F585" s="8"/>
      <c r="G585" s="8"/>
      <c r="H585" s="8"/>
      <c r="I585" s="8"/>
      <c r="J585" s="8"/>
      <c r="K585" s="5"/>
      <c r="L585" s="5"/>
      <c r="M585" s="5"/>
      <c r="N585" s="5"/>
      <c r="O585" s="5"/>
    </row>
    <row r="586" spans="2:15" x14ac:dyDescent="0.25">
      <c r="B586" s="1"/>
      <c r="C586" s="1"/>
      <c r="D586" s="8"/>
      <c r="E586" s="8"/>
      <c r="F586" s="8"/>
      <c r="G586" s="8"/>
      <c r="H586" s="8"/>
      <c r="I586" s="8"/>
      <c r="J586" s="8"/>
      <c r="K586" s="5"/>
      <c r="L586" s="5"/>
      <c r="M586" s="5"/>
      <c r="N586" s="5"/>
      <c r="O586" s="5"/>
    </row>
    <row r="587" spans="2:15" x14ac:dyDescent="0.25">
      <c r="B587" s="1"/>
      <c r="C587" s="1"/>
      <c r="D587" s="8"/>
      <c r="E587" s="8"/>
      <c r="F587" s="8"/>
      <c r="G587" s="8"/>
      <c r="H587" s="8"/>
      <c r="I587" s="8"/>
      <c r="J587" s="8"/>
      <c r="K587" s="5"/>
      <c r="L587" s="5"/>
      <c r="M587" s="5"/>
      <c r="N587" s="5"/>
      <c r="O587" s="5"/>
    </row>
    <row r="588" spans="2:15" x14ac:dyDescent="0.25">
      <c r="B588" s="1"/>
      <c r="C588" s="1"/>
      <c r="D588" s="8"/>
      <c r="E588" s="8"/>
      <c r="F588" s="8"/>
      <c r="G588" s="8"/>
      <c r="H588" s="8"/>
      <c r="I588" s="8"/>
      <c r="J588" s="8"/>
      <c r="K588" s="5"/>
      <c r="L588" s="5"/>
      <c r="M588" s="5"/>
      <c r="N588" s="5"/>
      <c r="O588" s="5"/>
    </row>
    <row r="589" spans="2:15" x14ac:dyDescent="0.25">
      <c r="B589" s="1"/>
      <c r="C589" s="1"/>
      <c r="D589" s="8"/>
      <c r="E589" s="8"/>
      <c r="F589" s="8"/>
      <c r="G589" s="8"/>
      <c r="H589" s="8"/>
      <c r="I589" s="8"/>
      <c r="J589" s="8"/>
      <c r="K589" s="5"/>
      <c r="L589" s="5"/>
      <c r="M589" s="5"/>
      <c r="N589" s="5"/>
      <c r="O589" s="5"/>
    </row>
    <row r="590" spans="2:15" x14ac:dyDescent="0.25">
      <c r="B590" s="1"/>
      <c r="C590" s="1"/>
      <c r="D590" s="8"/>
      <c r="E590" s="8"/>
      <c r="F590" s="8"/>
      <c r="G590" s="8"/>
      <c r="H590" s="8"/>
      <c r="I590" s="8"/>
      <c r="J590" s="8"/>
      <c r="K590" s="5"/>
      <c r="L590" s="5"/>
      <c r="M590" s="5"/>
      <c r="N590" s="5"/>
      <c r="O590" s="5"/>
    </row>
    <row r="591" spans="2:15" x14ac:dyDescent="0.25">
      <c r="B591" s="1"/>
      <c r="C591" s="1"/>
      <c r="D591" s="8"/>
      <c r="E591" s="8"/>
      <c r="F591" s="8"/>
      <c r="G591" s="8"/>
      <c r="H591" s="8"/>
      <c r="I591" s="8"/>
      <c r="J591" s="8"/>
      <c r="K591" s="5"/>
      <c r="L591" s="5"/>
      <c r="M591" s="5"/>
      <c r="N591" s="5"/>
      <c r="O591" s="5"/>
    </row>
    <row r="592" spans="2:15" x14ac:dyDescent="0.25">
      <c r="B592" s="1"/>
      <c r="C592" s="1"/>
      <c r="D592" s="8"/>
      <c r="E592" s="8"/>
      <c r="F592" s="8"/>
      <c r="G592" s="8"/>
      <c r="H592" s="8"/>
      <c r="I592" s="8"/>
      <c r="J592" s="8"/>
      <c r="K592" s="5"/>
      <c r="L592" s="5"/>
      <c r="M592" s="5"/>
      <c r="N592" s="5"/>
      <c r="O592" s="5"/>
    </row>
    <row r="593" spans="2:15" x14ac:dyDescent="0.25">
      <c r="B593" s="1"/>
      <c r="C593" s="1"/>
      <c r="D593" s="8"/>
      <c r="E593" s="8"/>
      <c r="F593" s="8"/>
      <c r="G593" s="8"/>
      <c r="H593" s="8"/>
      <c r="I593" s="8"/>
      <c r="J593" s="8"/>
      <c r="K593" s="5"/>
      <c r="L593" s="5"/>
      <c r="M593" s="5"/>
      <c r="N593" s="5"/>
      <c r="O593" s="5"/>
    </row>
    <row r="594" spans="2:15" x14ac:dyDescent="0.25">
      <c r="B594" s="1"/>
      <c r="C594" s="1"/>
      <c r="D594" s="8"/>
      <c r="E594" s="8"/>
      <c r="F594" s="8"/>
      <c r="G594" s="8"/>
      <c r="H594" s="8"/>
      <c r="I594" s="8"/>
      <c r="J594" s="8"/>
      <c r="K594" s="5"/>
      <c r="L594" s="5"/>
      <c r="M594" s="5"/>
      <c r="N594" s="5"/>
      <c r="O594" s="5"/>
    </row>
    <row r="595" spans="2:15" x14ac:dyDescent="0.25">
      <c r="B595" s="1"/>
      <c r="C595" s="1"/>
      <c r="D595" s="8"/>
      <c r="E595" s="8"/>
      <c r="F595" s="8"/>
      <c r="G595" s="8"/>
      <c r="H595" s="8"/>
      <c r="I595" s="8"/>
      <c r="J595" s="8"/>
      <c r="K595" s="5"/>
      <c r="L595" s="5"/>
      <c r="M595" s="5"/>
      <c r="N595" s="5"/>
      <c r="O595" s="5"/>
    </row>
    <row r="596" spans="2:15" x14ac:dyDescent="0.25">
      <c r="B596" s="1"/>
      <c r="C596" s="1"/>
      <c r="D596" s="8"/>
      <c r="E596" s="8"/>
      <c r="F596" s="8"/>
      <c r="G596" s="8"/>
      <c r="H596" s="8"/>
      <c r="I596" s="8"/>
      <c r="J596" s="8"/>
      <c r="K596" s="5"/>
      <c r="L596" s="5"/>
      <c r="M596" s="5"/>
      <c r="N596" s="5"/>
      <c r="O596" s="5"/>
    </row>
    <row r="597" spans="2:15" x14ac:dyDescent="0.25">
      <c r="B597" s="1"/>
      <c r="C597" s="1"/>
      <c r="D597" s="8"/>
      <c r="E597" s="8"/>
      <c r="F597" s="8"/>
      <c r="G597" s="8"/>
      <c r="H597" s="8"/>
      <c r="I597" s="8"/>
      <c r="J597" s="8"/>
      <c r="K597" s="5"/>
      <c r="L597" s="5"/>
      <c r="M597" s="5"/>
      <c r="N597" s="5"/>
      <c r="O597" s="5"/>
    </row>
    <row r="598" spans="2:15" x14ac:dyDescent="0.25">
      <c r="B598" s="1"/>
      <c r="C598" s="1"/>
      <c r="D598" s="8"/>
      <c r="E598" s="8"/>
      <c r="F598" s="8"/>
      <c r="G598" s="8"/>
      <c r="H598" s="8"/>
      <c r="I598" s="8"/>
      <c r="J598" s="8"/>
      <c r="K598" s="5"/>
      <c r="L598" s="5"/>
      <c r="M598" s="5"/>
      <c r="N598" s="5"/>
      <c r="O598" s="5"/>
    </row>
    <row r="599" spans="2:15" x14ac:dyDescent="0.25">
      <c r="B599" s="1"/>
      <c r="C599" s="1"/>
      <c r="D599" s="8"/>
      <c r="E599" s="8"/>
      <c r="F599" s="8"/>
      <c r="G599" s="8"/>
      <c r="H599" s="8"/>
      <c r="I599" s="8"/>
      <c r="J599" s="8"/>
      <c r="K599" s="5"/>
      <c r="L599" s="5"/>
      <c r="M599" s="5"/>
      <c r="N599" s="5"/>
      <c r="O599" s="5"/>
    </row>
    <row r="600" spans="2:15" x14ac:dyDescent="0.25">
      <c r="B600" s="1"/>
      <c r="C600" s="1"/>
      <c r="D600" s="8"/>
      <c r="E600" s="8"/>
      <c r="F600" s="8"/>
      <c r="G600" s="8"/>
      <c r="H600" s="8"/>
      <c r="I600" s="8"/>
      <c r="J600" s="8"/>
      <c r="K600" s="5"/>
      <c r="L600" s="5"/>
      <c r="M600" s="5"/>
      <c r="N600" s="5"/>
      <c r="O600" s="5"/>
    </row>
    <row r="601" spans="2:15" x14ac:dyDescent="0.25">
      <c r="B601" s="1"/>
      <c r="C601" s="1"/>
      <c r="D601" s="8"/>
      <c r="E601" s="8"/>
      <c r="F601" s="8"/>
      <c r="G601" s="8"/>
      <c r="H601" s="8"/>
      <c r="I601" s="8"/>
      <c r="J601" s="8"/>
      <c r="K601" s="5"/>
      <c r="L601" s="5"/>
      <c r="M601" s="5"/>
      <c r="N601" s="5"/>
      <c r="O601" s="5"/>
    </row>
    <row r="602" spans="2:15" x14ac:dyDescent="0.25">
      <c r="B602" s="1"/>
      <c r="C602" s="1"/>
      <c r="D602" s="8"/>
      <c r="E602" s="8"/>
      <c r="F602" s="8"/>
      <c r="G602" s="8"/>
      <c r="H602" s="8"/>
      <c r="I602" s="8"/>
      <c r="J602" s="8"/>
      <c r="K602" s="5"/>
      <c r="L602" s="5"/>
      <c r="M602" s="5"/>
      <c r="N602" s="5"/>
      <c r="O602" s="5"/>
    </row>
    <row r="603" spans="2:15" x14ac:dyDescent="0.25">
      <c r="B603" s="1"/>
      <c r="C603" s="1"/>
      <c r="D603" s="8"/>
      <c r="E603" s="8"/>
      <c r="F603" s="8"/>
      <c r="G603" s="8"/>
      <c r="H603" s="8"/>
      <c r="I603" s="8"/>
      <c r="J603" s="8"/>
      <c r="K603" s="5"/>
      <c r="L603" s="5"/>
      <c r="M603" s="5"/>
      <c r="N603" s="5"/>
      <c r="O603" s="5"/>
    </row>
    <row r="604" spans="2:15" x14ac:dyDescent="0.25">
      <c r="B604" s="1"/>
      <c r="C604" s="1"/>
      <c r="D604" s="8"/>
      <c r="E604" s="8"/>
      <c r="F604" s="8"/>
      <c r="G604" s="8"/>
      <c r="H604" s="8"/>
      <c r="I604" s="8"/>
      <c r="J604" s="8"/>
      <c r="K604" s="5"/>
      <c r="L604" s="5"/>
      <c r="M604" s="5"/>
      <c r="N604" s="5"/>
      <c r="O604" s="5"/>
    </row>
    <row r="605" spans="2:15" x14ac:dyDescent="0.25">
      <c r="B605" s="1"/>
      <c r="C605" s="1"/>
      <c r="D605" s="8"/>
      <c r="E605" s="8"/>
      <c r="F605" s="8"/>
      <c r="G605" s="8"/>
      <c r="H605" s="8"/>
      <c r="I605" s="8"/>
      <c r="J605" s="8"/>
      <c r="K605" s="5"/>
      <c r="L605" s="5"/>
      <c r="M605" s="5"/>
      <c r="N605" s="5"/>
      <c r="O605" s="5"/>
    </row>
    <row r="606" spans="2:15" x14ac:dyDescent="0.25">
      <c r="B606" s="1"/>
      <c r="C606" s="1"/>
      <c r="D606" s="8"/>
      <c r="E606" s="8"/>
      <c r="F606" s="8"/>
      <c r="G606" s="8"/>
      <c r="H606" s="8"/>
      <c r="I606" s="8"/>
      <c r="J606" s="8"/>
      <c r="K606" s="5"/>
      <c r="L606" s="5"/>
      <c r="M606" s="5"/>
      <c r="N606" s="5"/>
      <c r="O606" s="5"/>
    </row>
    <row r="607" spans="2:15" x14ac:dyDescent="0.25">
      <c r="B607" s="1"/>
      <c r="C607" s="1"/>
      <c r="D607" s="8"/>
      <c r="E607" s="8"/>
      <c r="F607" s="8"/>
      <c r="G607" s="8"/>
      <c r="H607" s="8"/>
      <c r="I607" s="8"/>
      <c r="J607" s="8"/>
      <c r="K607" s="5"/>
      <c r="L607" s="5"/>
      <c r="M607" s="5"/>
      <c r="N607" s="5"/>
      <c r="O607" s="5"/>
    </row>
    <row r="608" spans="2:15" x14ac:dyDescent="0.25">
      <c r="B608" s="1"/>
      <c r="C608" s="1"/>
      <c r="D608" s="8"/>
      <c r="E608" s="8"/>
      <c r="F608" s="8"/>
      <c r="G608" s="8"/>
      <c r="H608" s="8"/>
      <c r="I608" s="8"/>
      <c r="J608" s="8"/>
      <c r="K608" s="5"/>
      <c r="L608" s="5"/>
      <c r="M608" s="5"/>
      <c r="N608" s="5"/>
      <c r="O608" s="5"/>
    </row>
    <row r="609" spans="2:15" x14ac:dyDescent="0.25">
      <c r="B609" s="1"/>
      <c r="C609" s="1"/>
      <c r="D609" s="8"/>
      <c r="E609" s="8"/>
      <c r="F609" s="8"/>
      <c r="G609" s="8"/>
      <c r="H609" s="8"/>
      <c r="I609" s="8"/>
      <c r="J609" s="8"/>
      <c r="K609" s="5"/>
      <c r="L609" s="5"/>
      <c r="M609" s="5"/>
      <c r="N609" s="5"/>
      <c r="O609" s="5"/>
    </row>
    <row r="610" spans="2:15" x14ac:dyDescent="0.25">
      <c r="B610" s="1"/>
      <c r="C610" s="1"/>
      <c r="D610" s="8"/>
      <c r="E610" s="8"/>
      <c r="F610" s="8"/>
      <c r="G610" s="8"/>
      <c r="H610" s="8"/>
      <c r="I610" s="8"/>
      <c r="J610" s="8"/>
      <c r="K610" s="5"/>
      <c r="L610" s="5"/>
      <c r="M610" s="5"/>
      <c r="N610" s="5"/>
      <c r="O610" s="5"/>
    </row>
    <row r="611" spans="2:15" x14ac:dyDescent="0.25">
      <c r="B611" s="1"/>
      <c r="C611" s="1"/>
      <c r="D611" s="8"/>
      <c r="E611" s="8"/>
      <c r="F611" s="8"/>
      <c r="G611" s="8"/>
      <c r="H611" s="8"/>
      <c r="I611" s="8"/>
      <c r="J611" s="8"/>
      <c r="K611" s="5"/>
      <c r="L611" s="5"/>
      <c r="M611" s="5"/>
      <c r="N611" s="5"/>
      <c r="O611" s="5"/>
    </row>
    <row r="612" spans="2:15" x14ac:dyDescent="0.25">
      <c r="B612" s="1"/>
      <c r="C612" s="1"/>
      <c r="D612" s="8"/>
      <c r="E612" s="8"/>
      <c r="F612" s="8"/>
      <c r="G612" s="8"/>
      <c r="H612" s="8"/>
      <c r="I612" s="8"/>
      <c r="J612" s="8"/>
      <c r="K612" s="5"/>
      <c r="L612" s="5"/>
      <c r="M612" s="5"/>
      <c r="N612" s="5"/>
      <c r="O612" s="5"/>
    </row>
    <row r="613" spans="2:15" x14ac:dyDescent="0.25">
      <c r="B613" s="1"/>
      <c r="C613" s="1"/>
      <c r="D613" s="8"/>
      <c r="E613" s="8"/>
      <c r="F613" s="8"/>
      <c r="G613" s="8"/>
      <c r="H613" s="8"/>
      <c r="I613" s="8"/>
      <c r="J613" s="8"/>
      <c r="K613" s="5"/>
      <c r="L613" s="5"/>
      <c r="M613" s="5"/>
      <c r="N613" s="5"/>
      <c r="O613" s="5"/>
    </row>
    <row r="614" spans="2:15" x14ac:dyDescent="0.25">
      <c r="B614" s="1"/>
      <c r="C614" s="1"/>
      <c r="D614" s="8"/>
      <c r="E614" s="8"/>
      <c r="F614" s="8"/>
      <c r="G614" s="8"/>
      <c r="H614" s="8"/>
      <c r="I614" s="8"/>
      <c r="J614" s="8"/>
      <c r="K614" s="5"/>
      <c r="L614" s="5"/>
      <c r="M614" s="5"/>
      <c r="N614" s="5"/>
      <c r="O614" s="5"/>
    </row>
    <row r="615" spans="2:15" x14ac:dyDescent="0.25">
      <c r="B615" s="1"/>
      <c r="C615" s="1"/>
      <c r="D615" s="8"/>
      <c r="E615" s="8"/>
      <c r="F615" s="8"/>
      <c r="G615" s="8"/>
      <c r="H615" s="8"/>
      <c r="I615" s="8"/>
      <c r="J615" s="8"/>
      <c r="K615" s="5"/>
      <c r="L615" s="5"/>
      <c r="M615" s="5"/>
      <c r="N615" s="5"/>
      <c r="O615" s="5"/>
    </row>
    <row r="616" spans="2:15" x14ac:dyDescent="0.25">
      <c r="B616" s="1"/>
      <c r="C616" s="1"/>
      <c r="D616" s="8"/>
      <c r="E616" s="8"/>
      <c r="F616" s="8"/>
      <c r="G616" s="8"/>
      <c r="H616" s="8"/>
      <c r="I616" s="8"/>
      <c r="J616" s="8"/>
      <c r="K616" s="5"/>
      <c r="L616" s="5"/>
      <c r="M616" s="5"/>
      <c r="N616" s="5"/>
      <c r="O616" s="5"/>
    </row>
    <row r="617" spans="2:15" x14ac:dyDescent="0.25">
      <c r="B617" s="1"/>
      <c r="C617" s="1"/>
      <c r="D617" s="8"/>
      <c r="E617" s="8"/>
      <c r="F617" s="8"/>
      <c r="G617" s="8"/>
      <c r="H617" s="8"/>
      <c r="I617" s="8"/>
      <c r="J617" s="8"/>
      <c r="K617" s="5"/>
      <c r="L617" s="5"/>
      <c r="M617" s="5"/>
      <c r="N617" s="5"/>
      <c r="O617" s="5"/>
    </row>
    <row r="618" spans="2:15" x14ac:dyDescent="0.25">
      <c r="B618" s="1"/>
      <c r="C618" s="1"/>
      <c r="D618" s="8"/>
      <c r="E618" s="8"/>
      <c r="F618" s="8"/>
      <c r="G618" s="8"/>
      <c r="H618" s="8"/>
      <c r="I618" s="8"/>
      <c r="J618" s="8"/>
      <c r="K618" s="5"/>
      <c r="L618" s="5"/>
      <c r="M618" s="5"/>
      <c r="N618" s="5"/>
      <c r="O618" s="5"/>
    </row>
    <row r="619" spans="2:15" x14ac:dyDescent="0.25">
      <c r="B619" s="1"/>
      <c r="C619" s="1"/>
      <c r="D619" s="8"/>
      <c r="E619" s="8"/>
      <c r="F619" s="8"/>
      <c r="G619" s="8"/>
      <c r="H619" s="8"/>
      <c r="I619" s="8"/>
      <c r="J619" s="8"/>
      <c r="K619" s="5"/>
      <c r="L619" s="5"/>
      <c r="M619" s="5"/>
      <c r="N619" s="5"/>
      <c r="O619" s="5"/>
    </row>
    <row r="620" spans="2:15" x14ac:dyDescent="0.25">
      <c r="B620" s="1"/>
      <c r="C620" s="1"/>
      <c r="D620" s="8"/>
      <c r="E620" s="8"/>
      <c r="F620" s="8"/>
      <c r="G620" s="8"/>
      <c r="H620" s="8"/>
      <c r="I620" s="8"/>
      <c r="J620" s="8"/>
      <c r="K620" s="5"/>
      <c r="L620" s="5"/>
      <c r="M620" s="5"/>
      <c r="N620" s="5"/>
      <c r="O620" s="5"/>
    </row>
    <row r="621" spans="2:15" x14ac:dyDescent="0.25">
      <c r="B621" s="1"/>
      <c r="C621" s="1"/>
      <c r="D621" s="8"/>
      <c r="E621" s="8"/>
      <c r="F621" s="8"/>
      <c r="G621" s="8"/>
      <c r="H621" s="8"/>
      <c r="I621" s="8"/>
      <c r="J621" s="8"/>
      <c r="K621" s="5"/>
      <c r="L621" s="5"/>
      <c r="M621" s="5"/>
      <c r="N621" s="5"/>
      <c r="O621" s="5"/>
    </row>
    <row r="622" spans="2:15" x14ac:dyDescent="0.25">
      <c r="B622" s="1"/>
      <c r="C622" s="1"/>
      <c r="D622" s="8"/>
      <c r="E622" s="8"/>
      <c r="F622" s="8"/>
      <c r="G622" s="8"/>
      <c r="H622" s="8"/>
      <c r="I622" s="8"/>
      <c r="J622" s="8"/>
      <c r="K622" s="5"/>
      <c r="L622" s="5"/>
      <c r="M622" s="5"/>
      <c r="N622" s="5"/>
      <c r="O622" s="5"/>
    </row>
    <row r="623" spans="2:15" x14ac:dyDescent="0.25">
      <c r="B623" s="1"/>
      <c r="C623" s="1"/>
      <c r="D623" s="8"/>
      <c r="E623" s="8"/>
      <c r="F623" s="8"/>
      <c r="G623" s="8"/>
      <c r="H623" s="8"/>
      <c r="I623" s="8"/>
      <c r="J623" s="8"/>
      <c r="K623" s="5"/>
      <c r="L623" s="5"/>
      <c r="M623" s="5"/>
      <c r="N623" s="5"/>
      <c r="O623" s="5"/>
    </row>
    <row r="624" spans="2:15" x14ac:dyDescent="0.25">
      <c r="B624" s="1"/>
      <c r="C624" s="1"/>
      <c r="D624" s="8"/>
      <c r="E624" s="8"/>
      <c r="F624" s="8"/>
      <c r="G624" s="8"/>
      <c r="H624" s="8"/>
      <c r="I624" s="8"/>
      <c r="J624" s="8"/>
      <c r="K624" s="5"/>
      <c r="L624" s="5"/>
      <c r="M624" s="5"/>
      <c r="N624" s="5"/>
      <c r="O624" s="5"/>
    </row>
    <row r="625" spans="2:15" x14ac:dyDescent="0.25">
      <c r="B625" s="1"/>
      <c r="C625" s="1"/>
      <c r="D625" s="8"/>
      <c r="E625" s="8"/>
      <c r="F625" s="8"/>
      <c r="G625" s="8"/>
      <c r="H625" s="8"/>
      <c r="I625" s="8"/>
      <c r="J625" s="8"/>
      <c r="K625" s="5"/>
      <c r="L625" s="5"/>
      <c r="M625" s="5"/>
      <c r="N625" s="5"/>
      <c r="O625" s="5"/>
    </row>
    <row r="626" spans="2:15" x14ac:dyDescent="0.25">
      <c r="B626" s="1"/>
      <c r="C626" s="1"/>
      <c r="D626" s="8"/>
      <c r="E626" s="8"/>
      <c r="F626" s="8"/>
      <c r="G626" s="8"/>
      <c r="H626" s="8"/>
      <c r="I626" s="8"/>
      <c r="J626" s="8"/>
      <c r="K626" s="5"/>
      <c r="L626" s="5"/>
      <c r="M626" s="5"/>
      <c r="N626" s="5"/>
      <c r="O626" s="5"/>
    </row>
    <row r="627" spans="2:15" x14ac:dyDescent="0.25">
      <c r="B627" s="1"/>
      <c r="C627" s="1"/>
      <c r="D627" s="8"/>
      <c r="E627" s="8"/>
      <c r="F627" s="8"/>
      <c r="G627" s="8"/>
      <c r="H627" s="8"/>
      <c r="I627" s="8"/>
      <c r="J627" s="8"/>
      <c r="K627" s="5"/>
      <c r="L627" s="5"/>
      <c r="M627" s="5"/>
      <c r="N627" s="5"/>
      <c r="O627" s="5"/>
    </row>
    <row r="628" spans="2:15" x14ac:dyDescent="0.25">
      <c r="B628" s="1"/>
      <c r="C628" s="1"/>
      <c r="D628" s="8"/>
      <c r="E628" s="8"/>
      <c r="F628" s="8"/>
      <c r="G628" s="8"/>
      <c r="H628" s="8"/>
      <c r="I628" s="8"/>
      <c r="J628" s="8"/>
      <c r="K628" s="5"/>
      <c r="L628" s="5"/>
      <c r="M628" s="5"/>
      <c r="N628" s="5"/>
      <c r="O628" s="5"/>
    </row>
    <row r="629" spans="2:15" x14ac:dyDescent="0.25">
      <c r="B629" s="1"/>
      <c r="C629" s="1"/>
      <c r="D629" s="8"/>
      <c r="E629" s="8"/>
      <c r="F629" s="8"/>
      <c r="G629" s="8"/>
      <c r="H629" s="8"/>
      <c r="I629" s="8"/>
      <c r="J629" s="8"/>
      <c r="K629" s="5"/>
      <c r="L629" s="5"/>
      <c r="M629" s="5"/>
      <c r="N629" s="5"/>
      <c r="O629" s="5"/>
    </row>
    <row r="630" spans="2:15" x14ac:dyDescent="0.25">
      <c r="B630" s="1"/>
      <c r="C630" s="1"/>
      <c r="D630" s="8"/>
      <c r="E630" s="8"/>
      <c r="F630" s="8"/>
      <c r="G630" s="8"/>
      <c r="H630" s="8"/>
      <c r="I630" s="8"/>
      <c r="J630" s="8"/>
      <c r="K630" s="5"/>
      <c r="L630" s="5"/>
      <c r="M630" s="5"/>
      <c r="N630" s="5"/>
      <c r="O630" s="5"/>
    </row>
    <row r="631" spans="2:15" x14ac:dyDescent="0.25">
      <c r="B631" s="1"/>
      <c r="C631" s="1"/>
      <c r="D631" s="8"/>
      <c r="E631" s="8"/>
      <c r="F631" s="8"/>
      <c r="G631" s="8"/>
      <c r="H631" s="8"/>
      <c r="I631" s="8"/>
      <c r="J631" s="8"/>
      <c r="K631" s="5"/>
      <c r="L631" s="5"/>
      <c r="M631" s="5"/>
      <c r="N631" s="5"/>
      <c r="O631" s="5"/>
    </row>
    <row r="632" spans="2:15" x14ac:dyDescent="0.25">
      <c r="B632" s="1"/>
      <c r="C632" s="1"/>
      <c r="D632" s="8"/>
      <c r="E632" s="8"/>
      <c r="F632" s="8"/>
      <c r="G632" s="8"/>
      <c r="H632" s="8"/>
      <c r="I632" s="8"/>
      <c r="J632" s="8"/>
      <c r="K632" s="5"/>
      <c r="L632" s="5"/>
      <c r="M632" s="5"/>
      <c r="N632" s="5"/>
      <c r="O632" s="5"/>
    </row>
    <row r="633" spans="2:15" x14ac:dyDescent="0.25">
      <c r="B633" s="1"/>
      <c r="C633" s="1"/>
      <c r="D633" s="8"/>
      <c r="E633" s="8"/>
      <c r="F633" s="8"/>
      <c r="G633" s="8"/>
      <c r="H633" s="8"/>
      <c r="I633" s="8"/>
      <c r="J633" s="8"/>
      <c r="K633" s="5"/>
      <c r="L633" s="5"/>
      <c r="M633" s="5"/>
      <c r="N633" s="5"/>
      <c r="O633" s="5"/>
    </row>
    <row r="634" spans="2:15" x14ac:dyDescent="0.25">
      <c r="B634" s="1"/>
      <c r="C634" s="1"/>
      <c r="D634" s="8"/>
      <c r="E634" s="8"/>
      <c r="F634" s="8"/>
      <c r="G634" s="8"/>
      <c r="H634" s="8"/>
      <c r="I634" s="8"/>
      <c r="J634" s="8"/>
      <c r="K634" s="5"/>
      <c r="L634" s="5"/>
      <c r="M634" s="5"/>
      <c r="N634" s="5"/>
      <c r="O634" s="5"/>
    </row>
    <row r="635" spans="2:15" x14ac:dyDescent="0.25">
      <c r="B635" s="1"/>
      <c r="C635" s="1"/>
      <c r="D635" s="8"/>
      <c r="E635" s="8"/>
      <c r="F635" s="8"/>
      <c r="G635" s="8"/>
      <c r="H635" s="8"/>
      <c r="I635" s="8"/>
      <c r="J635" s="8"/>
      <c r="K635" s="5"/>
      <c r="L635" s="5"/>
      <c r="M635" s="5"/>
      <c r="N635" s="5"/>
      <c r="O635" s="5"/>
    </row>
    <row r="636" spans="2:15" x14ac:dyDescent="0.25">
      <c r="B636" s="1"/>
      <c r="C636" s="1"/>
      <c r="D636" s="8"/>
      <c r="E636" s="8"/>
      <c r="F636" s="8"/>
      <c r="G636" s="8"/>
      <c r="H636" s="8"/>
      <c r="I636" s="8"/>
      <c r="J636" s="8"/>
      <c r="K636" s="5"/>
      <c r="L636" s="5"/>
      <c r="M636" s="5"/>
      <c r="N636" s="5"/>
      <c r="O636" s="5"/>
    </row>
    <row r="637" spans="2:15" x14ac:dyDescent="0.25">
      <c r="B637" s="1"/>
      <c r="C637" s="1"/>
      <c r="D637" s="8"/>
      <c r="E637" s="8"/>
      <c r="F637" s="8"/>
      <c r="G637" s="8"/>
      <c r="H637" s="8"/>
      <c r="I637" s="8"/>
      <c r="J637" s="8"/>
      <c r="K637" s="5"/>
      <c r="L637" s="5"/>
      <c r="M637" s="5"/>
      <c r="N637" s="5"/>
      <c r="O637" s="5"/>
    </row>
    <row r="638" spans="2:15" x14ac:dyDescent="0.25">
      <c r="B638" s="1"/>
      <c r="C638" s="1"/>
      <c r="D638" s="8"/>
      <c r="E638" s="8"/>
      <c r="F638" s="8"/>
      <c r="G638" s="8"/>
      <c r="H638" s="8"/>
      <c r="I638" s="8"/>
      <c r="J638" s="8"/>
      <c r="K638" s="5"/>
      <c r="L638" s="5"/>
      <c r="M638" s="5"/>
      <c r="N638" s="5"/>
      <c r="O638" s="5"/>
    </row>
    <row r="639" spans="2:15" x14ac:dyDescent="0.25">
      <c r="B639" s="1"/>
      <c r="C639" s="1"/>
      <c r="D639" s="8"/>
      <c r="E639" s="8"/>
      <c r="F639" s="8"/>
      <c r="G639" s="8"/>
      <c r="H639" s="8"/>
      <c r="I639" s="8"/>
      <c r="J639" s="8"/>
      <c r="K639" s="5"/>
      <c r="L639" s="5"/>
      <c r="M639" s="5"/>
      <c r="N639" s="5"/>
      <c r="O639" s="5"/>
    </row>
    <row r="640" spans="2:15" x14ac:dyDescent="0.25">
      <c r="B640" s="1"/>
      <c r="C640" s="1"/>
      <c r="D640" s="8"/>
      <c r="E640" s="8"/>
      <c r="F640" s="8"/>
      <c r="G640" s="8"/>
      <c r="H640" s="8"/>
      <c r="I640" s="8"/>
      <c r="J640" s="8"/>
      <c r="K640" s="5"/>
      <c r="L640" s="5"/>
      <c r="M640" s="5"/>
      <c r="N640" s="5"/>
      <c r="O640" s="5"/>
    </row>
    <row r="641" spans="2:15" x14ac:dyDescent="0.25">
      <c r="B641" s="1"/>
      <c r="C641" s="1"/>
      <c r="D641" s="8"/>
      <c r="E641" s="8"/>
      <c r="F641" s="8"/>
      <c r="G641" s="8"/>
      <c r="H641" s="8"/>
      <c r="I641" s="8"/>
      <c r="J641" s="8"/>
      <c r="K641" s="5"/>
      <c r="L641" s="5"/>
      <c r="M641" s="5"/>
      <c r="N641" s="5"/>
      <c r="O641" s="5"/>
    </row>
    <row r="642" spans="2:15" x14ac:dyDescent="0.25">
      <c r="B642" s="1"/>
      <c r="C642" s="1"/>
      <c r="D642" s="8"/>
      <c r="E642" s="8"/>
      <c r="F642" s="8"/>
      <c r="G642" s="8"/>
      <c r="H642" s="8"/>
      <c r="I642" s="8"/>
      <c r="J642" s="8"/>
      <c r="K642" s="5"/>
      <c r="L642" s="5"/>
      <c r="M642" s="5"/>
      <c r="N642" s="5"/>
      <c r="O642" s="5"/>
    </row>
    <row r="643" spans="2:15" x14ac:dyDescent="0.25">
      <c r="B643" s="1"/>
      <c r="C643" s="1"/>
      <c r="D643" s="8"/>
      <c r="E643" s="8"/>
      <c r="F643" s="8"/>
      <c r="G643" s="8"/>
      <c r="H643" s="8"/>
      <c r="I643" s="8"/>
      <c r="J643" s="8"/>
      <c r="K643" s="5"/>
      <c r="L643" s="5"/>
      <c r="M643" s="5"/>
      <c r="N643" s="5"/>
      <c r="O643" s="5"/>
    </row>
    <row r="644" spans="2:15" x14ac:dyDescent="0.25">
      <c r="B644" s="1"/>
      <c r="C644" s="1"/>
      <c r="D644" s="8"/>
      <c r="E644" s="8"/>
      <c r="F644" s="8"/>
      <c r="G644" s="8"/>
      <c r="H644" s="8"/>
      <c r="I644" s="8"/>
      <c r="J644" s="8"/>
      <c r="K644" s="5"/>
      <c r="L644" s="5"/>
      <c r="M644" s="5"/>
      <c r="N644" s="5"/>
      <c r="O644" s="5"/>
    </row>
    <row r="645" spans="2:15" x14ac:dyDescent="0.25">
      <c r="B645" s="1"/>
      <c r="C645" s="1"/>
      <c r="D645" s="8"/>
      <c r="E645" s="8"/>
      <c r="F645" s="8"/>
      <c r="G645" s="8"/>
      <c r="H645" s="8"/>
      <c r="I645" s="8"/>
      <c r="J645" s="8"/>
      <c r="K645" s="5"/>
      <c r="L645" s="5"/>
      <c r="M645" s="5"/>
      <c r="N645" s="5"/>
      <c r="O645" s="5"/>
    </row>
    <row r="646" spans="2:15" x14ac:dyDescent="0.25">
      <c r="B646" s="1"/>
      <c r="C646" s="1"/>
      <c r="D646" s="8"/>
      <c r="E646" s="8"/>
      <c r="F646" s="8"/>
      <c r="G646" s="8"/>
      <c r="H646" s="8"/>
      <c r="I646" s="8"/>
      <c r="J646" s="8"/>
      <c r="K646" s="5"/>
      <c r="L646" s="5"/>
      <c r="M646" s="5"/>
      <c r="N646" s="5"/>
      <c r="O646" s="5"/>
    </row>
    <row r="647" spans="2:15" x14ac:dyDescent="0.25">
      <c r="B647" s="1"/>
      <c r="C647" s="1"/>
      <c r="D647" s="8"/>
      <c r="E647" s="8"/>
      <c r="F647" s="8"/>
      <c r="G647" s="8"/>
      <c r="H647" s="8"/>
      <c r="I647" s="8"/>
      <c r="J647" s="8"/>
      <c r="K647" s="5"/>
      <c r="L647" s="5"/>
      <c r="M647" s="5"/>
      <c r="N647" s="5"/>
      <c r="O647" s="5"/>
    </row>
    <row r="648" spans="2:15" x14ac:dyDescent="0.25">
      <c r="B648" s="1"/>
      <c r="C648" s="1"/>
      <c r="D648" s="8"/>
      <c r="E648" s="8"/>
      <c r="F648" s="8"/>
      <c r="G648" s="8"/>
      <c r="H648" s="8"/>
      <c r="I648" s="8"/>
      <c r="J648" s="8"/>
      <c r="K648" s="5"/>
      <c r="L648" s="5"/>
      <c r="M648" s="5"/>
      <c r="N648" s="5"/>
      <c r="O648" s="5"/>
    </row>
    <row r="649" spans="2:15" x14ac:dyDescent="0.25">
      <c r="B649" s="1"/>
      <c r="C649" s="1"/>
      <c r="D649" s="8"/>
      <c r="E649" s="8"/>
      <c r="F649" s="8"/>
      <c r="G649" s="8"/>
      <c r="H649" s="8"/>
      <c r="I649" s="8"/>
      <c r="J649" s="8"/>
      <c r="K649" s="5"/>
      <c r="L649" s="5"/>
      <c r="M649" s="5"/>
      <c r="N649" s="5"/>
      <c r="O649" s="5"/>
    </row>
    <row r="650" spans="2:15" x14ac:dyDescent="0.25">
      <c r="B650" s="1"/>
      <c r="C650" s="1"/>
      <c r="D650" s="8"/>
      <c r="E650" s="8"/>
      <c r="F650" s="8"/>
      <c r="G650" s="8"/>
      <c r="H650" s="8"/>
      <c r="I650" s="8"/>
      <c r="J650" s="8"/>
      <c r="K650" s="5"/>
      <c r="L650" s="5"/>
      <c r="M650" s="5"/>
      <c r="N650" s="5"/>
      <c r="O650" s="5"/>
    </row>
    <row r="651" spans="2:15" x14ac:dyDescent="0.25">
      <c r="B651" s="1"/>
      <c r="C651" s="1"/>
      <c r="D651" s="8"/>
      <c r="E651" s="8"/>
      <c r="F651" s="8"/>
      <c r="G651" s="8"/>
      <c r="H651" s="8"/>
      <c r="I651" s="8"/>
      <c r="J651" s="8"/>
      <c r="K651" s="5"/>
      <c r="L651" s="5"/>
      <c r="M651" s="5"/>
      <c r="N651" s="5"/>
      <c r="O651" s="5"/>
    </row>
    <row r="652" spans="2:15" x14ac:dyDescent="0.25">
      <c r="B652" s="1"/>
      <c r="C652" s="1"/>
      <c r="D652" s="8"/>
      <c r="E652" s="8"/>
      <c r="F652" s="8"/>
      <c r="G652" s="8"/>
      <c r="H652" s="8"/>
      <c r="I652" s="8"/>
      <c r="J652" s="8"/>
      <c r="K652" s="5"/>
      <c r="L652" s="5"/>
      <c r="M652" s="5"/>
      <c r="N652" s="5"/>
      <c r="O652" s="5"/>
    </row>
    <row r="653" spans="2:15" x14ac:dyDescent="0.25">
      <c r="B653" s="1"/>
      <c r="C653" s="1"/>
      <c r="D653" s="8"/>
      <c r="E653" s="8"/>
      <c r="F653" s="8"/>
      <c r="G653" s="8"/>
      <c r="H653" s="8"/>
      <c r="I653" s="8"/>
      <c r="J653" s="8"/>
      <c r="K653" s="5"/>
      <c r="L653" s="5"/>
      <c r="M653" s="5"/>
      <c r="N653" s="5"/>
      <c r="O653" s="5"/>
    </row>
    <row r="654" spans="2:15" x14ac:dyDescent="0.25">
      <c r="B654" s="1"/>
      <c r="C654" s="1"/>
      <c r="D654" s="8"/>
      <c r="E654" s="8"/>
      <c r="F654" s="8"/>
      <c r="G654" s="8"/>
      <c r="H654" s="8"/>
      <c r="I654" s="8"/>
      <c r="J654" s="8"/>
      <c r="K654" s="5"/>
      <c r="L654" s="5"/>
      <c r="M654" s="5"/>
      <c r="N654" s="5"/>
      <c r="O654" s="5"/>
    </row>
    <row r="655" spans="2:15" x14ac:dyDescent="0.25">
      <c r="B655" s="1"/>
      <c r="C655" s="1"/>
      <c r="D655" s="8"/>
      <c r="E655" s="8"/>
      <c r="F655" s="8"/>
      <c r="G655" s="8"/>
      <c r="H655" s="8"/>
      <c r="I655" s="8"/>
      <c r="J655" s="8"/>
      <c r="K655" s="5"/>
      <c r="L655" s="5"/>
      <c r="M655" s="5"/>
      <c r="N655" s="5"/>
      <c r="O655" s="5"/>
    </row>
    <row r="656" spans="2:15" x14ac:dyDescent="0.25">
      <c r="B656" s="1"/>
      <c r="C656" s="1"/>
      <c r="D656" s="8"/>
      <c r="E656" s="8"/>
      <c r="F656" s="8"/>
      <c r="G656" s="8"/>
      <c r="H656" s="8"/>
      <c r="I656" s="8"/>
      <c r="J656" s="8"/>
      <c r="K656" s="5"/>
      <c r="L656" s="5"/>
      <c r="M656" s="5"/>
      <c r="N656" s="5"/>
      <c r="O656" s="5"/>
    </row>
    <row r="657" spans="2:15" x14ac:dyDescent="0.25">
      <c r="B657" s="1"/>
      <c r="C657" s="1"/>
      <c r="D657" s="8"/>
      <c r="E657" s="8"/>
      <c r="F657" s="8"/>
      <c r="G657" s="8"/>
      <c r="H657" s="8"/>
      <c r="I657" s="8"/>
      <c r="J657" s="8"/>
      <c r="K657" s="5"/>
      <c r="L657" s="5"/>
      <c r="M657" s="5"/>
      <c r="N657" s="5"/>
      <c r="O657" s="5"/>
    </row>
    <row r="658" spans="2:15" x14ac:dyDescent="0.25">
      <c r="B658" s="1"/>
      <c r="C658" s="1"/>
      <c r="D658" s="8"/>
      <c r="E658" s="8"/>
      <c r="F658" s="8"/>
      <c r="G658" s="8"/>
      <c r="H658" s="8"/>
      <c r="I658" s="8"/>
      <c r="J658" s="8"/>
      <c r="K658" s="5"/>
      <c r="L658" s="5"/>
      <c r="M658" s="5"/>
      <c r="N658" s="5"/>
      <c r="O658" s="5"/>
    </row>
    <row r="659" spans="2:15" x14ac:dyDescent="0.25">
      <c r="B659" s="1"/>
      <c r="C659" s="1"/>
      <c r="D659" s="8"/>
      <c r="E659" s="8"/>
      <c r="F659" s="8"/>
      <c r="G659" s="8"/>
      <c r="H659" s="8"/>
      <c r="I659" s="8"/>
      <c r="J659" s="8"/>
      <c r="K659" s="5"/>
      <c r="L659" s="5"/>
      <c r="M659" s="5"/>
      <c r="N659" s="5"/>
      <c r="O659" s="5"/>
    </row>
    <row r="660" spans="2:15" x14ac:dyDescent="0.25">
      <c r="B660" s="1"/>
      <c r="C660" s="1"/>
      <c r="D660" s="8"/>
      <c r="E660" s="8"/>
      <c r="F660" s="8"/>
      <c r="G660" s="8"/>
      <c r="H660" s="8"/>
      <c r="I660" s="8"/>
      <c r="J660" s="8"/>
      <c r="K660" s="5"/>
      <c r="L660" s="5"/>
      <c r="M660" s="5"/>
      <c r="N660" s="5"/>
      <c r="O660" s="5"/>
    </row>
    <row r="661" spans="2:15" x14ac:dyDescent="0.25">
      <c r="B661" s="1"/>
      <c r="C661" s="1"/>
      <c r="D661" s="8"/>
      <c r="E661" s="8"/>
      <c r="F661" s="8"/>
      <c r="G661" s="8"/>
      <c r="H661" s="8"/>
      <c r="I661" s="8"/>
      <c r="J661" s="8"/>
      <c r="K661" s="5"/>
      <c r="L661" s="5"/>
      <c r="M661" s="5"/>
      <c r="N661" s="5"/>
      <c r="O661" s="5"/>
    </row>
    <row r="662" spans="2:15" x14ac:dyDescent="0.25">
      <c r="B662" s="1"/>
      <c r="C662" s="1"/>
      <c r="D662" s="8"/>
      <c r="E662" s="8"/>
      <c r="F662" s="8"/>
      <c r="G662" s="8"/>
      <c r="H662" s="8"/>
      <c r="I662" s="8"/>
      <c r="J662" s="8"/>
      <c r="K662" s="5"/>
      <c r="L662" s="5"/>
      <c r="M662" s="5"/>
      <c r="N662" s="5"/>
      <c r="O662" s="5"/>
    </row>
    <row r="663" spans="2:15" x14ac:dyDescent="0.25">
      <c r="B663" s="1"/>
      <c r="C663" s="1"/>
      <c r="D663" s="8"/>
      <c r="E663" s="8"/>
      <c r="F663" s="8"/>
      <c r="G663" s="8"/>
      <c r="H663" s="8"/>
      <c r="I663" s="8"/>
      <c r="J663" s="8"/>
      <c r="K663" s="5"/>
      <c r="L663" s="5"/>
      <c r="M663" s="5"/>
      <c r="N663" s="5"/>
      <c r="O663" s="5"/>
    </row>
    <row r="664" spans="2:15" x14ac:dyDescent="0.25">
      <c r="B664" s="1"/>
      <c r="C664" s="1"/>
      <c r="D664" s="8"/>
      <c r="E664" s="8"/>
      <c r="F664" s="8"/>
      <c r="G664" s="8"/>
      <c r="H664" s="8"/>
      <c r="I664" s="8"/>
      <c r="J664" s="8"/>
      <c r="K664" s="5"/>
      <c r="L664" s="5"/>
      <c r="M664" s="5"/>
      <c r="N664" s="5"/>
      <c r="O664" s="5"/>
    </row>
    <row r="665" spans="2:15" x14ac:dyDescent="0.25">
      <c r="B665" s="1"/>
      <c r="C665" s="1"/>
      <c r="D665" s="8"/>
      <c r="E665" s="8"/>
      <c r="F665" s="8"/>
      <c r="G665" s="8"/>
      <c r="H665" s="8"/>
      <c r="I665" s="8"/>
      <c r="J665" s="8"/>
      <c r="K665" s="5"/>
      <c r="L665" s="5"/>
      <c r="M665" s="5"/>
      <c r="N665" s="5"/>
      <c r="O665" s="5"/>
    </row>
    <row r="666" spans="2:15" x14ac:dyDescent="0.25">
      <c r="B666" s="1"/>
      <c r="C666" s="1"/>
      <c r="D666" s="8"/>
      <c r="E666" s="8"/>
      <c r="F666" s="8"/>
      <c r="G666" s="8"/>
      <c r="H666" s="8"/>
      <c r="I666" s="8"/>
      <c r="J666" s="8"/>
      <c r="K666" s="5"/>
      <c r="L666" s="5"/>
      <c r="M666" s="5"/>
      <c r="N666" s="5"/>
      <c r="O666" s="5"/>
    </row>
    <row r="667" spans="2:15" x14ac:dyDescent="0.25">
      <c r="B667" s="1"/>
      <c r="C667" s="1"/>
      <c r="D667" s="8"/>
      <c r="E667" s="8"/>
      <c r="F667" s="8"/>
      <c r="G667" s="8"/>
      <c r="H667" s="8"/>
      <c r="I667" s="8"/>
      <c r="J667" s="8"/>
      <c r="K667" s="5"/>
      <c r="L667" s="5"/>
      <c r="M667" s="5"/>
      <c r="N667" s="5"/>
      <c r="O667" s="5"/>
    </row>
    <row r="668" spans="2:15" x14ac:dyDescent="0.25">
      <c r="B668" s="1"/>
      <c r="C668" s="1"/>
      <c r="D668" s="8"/>
      <c r="E668" s="8"/>
      <c r="F668" s="8"/>
      <c r="G668" s="8"/>
      <c r="H668" s="8"/>
      <c r="I668" s="8"/>
      <c r="J668" s="8"/>
      <c r="K668" s="5"/>
      <c r="L668" s="5"/>
      <c r="M668" s="5"/>
      <c r="N668" s="5"/>
      <c r="O668" s="5"/>
    </row>
    <row r="669" spans="2:15" x14ac:dyDescent="0.25">
      <c r="B669" s="1"/>
      <c r="C669" s="1"/>
      <c r="D669" s="8"/>
      <c r="E669" s="8"/>
      <c r="F669" s="8"/>
      <c r="G669" s="8"/>
      <c r="H669" s="8"/>
      <c r="I669" s="8"/>
      <c r="J669" s="8"/>
      <c r="K669" s="5"/>
      <c r="L669" s="5"/>
      <c r="M669" s="5"/>
      <c r="N669" s="5"/>
      <c r="O669" s="5"/>
    </row>
    <row r="670" spans="2:15" x14ac:dyDescent="0.25">
      <c r="B670" s="1"/>
      <c r="C670" s="1"/>
      <c r="D670" s="8"/>
      <c r="E670" s="8"/>
      <c r="F670" s="8"/>
      <c r="G670" s="8"/>
      <c r="H670" s="8"/>
      <c r="I670" s="8"/>
      <c r="J670" s="8"/>
      <c r="K670" s="5"/>
      <c r="L670" s="5"/>
      <c r="M670" s="5"/>
      <c r="N670" s="5"/>
      <c r="O670" s="5"/>
    </row>
    <row r="671" spans="2:15" x14ac:dyDescent="0.25">
      <c r="B671" s="1"/>
      <c r="C671" s="1"/>
      <c r="D671" s="8"/>
      <c r="E671" s="8"/>
      <c r="F671" s="8"/>
      <c r="G671" s="8"/>
      <c r="H671" s="8"/>
      <c r="I671" s="8"/>
      <c r="J671" s="8"/>
      <c r="K671" s="5"/>
      <c r="L671" s="5"/>
      <c r="M671" s="5"/>
      <c r="N671" s="5"/>
      <c r="O671" s="5"/>
    </row>
    <row r="672" spans="2:15" x14ac:dyDescent="0.25">
      <c r="B672" s="1"/>
      <c r="C672" s="1"/>
      <c r="D672" s="8"/>
      <c r="E672" s="8"/>
      <c r="F672" s="8"/>
      <c r="G672" s="8"/>
      <c r="H672" s="8"/>
      <c r="I672" s="8"/>
      <c r="J672" s="8"/>
      <c r="K672" s="5"/>
      <c r="L672" s="5"/>
      <c r="M672" s="5"/>
      <c r="N672" s="5"/>
      <c r="O672" s="5"/>
    </row>
    <row r="673" spans="2:15" x14ac:dyDescent="0.25">
      <c r="B673" s="1"/>
      <c r="C673" s="1"/>
      <c r="D673" s="8"/>
      <c r="E673" s="8"/>
      <c r="F673" s="8"/>
      <c r="G673" s="8"/>
      <c r="H673" s="8"/>
      <c r="I673" s="8"/>
      <c r="J673" s="8"/>
      <c r="K673" s="5"/>
      <c r="L673" s="5"/>
      <c r="M673" s="5"/>
      <c r="N673" s="5"/>
      <c r="O673" s="5"/>
    </row>
    <row r="674" spans="2:15" x14ac:dyDescent="0.25">
      <c r="B674" s="1"/>
      <c r="C674" s="1"/>
      <c r="D674" s="8"/>
      <c r="E674" s="8"/>
      <c r="F674" s="8"/>
      <c r="G674" s="8"/>
      <c r="H674" s="8"/>
      <c r="I674" s="8"/>
      <c r="J674" s="8"/>
      <c r="K674" s="5"/>
      <c r="L674" s="5"/>
      <c r="M674" s="5"/>
      <c r="N674" s="5"/>
      <c r="O674" s="5"/>
    </row>
    <row r="675" spans="2:15" x14ac:dyDescent="0.25">
      <c r="B675" s="1"/>
      <c r="C675" s="1"/>
      <c r="D675" s="8"/>
      <c r="E675" s="8"/>
      <c r="F675" s="8"/>
      <c r="G675" s="8"/>
      <c r="H675" s="8"/>
      <c r="I675" s="8"/>
      <c r="J675" s="8"/>
      <c r="K675" s="5"/>
      <c r="L675" s="5"/>
      <c r="M675" s="5"/>
      <c r="N675" s="5"/>
      <c r="O675" s="5"/>
    </row>
    <row r="676" spans="2:15" x14ac:dyDescent="0.25">
      <c r="B676" s="1"/>
      <c r="C676" s="1"/>
      <c r="D676" s="8"/>
      <c r="E676" s="8"/>
      <c r="F676" s="8"/>
      <c r="G676" s="8"/>
      <c r="H676" s="8"/>
      <c r="I676" s="8"/>
      <c r="J676" s="8"/>
      <c r="K676" s="5"/>
      <c r="L676" s="5"/>
      <c r="M676" s="5"/>
      <c r="N676" s="5"/>
      <c r="O676" s="5"/>
    </row>
    <row r="677" spans="2:15" x14ac:dyDescent="0.25">
      <c r="B677" s="1"/>
      <c r="C677" s="1"/>
      <c r="D677" s="8"/>
      <c r="E677" s="8"/>
      <c r="F677" s="8"/>
      <c r="G677" s="8"/>
      <c r="H677" s="8"/>
      <c r="I677" s="8"/>
      <c r="J677" s="8"/>
      <c r="K677" s="5"/>
      <c r="L677" s="5"/>
      <c r="M677" s="5"/>
      <c r="N677" s="5"/>
      <c r="O677" s="5"/>
    </row>
    <row r="678" spans="2:15" x14ac:dyDescent="0.25">
      <c r="B678" s="1"/>
      <c r="C678" s="1"/>
      <c r="D678" s="8"/>
      <c r="E678" s="8"/>
      <c r="F678" s="8"/>
      <c r="G678" s="8"/>
      <c r="H678" s="8"/>
      <c r="I678" s="8"/>
      <c r="J678" s="8"/>
      <c r="K678" s="5"/>
      <c r="L678" s="5"/>
      <c r="M678" s="5"/>
      <c r="N678" s="5"/>
      <c r="O678" s="5"/>
    </row>
    <row r="679" spans="2:15" x14ac:dyDescent="0.25">
      <c r="B679" s="1"/>
      <c r="C679" s="1"/>
      <c r="D679" s="8"/>
      <c r="E679" s="8"/>
      <c r="F679" s="8"/>
      <c r="G679" s="8"/>
      <c r="H679" s="8"/>
      <c r="I679" s="8"/>
      <c r="J679" s="8"/>
      <c r="K679" s="5"/>
      <c r="L679" s="5"/>
      <c r="M679" s="5"/>
      <c r="N679" s="5"/>
      <c r="O679" s="5"/>
    </row>
    <row r="680" spans="2:15" x14ac:dyDescent="0.25">
      <c r="B680" s="1"/>
      <c r="C680" s="1"/>
      <c r="D680" s="8"/>
      <c r="E680" s="8"/>
      <c r="F680" s="8"/>
      <c r="G680" s="8"/>
      <c r="H680" s="8"/>
      <c r="I680" s="8"/>
      <c r="J680" s="8"/>
      <c r="K680" s="5"/>
      <c r="L680" s="5"/>
      <c r="M680" s="5"/>
      <c r="N680" s="5"/>
      <c r="O680" s="5"/>
    </row>
    <row r="681" spans="2:15" x14ac:dyDescent="0.25">
      <c r="B681" s="1"/>
      <c r="C681" s="1"/>
      <c r="D681" s="8"/>
      <c r="E681" s="8"/>
      <c r="F681" s="8"/>
      <c r="G681" s="8"/>
      <c r="H681" s="8"/>
      <c r="I681" s="8"/>
      <c r="J681" s="8"/>
      <c r="K681" s="5"/>
      <c r="L681" s="5"/>
      <c r="M681" s="5"/>
      <c r="N681" s="5"/>
      <c r="O681" s="5"/>
    </row>
    <row r="682" spans="2:15" x14ac:dyDescent="0.25">
      <c r="B682" s="1"/>
      <c r="C682" s="1"/>
      <c r="D682" s="8"/>
      <c r="E682" s="8"/>
      <c r="F682" s="8"/>
      <c r="G682" s="8"/>
      <c r="H682" s="8"/>
      <c r="I682" s="8"/>
      <c r="J682" s="8"/>
      <c r="K682" s="5"/>
      <c r="L682" s="5"/>
      <c r="M682" s="5"/>
      <c r="N682" s="5"/>
      <c r="O682" s="5"/>
    </row>
    <row r="683" spans="2:15" x14ac:dyDescent="0.25">
      <c r="B683" s="1"/>
      <c r="C683" s="1"/>
      <c r="D683" s="8"/>
      <c r="E683" s="8"/>
      <c r="F683" s="8"/>
      <c r="G683" s="8"/>
      <c r="H683" s="8"/>
      <c r="I683" s="8"/>
      <c r="J683" s="8"/>
      <c r="K683" s="5"/>
      <c r="L683" s="5"/>
      <c r="M683" s="5"/>
      <c r="N683" s="5"/>
      <c r="O683" s="5"/>
    </row>
    <row r="684" spans="2:15" x14ac:dyDescent="0.25">
      <c r="B684" s="1"/>
      <c r="C684" s="1"/>
      <c r="D684" s="8"/>
      <c r="E684" s="8"/>
      <c r="F684" s="8"/>
      <c r="G684" s="8"/>
      <c r="H684" s="8"/>
      <c r="I684" s="8"/>
      <c r="J684" s="8"/>
      <c r="K684" s="5"/>
      <c r="L684" s="5"/>
      <c r="M684" s="5"/>
      <c r="N684" s="5"/>
      <c r="O684" s="5"/>
    </row>
    <row r="685" spans="2:15" x14ac:dyDescent="0.25">
      <c r="B685" s="1"/>
      <c r="C685" s="1"/>
      <c r="D685" s="8"/>
      <c r="E685" s="8"/>
      <c r="F685" s="8"/>
      <c r="G685" s="8"/>
      <c r="H685" s="8"/>
      <c r="I685" s="8"/>
      <c r="J685" s="8"/>
      <c r="K685" s="5"/>
      <c r="L685" s="5"/>
      <c r="M685" s="5"/>
      <c r="N685" s="5"/>
      <c r="O685" s="5"/>
    </row>
    <row r="686" spans="2:15" x14ac:dyDescent="0.25">
      <c r="B686" s="1"/>
      <c r="C686" s="1"/>
      <c r="D686" s="8"/>
      <c r="E686" s="8"/>
      <c r="F686" s="8"/>
      <c r="G686" s="8"/>
      <c r="H686" s="8"/>
      <c r="I686" s="8"/>
      <c r="J686" s="8"/>
      <c r="K686" s="5"/>
      <c r="L686" s="5"/>
      <c r="M686" s="5"/>
      <c r="N686" s="5"/>
      <c r="O686" s="5"/>
    </row>
    <row r="687" spans="2:15" x14ac:dyDescent="0.25">
      <c r="B687" s="1"/>
      <c r="C687" s="1"/>
      <c r="D687" s="8"/>
      <c r="E687" s="8"/>
      <c r="F687" s="8"/>
      <c r="G687" s="8"/>
      <c r="H687" s="8"/>
      <c r="I687" s="8"/>
      <c r="J687" s="8"/>
      <c r="K687" s="5"/>
      <c r="L687" s="5"/>
      <c r="M687" s="5"/>
      <c r="N687" s="5"/>
      <c r="O687" s="5"/>
    </row>
    <row r="688" spans="2:15" x14ac:dyDescent="0.25">
      <c r="B688" s="1"/>
      <c r="C688" s="1"/>
      <c r="D688" s="8"/>
      <c r="E688" s="8"/>
      <c r="F688" s="8"/>
      <c r="G688" s="8"/>
      <c r="H688" s="8"/>
      <c r="I688" s="8"/>
      <c r="J688" s="8"/>
      <c r="K688" s="5"/>
      <c r="L688" s="5"/>
      <c r="M688" s="5"/>
      <c r="N688" s="5"/>
      <c r="O688" s="5"/>
    </row>
    <row r="689" spans="2:15" x14ac:dyDescent="0.25">
      <c r="B689" s="1"/>
      <c r="C689" s="1"/>
      <c r="D689" s="8"/>
      <c r="E689" s="8"/>
      <c r="F689" s="8"/>
      <c r="G689" s="8"/>
      <c r="H689" s="8"/>
      <c r="I689" s="8"/>
      <c r="J689" s="8"/>
      <c r="K689" s="5"/>
      <c r="L689" s="5"/>
      <c r="M689" s="5"/>
      <c r="N689" s="5"/>
      <c r="O689" s="5"/>
    </row>
    <row r="690" spans="2:15" x14ac:dyDescent="0.25">
      <c r="B690" s="1"/>
      <c r="C690" s="1"/>
      <c r="D690" s="8"/>
      <c r="E690" s="8"/>
      <c r="F690" s="8"/>
      <c r="G690" s="8"/>
      <c r="H690" s="8"/>
      <c r="I690" s="8"/>
      <c r="J690" s="8"/>
      <c r="K690" s="5"/>
      <c r="L690" s="5"/>
      <c r="M690" s="5"/>
      <c r="N690" s="5"/>
      <c r="O690" s="5"/>
    </row>
    <row r="691" spans="2:15" x14ac:dyDescent="0.25">
      <c r="B691" s="1"/>
      <c r="C691" s="1"/>
      <c r="D691" s="8"/>
      <c r="E691" s="8"/>
      <c r="F691" s="8"/>
      <c r="G691" s="8"/>
      <c r="H691" s="8"/>
      <c r="I691" s="8"/>
      <c r="J691" s="8"/>
      <c r="K691" s="5"/>
      <c r="L691" s="5"/>
      <c r="M691" s="5"/>
      <c r="N691" s="5"/>
      <c r="O691" s="5"/>
    </row>
    <row r="692" spans="2:15" x14ac:dyDescent="0.25">
      <c r="B692" s="1"/>
      <c r="C692" s="1"/>
      <c r="D692" s="8"/>
      <c r="E692" s="8"/>
      <c r="F692" s="8"/>
      <c r="G692" s="8"/>
      <c r="H692" s="8"/>
      <c r="I692" s="8"/>
      <c r="J692" s="8"/>
      <c r="K692" s="5"/>
      <c r="L692" s="5"/>
      <c r="M692" s="5"/>
      <c r="N692" s="5"/>
      <c r="O692" s="5"/>
    </row>
    <row r="693" spans="2:15" x14ac:dyDescent="0.25">
      <c r="B693" s="1"/>
      <c r="C693" s="1"/>
      <c r="D693" s="8"/>
      <c r="E693" s="8"/>
      <c r="F693" s="8"/>
      <c r="G693" s="8"/>
      <c r="H693" s="8"/>
      <c r="I693" s="8"/>
      <c r="J693" s="8"/>
      <c r="K693" s="5"/>
      <c r="L693" s="5"/>
      <c r="M693" s="5"/>
      <c r="N693" s="5"/>
      <c r="O693" s="5"/>
    </row>
    <row r="694" spans="2:15" x14ac:dyDescent="0.25">
      <c r="B694" s="1"/>
      <c r="C694" s="1"/>
      <c r="D694" s="8"/>
      <c r="E694" s="8"/>
      <c r="F694" s="8"/>
      <c r="G694" s="8"/>
      <c r="H694" s="8"/>
      <c r="I694" s="8"/>
      <c r="J694" s="8"/>
      <c r="K694" s="5"/>
      <c r="L694" s="5"/>
      <c r="M694" s="5"/>
      <c r="N694" s="5"/>
      <c r="O694" s="5"/>
    </row>
    <row r="695" spans="2:15" x14ac:dyDescent="0.25">
      <c r="B695" s="1"/>
      <c r="C695" s="1"/>
      <c r="D695" s="8"/>
      <c r="E695" s="8"/>
      <c r="F695" s="8"/>
      <c r="G695" s="8"/>
      <c r="H695" s="8"/>
      <c r="I695" s="8"/>
      <c r="J695" s="8"/>
      <c r="K695" s="5"/>
      <c r="L695" s="5"/>
      <c r="M695" s="5"/>
      <c r="N695" s="5"/>
      <c r="O695" s="5"/>
    </row>
    <row r="696" spans="2:15" x14ac:dyDescent="0.25">
      <c r="B696" s="1"/>
      <c r="C696" s="1"/>
      <c r="D696" s="8"/>
      <c r="E696" s="8"/>
      <c r="F696" s="8"/>
      <c r="G696" s="8"/>
      <c r="H696" s="8"/>
      <c r="I696" s="8"/>
      <c r="J696" s="8"/>
      <c r="K696" s="5"/>
      <c r="L696" s="5"/>
      <c r="M696" s="5"/>
      <c r="N696" s="5"/>
      <c r="O696" s="5"/>
    </row>
    <row r="697" spans="2:15" x14ac:dyDescent="0.25">
      <c r="B697" s="1"/>
      <c r="C697" s="1"/>
      <c r="D697" s="8"/>
      <c r="E697" s="8"/>
      <c r="F697" s="8"/>
      <c r="G697" s="8"/>
      <c r="H697" s="8"/>
      <c r="I697" s="8"/>
      <c r="J697" s="8"/>
      <c r="K697" s="5"/>
      <c r="L697" s="5"/>
      <c r="M697" s="5"/>
      <c r="N697" s="5"/>
      <c r="O697" s="5"/>
    </row>
    <row r="698" spans="2:15" x14ac:dyDescent="0.25">
      <c r="B698" s="1"/>
      <c r="C698" s="1"/>
      <c r="D698" s="8"/>
      <c r="E698" s="8"/>
      <c r="F698" s="8"/>
      <c r="G698" s="8"/>
      <c r="H698" s="8"/>
      <c r="I698" s="8"/>
      <c r="J698" s="8"/>
      <c r="K698" s="5"/>
      <c r="L698" s="5"/>
      <c r="M698" s="5"/>
      <c r="N698" s="5"/>
      <c r="O698" s="5"/>
    </row>
    <row r="699" spans="2:15" x14ac:dyDescent="0.25">
      <c r="B699" s="1"/>
      <c r="C699" s="1"/>
      <c r="D699" s="8"/>
      <c r="E699" s="8"/>
      <c r="F699" s="8"/>
      <c r="G699" s="8"/>
      <c r="H699" s="8"/>
      <c r="I699" s="8"/>
      <c r="J699" s="8"/>
      <c r="K699" s="5"/>
      <c r="L699" s="5"/>
      <c r="M699" s="5"/>
      <c r="N699" s="5"/>
      <c r="O699" s="5"/>
    </row>
    <row r="700" spans="2:15" x14ac:dyDescent="0.25">
      <c r="B700" s="1"/>
      <c r="C700" s="1"/>
      <c r="D700" s="8"/>
      <c r="E700" s="8"/>
      <c r="F700" s="8"/>
      <c r="G700" s="8"/>
      <c r="H700" s="8"/>
      <c r="I700" s="8"/>
      <c r="J700" s="8"/>
      <c r="K700" s="5"/>
      <c r="L700" s="5"/>
      <c r="M700" s="5"/>
      <c r="N700" s="5"/>
      <c r="O700" s="5"/>
    </row>
    <row r="701" spans="2:15" x14ac:dyDescent="0.25">
      <c r="B701" s="1"/>
      <c r="C701" s="1"/>
      <c r="D701" s="8"/>
      <c r="E701" s="8"/>
      <c r="F701" s="8"/>
      <c r="G701" s="8"/>
      <c r="H701" s="8"/>
      <c r="I701" s="8"/>
      <c r="J701" s="8"/>
      <c r="K701" s="5"/>
      <c r="L701" s="5"/>
      <c r="M701" s="5"/>
      <c r="N701" s="5"/>
      <c r="O701" s="5"/>
    </row>
    <row r="702" spans="2:15" x14ac:dyDescent="0.25">
      <c r="B702" s="1"/>
      <c r="C702" s="1"/>
      <c r="D702" s="8"/>
      <c r="E702" s="8"/>
      <c r="F702" s="8"/>
      <c r="G702" s="8"/>
      <c r="H702" s="8"/>
      <c r="I702" s="8"/>
      <c r="J702" s="8"/>
      <c r="K702" s="5"/>
      <c r="L702" s="5"/>
      <c r="M702" s="5"/>
      <c r="N702" s="5"/>
      <c r="O702" s="5"/>
    </row>
    <row r="703" spans="2:15" x14ac:dyDescent="0.25">
      <c r="B703" s="1"/>
      <c r="C703" s="1"/>
      <c r="D703" s="8"/>
      <c r="E703" s="8"/>
      <c r="F703" s="8"/>
      <c r="G703" s="8"/>
      <c r="H703" s="8"/>
      <c r="I703" s="8"/>
      <c r="J703" s="8"/>
      <c r="K703" s="5"/>
      <c r="L703" s="5"/>
      <c r="M703" s="5"/>
      <c r="N703" s="5"/>
      <c r="O703" s="5"/>
    </row>
    <row r="704" spans="2:15" x14ac:dyDescent="0.25">
      <c r="B704" s="1"/>
      <c r="C704" s="1"/>
      <c r="D704" s="8"/>
      <c r="E704" s="8"/>
      <c r="F704" s="8"/>
      <c r="G704" s="8"/>
      <c r="H704" s="8"/>
      <c r="I704" s="8"/>
      <c r="J704" s="8"/>
      <c r="K704" s="5"/>
      <c r="L704" s="5"/>
      <c r="M704" s="5"/>
      <c r="N704" s="5"/>
      <c r="O704" s="5"/>
    </row>
    <row r="705" spans="2:15" x14ac:dyDescent="0.25">
      <c r="B705" s="1"/>
      <c r="C705" s="1"/>
      <c r="D705" s="8"/>
      <c r="E705" s="8"/>
      <c r="F705" s="8"/>
      <c r="G705" s="8"/>
      <c r="H705" s="8"/>
      <c r="I705" s="8"/>
      <c r="J705" s="8"/>
      <c r="K705" s="5"/>
      <c r="L705" s="5"/>
      <c r="M705" s="5"/>
      <c r="N705" s="5"/>
      <c r="O705" s="5"/>
    </row>
    <row r="706" spans="2:15" x14ac:dyDescent="0.25">
      <c r="B706" s="1"/>
      <c r="C706" s="1"/>
      <c r="D706" s="8"/>
      <c r="E706" s="8"/>
      <c r="F706" s="8"/>
      <c r="G706" s="8"/>
      <c r="H706" s="8"/>
      <c r="I706" s="8"/>
      <c r="J706" s="8"/>
      <c r="K706" s="5"/>
      <c r="L706" s="5"/>
      <c r="M706" s="5"/>
      <c r="N706" s="5"/>
      <c r="O706" s="5"/>
    </row>
    <row r="707" spans="2:15" x14ac:dyDescent="0.25">
      <c r="B707" s="1"/>
      <c r="C707" s="1"/>
      <c r="D707" s="8"/>
      <c r="E707" s="8"/>
      <c r="F707" s="8"/>
      <c r="G707" s="8"/>
      <c r="H707" s="8"/>
      <c r="I707" s="8"/>
      <c r="J707" s="8"/>
      <c r="K707" s="5"/>
      <c r="L707" s="5"/>
      <c r="M707" s="5"/>
      <c r="N707" s="5"/>
      <c r="O707" s="5"/>
    </row>
    <row r="708" spans="2:15" x14ac:dyDescent="0.25">
      <c r="B708" s="1"/>
      <c r="C708" s="1"/>
      <c r="D708" s="8"/>
      <c r="E708" s="8"/>
      <c r="F708" s="8"/>
      <c r="G708" s="8"/>
      <c r="H708" s="8"/>
      <c r="I708" s="8"/>
      <c r="J708" s="8"/>
      <c r="K708" s="5"/>
      <c r="L708" s="5"/>
      <c r="M708" s="5"/>
      <c r="N708" s="5"/>
      <c r="O708" s="5"/>
    </row>
    <row r="709" spans="2:15" x14ac:dyDescent="0.25">
      <c r="B709" s="1"/>
      <c r="C709" s="1"/>
      <c r="D709" s="8"/>
      <c r="E709" s="8"/>
      <c r="F709" s="8"/>
      <c r="G709" s="8"/>
      <c r="H709" s="8"/>
      <c r="I709" s="8"/>
      <c r="J709" s="8"/>
      <c r="K709" s="5"/>
      <c r="L709" s="5"/>
      <c r="M709" s="5"/>
      <c r="N709" s="5"/>
      <c r="O709" s="5"/>
    </row>
    <row r="710" spans="2:15" x14ac:dyDescent="0.25">
      <c r="B710" s="1"/>
      <c r="C710" s="1"/>
      <c r="D710" s="8"/>
      <c r="E710" s="8"/>
      <c r="F710" s="8"/>
      <c r="G710" s="8"/>
      <c r="H710" s="8"/>
      <c r="I710" s="8"/>
      <c r="J710" s="8"/>
      <c r="K710" s="5"/>
      <c r="L710" s="5"/>
      <c r="M710" s="5"/>
      <c r="N710" s="5"/>
      <c r="O710" s="5"/>
    </row>
    <row r="711" spans="2:15" x14ac:dyDescent="0.25">
      <c r="B711" s="1"/>
      <c r="C711" s="1"/>
      <c r="D711" s="8"/>
      <c r="E711" s="8"/>
      <c r="F711" s="8"/>
      <c r="G711" s="8"/>
      <c r="H711" s="8"/>
      <c r="I711" s="8"/>
      <c r="J711" s="8"/>
      <c r="K711" s="5"/>
      <c r="L711" s="5"/>
      <c r="M711" s="5"/>
      <c r="N711" s="5"/>
      <c r="O711" s="5"/>
    </row>
    <row r="712" spans="2:15" x14ac:dyDescent="0.25">
      <c r="B712" s="1"/>
      <c r="C712" s="1"/>
      <c r="D712" s="8"/>
      <c r="E712" s="8"/>
      <c r="F712" s="8"/>
      <c r="G712" s="8"/>
      <c r="H712" s="8"/>
      <c r="I712" s="8"/>
      <c r="J712" s="8"/>
      <c r="K712" s="5"/>
      <c r="L712" s="5"/>
      <c r="M712" s="5"/>
      <c r="N712" s="5"/>
      <c r="O712" s="5"/>
    </row>
    <row r="713" spans="2:15" x14ac:dyDescent="0.25">
      <c r="B713" s="1"/>
      <c r="C713" s="1"/>
      <c r="D713" s="8"/>
      <c r="E713" s="8"/>
      <c r="F713" s="8"/>
      <c r="G713" s="8"/>
      <c r="H713" s="8"/>
      <c r="I713" s="8"/>
      <c r="J713" s="8"/>
      <c r="K713" s="5"/>
      <c r="L713" s="5"/>
      <c r="M713" s="5"/>
      <c r="N713" s="5"/>
      <c r="O713" s="5"/>
    </row>
    <row r="714" spans="2:15" x14ac:dyDescent="0.25">
      <c r="B714" s="1"/>
      <c r="C714" s="1"/>
      <c r="D714" s="8"/>
      <c r="E714" s="8"/>
      <c r="F714" s="8"/>
      <c r="G714" s="8"/>
      <c r="H714" s="8"/>
      <c r="I714" s="8"/>
      <c r="J714" s="8"/>
      <c r="K714" s="5"/>
      <c r="L714" s="5"/>
      <c r="M714" s="5"/>
      <c r="N714" s="5"/>
      <c r="O714" s="5"/>
    </row>
    <row r="715" spans="2:15" x14ac:dyDescent="0.25">
      <c r="B715" s="1"/>
      <c r="C715" s="1"/>
      <c r="D715" s="8"/>
      <c r="E715" s="8"/>
      <c r="F715" s="8"/>
      <c r="G715" s="8"/>
      <c r="H715" s="8"/>
      <c r="I715" s="8"/>
      <c r="J715" s="8"/>
      <c r="K715" s="5"/>
      <c r="L715" s="5"/>
      <c r="M715" s="5"/>
      <c r="N715" s="5"/>
      <c r="O715" s="5"/>
    </row>
    <row r="716" spans="2:15" x14ac:dyDescent="0.25">
      <c r="B716" s="1"/>
      <c r="C716" s="1"/>
      <c r="D716" s="8"/>
      <c r="E716" s="8"/>
      <c r="F716" s="8"/>
      <c r="G716" s="8"/>
      <c r="H716" s="8"/>
      <c r="I716" s="8"/>
      <c r="J716" s="8"/>
      <c r="K716" s="5"/>
      <c r="L716" s="5"/>
      <c r="M716" s="5"/>
      <c r="N716" s="5"/>
      <c r="O716" s="5"/>
    </row>
    <row r="717" spans="2:15" x14ac:dyDescent="0.25">
      <c r="B717" s="1"/>
      <c r="C717" s="1"/>
      <c r="D717" s="8"/>
      <c r="E717" s="8"/>
      <c r="F717" s="8"/>
      <c r="G717" s="8"/>
      <c r="H717" s="8"/>
      <c r="I717" s="8"/>
      <c r="J717" s="8"/>
      <c r="K717" s="5"/>
      <c r="L717" s="5"/>
      <c r="M717" s="5"/>
      <c r="N717" s="5"/>
      <c r="O717" s="5"/>
    </row>
    <row r="718" spans="2:15" x14ac:dyDescent="0.25">
      <c r="B718" s="1"/>
      <c r="C718" s="1"/>
      <c r="D718" s="8"/>
      <c r="E718" s="8"/>
      <c r="F718" s="8"/>
      <c r="G718" s="8"/>
      <c r="H718" s="8"/>
      <c r="I718" s="8"/>
      <c r="J718" s="8"/>
      <c r="K718" s="5"/>
      <c r="L718" s="5"/>
      <c r="M718" s="5"/>
      <c r="N718" s="5"/>
      <c r="O718" s="5"/>
    </row>
    <row r="719" spans="2:15" x14ac:dyDescent="0.25">
      <c r="B719" s="1"/>
      <c r="C719" s="1"/>
      <c r="D719" s="8"/>
      <c r="E719" s="8"/>
      <c r="F719" s="8"/>
      <c r="G719" s="8"/>
      <c r="H719" s="8"/>
      <c r="I719" s="8"/>
      <c r="J719" s="8"/>
      <c r="K719" s="5"/>
      <c r="L719" s="5"/>
      <c r="M719" s="5"/>
      <c r="N719" s="5"/>
      <c r="O719" s="5"/>
    </row>
    <row r="720" spans="2:15" x14ac:dyDescent="0.25">
      <c r="B720" s="1"/>
      <c r="C720" s="1"/>
      <c r="D720" s="8"/>
      <c r="E720" s="8"/>
      <c r="F720" s="8"/>
      <c r="G720" s="8"/>
      <c r="H720" s="8"/>
      <c r="I720" s="8"/>
      <c r="J720" s="8"/>
      <c r="K720" s="5"/>
      <c r="L720" s="5"/>
      <c r="M720" s="5"/>
      <c r="N720" s="5"/>
      <c r="O720" s="5"/>
    </row>
    <row r="721" spans="2:15" x14ac:dyDescent="0.25">
      <c r="B721" s="1"/>
      <c r="C721" s="1"/>
      <c r="D721" s="8"/>
      <c r="E721" s="8"/>
      <c r="F721" s="8"/>
      <c r="G721" s="8"/>
      <c r="H721" s="8"/>
      <c r="I721" s="8"/>
      <c r="J721" s="8"/>
      <c r="K721" s="5"/>
      <c r="L721" s="5"/>
      <c r="M721" s="5"/>
      <c r="N721" s="5"/>
      <c r="O721" s="5"/>
    </row>
    <row r="722" spans="2:15" x14ac:dyDescent="0.25">
      <c r="B722" s="1"/>
      <c r="C722" s="1"/>
      <c r="D722" s="8"/>
      <c r="E722" s="8"/>
      <c r="F722" s="8"/>
      <c r="G722" s="8"/>
      <c r="H722" s="8"/>
      <c r="I722" s="8"/>
      <c r="J722" s="8"/>
      <c r="K722" s="5"/>
      <c r="L722" s="5"/>
      <c r="M722" s="5"/>
      <c r="N722" s="5"/>
      <c r="O722" s="5"/>
    </row>
    <row r="723" spans="2:15" x14ac:dyDescent="0.25">
      <c r="B723" s="1"/>
      <c r="C723" s="1"/>
      <c r="D723" s="8"/>
      <c r="E723" s="8"/>
      <c r="F723" s="8"/>
      <c r="G723" s="8"/>
      <c r="H723" s="8"/>
      <c r="I723" s="8"/>
      <c r="J723" s="8"/>
      <c r="K723" s="5"/>
      <c r="L723" s="5"/>
      <c r="M723" s="5"/>
      <c r="N723" s="5"/>
      <c r="O723" s="5"/>
    </row>
    <row r="724" spans="2:15" x14ac:dyDescent="0.25">
      <c r="B724" s="1"/>
      <c r="C724" s="1"/>
      <c r="D724" s="8"/>
      <c r="E724" s="8"/>
      <c r="F724" s="8"/>
      <c r="G724" s="8"/>
      <c r="H724" s="8"/>
      <c r="I724" s="8"/>
      <c r="J724" s="8"/>
      <c r="K724" s="5"/>
      <c r="L724" s="5"/>
      <c r="M724" s="5"/>
      <c r="N724" s="5"/>
      <c r="O724" s="5"/>
    </row>
    <row r="725" spans="2:15" x14ac:dyDescent="0.25">
      <c r="B725" s="1"/>
      <c r="C725" s="1"/>
      <c r="D725" s="8"/>
      <c r="E725" s="8"/>
      <c r="F725" s="8"/>
      <c r="G725" s="8"/>
      <c r="H725" s="8"/>
      <c r="I725" s="8"/>
      <c r="J725" s="8"/>
      <c r="K725" s="5"/>
      <c r="L725" s="5"/>
      <c r="M725" s="5"/>
      <c r="N725" s="5"/>
      <c r="O725" s="5"/>
    </row>
    <row r="726" spans="2:15" x14ac:dyDescent="0.25">
      <c r="B726" s="1"/>
      <c r="C726" s="1"/>
      <c r="D726" s="8"/>
      <c r="E726" s="8"/>
      <c r="F726" s="8"/>
      <c r="G726" s="8"/>
      <c r="H726" s="8"/>
      <c r="I726" s="8"/>
      <c r="J726" s="8"/>
      <c r="K726" s="5"/>
      <c r="L726" s="5"/>
      <c r="M726" s="5"/>
      <c r="N726" s="5"/>
      <c r="O726" s="5"/>
    </row>
    <row r="727" spans="2:15" x14ac:dyDescent="0.25">
      <c r="B727" s="1"/>
      <c r="C727" s="1"/>
      <c r="D727" s="8"/>
      <c r="E727" s="8"/>
      <c r="F727" s="8"/>
      <c r="G727" s="8"/>
      <c r="H727" s="8"/>
      <c r="I727" s="8"/>
      <c r="J727" s="8"/>
      <c r="K727" s="5"/>
      <c r="L727" s="5"/>
      <c r="M727" s="5"/>
      <c r="N727" s="5"/>
      <c r="O727" s="5"/>
    </row>
    <row r="728" spans="2:15" x14ac:dyDescent="0.25">
      <c r="B728" s="1"/>
      <c r="C728" s="1"/>
      <c r="D728" s="8"/>
      <c r="E728" s="8"/>
      <c r="F728" s="8"/>
      <c r="G728" s="8"/>
      <c r="H728" s="8"/>
      <c r="I728" s="8"/>
      <c r="J728" s="8"/>
      <c r="K728" s="5"/>
      <c r="L728" s="5"/>
      <c r="M728" s="5"/>
      <c r="N728" s="5"/>
      <c r="O728" s="5"/>
    </row>
    <row r="729" spans="2:15" x14ac:dyDescent="0.25">
      <c r="B729" s="1"/>
      <c r="C729" s="1"/>
      <c r="D729" s="8"/>
      <c r="E729" s="8"/>
      <c r="F729" s="8"/>
      <c r="G729" s="8"/>
      <c r="H729" s="8"/>
      <c r="I729" s="8"/>
      <c r="J729" s="8"/>
      <c r="K729" s="5"/>
      <c r="L729" s="5"/>
      <c r="M729" s="5"/>
      <c r="N729" s="5"/>
      <c r="O729" s="5"/>
    </row>
    <row r="730" spans="2:15" x14ac:dyDescent="0.25">
      <c r="B730" s="1"/>
      <c r="C730" s="1"/>
      <c r="D730" s="8"/>
      <c r="E730" s="8"/>
      <c r="F730" s="8"/>
      <c r="G730" s="8"/>
      <c r="H730" s="8"/>
      <c r="I730" s="8"/>
      <c r="J730" s="8"/>
      <c r="K730" s="5"/>
      <c r="L730" s="5"/>
      <c r="M730" s="5"/>
      <c r="N730" s="5"/>
      <c r="O730" s="5"/>
    </row>
    <row r="731" spans="2:15" x14ac:dyDescent="0.25">
      <c r="B731" s="1"/>
      <c r="C731" s="1"/>
      <c r="D731" s="8"/>
      <c r="E731" s="8"/>
      <c r="F731" s="8"/>
      <c r="G731" s="8"/>
      <c r="H731" s="8"/>
      <c r="I731" s="8"/>
      <c r="J731" s="8"/>
      <c r="K731" s="5"/>
      <c r="L731" s="5"/>
      <c r="M731" s="5"/>
      <c r="N731" s="5"/>
      <c r="O731" s="5"/>
    </row>
    <row r="732" spans="2:15" x14ac:dyDescent="0.25">
      <c r="B732" s="1"/>
      <c r="C732" s="1"/>
      <c r="D732" s="8"/>
      <c r="E732" s="8"/>
      <c r="F732" s="8"/>
      <c r="G732" s="8"/>
      <c r="H732" s="8"/>
      <c r="I732" s="8"/>
      <c r="J732" s="8"/>
      <c r="K732" s="5"/>
      <c r="L732" s="5"/>
      <c r="M732" s="5"/>
      <c r="N732" s="5"/>
      <c r="O732" s="5"/>
    </row>
    <row r="733" spans="2:15" x14ac:dyDescent="0.25">
      <c r="B733" s="1"/>
      <c r="C733" s="1"/>
      <c r="D733" s="8"/>
      <c r="E733" s="8"/>
      <c r="F733" s="8"/>
      <c r="G733" s="8"/>
      <c r="H733" s="8"/>
      <c r="I733" s="8"/>
      <c r="J733" s="8"/>
      <c r="K733" s="5"/>
      <c r="L733" s="5"/>
      <c r="M733" s="5"/>
      <c r="N733" s="5"/>
      <c r="O733" s="5"/>
    </row>
    <row r="734" spans="2:15" x14ac:dyDescent="0.25">
      <c r="B734" s="1"/>
      <c r="C734" s="1"/>
      <c r="D734" s="8"/>
      <c r="E734" s="8"/>
      <c r="F734" s="8"/>
      <c r="G734" s="8"/>
      <c r="H734" s="8"/>
      <c r="I734" s="8"/>
      <c r="J734" s="8"/>
      <c r="K734" s="5"/>
      <c r="L734" s="5"/>
      <c r="M734" s="5"/>
      <c r="N734" s="5"/>
      <c r="O734" s="5"/>
    </row>
    <row r="735" spans="2:15" x14ac:dyDescent="0.25">
      <c r="B735" s="1"/>
      <c r="C735" s="1"/>
      <c r="D735" s="8"/>
      <c r="E735" s="8"/>
      <c r="F735" s="8"/>
      <c r="G735" s="8"/>
      <c r="H735" s="8"/>
      <c r="I735" s="8"/>
      <c r="J735" s="8"/>
      <c r="K735" s="5"/>
      <c r="L735" s="5"/>
      <c r="M735" s="5"/>
      <c r="N735" s="5"/>
      <c r="O735" s="5"/>
    </row>
    <row r="736" spans="2:15" x14ac:dyDescent="0.25">
      <c r="B736" s="1"/>
      <c r="C736" s="1"/>
      <c r="D736" s="8"/>
      <c r="E736" s="8"/>
      <c r="F736" s="8"/>
      <c r="G736" s="8"/>
      <c r="H736" s="8"/>
      <c r="I736" s="8"/>
      <c r="J736" s="8"/>
      <c r="K736" s="5"/>
      <c r="L736" s="5"/>
      <c r="M736" s="5"/>
      <c r="N736" s="5"/>
      <c r="O736" s="5"/>
    </row>
    <row r="737" spans="2:15" x14ac:dyDescent="0.25">
      <c r="B737" s="1"/>
      <c r="C737" s="1"/>
      <c r="D737" s="8"/>
      <c r="E737" s="8"/>
      <c r="F737" s="8"/>
      <c r="G737" s="8"/>
      <c r="H737" s="8"/>
      <c r="I737" s="8"/>
      <c r="J737" s="8"/>
      <c r="K737" s="5"/>
      <c r="L737" s="5"/>
      <c r="M737" s="5"/>
      <c r="N737" s="5"/>
      <c r="O737" s="5"/>
    </row>
    <row r="738" spans="2:15" x14ac:dyDescent="0.25">
      <c r="B738" s="1"/>
      <c r="C738" s="1"/>
      <c r="D738" s="8"/>
      <c r="E738" s="8"/>
      <c r="F738" s="8"/>
      <c r="G738" s="8"/>
      <c r="H738" s="8"/>
      <c r="I738" s="8"/>
      <c r="J738" s="8"/>
      <c r="K738" s="5"/>
      <c r="L738" s="5"/>
      <c r="M738" s="5"/>
      <c r="N738" s="5"/>
      <c r="O738" s="5"/>
    </row>
    <row r="739" spans="2:15" x14ac:dyDescent="0.25">
      <c r="B739" s="1"/>
      <c r="C739" s="1"/>
      <c r="D739" s="8"/>
      <c r="E739" s="8"/>
      <c r="F739" s="8"/>
      <c r="G739" s="8"/>
      <c r="H739" s="8"/>
      <c r="I739" s="8"/>
      <c r="J739" s="8"/>
      <c r="K739" s="5"/>
      <c r="L739" s="5"/>
      <c r="M739" s="5"/>
      <c r="N739" s="5"/>
      <c r="O739" s="5"/>
    </row>
    <row r="740" spans="2:15" x14ac:dyDescent="0.25">
      <c r="B740" s="1"/>
      <c r="C740" s="1"/>
      <c r="D740" s="8"/>
      <c r="E740" s="8"/>
      <c r="F740" s="8"/>
      <c r="G740" s="8"/>
      <c r="H740" s="8"/>
      <c r="I740" s="8"/>
      <c r="J740" s="8"/>
      <c r="K740" s="5"/>
      <c r="L740" s="5"/>
      <c r="M740" s="5"/>
      <c r="N740" s="5"/>
      <c r="O740" s="5"/>
    </row>
    <row r="741" spans="2:15" x14ac:dyDescent="0.25">
      <c r="B741" s="1"/>
      <c r="C741" s="1"/>
      <c r="D741" s="8"/>
      <c r="E741" s="8"/>
      <c r="F741" s="8"/>
      <c r="G741" s="8"/>
      <c r="H741" s="8"/>
      <c r="I741" s="8"/>
      <c r="J741" s="8"/>
      <c r="K741" s="5"/>
      <c r="L741" s="5"/>
      <c r="M741" s="5"/>
      <c r="N741" s="5"/>
      <c r="O741" s="5"/>
    </row>
    <row r="742" spans="2:15" x14ac:dyDescent="0.25">
      <c r="B742" s="1"/>
      <c r="C742" s="1"/>
      <c r="D742" s="8"/>
      <c r="E742" s="8"/>
      <c r="F742" s="8"/>
      <c r="G742" s="8"/>
      <c r="H742" s="8"/>
      <c r="I742" s="8"/>
      <c r="J742" s="8"/>
      <c r="K742" s="5"/>
      <c r="L742" s="5"/>
      <c r="M742" s="5"/>
      <c r="N742" s="5"/>
      <c r="O742" s="5"/>
    </row>
    <row r="743" spans="2:15" x14ac:dyDescent="0.25">
      <c r="B743" s="1"/>
      <c r="C743" s="1"/>
      <c r="D743" s="8"/>
      <c r="E743" s="8"/>
      <c r="F743" s="8"/>
      <c r="G743" s="8"/>
      <c r="H743" s="8"/>
      <c r="I743" s="8"/>
      <c r="J743" s="8"/>
      <c r="K743" s="5"/>
      <c r="L743" s="5"/>
      <c r="M743" s="5"/>
      <c r="N743" s="5"/>
      <c r="O743" s="5"/>
    </row>
    <row r="744" spans="2:15" x14ac:dyDescent="0.25">
      <c r="B744" s="1"/>
      <c r="C744" s="1"/>
      <c r="D744" s="8"/>
      <c r="E744" s="8"/>
      <c r="F744" s="8"/>
      <c r="G744" s="8"/>
      <c r="H744" s="8"/>
      <c r="I744" s="8"/>
      <c r="J744" s="8"/>
      <c r="K744" s="5"/>
      <c r="L744" s="5"/>
      <c r="M744" s="5"/>
      <c r="N744" s="5"/>
      <c r="O744" s="5"/>
    </row>
    <row r="745" spans="2:15" x14ac:dyDescent="0.25">
      <c r="B745" s="1"/>
      <c r="C745" s="1"/>
      <c r="D745" s="8"/>
      <c r="E745" s="8"/>
      <c r="F745" s="8"/>
      <c r="G745" s="8"/>
      <c r="H745" s="8"/>
      <c r="I745" s="8"/>
      <c r="J745" s="8"/>
      <c r="K745" s="5"/>
      <c r="L745" s="5"/>
      <c r="M745" s="5"/>
      <c r="N745" s="5"/>
      <c r="O745" s="5"/>
    </row>
    <row r="746" spans="2:15" x14ac:dyDescent="0.25">
      <c r="B746" s="1"/>
      <c r="C746" s="1"/>
      <c r="D746" s="8"/>
      <c r="E746" s="8"/>
      <c r="F746" s="8"/>
      <c r="G746" s="8"/>
      <c r="H746" s="8"/>
      <c r="I746" s="8"/>
      <c r="J746" s="8"/>
      <c r="K746" s="5"/>
      <c r="L746" s="5"/>
      <c r="M746" s="5"/>
      <c r="N746" s="5"/>
      <c r="O746" s="5"/>
    </row>
    <row r="747" spans="2:15" x14ac:dyDescent="0.25">
      <c r="B747" s="1"/>
      <c r="C747" s="1"/>
      <c r="D747" s="8"/>
      <c r="E747" s="8"/>
      <c r="F747" s="8"/>
      <c r="G747" s="8"/>
      <c r="H747" s="8"/>
      <c r="I747" s="8"/>
      <c r="J747" s="8"/>
      <c r="K747" s="5"/>
      <c r="L747" s="5"/>
      <c r="M747" s="5"/>
      <c r="N747" s="5"/>
      <c r="O747" s="5"/>
    </row>
    <row r="748" spans="2:15" x14ac:dyDescent="0.25">
      <c r="B748" s="1"/>
      <c r="C748" s="1"/>
      <c r="D748" s="8"/>
      <c r="E748" s="8"/>
      <c r="F748" s="8"/>
      <c r="G748" s="8"/>
      <c r="H748" s="8"/>
      <c r="I748" s="8"/>
      <c r="J748" s="8"/>
      <c r="K748" s="5"/>
      <c r="L748" s="5"/>
      <c r="M748" s="5"/>
      <c r="N748" s="5"/>
      <c r="O748" s="5"/>
    </row>
    <row r="749" spans="2:15" x14ac:dyDescent="0.25">
      <c r="B749" s="1"/>
      <c r="C749" s="1"/>
      <c r="D749" s="8"/>
      <c r="E749" s="8"/>
      <c r="F749" s="8"/>
      <c r="G749" s="8"/>
      <c r="H749" s="8"/>
      <c r="I749" s="8"/>
      <c r="J749" s="8"/>
      <c r="K749" s="5"/>
      <c r="L749" s="5"/>
      <c r="M749" s="5"/>
      <c r="N749" s="5"/>
      <c r="O749" s="5"/>
    </row>
    <row r="750" spans="2:15" x14ac:dyDescent="0.25">
      <c r="B750" s="1"/>
      <c r="C750" s="1"/>
      <c r="D750" s="8"/>
      <c r="E750" s="8"/>
      <c r="F750" s="8"/>
      <c r="G750" s="8"/>
      <c r="H750" s="8"/>
      <c r="I750" s="8"/>
      <c r="J750" s="8"/>
      <c r="K750" s="5"/>
      <c r="L750" s="5"/>
      <c r="M750" s="5"/>
      <c r="N750" s="5"/>
      <c r="O750" s="5"/>
    </row>
    <row r="751" spans="2:15" x14ac:dyDescent="0.25">
      <c r="B751" s="1"/>
      <c r="C751" s="1"/>
      <c r="D751" s="8"/>
      <c r="E751" s="8"/>
      <c r="F751" s="8"/>
      <c r="G751" s="8"/>
      <c r="H751" s="8"/>
      <c r="I751" s="8"/>
      <c r="J751" s="8"/>
      <c r="K751" s="5"/>
      <c r="L751" s="5"/>
      <c r="M751" s="5"/>
      <c r="N751" s="5"/>
      <c r="O751" s="5"/>
    </row>
    <row r="752" spans="2:15" x14ac:dyDescent="0.25">
      <c r="B752" s="1"/>
      <c r="C752" s="1"/>
      <c r="D752" s="8"/>
      <c r="E752" s="8"/>
      <c r="F752" s="8"/>
      <c r="G752" s="8"/>
      <c r="H752" s="8"/>
      <c r="I752" s="8"/>
      <c r="J752" s="8"/>
      <c r="K752" s="5"/>
      <c r="L752" s="5"/>
      <c r="M752" s="5"/>
      <c r="N752" s="5"/>
      <c r="O752" s="5"/>
    </row>
    <row r="753" spans="2:15" x14ac:dyDescent="0.25">
      <c r="B753" s="1"/>
      <c r="C753" s="1"/>
      <c r="D753" s="8"/>
      <c r="E753" s="8"/>
      <c r="F753" s="8"/>
      <c r="G753" s="8"/>
      <c r="H753" s="8"/>
      <c r="I753" s="8"/>
      <c r="J753" s="8"/>
      <c r="K753" s="5"/>
      <c r="L753" s="5"/>
      <c r="M753" s="5"/>
      <c r="N753" s="5"/>
      <c r="O753" s="5"/>
    </row>
    <row r="754" spans="2:15" x14ac:dyDescent="0.25">
      <c r="B754" s="1"/>
      <c r="C754" s="1"/>
      <c r="D754" s="8"/>
      <c r="E754" s="8"/>
      <c r="F754" s="8"/>
      <c r="G754" s="8"/>
      <c r="H754" s="8"/>
      <c r="I754" s="8"/>
      <c r="J754" s="8"/>
      <c r="K754" s="5"/>
      <c r="L754" s="5"/>
      <c r="M754" s="5"/>
      <c r="N754" s="5"/>
      <c r="O754" s="5"/>
    </row>
    <row r="755" spans="2:15" x14ac:dyDescent="0.25">
      <c r="B755" s="1"/>
      <c r="C755" s="1"/>
      <c r="D755" s="8"/>
      <c r="E755" s="8"/>
      <c r="F755" s="8"/>
      <c r="G755" s="8"/>
      <c r="H755" s="8"/>
      <c r="I755" s="8"/>
      <c r="J755" s="8"/>
      <c r="K755" s="5"/>
      <c r="L755" s="5"/>
      <c r="M755" s="5"/>
      <c r="N755" s="5"/>
      <c r="O755" s="5"/>
    </row>
    <row r="756" spans="2:15" x14ac:dyDescent="0.25">
      <c r="B756" s="1"/>
      <c r="C756" s="1"/>
      <c r="D756" s="8"/>
      <c r="E756" s="8"/>
      <c r="F756" s="8"/>
      <c r="G756" s="8"/>
      <c r="H756" s="8"/>
      <c r="I756" s="8"/>
      <c r="J756" s="8"/>
      <c r="K756" s="5"/>
      <c r="L756" s="5"/>
      <c r="M756" s="5"/>
      <c r="N756" s="5"/>
      <c r="O756" s="5"/>
    </row>
    <row r="757" spans="2:15" x14ac:dyDescent="0.25">
      <c r="B757" s="1"/>
      <c r="C757" s="1"/>
      <c r="D757" s="8"/>
      <c r="E757" s="8"/>
      <c r="F757" s="8"/>
      <c r="G757" s="8"/>
      <c r="H757" s="8"/>
      <c r="I757" s="8"/>
      <c r="J757" s="8"/>
      <c r="K757" s="5"/>
      <c r="L757" s="5"/>
      <c r="M757" s="5"/>
      <c r="N757" s="5"/>
      <c r="O757" s="5"/>
    </row>
    <row r="758" spans="2:15" x14ac:dyDescent="0.25">
      <c r="B758" s="1"/>
      <c r="C758" s="1"/>
      <c r="D758" s="8"/>
      <c r="E758" s="8"/>
      <c r="F758" s="8"/>
      <c r="G758" s="8"/>
      <c r="H758" s="8"/>
      <c r="I758" s="8"/>
      <c r="J758" s="8"/>
      <c r="K758" s="5"/>
      <c r="L758" s="5"/>
      <c r="M758" s="5"/>
      <c r="N758" s="5"/>
      <c r="O758" s="5"/>
    </row>
    <row r="759" spans="2:15" x14ac:dyDescent="0.25">
      <c r="B759" s="1"/>
      <c r="C759" s="1"/>
      <c r="D759" s="8"/>
      <c r="E759" s="8"/>
      <c r="F759" s="8"/>
      <c r="G759" s="8"/>
      <c r="H759" s="8"/>
      <c r="I759" s="8"/>
      <c r="J759" s="8"/>
      <c r="K759" s="5"/>
      <c r="L759" s="5"/>
      <c r="M759" s="5"/>
      <c r="N759" s="5"/>
      <c r="O759" s="5"/>
    </row>
    <row r="760" spans="2:15" x14ac:dyDescent="0.25">
      <c r="B760" s="1"/>
      <c r="C760" s="1"/>
      <c r="D760" s="8"/>
      <c r="E760" s="8"/>
      <c r="F760" s="8"/>
      <c r="G760" s="8"/>
      <c r="H760" s="8"/>
      <c r="I760" s="8"/>
      <c r="J760" s="8"/>
      <c r="K760" s="5"/>
      <c r="L760" s="5"/>
      <c r="M760" s="5"/>
      <c r="N760" s="5"/>
      <c r="O760" s="5"/>
    </row>
    <row r="761" spans="2:15" x14ac:dyDescent="0.25">
      <c r="B761" s="1"/>
      <c r="C761" s="1"/>
      <c r="D761" s="8"/>
      <c r="E761" s="8"/>
      <c r="F761" s="8"/>
      <c r="G761" s="8"/>
      <c r="H761" s="8"/>
      <c r="I761" s="8"/>
      <c r="J761" s="8"/>
      <c r="K761" s="5"/>
      <c r="L761" s="5"/>
      <c r="M761" s="5"/>
      <c r="N761" s="5"/>
      <c r="O761" s="5"/>
    </row>
    <row r="762" spans="2:15" x14ac:dyDescent="0.25">
      <c r="B762" s="1"/>
      <c r="C762" s="1"/>
      <c r="D762" s="8"/>
      <c r="E762" s="8"/>
      <c r="F762" s="8"/>
      <c r="G762" s="8"/>
      <c r="H762" s="8"/>
      <c r="I762" s="8"/>
      <c r="J762" s="8"/>
      <c r="K762" s="5"/>
      <c r="L762" s="5"/>
      <c r="M762" s="5"/>
      <c r="N762" s="5"/>
      <c r="O762" s="5"/>
    </row>
    <row r="763" spans="2:15" x14ac:dyDescent="0.25">
      <c r="B763" s="1"/>
      <c r="C763" s="1"/>
      <c r="D763" s="8"/>
      <c r="E763" s="8"/>
      <c r="F763" s="8"/>
      <c r="G763" s="8"/>
      <c r="H763" s="8"/>
      <c r="I763" s="8"/>
      <c r="J763" s="8"/>
      <c r="K763" s="5"/>
      <c r="L763" s="5"/>
      <c r="M763" s="5"/>
      <c r="N763" s="5"/>
      <c r="O763" s="5"/>
    </row>
    <row r="764" spans="2:15" x14ac:dyDescent="0.25">
      <c r="B764" s="1"/>
      <c r="C764" s="1"/>
      <c r="D764" s="8"/>
      <c r="E764" s="8"/>
      <c r="F764" s="8"/>
      <c r="G764" s="8"/>
      <c r="H764" s="8"/>
      <c r="I764" s="8"/>
      <c r="J764" s="8"/>
      <c r="K764" s="5"/>
      <c r="L764" s="5"/>
      <c r="M764" s="5"/>
      <c r="N764" s="5"/>
      <c r="O764" s="5"/>
    </row>
    <row r="765" spans="2:15" x14ac:dyDescent="0.25">
      <c r="B765" s="1"/>
      <c r="C765" s="1"/>
      <c r="D765" s="8"/>
      <c r="E765" s="8"/>
      <c r="F765" s="8"/>
      <c r="G765" s="8"/>
      <c r="H765" s="8"/>
      <c r="I765" s="8"/>
      <c r="J765" s="8"/>
      <c r="K765" s="5"/>
      <c r="L765" s="5"/>
      <c r="M765" s="5"/>
      <c r="N765" s="5"/>
      <c r="O765" s="5"/>
    </row>
    <row r="766" spans="2:15" x14ac:dyDescent="0.25">
      <c r="B766" s="1"/>
      <c r="C766" s="1"/>
      <c r="D766" s="8"/>
      <c r="E766" s="8"/>
      <c r="F766" s="8"/>
      <c r="G766" s="8"/>
      <c r="H766" s="8"/>
      <c r="I766" s="8"/>
      <c r="J766" s="8"/>
      <c r="K766" s="5"/>
      <c r="L766" s="5"/>
      <c r="M766" s="5"/>
      <c r="N766" s="5"/>
      <c r="O766" s="5"/>
    </row>
    <row r="767" spans="2:15" x14ac:dyDescent="0.25">
      <c r="B767" s="1"/>
      <c r="C767" s="1"/>
      <c r="D767" s="8"/>
      <c r="E767" s="8"/>
      <c r="F767" s="8"/>
      <c r="G767" s="8"/>
      <c r="H767" s="8"/>
      <c r="I767" s="8"/>
      <c r="J767" s="8"/>
      <c r="K767" s="5"/>
      <c r="L767" s="5"/>
      <c r="M767" s="5"/>
      <c r="N767" s="5"/>
      <c r="O767" s="5"/>
    </row>
    <row r="768" spans="2:15" x14ac:dyDescent="0.25">
      <c r="B768" s="1"/>
      <c r="C768" s="1"/>
      <c r="D768" s="8"/>
      <c r="E768" s="8"/>
      <c r="F768" s="8"/>
      <c r="G768" s="8"/>
      <c r="H768" s="8"/>
      <c r="I768" s="8"/>
      <c r="J768" s="8"/>
      <c r="K768" s="5"/>
      <c r="L768" s="5"/>
      <c r="M768" s="5"/>
      <c r="N768" s="5"/>
      <c r="O768" s="5"/>
    </row>
    <row r="769" spans="2:15" x14ac:dyDescent="0.25">
      <c r="B769" s="1"/>
      <c r="C769" s="1"/>
      <c r="D769" s="8"/>
      <c r="E769" s="8"/>
      <c r="F769" s="8"/>
      <c r="G769" s="8"/>
      <c r="H769" s="8"/>
      <c r="I769" s="8"/>
      <c r="J769" s="8"/>
      <c r="K769" s="5"/>
      <c r="L769" s="5"/>
      <c r="M769" s="5"/>
      <c r="N769" s="5"/>
      <c r="O769" s="5"/>
    </row>
    <row r="770" spans="2:15" x14ac:dyDescent="0.25">
      <c r="B770" s="1"/>
      <c r="C770" s="1"/>
      <c r="D770" s="8"/>
      <c r="E770" s="8"/>
      <c r="F770" s="8"/>
      <c r="G770" s="8"/>
      <c r="H770" s="8"/>
      <c r="I770" s="8"/>
      <c r="J770" s="8"/>
      <c r="K770" s="5"/>
      <c r="L770" s="5"/>
      <c r="M770" s="5"/>
      <c r="N770" s="5"/>
      <c r="O770" s="5"/>
    </row>
    <row r="771" spans="2:15" x14ac:dyDescent="0.25">
      <c r="B771" s="1"/>
      <c r="C771" s="1"/>
      <c r="D771" s="8"/>
      <c r="E771" s="8"/>
      <c r="F771" s="8"/>
      <c r="G771" s="8"/>
      <c r="H771" s="8"/>
      <c r="I771" s="8"/>
      <c r="J771" s="8"/>
      <c r="K771" s="5"/>
      <c r="L771" s="5"/>
      <c r="M771" s="5"/>
      <c r="N771" s="5"/>
      <c r="O771" s="5"/>
    </row>
    <row r="772" spans="2:15" x14ac:dyDescent="0.25">
      <c r="B772" s="1"/>
      <c r="C772" s="1"/>
      <c r="D772" s="8"/>
      <c r="E772" s="8"/>
      <c r="F772" s="8"/>
      <c r="G772" s="8"/>
      <c r="H772" s="8"/>
      <c r="I772" s="8"/>
      <c r="J772" s="8"/>
      <c r="K772" s="5"/>
      <c r="L772" s="5"/>
      <c r="M772" s="5"/>
      <c r="N772" s="5"/>
      <c r="O772" s="5"/>
    </row>
    <row r="773" spans="2:15" x14ac:dyDescent="0.25">
      <c r="B773" s="1"/>
      <c r="C773" s="1"/>
      <c r="D773" s="8"/>
      <c r="E773" s="8"/>
      <c r="F773" s="8"/>
      <c r="G773" s="8"/>
      <c r="H773" s="8"/>
      <c r="I773" s="8"/>
      <c r="J773" s="8"/>
      <c r="K773" s="5"/>
      <c r="L773" s="5"/>
      <c r="M773" s="5"/>
      <c r="N773" s="5"/>
      <c r="O773" s="5"/>
    </row>
    <row r="774" spans="2:15" x14ac:dyDescent="0.25">
      <c r="B774" s="1"/>
      <c r="C774" s="1"/>
      <c r="D774" s="8"/>
      <c r="E774" s="8"/>
      <c r="F774" s="8"/>
      <c r="G774" s="8"/>
      <c r="H774" s="8"/>
      <c r="I774" s="8"/>
      <c r="J774" s="8"/>
      <c r="K774" s="5"/>
      <c r="L774" s="5"/>
      <c r="M774" s="5"/>
      <c r="N774" s="5"/>
      <c r="O774" s="5"/>
    </row>
    <row r="775" spans="2:15" x14ac:dyDescent="0.25">
      <c r="B775" s="1"/>
      <c r="C775" s="1"/>
      <c r="D775" s="8"/>
      <c r="E775" s="8"/>
      <c r="F775" s="8"/>
      <c r="G775" s="8"/>
      <c r="H775" s="8"/>
      <c r="I775" s="8"/>
      <c r="J775" s="8"/>
      <c r="K775" s="5"/>
      <c r="L775" s="5"/>
      <c r="M775" s="5"/>
      <c r="N775" s="5"/>
      <c r="O775" s="5"/>
    </row>
    <row r="776" spans="2:15" x14ac:dyDescent="0.25">
      <c r="B776" s="1"/>
      <c r="C776" s="1"/>
      <c r="D776" s="8"/>
      <c r="E776" s="8"/>
      <c r="F776" s="8"/>
      <c r="G776" s="8"/>
      <c r="H776" s="8"/>
      <c r="I776" s="8"/>
      <c r="J776" s="8"/>
      <c r="K776" s="5"/>
      <c r="L776" s="5"/>
      <c r="M776" s="5"/>
      <c r="N776" s="5"/>
      <c r="O776" s="5"/>
    </row>
    <row r="777" spans="2:15" x14ac:dyDescent="0.25">
      <c r="B777" s="1"/>
      <c r="C777" s="1"/>
      <c r="D777" s="8"/>
      <c r="E777" s="8"/>
      <c r="F777" s="8"/>
      <c r="G777" s="8"/>
      <c r="H777" s="8"/>
      <c r="I777" s="8"/>
      <c r="J777" s="8"/>
      <c r="K777" s="5"/>
      <c r="L777" s="5"/>
      <c r="M777" s="5"/>
      <c r="N777" s="5"/>
      <c r="O777" s="5"/>
    </row>
    <row r="778" spans="2:15" x14ac:dyDescent="0.25">
      <c r="B778" s="1"/>
      <c r="C778" s="1"/>
      <c r="D778" s="8"/>
      <c r="E778" s="8"/>
      <c r="F778" s="8"/>
      <c r="G778" s="8"/>
      <c r="H778" s="8"/>
      <c r="I778" s="8"/>
      <c r="J778" s="8"/>
      <c r="K778" s="5"/>
      <c r="L778" s="5"/>
      <c r="M778" s="5"/>
      <c r="N778" s="5"/>
      <c r="O778" s="5"/>
    </row>
    <row r="779" spans="2:15" x14ac:dyDescent="0.25">
      <c r="B779" s="1"/>
      <c r="C779" s="1"/>
      <c r="D779" s="8"/>
      <c r="E779" s="8"/>
      <c r="F779" s="8"/>
      <c r="G779" s="8"/>
      <c r="H779" s="8"/>
      <c r="I779" s="8"/>
      <c r="J779" s="8"/>
      <c r="K779" s="5"/>
      <c r="L779" s="5"/>
      <c r="M779" s="5"/>
      <c r="N779" s="5"/>
      <c r="O779" s="5"/>
    </row>
    <row r="780" spans="2:15" x14ac:dyDescent="0.25">
      <c r="B780" s="1"/>
      <c r="C780" s="1"/>
      <c r="D780" s="8"/>
      <c r="E780" s="8"/>
      <c r="F780" s="8"/>
      <c r="G780" s="8"/>
      <c r="H780" s="8"/>
      <c r="I780" s="8"/>
      <c r="J780" s="8"/>
      <c r="K780" s="5"/>
      <c r="L780" s="5"/>
      <c r="M780" s="5"/>
      <c r="N780" s="5"/>
      <c r="O780" s="5"/>
    </row>
    <row r="781" spans="2:15" x14ac:dyDescent="0.25">
      <c r="B781" s="1"/>
      <c r="C781" s="1"/>
      <c r="D781" s="8"/>
      <c r="E781" s="8"/>
      <c r="F781" s="8"/>
      <c r="G781" s="8"/>
      <c r="H781" s="8"/>
      <c r="I781" s="8"/>
      <c r="J781" s="8"/>
      <c r="K781" s="5"/>
      <c r="L781" s="5"/>
      <c r="M781" s="5"/>
      <c r="N781" s="5"/>
      <c r="O781" s="5"/>
    </row>
    <row r="782" spans="2:15" x14ac:dyDescent="0.25">
      <c r="B782" s="1"/>
      <c r="C782" s="1"/>
      <c r="D782" s="8"/>
      <c r="E782" s="8"/>
      <c r="F782" s="8"/>
      <c r="G782" s="8"/>
      <c r="H782" s="8"/>
      <c r="I782" s="8"/>
      <c r="J782" s="8"/>
      <c r="K782" s="5"/>
      <c r="L782" s="5"/>
      <c r="M782" s="5"/>
      <c r="N782" s="5"/>
      <c r="O782" s="5"/>
    </row>
    <row r="783" spans="2:15" x14ac:dyDescent="0.25">
      <c r="B783" s="1"/>
      <c r="C783" s="1"/>
      <c r="D783" s="8"/>
      <c r="E783" s="8"/>
      <c r="F783" s="8"/>
      <c r="G783" s="8"/>
      <c r="H783" s="8"/>
      <c r="I783" s="8"/>
      <c r="J783" s="8"/>
      <c r="K783" s="5"/>
      <c r="L783" s="5"/>
      <c r="M783" s="5"/>
      <c r="N783" s="5"/>
      <c r="O783" s="5"/>
    </row>
    <row r="784" spans="2:15" x14ac:dyDescent="0.25">
      <c r="B784" s="1"/>
      <c r="C784" s="1"/>
      <c r="D784" s="8"/>
      <c r="E784" s="8"/>
      <c r="F784" s="8"/>
      <c r="G784" s="8"/>
      <c r="H784" s="8"/>
      <c r="I784" s="8"/>
      <c r="J784" s="8"/>
      <c r="K784" s="5"/>
      <c r="L784" s="5"/>
      <c r="M784" s="5"/>
      <c r="N784" s="5"/>
      <c r="O784" s="5"/>
    </row>
    <row r="785" spans="2:15" x14ac:dyDescent="0.25">
      <c r="B785" s="1"/>
      <c r="C785" s="1"/>
      <c r="D785" s="8"/>
      <c r="E785" s="8"/>
      <c r="F785" s="8"/>
      <c r="G785" s="8"/>
      <c r="H785" s="8"/>
      <c r="I785" s="8"/>
      <c r="J785" s="8"/>
      <c r="K785" s="5"/>
      <c r="L785" s="5"/>
      <c r="M785" s="5"/>
      <c r="N785" s="5"/>
      <c r="O785" s="5"/>
    </row>
    <row r="786" spans="2:15" x14ac:dyDescent="0.25">
      <c r="B786" s="1"/>
      <c r="C786" s="1"/>
      <c r="D786" s="8"/>
      <c r="E786" s="8"/>
      <c r="F786" s="8"/>
      <c r="G786" s="8"/>
      <c r="H786" s="8"/>
      <c r="I786" s="8"/>
      <c r="J786" s="8"/>
      <c r="K786" s="5"/>
      <c r="L786" s="5"/>
      <c r="M786" s="5"/>
      <c r="N786" s="5"/>
      <c r="O786" s="5"/>
    </row>
    <row r="787" spans="2:15" x14ac:dyDescent="0.25">
      <c r="B787" s="1"/>
      <c r="C787" s="1"/>
      <c r="D787" s="8"/>
      <c r="E787" s="8"/>
      <c r="F787" s="8"/>
      <c r="G787" s="8"/>
      <c r="H787" s="8"/>
      <c r="I787" s="8"/>
      <c r="J787" s="8"/>
      <c r="K787" s="5"/>
      <c r="L787" s="5"/>
      <c r="M787" s="5"/>
      <c r="N787" s="5"/>
      <c r="O787" s="5"/>
    </row>
    <row r="788" spans="2:15" x14ac:dyDescent="0.25">
      <c r="B788" s="1"/>
      <c r="C788" s="1"/>
      <c r="D788" s="8"/>
      <c r="E788" s="8"/>
      <c r="F788" s="8"/>
      <c r="G788" s="8"/>
      <c r="H788" s="8"/>
      <c r="I788" s="8"/>
      <c r="J788" s="8"/>
      <c r="K788" s="5"/>
      <c r="L788" s="5"/>
      <c r="M788" s="5"/>
      <c r="N788" s="5"/>
      <c r="O788" s="5"/>
    </row>
    <row r="789" spans="2:15" x14ac:dyDescent="0.25">
      <c r="B789" s="1"/>
      <c r="C789" s="1"/>
      <c r="D789" s="8"/>
      <c r="E789" s="8"/>
      <c r="F789" s="8"/>
      <c r="G789" s="8"/>
      <c r="H789" s="8"/>
      <c r="I789" s="8"/>
      <c r="J789" s="8"/>
      <c r="K789" s="5"/>
      <c r="L789" s="5"/>
      <c r="M789" s="5"/>
      <c r="N789" s="5"/>
      <c r="O789" s="5"/>
    </row>
    <row r="790" spans="2:15" x14ac:dyDescent="0.25">
      <c r="B790" s="1"/>
      <c r="C790" s="1"/>
      <c r="D790" s="8"/>
      <c r="E790" s="8"/>
      <c r="F790" s="8"/>
      <c r="G790" s="8"/>
      <c r="H790" s="8"/>
      <c r="I790" s="8"/>
      <c r="J790" s="8"/>
      <c r="K790" s="5"/>
      <c r="L790" s="5"/>
      <c r="M790" s="5"/>
      <c r="N790" s="5"/>
      <c r="O790" s="5"/>
    </row>
    <row r="791" spans="2:15" x14ac:dyDescent="0.25">
      <c r="B791" s="1"/>
      <c r="C791" s="1"/>
      <c r="D791" s="8"/>
      <c r="E791" s="8"/>
      <c r="F791" s="8"/>
      <c r="G791" s="8"/>
      <c r="H791" s="8"/>
      <c r="I791" s="8"/>
      <c r="J791" s="8"/>
      <c r="K791" s="5"/>
      <c r="L791" s="5"/>
      <c r="M791" s="5"/>
      <c r="N791" s="5"/>
      <c r="O791" s="5"/>
    </row>
    <row r="792" spans="2:15" x14ac:dyDescent="0.25">
      <c r="B792" s="1"/>
      <c r="C792" s="1"/>
      <c r="D792" s="8"/>
      <c r="E792" s="8"/>
      <c r="F792" s="8"/>
      <c r="G792" s="8"/>
      <c r="H792" s="8"/>
      <c r="I792" s="8"/>
      <c r="J792" s="8"/>
      <c r="K792" s="5"/>
      <c r="L792" s="5"/>
      <c r="M792" s="5"/>
      <c r="N792" s="5"/>
      <c r="O792" s="5"/>
    </row>
    <row r="793" spans="2:15" x14ac:dyDescent="0.25">
      <c r="B793" s="1"/>
      <c r="C793" s="1"/>
      <c r="D793" s="8"/>
      <c r="E793" s="8"/>
      <c r="F793" s="8"/>
      <c r="G793" s="8"/>
      <c r="H793" s="8"/>
      <c r="I793" s="8"/>
      <c r="J793" s="8"/>
      <c r="K793" s="5"/>
      <c r="L793" s="5"/>
      <c r="M793" s="5"/>
      <c r="N793" s="5"/>
      <c r="O793" s="5"/>
    </row>
    <row r="794" spans="2:15" x14ac:dyDescent="0.25">
      <c r="B794" s="1"/>
      <c r="C794" s="1"/>
      <c r="D794" s="8"/>
      <c r="E794" s="8"/>
      <c r="F794" s="8"/>
      <c r="G794" s="8"/>
      <c r="H794" s="8"/>
      <c r="I794" s="8"/>
      <c r="J794" s="8"/>
      <c r="K794" s="5"/>
      <c r="L794" s="5"/>
      <c r="M794" s="5"/>
      <c r="N794" s="5"/>
      <c r="O794" s="5"/>
    </row>
    <row r="795" spans="2:15" x14ac:dyDescent="0.25">
      <c r="B795" s="1"/>
      <c r="C795" s="1"/>
      <c r="D795" s="8"/>
      <c r="E795" s="8"/>
      <c r="F795" s="8"/>
      <c r="G795" s="8"/>
      <c r="H795" s="8"/>
      <c r="I795" s="8"/>
      <c r="J795" s="8"/>
      <c r="K795" s="5"/>
      <c r="L795" s="5"/>
      <c r="M795" s="5"/>
      <c r="N795" s="5"/>
      <c r="O795" s="5"/>
    </row>
    <row r="796" spans="2:15" x14ac:dyDescent="0.25">
      <c r="B796" s="1"/>
      <c r="C796" s="1"/>
      <c r="D796" s="8"/>
      <c r="E796" s="8"/>
      <c r="F796" s="8"/>
      <c r="G796" s="8"/>
      <c r="H796" s="8"/>
      <c r="I796" s="8"/>
      <c r="J796" s="8"/>
      <c r="K796" s="5"/>
      <c r="L796" s="5"/>
      <c r="M796" s="5"/>
      <c r="N796" s="5"/>
      <c r="O796" s="5"/>
    </row>
    <row r="797" spans="2:15" x14ac:dyDescent="0.25">
      <c r="B797" s="1"/>
      <c r="C797" s="1"/>
      <c r="D797" s="8"/>
      <c r="E797" s="8"/>
      <c r="F797" s="8"/>
      <c r="G797" s="8"/>
      <c r="H797" s="8"/>
      <c r="I797" s="8"/>
      <c r="J797" s="8"/>
      <c r="K797" s="5"/>
      <c r="L797" s="5"/>
      <c r="M797" s="5"/>
      <c r="N797" s="5"/>
      <c r="O797" s="5"/>
    </row>
    <row r="798" spans="2:15" x14ac:dyDescent="0.25">
      <c r="B798" s="1"/>
      <c r="C798" s="1"/>
      <c r="D798" s="8"/>
      <c r="E798" s="8"/>
      <c r="F798" s="8"/>
      <c r="G798" s="8"/>
      <c r="H798" s="8"/>
      <c r="I798" s="8"/>
      <c r="J798" s="8"/>
      <c r="K798" s="5"/>
      <c r="L798" s="5"/>
      <c r="M798" s="5"/>
      <c r="N798" s="5"/>
      <c r="O798" s="5"/>
    </row>
    <row r="799" spans="2:15" x14ac:dyDescent="0.25">
      <c r="B799" s="1"/>
      <c r="C799" s="1"/>
      <c r="D799" s="8"/>
      <c r="E799" s="8"/>
      <c r="F799" s="8"/>
      <c r="G799" s="8"/>
      <c r="H799" s="8"/>
      <c r="I799" s="8"/>
      <c r="J799" s="8"/>
      <c r="K799" s="5"/>
      <c r="L799" s="5"/>
      <c r="M799" s="5"/>
      <c r="N799" s="5"/>
      <c r="O799" s="5"/>
    </row>
    <row r="800" spans="2:15" x14ac:dyDescent="0.25">
      <c r="B800" s="1"/>
      <c r="C800" s="1"/>
      <c r="D800" s="8"/>
      <c r="E800" s="8"/>
      <c r="F800" s="8"/>
      <c r="G800" s="8"/>
      <c r="H800" s="8"/>
      <c r="I800" s="8"/>
      <c r="J800" s="8"/>
      <c r="K800" s="5"/>
      <c r="L800" s="5"/>
      <c r="M800" s="5"/>
      <c r="N800" s="5"/>
      <c r="O800" s="5"/>
    </row>
    <row r="801" spans="2:15" x14ac:dyDescent="0.25">
      <c r="B801" s="1"/>
      <c r="C801" s="1"/>
      <c r="D801" s="8"/>
      <c r="E801" s="8"/>
      <c r="F801" s="8"/>
      <c r="G801" s="8"/>
      <c r="H801" s="8"/>
      <c r="I801" s="8"/>
      <c r="J801" s="8"/>
      <c r="K801" s="5"/>
      <c r="L801" s="5"/>
      <c r="M801" s="5"/>
      <c r="N801" s="5"/>
      <c r="O801" s="5"/>
    </row>
    <row r="802" spans="2:15" x14ac:dyDescent="0.25">
      <c r="B802" s="1"/>
      <c r="C802" s="1"/>
      <c r="D802" s="8"/>
      <c r="E802" s="8"/>
      <c r="F802" s="8"/>
      <c r="G802" s="8"/>
      <c r="H802" s="8"/>
      <c r="I802" s="8"/>
      <c r="J802" s="8"/>
      <c r="K802" s="5"/>
      <c r="L802" s="5"/>
      <c r="M802" s="5"/>
      <c r="N802" s="5"/>
      <c r="O802" s="5"/>
    </row>
    <row r="803" spans="2:15" x14ac:dyDescent="0.25">
      <c r="B803" s="1"/>
      <c r="C803" s="1"/>
      <c r="D803" s="8"/>
      <c r="E803" s="8"/>
      <c r="F803" s="8"/>
      <c r="G803" s="8"/>
      <c r="H803" s="8"/>
      <c r="I803" s="8"/>
      <c r="J803" s="8"/>
      <c r="K803" s="5"/>
      <c r="L803" s="5"/>
      <c r="M803" s="5"/>
      <c r="N803" s="5"/>
      <c r="O803" s="5"/>
    </row>
    <row r="804" spans="2:15" x14ac:dyDescent="0.25">
      <c r="B804" s="1"/>
      <c r="C804" s="1"/>
      <c r="D804" s="8"/>
      <c r="E804" s="8"/>
      <c r="F804" s="8"/>
      <c r="G804" s="8"/>
      <c r="H804" s="8"/>
      <c r="I804" s="8"/>
      <c r="J804" s="8"/>
      <c r="K804" s="5"/>
      <c r="L804" s="5"/>
      <c r="M804" s="5"/>
      <c r="N804" s="5"/>
      <c r="O804" s="5"/>
    </row>
    <row r="805" spans="2:15" x14ac:dyDescent="0.25">
      <c r="B805" s="1"/>
      <c r="C805" s="1"/>
      <c r="D805" s="8"/>
      <c r="E805" s="8"/>
      <c r="F805" s="8"/>
      <c r="G805" s="8"/>
      <c r="H805" s="8"/>
      <c r="I805" s="8"/>
      <c r="J805" s="8"/>
      <c r="K805" s="5"/>
      <c r="L805" s="5"/>
      <c r="M805" s="5"/>
      <c r="N805" s="5"/>
      <c r="O805" s="5"/>
    </row>
    <row r="806" spans="2:15" x14ac:dyDescent="0.25">
      <c r="B806" s="1"/>
      <c r="C806" s="1"/>
      <c r="D806" s="8"/>
      <c r="E806" s="8"/>
      <c r="F806" s="8"/>
      <c r="G806" s="8"/>
      <c r="H806" s="8"/>
      <c r="I806" s="8"/>
      <c r="J806" s="8"/>
      <c r="K806" s="5"/>
      <c r="L806" s="5"/>
      <c r="M806" s="5"/>
      <c r="N806" s="5"/>
      <c r="O806" s="5"/>
    </row>
    <row r="807" spans="2:15" x14ac:dyDescent="0.25">
      <c r="B807" s="1"/>
      <c r="C807" s="1"/>
      <c r="D807" s="8"/>
      <c r="E807" s="8"/>
      <c r="F807" s="8"/>
      <c r="G807" s="8"/>
      <c r="H807" s="8"/>
      <c r="I807" s="8"/>
      <c r="J807" s="8"/>
      <c r="K807" s="5"/>
      <c r="L807" s="5"/>
      <c r="M807" s="5"/>
      <c r="N807" s="5"/>
      <c r="O807" s="5"/>
    </row>
    <row r="808" spans="2:15" x14ac:dyDescent="0.25">
      <c r="B808" s="1"/>
      <c r="C808" s="1"/>
      <c r="D808" s="8"/>
      <c r="E808" s="8"/>
      <c r="F808" s="8"/>
      <c r="G808" s="8"/>
      <c r="H808" s="8"/>
      <c r="I808" s="8"/>
      <c r="J808" s="8"/>
      <c r="K808" s="5"/>
      <c r="L808" s="5"/>
      <c r="M808" s="5"/>
      <c r="N808" s="5"/>
      <c r="O808" s="5"/>
    </row>
    <row r="809" spans="2:15" x14ac:dyDescent="0.25">
      <c r="B809" s="1"/>
      <c r="C809" s="1"/>
      <c r="D809" s="8"/>
      <c r="E809" s="8"/>
      <c r="F809" s="8"/>
      <c r="G809" s="8"/>
      <c r="H809" s="8"/>
      <c r="I809" s="8"/>
      <c r="J809" s="8"/>
      <c r="K809" s="5"/>
      <c r="L809" s="5"/>
      <c r="M809" s="5"/>
      <c r="N809" s="5"/>
      <c r="O809" s="5"/>
    </row>
    <row r="810" spans="2:15" x14ac:dyDescent="0.25">
      <c r="B810" s="1"/>
      <c r="C810" s="1"/>
      <c r="D810" s="8"/>
      <c r="E810" s="8"/>
      <c r="F810" s="8"/>
      <c r="G810" s="8"/>
      <c r="H810" s="8"/>
      <c r="I810" s="8"/>
      <c r="J810" s="8"/>
      <c r="K810" s="5"/>
      <c r="L810" s="5"/>
      <c r="M810" s="5"/>
      <c r="N810" s="5"/>
      <c r="O810" s="5"/>
    </row>
    <row r="811" spans="2:15" x14ac:dyDescent="0.25">
      <c r="B811" s="1"/>
      <c r="C811" s="1"/>
      <c r="D811" s="8"/>
      <c r="E811" s="8"/>
      <c r="F811" s="8"/>
      <c r="G811" s="8"/>
      <c r="H811" s="8"/>
      <c r="I811" s="8"/>
      <c r="J811" s="8"/>
      <c r="K811" s="5"/>
      <c r="L811" s="5"/>
      <c r="M811" s="5"/>
      <c r="N811" s="5"/>
      <c r="O811" s="5"/>
    </row>
    <row r="812" spans="2:15" x14ac:dyDescent="0.25">
      <c r="B812" s="1"/>
      <c r="C812" s="1"/>
      <c r="D812" s="8"/>
      <c r="E812" s="8"/>
      <c r="F812" s="8"/>
      <c r="G812" s="8"/>
      <c r="H812" s="8"/>
      <c r="I812" s="8"/>
      <c r="J812" s="8"/>
      <c r="K812" s="5"/>
      <c r="L812" s="5"/>
      <c r="M812" s="5"/>
      <c r="N812" s="5"/>
      <c r="O812" s="5"/>
    </row>
    <row r="813" spans="2:15" x14ac:dyDescent="0.25">
      <c r="B813" s="1"/>
      <c r="C813" s="1"/>
      <c r="D813" s="8"/>
      <c r="E813" s="8"/>
      <c r="F813" s="8"/>
      <c r="G813" s="8"/>
      <c r="H813" s="8"/>
      <c r="I813" s="8"/>
      <c r="J813" s="8"/>
      <c r="K813" s="5"/>
      <c r="L813" s="5"/>
      <c r="M813" s="5"/>
      <c r="N813" s="5"/>
      <c r="O813" s="5"/>
    </row>
    <row r="814" spans="2:15" x14ac:dyDescent="0.25">
      <c r="B814" s="1"/>
      <c r="C814" s="1"/>
      <c r="D814" s="8"/>
      <c r="E814" s="8"/>
      <c r="F814" s="8"/>
      <c r="G814" s="8"/>
      <c r="H814" s="8"/>
      <c r="I814" s="8"/>
      <c r="J814" s="8"/>
      <c r="K814" s="5"/>
      <c r="L814" s="5"/>
      <c r="M814" s="5"/>
      <c r="N814" s="5"/>
      <c r="O814" s="5"/>
    </row>
    <row r="815" spans="2:15" x14ac:dyDescent="0.25">
      <c r="B815" s="1"/>
      <c r="C815" s="1"/>
      <c r="D815" s="8"/>
      <c r="E815" s="8"/>
      <c r="F815" s="8"/>
      <c r="G815" s="8"/>
      <c r="H815" s="8"/>
      <c r="I815" s="8"/>
      <c r="J815" s="8"/>
      <c r="K815" s="5"/>
      <c r="L815" s="5"/>
      <c r="M815" s="5"/>
      <c r="N815" s="5"/>
      <c r="O815" s="5"/>
    </row>
    <row r="816" spans="2:15" x14ac:dyDescent="0.25">
      <c r="B816" s="1"/>
      <c r="C816" s="1"/>
      <c r="D816" s="8"/>
      <c r="E816" s="8"/>
      <c r="F816" s="8"/>
      <c r="G816" s="8"/>
      <c r="H816" s="8"/>
      <c r="I816" s="8"/>
      <c r="J816" s="8"/>
      <c r="K816" s="5"/>
      <c r="L816" s="5"/>
      <c r="M816" s="5"/>
      <c r="N816" s="5"/>
      <c r="O816" s="5"/>
    </row>
    <row r="817" spans="2:15" x14ac:dyDescent="0.25">
      <c r="B817" s="1"/>
      <c r="C817" s="1"/>
      <c r="D817" s="8"/>
      <c r="E817" s="8"/>
      <c r="F817" s="8"/>
      <c r="G817" s="8"/>
      <c r="H817" s="8"/>
      <c r="I817" s="8"/>
      <c r="J817" s="8"/>
      <c r="K817" s="5"/>
      <c r="L817" s="5"/>
      <c r="M817" s="5"/>
      <c r="N817" s="5"/>
      <c r="O817" s="5"/>
    </row>
    <row r="818" spans="2:15" x14ac:dyDescent="0.25">
      <c r="B818" s="1"/>
      <c r="C818" s="1"/>
      <c r="D818" s="8"/>
      <c r="E818" s="8"/>
      <c r="F818" s="8"/>
      <c r="G818" s="8"/>
      <c r="H818" s="8"/>
      <c r="I818" s="8"/>
      <c r="J818" s="8"/>
      <c r="K818" s="5"/>
      <c r="L818" s="5"/>
      <c r="M818" s="5"/>
      <c r="N818" s="5"/>
      <c r="O818" s="5"/>
    </row>
    <row r="819" spans="2:15" x14ac:dyDescent="0.25">
      <c r="B819" s="1"/>
      <c r="C819" s="1"/>
      <c r="D819" s="8"/>
      <c r="E819" s="8"/>
      <c r="F819" s="8"/>
      <c r="G819" s="8"/>
      <c r="H819" s="8"/>
      <c r="I819" s="8"/>
      <c r="J819" s="8"/>
      <c r="K819" s="5"/>
      <c r="L819" s="5"/>
      <c r="M819" s="5"/>
      <c r="N819" s="5"/>
      <c r="O819" s="5"/>
    </row>
    <row r="820" spans="2:15" x14ac:dyDescent="0.25">
      <c r="B820" s="1"/>
      <c r="C820" s="1"/>
      <c r="D820" s="8"/>
      <c r="E820" s="8"/>
      <c r="F820" s="8"/>
      <c r="G820" s="8"/>
      <c r="H820" s="8"/>
      <c r="I820" s="8"/>
      <c r="J820" s="8"/>
      <c r="K820" s="5"/>
      <c r="L820" s="5"/>
      <c r="M820" s="5"/>
      <c r="N820" s="5"/>
      <c r="O820" s="5"/>
    </row>
    <row r="821" spans="2:15" x14ac:dyDescent="0.25">
      <c r="B821" s="1"/>
      <c r="C821" s="1"/>
      <c r="D821" s="8"/>
      <c r="E821" s="8"/>
      <c r="F821" s="8"/>
      <c r="G821" s="8"/>
      <c r="H821" s="8"/>
      <c r="I821" s="8"/>
      <c r="J821" s="8"/>
      <c r="K821" s="5"/>
      <c r="L821" s="5"/>
      <c r="M821" s="5"/>
      <c r="N821" s="5"/>
      <c r="O821" s="5"/>
    </row>
    <row r="822" spans="2:15" x14ac:dyDescent="0.25">
      <c r="B822" s="1"/>
      <c r="C822" s="1"/>
      <c r="D822" s="8"/>
      <c r="E822" s="8"/>
      <c r="F822" s="8"/>
      <c r="G822" s="8"/>
      <c r="H822" s="8"/>
      <c r="I822" s="8"/>
      <c r="J822" s="8"/>
      <c r="K822" s="5"/>
      <c r="L822" s="5"/>
      <c r="M822" s="5"/>
      <c r="N822" s="5"/>
      <c r="O822" s="5"/>
    </row>
    <row r="823" spans="2:15" x14ac:dyDescent="0.25">
      <c r="B823" s="1"/>
      <c r="C823" s="1"/>
      <c r="D823" s="8"/>
      <c r="E823" s="8"/>
      <c r="F823" s="8"/>
      <c r="G823" s="8"/>
      <c r="H823" s="8"/>
      <c r="I823" s="8"/>
      <c r="J823" s="8"/>
      <c r="K823" s="5"/>
      <c r="L823" s="5"/>
      <c r="M823" s="5"/>
      <c r="N823" s="5"/>
      <c r="O823" s="5"/>
    </row>
    <row r="824" spans="2:15" x14ac:dyDescent="0.25">
      <c r="B824" s="1"/>
      <c r="C824" s="1"/>
      <c r="D824" s="8"/>
      <c r="E824" s="8"/>
      <c r="F824" s="8"/>
      <c r="G824" s="8"/>
      <c r="H824" s="8"/>
      <c r="I824" s="8"/>
      <c r="J824" s="8"/>
      <c r="K824" s="5"/>
      <c r="L824" s="5"/>
      <c r="M824" s="5"/>
      <c r="N824" s="5"/>
      <c r="O824" s="5"/>
    </row>
    <row r="825" spans="2:15" x14ac:dyDescent="0.25">
      <c r="B825" s="1"/>
      <c r="C825" s="1"/>
      <c r="D825" s="8"/>
      <c r="E825" s="8"/>
      <c r="F825" s="8"/>
      <c r="G825" s="8"/>
      <c r="H825" s="8"/>
      <c r="I825" s="8"/>
      <c r="J825" s="8"/>
      <c r="K825" s="5"/>
      <c r="L825" s="5"/>
      <c r="M825" s="5"/>
      <c r="N825" s="5"/>
      <c r="O825" s="5"/>
    </row>
    <row r="826" spans="2:15" x14ac:dyDescent="0.25">
      <c r="B826" s="1"/>
      <c r="C826" s="1"/>
      <c r="D826" s="8"/>
      <c r="E826" s="8"/>
      <c r="F826" s="8"/>
      <c r="G826" s="8"/>
      <c r="H826" s="8"/>
      <c r="I826" s="8"/>
      <c r="J826" s="8"/>
      <c r="K826" s="5"/>
      <c r="L826" s="5"/>
      <c r="M826" s="5"/>
      <c r="N826" s="5"/>
      <c r="O826" s="5"/>
    </row>
    <row r="827" spans="2:15" x14ac:dyDescent="0.25">
      <c r="B827" s="1"/>
      <c r="C827" s="1"/>
      <c r="D827" s="8"/>
      <c r="E827" s="8"/>
      <c r="F827" s="8"/>
      <c r="G827" s="8"/>
      <c r="H827" s="8"/>
      <c r="I827" s="8"/>
      <c r="J827" s="8"/>
      <c r="K827" s="5"/>
      <c r="L827" s="5"/>
      <c r="M827" s="5"/>
      <c r="N827" s="5"/>
      <c r="O827" s="5"/>
    </row>
    <row r="828" spans="2:15" x14ac:dyDescent="0.25">
      <c r="B828" s="1"/>
      <c r="C828" s="1"/>
      <c r="D828" s="8"/>
      <c r="E828" s="8"/>
      <c r="F828" s="8"/>
      <c r="G828" s="8"/>
      <c r="H828" s="8"/>
      <c r="I828" s="8"/>
      <c r="J828" s="8"/>
      <c r="K828" s="5"/>
      <c r="L828" s="5"/>
      <c r="M828" s="5"/>
      <c r="N828" s="5"/>
      <c r="O828" s="5"/>
    </row>
    <row r="829" spans="2:15" x14ac:dyDescent="0.25">
      <c r="B829" s="1"/>
      <c r="C829" s="1"/>
      <c r="D829" s="8"/>
      <c r="E829" s="8"/>
      <c r="F829" s="8"/>
      <c r="G829" s="8"/>
      <c r="H829" s="8"/>
      <c r="I829" s="8"/>
      <c r="J829" s="8"/>
      <c r="K829" s="5"/>
      <c r="L829" s="5"/>
      <c r="M829" s="5"/>
      <c r="N829" s="5"/>
      <c r="O829" s="5"/>
    </row>
    <row r="830" spans="2:15" x14ac:dyDescent="0.25">
      <c r="B830" s="1"/>
      <c r="C830" s="1"/>
      <c r="D830" s="8"/>
      <c r="E830" s="8"/>
      <c r="F830" s="8"/>
      <c r="G830" s="8"/>
      <c r="H830" s="8"/>
      <c r="I830" s="8"/>
      <c r="J830" s="8"/>
      <c r="K830" s="5"/>
      <c r="L830" s="5"/>
      <c r="M830" s="5"/>
      <c r="N830" s="5"/>
      <c r="O830" s="5"/>
    </row>
    <row r="831" spans="2:15" x14ac:dyDescent="0.25">
      <c r="B831" s="1"/>
      <c r="C831" s="1"/>
      <c r="D831" s="8"/>
      <c r="E831" s="8"/>
      <c r="F831" s="8"/>
      <c r="G831" s="8"/>
      <c r="H831" s="8"/>
      <c r="I831" s="8"/>
      <c r="J831" s="8"/>
      <c r="K831" s="5"/>
      <c r="L831" s="5"/>
      <c r="M831" s="5"/>
      <c r="N831" s="5"/>
      <c r="O831" s="5"/>
    </row>
    <row r="832" spans="2:15" x14ac:dyDescent="0.25">
      <c r="B832" s="1"/>
      <c r="C832" s="1"/>
      <c r="D832" s="8"/>
      <c r="E832" s="8"/>
      <c r="F832" s="8"/>
      <c r="G832" s="8"/>
      <c r="H832" s="8"/>
      <c r="I832" s="8"/>
      <c r="J832" s="8"/>
      <c r="K832" s="5"/>
      <c r="L832" s="5"/>
      <c r="M832" s="5"/>
      <c r="N832" s="5"/>
      <c r="O832" s="5"/>
    </row>
    <row r="833" spans="2:15" x14ac:dyDescent="0.25">
      <c r="B833" s="1"/>
      <c r="C833" s="1"/>
      <c r="D833" s="8"/>
      <c r="E833" s="8"/>
      <c r="F833" s="8"/>
      <c r="G833" s="8"/>
      <c r="H833" s="8"/>
      <c r="I833" s="8"/>
      <c r="J833" s="8"/>
      <c r="K833" s="5"/>
      <c r="L833" s="5"/>
      <c r="M833" s="5"/>
      <c r="N833" s="5"/>
      <c r="O833" s="5"/>
    </row>
    <row r="834" spans="2:15" x14ac:dyDescent="0.25">
      <c r="B834" s="1"/>
      <c r="C834" s="1"/>
      <c r="D834" s="8"/>
      <c r="E834" s="8"/>
      <c r="F834" s="8"/>
      <c r="G834" s="8"/>
      <c r="H834" s="8"/>
      <c r="I834" s="8"/>
      <c r="J834" s="8"/>
      <c r="K834" s="5"/>
      <c r="L834" s="5"/>
      <c r="M834" s="5"/>
      <c r="N834" s="5"/>
      <c r="O834" s="5"/>
    </row>
    <row r="835" spans="2:15" x14ac:dyDescent="0.25">
      <c r="B835" s="1"/>
      <c r="C835" s="1"/>
      <c r="D835" s="8"/>
      <c r="E835" s="8"/>
      <c r="F835" s="8"/>
      <c r="G835" s="8"/>
      <c r="H835" s="8"/>
      <c r="I835" s="8"/>
      <c r="J835" s="8"/>
      <c r="K835" s="5"/>
      <c r="L835" s="5"/>
      <c r="M835" s="5"/>
      <c r="N835" s="5"/>
      <c r="O835" s="5"/>
    </row>
    <row r="836" spans="2:15" x14ac:dyDescent="0.25">
      <c r="B836" s="1"/>
      <c r="C836" s="1"/>
      <c r="D836" s="8"/>
      <c r="E836" s="8"/>
      <c r="F836" s="8"/>
      <c r="G836" s="8"/>
      <c r="H836" s="8"/>
      <c r="I836" s="8"/>
      <c r="J836" s="8"/>
      <c r="K836" s="5"/>
      <c r="L836" s="5"/>
      <c r="M836" s="5"/>
      <c r="N836" s="5"/>
      <c r="O836" s="5"/>
    </row>
    <row r="837" spans="2:15" x14ac:dyDescent="0.25">
      <c r="B837" s="1"/>
      <c r="C837" s="1"/>
      <c r="D837" s="8"/>
      <c r="E837" s="8"/>
      <c r="F837" s="8"/>
      <c r="G837" s="8"/>
      <c r="H837" s="8"/>
      <c r="I837" s="8"/>
      <c r="J837" s="8"/>
      <c r="K837" s="5"/>
      <c r="L837" s="5"/>
      <c r="M837" s="5"/>
      <c r="N837" s="5"/>
      <c r="O837" s="5"/>
    </row>
    <row r="838" spans="2:15" x14ac:dyDescent="0.25">
      <c r="B838" s="1"/>
      <c r="C838" s="1"/>
      <c r="D838" s="8"/>
      <c r="E838" s="8"/>
      <c r="F838" s="8"/>
      <c r="G838" s="8"/>
      <c r="H838" s="8"/>
      <c r="I838" s="8"/>
      <c r="J838" s="8"/>
      <c r="K838" s="5"/>
      <c r="L838" s="5"/>
      <c r="M838" s="5"/>
      <c r="N838" s="5"/>
      <c r="O838" s="5"/>
    </row>
    <row r="839" spans="2:15" x14ac:dyDescent="0.25">
      <c r="B839" s="1"/>
      <c r="C839" s="1"/>
      <c r="D839" s="8"/>
      <c r="E839" s="8"/>
      <c r="F839" s="8"/>
      <c r="G839" s="8"/>
      <c r="H839" s="8"/>
      <c r="I839" s="8"/>
      <c r="J839" s="8"/>
      <c r="K839" s="5"/>
      <c r="L839" s="5"/>
      <c r="M839" s="5"/>
      <c r="N839" s="5"/>
      <c r="O839" s="5"/>
    </row>
    <row r="840" spans="2:15" x14ac:dyDescent="0.25">
      <c r="B840" s="1"/>
      <c r="C840" s="1"/>
      <c r="D840" s="8"/>
      <c r="E840" s="8"/>
      <c r="F840" s="8"/>
      <c r="G840" s="8"/>
      <c r="H840" s="8"/>
      <c r="I840" s="8"/>
      <c r="J840" s="8"/>
      <c r="K840" s="5"/>
      <c r="L840" s="5"/>
      <c r="M840" s="5"/>
      <c r="N840" s="5"/>
      <c r="O840" s="5"/>
    </row>
    <row r="841" spans="2:15" x14ac:dyDescent="0.25">
      <c r="B841" s="1"/>
      <c r="C841" s="1"/>
      <c r="D841" s="8"/>
      <c r="E841" s="8"/>
      <c r="F841" s="8"/>
      <c r="G841" s="8"/>
      <c r="H841" s="8"/>
      <c r="I841" s="8"/>
      <c r="J841" s="8"/>
      <c r="K841" s="5"/>
      <c r="L841" s="5"/>
      <c r="M841" s="5"/>
      <c r="N841" s="5"/>
      <c r="O841" s="5"/>
    </row>
    <row r="842" spans="2:15" x14ac:dyDescent="0.25">
      <c r="B842" s="1"/>
      <c r="C842" s="1"/>
      <c r="D842" s="8"/>
      <c r="E842" s="8"/>
      <c r="F842" s="8"/>
      <c r="G842" s="8"/>
      <c r="H842" s="8"/>
      <c r="I842" s="8"/>
      <c r="J842" s="8"/>
      <c r="K842" s="5"/>
      <c r="L842" s="5"/>
      <c r="M842" s="5"/>
      <c r="N842" s="5"/>
      <c r="O842" s="5"/>
    </row>
    <row r="843" spans="2:15" x14ac:dyDescent="0.25">
      <c r="B843" s="1"/>
      <c r="C843" s="1"/>
      <c r="D843" s="8"/>
      <c r="E843" s="8"/>
      <c r="F843" s="8"/>
      <c r="G843" s="8"/>
      <c r="H843" s="8"/>
      <c r="I843" s="8"/>
      <c r="J843" s="8"/>
      <c r="K843" s="5"/>
      <c r="L843" s="5"/>
      <c r="M843" s="5"/>
      <c r="N843" s="5"/>
      <c r="O843" s="5"/>
    </row>
    <row r="844" spans="2:15" x14ac:dyDescent="0.25">
      <c r="B844" s="1"/>
      <c r="C844" s="1"/>
      <c r="D844" s="8"/>
      <c r="E844" s="8"/>
      <c r="F844" s="8"/>
      <c r="G844" s="8"/>
      <c r="H844" s="8"/>
      <c r="I844" s="8"/>
      <c r="J844" s="8"/>
      <c r="K844" s="5"/>
      <c r="L844" s="5"/>
      <c r="M844" s="5"/>
      <c r="N844" s="5"/>
      <c r="O844" s="5"/>
    </row>
    <row r="845" spans="2:15" x14ac:dyDescent="0.25">
      <c r="B845" s="1"/>
      <c r="C845" s="1"/>
      <c r="D845" s="8"/>
      <c r="E845" s="8"/>
      <c r="F845" s="8"/>
      <c r="G845" s="8"/>
      <c r="H845" s="8"/>
      <c r="I845" s="8"/>
      <c r="J845" s="8"/>
      <c r="K845" s="5"/>
      <c r="L845" s="5"/>
      <c r="M845" s="5"/>
      <c r="N845" s="5"/>
      <c r="O845" s="5"/>
    </row>
    <row r="846" spans="2:15" x14ac:dyDescent="0.25">
      <c r="B846" s="1"/>
      <c r="C846" s="1"/>
      <c r="D846" s="8"/>
      <c r="E846" s="8"/>
      <c r="F846" s="8"/>
      <c r="G846" s="8"/>
      <c r="H846" s="8"/>
      <c r="I846" s="8"/>
      <c r="J846" s="8"/>
      <c r="K846" s="5"/>
      <c r="L846" s="5"/>
      <c r="M846" s="5"/>
      <c r="N846" s="5"/>
      <c r="O846" s="5"/>
    </row>
    <row r="847" spans="2:15" x14ac:dyDescent="0.25">
      <c r="B847" s="1"/>
      <c r="C847" s="1"/>
      <c r="D847" s="8"/>
      <c r="E847" s="8"/>
      <c r="F847" s="8"/>
      <c r="G847" s="8"/>
      <c r="H847" s="8"/>
      <c r="I847" s="8"/>
      <c r="J847" s="8"/>
      <c r="K847" s="5"/>
      <c r="L847" s="5"/>
      <c r="M847" s="5"/>
      <c r="N847" s="5"/>
      <c r="O847" s="5"/>
    </row>
    <row r="848" spans="2:15" x14ac:dyDescent="0.25">
      <c r="B848" s="1"/>
      <c r="C848" s="1"/>
      <c r="D848" s="8"/>
      <c r="E848" s="8"/>
      <c r="F848" s="8"/>
      <c r="G848" s="8"/>
      <c r="H848" s="8"/>
      <c r="I848" s="8"/>
      <c r="J848" s="8"/>
      <c r="K848" s="5"/>
      <c r="L848" s="5"/>
      <c r="M848" s="5"/>
      <c r="N848" s="5"/>
      <c r="O848" s="5"/>
    </row>
    <row r="849" spans="2:15" x14ac:dyDescent="0.25">
      <c r="B849" s="1"/>
      <c r="C849" s="1"/>
      <c r="D849" s="8"/>
      <c r="E849" s="8"/>
      <c r="F849" s="8"/>
      <c r="G849" s="8"/>
      <c r="H849" s="8"/>
      <c r="I849" s="8"/>
      <c r="J849" s="8"/>
      <c r="K849" s="5"/>
      <c r="L849" s="5"/>
      <c r="M849" s="5"/>
      <c r="N849" s="5"/>
      <c r="O849" s="5"/>
    </row>
    <row r="850" spans="2:15" x14ac:dyDescent="0.25">
      <c r="B850" s="1"/>
      <c r="C850" s="1"/>
      <c r="D850" s="8"/>
      <c r="E850" s="8"/>
      <c r="F850" s="8"/>
      <c r="G850" s="8"/>
      <c r="H850" s="8"/>
      <c r="I850" s="8"/>
      <c r="J850" s="8"/>
      <c r="K850" s="5"/>
      <c r="L850" s="5"/>
      <c r="M850" s="5"/>
      <c r="N850" s="5"/>
      <c r="O850" s="5"/>
    </row>
    <row r="851" spans="2:15" x14ac:dyDescent="0.25">
      <c r="B851" s="1"/>
      <c r="C851" s="1"/>
      <c r="D851" s="8"/>
      <c r="E851" s="8"/>
      <c r="F851" s="8"/>
      <c r="G851" s="8"/>
      <c r="H851" s="8"/>
      <c r="I851" s="8"/>
      <c r="J851" s="8"/>
      <c r="K851" s="5"/>
      <c r="L851" s="5"/>
      <c r="M851" s="5"/>
      <c r="N851" s="5"/>
      <c r="O851" s="5"/>
    </row>
    <row r="852" spans="2:15" x14ac:dyDescent="0.25">
      <c r="B852" s="1"/>
      <c r="C852" s="1"/>
      <c r="D852" s="8"/>
      <c r="E852" s="8"/>
      <c r="F852" s="8"/>
      <c r="G852" s="8"/>
      <c r="H852" s="8"/>
      <c r="I852" s="8"/>
      <c r="J852" s="8"/>
      <c r="K852" s="5"/>
      <c r="L852" s="5"/>
      <c r="M852" s="5"/>
      <c r="N852" s="5"/>
      <c r="O852" s="5"/>
    </row>
    <row r="853" spans="2:15" x14ac:dyDescent="0.25">
      <c r="B853" s="1"/>
      <c r="C853" s="1"/>
      <c r="D853" s="8"/>
      <c r="E853" s="8"/>
      <c r="F853" s="8"/>
      <c r="G853" s="8"/>
      <c r="H853" s="8"/>
      <c r="I853" s="8"/>
      <c r="J853" s="8"/>
      <c r="K853" s="5"/>
      <c r="L853" s="5"/>
      <c r="M853" s="5"/>
      <c r="N853" s="5"/>
      <c r="O853" s="5"/>
    </row>
    <row r="854" spans="2:15" x14ac:dyDescent="0.25">
      <c r="B854" s="1"/>
      <c r="C854" s="1"/>
      <c r="D854" s="8"/>
      <c r="E854" s="8"/>
      <c r="F854" s="8"/>
      <c r="G854" s="8"/>
      <c r="H854" s="8"/>
      <c r="I854" s="8"/>
      <c r="J854" s="8"/>
      <c r="K854" s="5"/>
      <c r="L854" s="5"/>
      <c r="M854" s="5"/>
      <c r="N854" s="5"/>
      <c r="O854" s="5"/>
    </row>
    <row r="855" spans="2:15" x14ac:dyDescent="0.25">
      <c r="B855" s="1"/>
      <c r="C855" s="1"/>
      <c r="D855" s="8"/>
      <c r="E855" s="8"/>
      <c r="F855" s="8"/>
      <c r="G855" s="8"/>
      <c r="H855" s="8"/>
      <c r="I855" s="8"/>
      <c r="J855" s="8"/>
      <c r="K855" s="5"/>
      <c r="L855" s="5"/>
      <c r="M855" s="5"/>
      <c r="N855" s="5"/>
      <c r="O855" s="5"/>
    </row>
    <row r="856" spans="2:15" x14ac:dyDescent="0.25">
      <c r="B856" s="1"/>
      <c r="C856" s="1"/>
      <c r="D856" s="8"/>
      <c r="E856" s="8"/>
      <c r="F856" s="8"/>
      <c r="G856" s="8"/>
      <c r="H856" s="8"/>
      <c r="I856" s="8"/>
      <c r="J856" s="8"/>
      <c r="K856" s="5"/>
      <c r="L856" s="5"/>
      <c r="M856" s="5"/>
      <c r="N856" s="5"/>
      <c r="O856" s="5"/>
    </row>
    <row r="857" spans="2:15" x14ac:dyDescent="0.25">
      <c r="B857" s="1"/>
      <c r="C857" s="1"/>
      <c r="D857" s="8"/>
      <c r="E857" s="8"/>
      <c r="F857" s="8"/>
      <c r="G857" s="8"/>
      <c r="H857" s="8"/>
      <c r="I857" s="8"/>
      <c r="J857" s="8"/>
      <c r="K857" s="5"/>
      <c r="L857" s="5"/>
      <c r="M857" s="5"/>
      <c r="N857" s="5"/>
      <c r="O857" s="5"/>
    </row>
    <row r="858" spans="2:15" x14ac:dyDescent="0.25">
      <c r="B858" s="1"/>
      <c r="C858" s="1"/>
      <c r="D858" s="8"/>
      <c r="E858" s="8"/>
      <c r="F858" s="8"/>
      <c r="G858" s="8"/>
      <c r="H858" s="8"/>
      <c r="I858" s="8"/>
      <c r="J858" s="8"/>
      <c r="K858" s="5"/>
      <c r="L858" s="5"/>
      <c r="M858" s="5"/>
      <c r="N858" s="5"/>
      <c r="O858" s="5"/>
    </row>
    <row r="859" spans="2:15" x14ac:dyDescent="0.25">
      <c r="B859" s="1"/>
      <c r="C859" s="1"/>
      <c r="D859" s="8"/>
      <c r="E859" s="8"/>
      <c r="F859" s="8"/>
      <c r="G859" s="8"/>
      <c r="H859" s="8"/>
      <c r="I859" s="8"/>
      <c r="J859" s="8"/>
      <c r="K859" s="5"/>
      <c r="L859" s="5"/>
      <c r="M859" s="5"/>
      <c r="N859" s="5"/>
      <c r="O859" s="5"/>
    </row>
    <row r="860" spans="2:15" x14ac:dyDescent="0.25">
      <c r="B860" s="1"/>
      <c r="C860" s="1"/>
      <c r="D860" s="8"/>
      <c r="E860" s="8"/>
      <c r="F860" s="8"/>
      <c r="G860" s="8"/>
      <c r="H860" s="8"/>
      <c r="I860" s="8"/>
      <c r="J860" s="8"/>
      <c r="K860" s="5"/>
      <c r="L860" s="5"/>
      <c r="M860" s="5"/>
      <c r="N860" s="5"/>
      <c r="O860" s="5"/>
    </row>
    <row r="861" spans="2:15" x14ac:dyDescent="0.25">
      <c r="B861" s="1"/>
      <c r="C861" s="1"/>
      <c r="D861" s="8"/>
      <c r="E861" s="8"/>
      <c r="F861" s="8"/>
      <c r="G861" s="8"/>
      <c r="H861" s="8"/>
      <c r="I861" s="8"/>
      <c r="J861" s="8"/>
      <c r="K861" s="5"/>
      <c r="L861" s="5"/>
      <c r="M861" s="5"/>
      <c r="N861" s="5"/>
      <c r="O861" s="5"/>
    </row>
    <row r="862" spans="2:15" x14ac:dyDescent="0.25">
      <c r="B862" s="1"/>
      <c r="C862" s="1"/>
      <c r="D862" s="8"/>
      <c r="E862" s="8"/>
      <c r="F862" s="8"/>
      <c r="G862" s="8"/>
      <c r="H862" s="8"/>
      <c r="I862" s="8"/>
      <c r="J862" s="8"/>
      <c r="K862" s="5"/>
      <c r="L862" s="5"/>
      <c r="M862" s="5"/>
      <c r="N862" s="5"/>
      <c r="O862" s="5"/>
    </row>
    <row r="863" spans="2:15" x14ac:dyDescent="0.25">
      <c r="B863" s="1"/>
      <c r="C863" s="1"/>
      <c r="D863" s="8"/>
      <c r="E863" s="8"/>
      <c r="F863" s="8"/>
      <c r="G863" s="8"/>
      <c r="H863" s="8"/>
      <c r="I863" s="8"/>
      <c r="J863" s="8"/>
      <c r="K863" s="5"/>
      <c r="L863" s="5"/>
      <c r="M863" s="5"/>
      <c r="N863" s="5"/>
      <c r="O863" s="5"/>
    </row>
    <row r="864" spans="2:15" x14ac:dyDescent="0.25">
      <c r="B864" s="1"/>
      <c r="C864" s="1"/>
      <c r="D864" s="8"/>
      <c r="E864" s="8"/>
      <c r="F864" s="8"/>
      <c r="G864" s="8"/>
      <c r="H864" s="8"/>
      <c r="I864" s="8"/>
      <c r="J864" s="8"/>
      <c r="K864" s="5"/>
      <c r="L864" s="5"/>
      <c r="M864" s="5"/>
      <c r="N864" s="5"/>
      <c r="O864" s="5"/>
    </row>
    <row r="865" spans="2:15" x14ac:dyDescent="0.25">
      <c r="B865" s="1"/>
      <c r="C865" s="1"/>
      <c r="D865" s="8"/>
      <c r="E865" s="8"/>
      <c r="F865" s="8"/>
      <c r="G865" s="8"/>
      <c r="H865" s="8"/>
      <c r="I865" s="8"/>
      <c r="J865" s="8"/>
      <c r="K865" s="5"/>
      <c r="L865" s="5"/>
      <c r="M865" s="5"/>
      <c r="N865" s="5"/>
      <c r="O865" s="5"/>
    </row>
    <row r="866" spans="2:15" x14ac:dyDescent="0.25">
      <c r="B866" s="1"/>
      <c r="C866" s="1"/>
      <c r="D866" s="8"/>
      <c r="E866" s="8"/>
      <c r="F866" s="8"/>
      <c r="G866" s="8"/>
      <c r="H866" s="8"/>
      <c r="I866" s="8"/>
      <c r="J866" s="8"/>
      <c r="K866" s="5"/>
      <c r="L866" s="5"/>
      <c r="M866" s="5"/>
      <c r="N866" s="5"/>
      <c r="O866" s="5"/>
    </row>
    <row r="867" spans="2:15" x14ac:dyDescent="0.25">
      <c r="B867" s="1"/>
      <c r="C867" s="1"/>
      <c r="D867" s="8"/>
      <c r="E867" s="8"/>
      <c r="F867" s="8"/>
      <c r="G867" s="8"/>
      <c r="H867" s="8"/>
      <c r="I867" s="8"/>
      <c r="J867" s="8"/>
      <c r="K867" s="5"/>
      <c r="L867" s="5"/>
      <c r="M867" s="5"/>
      <c r="N867" s="5"/>
      <c r="O867" s="5"/>
    </row>
    <row r="868" spans="2:15" x14ac:dyDescent="0.25">
      <c r="B868" s="1"/>
      <c r="C868" s="1"/>
      <c r="D868" s="8"/>
      <c r="E868" s="8"/>
      <c r="F868" s="8"/>
      <c r="G868" s="8"/>
      <c r="H868" s="8"/>
      <c r="I868" s="8"/>
      <c r="J868" s="8"/>
      <c r="K868" s="5"/>
      <c r="L868" s="5"/>
      <c r="M868" s="5"/>
      <c r="N868" s="5"/>
      <c r="O868" s="5"/>
    </row>
    <row r="869" spans="2:15" x14ac:dyDescent="0.25">
      <c r="B869" s="1"/>
      <c r="C869" s="1"/>
      <c r="D869" s="8"/>
      <c r="E869" s="8"/>
      <c r="F869" s="8"/>
      <c r="G869" s="8"/>
      <c r="H869" s="8"/>
      <c r="I869" s="8"/>
      <c r="J869" s="8"/>
      <c r="K869" s="5"/>
      <c r="L869" s="5"/>
      <c r="M869" s="5"/>
      <c r="N869" s="5"/>
      <c r="O869" s="5"/>
    </row>
    <row r="870" spans="2:15" x14ac:dyDescent="0.25">
      <c r="B870" s="1"/>
      <c r="C870" s="1"/>
      <c r="D870" s="8"/>
      <c r="E870" s="8"/>
      <c r="F870" s="8"/>
      <c r="G870" s="8"/>
      <c r="H870" s="8"/>
      <c r="I870" s="8"/>
      <c r="J870" s="8"/>
      <c r="K870" s="5"/>
      <c r="L870" s="5"/>
      <c r="M870" s="5"/>
      <c r="N870" s="5"/>
      <c r="O870" s="5"/>
    </row>
    <row r="871" spans="2:15" x14ac:dyDescent="0.25">
      <c r="B871" s="1"/>
      <c r="C871" s="1"/>
      <c r="D871" s="8"/>
      <c r="E871" s="8"/>
      <c r="F871" s="8"/>
      <c r="G871" s="8"/>
      <c r="H871" s="8"/>
      <c r="I871" s="8"/>
      <c r="J871" s="8"/>
      <c r="K871" s="5"/>
      <c r="L871" s="5"/>
      <c r="M871" s="5"/>
      <c r="N871" s="5"/>
      <c r="O871" s="5"/>
    </row>
    <row r="872" spans="2:15" x14ac:dyDescent="0.25">
      <c r="B872" s="1"/>
      <c r="C872" s="1"/>
      <c r="D872" s="8"/>
      <c r="E872" s="8"/>
      <c r="F872" s="8"/>
      <c r="G872" s="8"/>
      <c r="H872" s="8"/>
      <c r="I872" s="8"/>
      <c r="J872" s="8"/>
      <c r="K872" s="5"/>
      <c r="L872" s="5"/>
      <c r="M872" s="5"/>
      <c r="N872" s="5"/>
      <c r="O872" s="5"/>
    </row>
    <row r="873" spans="2:15" x14ac:dyDescent="0.25">
      <c r="B873" s="1"/>
      <c r="C873" s="1"/>
      <c r="D873" s="8"/>
      <c r="E873" s="8"/>
      <c r="F873" s="8"/>
      <c r="G873" s="8"/>
      <c r="H873" s="8"/>
      <c r="I873" s="8"/>
      <c r="J873" s="8"/>
      <c r="K873" s="5"/>
      <c r="L873" s="5"/>
      <c r="M873" s="5"/>
      <c r="N873" s="5"/>
      <c r="O873" s="5"/>
    </row>
    <row r="874" spans="2:15" x14ac:dyDescent="0.25">
      <c r="B874" s="1"/>
      <c r="C874" s="1"/>
      <c r="D874" s="8"/>
      <c r="E874" s="8"/>
      <c r="F874" s="8"/>
      <c r="G874" s="8"/>
      <c r="H874" s="8"/>
      <c r="I874" s="8"/>
      <c r="J874" s="8"/>
      <c r="K874" s="5"/>
      <c r="L874" s="5"/>
      <c r="M874" s="5"/>
      <c r="N874" s="5"/>
      <c r="O874" s="5"/>
    </row>
    <row r="875" spans="2:15" x14ac:dyDescent="0.25">
      <c r="B875" s="1"/>
      <c r="C875" s="1"/>
      <c r="D875" s="8"/>
      <c r="E875" s="8"/>
      <c r="F875" s="8"/>
      <c r="G875" s="8"/>
      <c r="H875" s="8"/>
      <c r="I875" s="8"/>
      <c r="J875" s="8"/>
      <c r="K875" s="5"/>
      <c r="L875" s="5"/>
      <c r="M875" s="5"/>
      <c r="N875" s="5"/>
      <c r="O875" s="5"/>
    </row>
    <row r="876" spans="2:15" x14ac:dyDescent="0.25">
      <c r="B876" s="1"/>
      <c r="C876" s="1"/>
      <c r="D876" s="8"/>
      <c r="E876" s="8"/>
      <c r="F876" s="8"/>
      <c r="G876" s="8"/>
      <c r="H876" s="8"/>
      <c r="I876" s="8"/>
      <c r="J876" s="8"/>
      <c r="K876" s="5"/>
      <c r="L876" s="5"/>
      <c r="M876" s="5"/>
      <c r="N876" s="5"/>
      <c r="O876" s="5"/>
    </row>
    <row r="877" spans="2:15" x14ac:dyDescent="0.25">
      <c r="B877" s="1"/>
      <c r="C877" s="1"/>
      <c r="D877" s="8"/>
      <c r="E877" s="8"/>
      <c r="F877" s="8"/>
      <c r="G877" s="8"/>
      <c r="H877" s="8"/>
      <c r="I877" s="8"/>
      <c r="J877" s="8"/>
      <c r="K877" s="5"/>
      <c r="L877" s="5"/>
      <c r="M877" s="5"/>
      <c r="N877" s="5"/>
      <c r="O877" s="5"/>
    </row>
    <row r="878" spans="2:15" x14ac:dyDescent="0.25">
      <c r="B878" s="1"/>
      <c r="C878" s="1"/>
      <c r="D878" s="8"/>
      <c r="E878" s="8"/>
      <c r="F878" s="8"/>
      <c r="G878" s="8"/>
      <c r="H878" s="8"/>
      <c r="I878" s="8"/>
      <c r="J878" s="8"/>
      <c r="K878" s="5"/>
      <c r="L878" s="5"/>
      <c r="M878" s="5"/>
      <c r="N878" s="5"/>
      <c r="O878" s="5"/>
    </row>
    <row r="879" spans="2:15" x14ac:dyDescent="0.25">
      <c r="B879" s="1"/>
      <c r="C879" s="1"/>
      <c r="D879" s="8"/>
      <c r="E879" s="8"/>
      <c r="F879" s="8"/>
      <c r="G879" s="8"/>
      <c r="H879" s="8"/>
      <c r="I879" s="8"/>
      <c r="J879" s="8"/>
      <c r="K879" s="5"/>
      <c r="L879" s="5"/>
      <c r="M879" s="5"/>
      <c r="N879" s="5"/>
      <c r="O879" s="5"/>
    </row>
    <row r="880" spans="2:15" x14ac:dyDescent="0.25">
      <c r="B880" s="1"/>
      <c r="C880" s="1"/>
      <c r="D880" s="8"/>
      <c r="E880" s="8"/>
      <c r="F880" s="8"/>
      <c r="G880" s="8"/>
      <c r="H880" s="8"/>
      <c r="I880" s="8"/>
      <c r="J880" s="8"/>
      <c r="K880" s="5"/>
      <c r="L880" s="5"/>
      <c r="M880" s="5"/>
      <c r="N880" s="5"/>
      <c r="O880" s="5"/>
    </row>
    <row r="881" spans="2:15" x14ac:dyDescent="0.25">
      <c r="B881" s="1"/>
      <c r="C881" s="1"/>
      <c r="D881" s="8"/>
      <c r="E881" s="8"/>
      <c r="F881" s="8"/>
      <c r="G881" s="8"/>
      <c r="H881" s="8"/>
      <c r="I881" s="8"/>
      <c r="J881" s="8"/>
      <c r="K881" s="5"/>
      <c r="L881" s="5"/>
      <c r="M881" s="5"/>
      <c r="N881" s="5"/>
      <c r="O881" s="5"/>
    </row>
    <row r="882" spans="2:15" x14ac:dyDescent="0.25">
      <c r="B882" s="1"/>
      <c r="C882" s="1"/>
      <c r="D882" s="8"/>
      <c r="E882" s="8"/>
      <c r="F882" s="8"/>
      <c r="G882" s="8"/>
      <c r="H882" s="8"/>
      <c r="I882" s="8"/>
      <c r="J882" s="8"/>
      <c r="K882" s="5"/>
      <c r="L882" s="5"/>
      <c r="M882" s="5"/>
      <c r="N882" s="5"/>
      <c r="O882" s="5"/>
    </row>
    <row r="883" spans="2:15" x14ac:dyDescent="0.25">
      <c r="B883" s="1"/>
      <c r="C883" s="1"/>
      <c r="D883" s="8"/>
      <c r="E883" s="8"/>
      <c r="F883" s="8"/>
      <c r="G883" s="8"/>
      <c r="H883" s="8"/>
      <c r="I883" s="8"/>
      <c r="J883" s="8"/>
      <c r="K883" s="5"/>
      <c r="L883" s="5"/>
      <c r="M883" s="5"/>
      <c r="N883" s="5"/>
      <c r="O883" s="5"/>
    </row>
    <row r="884" spans="2:15" x14ac:dyDescent="0.25">
      <c r="B884" s="1"/>
      <c r="C884" s="1"/>
      <c r="D884" s="8"/>
      <c r="E884" s="8"/>
      <c r="F884" s="8"/>
      <c r="G884" s="8"/>
      <c r="H884" s="8"/>
      <c r="I884" s="8"/>
      <c r="J884" s="8"/>
      <c r="K884" s="5"/>
      <c r="L884" s="5"/>
      <c r="M884" s="5"/>
      <c r="N884" s="5"/>
      <c r="O884" s="5"/>
    </row>
    <row r="885" spans="2:15" x14ac:dyDescent="0.25">
      <c r="B885" s="1"/>
      <c r="C885" s="1"/>
      <c r="D885" s="8"/>
      <c r="E885" s="8"/>
      <c r="F885" s="8"/>
      <c r="G885" s="8"/>
      <c r="H885" s="8"/>
      <c r="I885" s="8"/>
      <c r="J885" s="8"/>
      <c r="K885" s="5"/>
      <c r="L885" s="5"/>
      <c r="M885" s="5"/>
      <c r="N885" s="5"/>
      <c r="O885" s="5"/>
    </row>
    <row r="886" spans="2:15" x14ac:dyDescent="0.25">
      <c r="B886" s="1"/>
      <c r="C886" s="1"/>
      <c r="D886" s="8"/>
      <c r="E886" s="8"/>
      <c r="F886" s="8"/>
      <c r="G886" s="8"/>
      <c r="H886" s="8"/>
      <c r="I886" s="8"/>
      <c r="J886" s="8"/>
      <c r="K886" s="5"/>
      <c r="L886" s="5"/>
      <c r="M886" s="5"/>
      <c r="N886" s="5"/>
      <c r="O886" s="5"/>
    </row>
    <row r="887" spans="2:15" x14ac:dyDescent="0.25">
      <c r="B887" s="1"/>
      <c r="C887" s="1"/>
      <c r="D887" s="8"/>
      <c r="E887" s="8"/>
      <c r="F887" s="8"/>
      <c r="G887" s="8"/>
      <c r="H887" s="8"/>
      <c r="I887" s="8"/>
      <c r="J887" s="8"/>
      <c r="K887" s="5"/>
      <c r="L887" s="5"/>
      <c r="M887" s="5"/>
      <c r="N887" s="5"/>
      <c r="O887" s="5"/>
    </row>
    <row r="888" spans="2:15" x14ac:dyDescent="0.25">
      <c r="B888" s="1"/>
      <c r="C888" s="1"/>
      <c r="D888" s="8"/>
      <c r="E888" s="8"/>
      <c r="F888" s="8"/>
      <c r="G888" s="8"/>
      <c r="H888" s="8"/>
      <c r="I888" s="8"/>
      <c r="J888" s="8"/>
      <c r="K888" s="5"/>
      <c r="L888" s="5"/>
      <c r="M888" s="5"/>
      <c r="N888" s="5"/>
      <c r="O888" s="5"/>
    </row>
    <row r="889" spans="2:15" x14ac:dyDescent="0.25">
      <c r="B889" s="1"/>
      <c r="C889" s="1"/>
      <c r="D889" s="8"/>
      <c r="E889" s="8"/>
      <c r="F889" s="8"/>
      <c r="G889" s="8"/>
      <c r="H889" s="8"/>
      <c r="I889" s="8"/>
      <c r="J889" s="8"/>
      <c r="K889" s="5"/>
      <c r="L889" s="5"/>
      <c r="M889" s="5"/>
      <c r="N889" s="5"/>
      <c r="O889" s="5"/>
    </row>
    <row r="890" spans="2:15" x14ac:dyDescent="0.25">
      <c r="B890" s="1"/>
      <c r="C890" s="1"/>
      <c r="D890" s="8"/>
      <c r="E890" s="8"/>
      <c r="F890" s="8"/>
      <c r="G890" s="8"/>
      <c r="H890" s="8"/>
      <c r="I890" s="8"/>
      <c r="J890" s="8"/>
      <c r="K890" s="5"/>
      <c r="L890" s="5"/>
      <c r="M890" s="5"/>
      <c r="N890" s="5"/>
      <c r="O890" s="5"/>
    </row>
    <row r="891" spans="2:15" x14ac:dyDescent="0.25">
      <c r="B891" s="1"/>
      <c r="C891" s="1"/>
      <c r="D891" s="8"/>
      <c r="E891" s="8"/>
      <c r="F891" s="8"/>
      <c r="G891" s="8"/>
      <c r="H891" s="8"/>
      <c r="I891" s="8"/>
      <c r="J891" s="8"/>
      <c r="K891" s="5"/>
      <c r="L891" s="5"/>
      <c r="M891" s="5"/>
      <c r="N891" s="5"/>
      <c r="O891" s="5"/>
    </row>
    <row r="892" spans="2:15" x14ac:dyDescent="0.25">
      <c r="B892" s="1"/>
      <c r="C892" s="1"/>
      <c r="D892" s="8"/>
      <c r="E892" s="8"/>
      <c r="F892" s="8"/>
      <c r="G892" s="8"/>
      <c r="H892" s="8"/>
      <c r="I892" s="8"/>
      <c r="J892" s="8"/>
      <c r="K892" s="5"/>
      <c r="L892" s="5"/>
      <c r="M892" s="5"/>
      <c r="N892" s="5"/>
      <c r="O892" s="5"/>
    </row>
    <row r="893" spans="2:15" x14ac:dyDescent="0.25">
      <c r="B893" s="1"/>
      <c r="C893" s="1"/>
      <c r="D893" s="8"/>
      <c r="E893" s="8"/>
      <c r="F893" s="8"/>
      <c r="G893" s="8"/>
      <c r="H893" s="8"/>
      <c r="I893" s="8"/>
      <c r="J893" s="8"/>
      <c r="K893" s="5"/>
      <c r="L893" s="5"/>
      <c r="M893" s="5"/>
      <c r="N893" s="5"/>
      <c r="O893" s="5"/>
    </row>
    <row r="894" spans="2:15" x14ac:dyDescent="0.25">
      <c r="B894" s="1"/>
      <c r="C894" s="1"/>
      <c r="D894" s="8"/>
      <c r="E894" s="8"/>
      <c r="F894" s="8"/>
      <c r="G894" s="8"/>
      <c r="H894" s="8"/>
      <c r="I894" s="8"/>
      <c r="J894" s="8"/>
      <c r="K894" s="5"/>
      <c r="L894" s="5"/>
      <c r="M894" s="5"/>
      <c r="N894" s="5"/>
      <c r="O894" s="5"/>
    </row>
    <row r="895" spans="2:15" x14ac:dyDescent="0.25">
      <c r="B895" s="1"/>
      <c r="C895" s="1"/>
      <c r="D895" s="8"/>
      <c r="E895" s="8"/>
      <c r="F895" s="8"/>
      <c r="G895" s="8"/>
      <c r="H895" s="8"/>
      <c r="I895" s="8"/>
      <c r="J895" s="8"/>
      <c r="K895" s="5"/>
      <c r="L895" s="5"/>
      <c r="M895" s="5"/>
      <c r="N895" s="5"/>
      <c r="O895" s="5"/>
    </row>
    <row r="896" spans="2:15" x14ac:dyDescent="0.25">
      <c r="B896" s="1"/>
      <c r="C896" s="1"/>
      <c r="D896" s="8"/>
      <c r="E896" s="8"/>
      <c r="F896" s="8"/>
      <c r="G896" s="8"/>
      <c r="H896" s="8"/>
      <c r="I896" s="8"/>
      <c r="J896" s="8"/>
      <c r="K896" s="5"/>
      <c r="L896" s="5"/>
      <c r="M896" s="5"/>
      <c r="N896" s="5"/>
      <c r="O896" s="5"/>
    </row>
    <row r="897" spans="2:15" x14ac:dyDescent="0.25">
      <c r="B897" s="1"/>
      <c r="C897" s="1"/>
      <c r="D897" s="8"/>
      <c r="E897" s="8"/>
      <c r="F897" s="8"/>
      <c r="G897" s="8"/>
      <c r="H897" s="8"/>
      <c r="I897" s="8"/>
      <c r="J897" s="8"/>
      <c r="K897" s="5"/>
      <c r="L897" s="5"/>
      <c r="M897" s="5"/>
      <c r="N897" s="5"/>
      <c r="O897" s="5"/>
    </row>
    <row r="898" spans="2:15" x14ac:dyDescent="0.25">
      <c r="B898" s="1"/>
      <c r="C898" s="1"/>
      <c r="D898" s="8"/>
      <c r="E898" s="8"/>
      <c r="F898" s="8"/>
      <c r="G898" s="8"/>
      <c r="H898" s="8"/>
      <c r="I898" s="8"/>
      <c r="J898" s="8"/>
      <c r="K898" s="5"/>
      <c r="L898" s="5"/>
      <c r="M898" s="5"/>
      <c r="N898" s="5"/>
      <c r="O898" s="5"/>
    </row>
    <row r="899" spans="2:15" x14ac:dyDescent="0.25">
      <c r="B899" s="1"/>
      <c r="C899" s="1"/>
      <c r="D899" s="8"/>
      <c r="E899" s="8"/>
      <c r="F899" s="8"/>
      <c r="G899" s="8"/>
      <c r="H899" s="8"/>
      <c r="I899" s="8"/>
      <c r="J899" s="8"/>
      <c r="K899" s="5"/>
      <c r="L899" s="5"/>
      <c r="M899" s="5"/>
      <c r="N899" s="5"/>
      <c r="O899" s="5"/>
    </row>
    <row r="900" spans="2:15" x14ac:dyDescent="0.25">
      <c r="B900" s="1"/>
      <c r="C900" s="1"/>
      <c r="D900" s="8"/>
      <c r="E900" s="8"/>
      <c r="F900" s="8"/>
      <c r="G900" s="8"/>
      <c r="H900" s="8"/>
      <c r="I900" s="8"/>
      <c r="J900" s="8"/>
      <c r="K900" s="5"/>
      <c r="L900" s="5"/>
      <c r="M900" s="5"/>
      <c r="N900" s="5"/>
      <c r="O900" s="5"/>
    </row>
    <row r="901" spans="2:15" x14ac:dyDescent="0.25">
      <c r="B901" s="1"/>
      <c r="C901" s="1"/>
      <c r="D901" s="8"/>
      <c r="E901" s="8"/>
      <c r="F901" s="8"/>
      <c r="G901" s="8"/>
      <c r="H901" s="8"/>
      <c r="I901" s="8"/>
      <c r="J901" s="8"/>
      <c r="K901" s="5"/>
      <c r="L901" s="5"/>
      <c r="M901" s="5"/>
      <c r="N901" s="5"/>
      <c r="O901" s="5"/>
    </row>
    <row r="902" spans="2:15" x14ac:dyDescent="0.25">
      <c r="B902" s="1"/>
      <c r="C902" s="1"/>
      <c r="D902" s="8"/>
      <c r="E902" s="8"/>
      <c r="F902" s="8"/>
      <c r="G902" s="8"/>
      <c r="H902" s="8"/>
      <c r="I902" s="8"/>
      <c r="J902" s="8"/>
      <c r="K902" s="5"/>
      <c r="L902" s="5"/>
      <c r="M902" s="5"/>
      <c r="N902" s="5"/>
      <c r="O902" s="5"/>
    </row>
    <row r="903" spans="2:15" x14ac:dyDescent="0.25">
      <c r="B903" s="1"/>
      <c r="C903" s="1"/>
      <c r="D903" s="8"/>
      <c r="E903" s="8"/>
      <c r="F903" s="8"/>
      <c r="G903" s="8"/>
      <c r="H903" s="8"/>
      <c r="I903" s="8"/>
      <c r="J903" s="8"/>
      <c r="K903" s="5"/>
      <c r="L903" s="5"/>
      <c r="M903" s="5"/>
      <c r="N903" s="5"/>
      <c r="O903" s="5"/>
    </row>
    <row r="904" spans="2:15" x14ac:dyDescent="0.25">
      <c r="B904" s="1"/>
      <c r="C904" s="1"/>
      <c r="D904" s="8"/>
      <c r="E904" s="8"/>
      <c r="F904" s="8"/>
      <c r="G904" s="8"/>
      <c r="H904" s="8"/>
      <c r="I904" s="8"/>
      <c r="J904" s="8"/>
      <c r="K904" s="5"/>
      <c r="L904" s="5"/>
      <c r="M904" s="5"/>
      <c r="N904" s="5"/>
      <c r="O904" s="5"/>
    </row>
    <row r="905" spans="2:15" x14ac:dyDescent="0.25">
      <c r="B905" s="1"/>
      <c r="C905" s="1"/>
      <c r="D905" s="8"/>
      <c r="E905" s="8"/>
      <c r="F905" s="8"/>
      <c r="G905" s="8"/>
      <c r="H905" s="8"/>
      <c r="I905" s="8"/>
      <c r="J905" s="8"/>
      <c r="K905" s="5"/>
      <c r="L905" s="5"/>
      <c r="M905" s="5"/>
      <c r="N905" s="5"/>
      <c r="O905" s="5"/>
    </row>
    <row r="906" spans="2:15" x14ac:dyDescent="0.25">
      <c r="B906" s="1"/>
      <c r="C906" s="1"/>
      <c r="D906" s="8"/>
      <c r="E906" s="8"/>
      <c r="F906" s="8"/>
      <c r="G906" s="8"/>
      <c r="H906" s="8"/>
      <c r="I906" s="8"/>
      <c r="J906" s="8"/>
      <c r="K906" s="5"/>
      <c r="L906" s="5"/>
      <c r="M906" s="5"/>
      <c r="N906" s="5"/>
      <c r="O906" s="5"/>
    </row>
    <row r="907" spans="2:15" x14ac:dyDescent="0.25">
      <c r="B907" s="1"/>
      <c r="C907" s="1"/>
      <c r="D907" s="8"/>
      <c r="E907" s="8"/>
      <c r="F907" s="8"/>
      <c r="G907" s="8"/>
      <c r="H907" s="8"/>
      <c r="I907" s="8"/>
      <c r="J907" s="8"/>
      <c r="K907" s="5"/>
      <c r="L907" s="5"/>
      <c r="M907" s="5"/>
      <c r="N907" s="5"/>
      <c r="O907" s="5"/>
    </row>
    <row r="908" spans="2:15" x14ac:dyDescent="0.25">
      <c r="B908" s="1"/>
      <c r="C908" s="1"/>
      <c r="D908" s="8"/>
      <c r="E908" s="8"/>
      <c r="F908" s="8"/>
      <c r="G908" s="8"/>
      <c r="H908" s="8"/>
      <c r="I908" s="8"/>
      <c r="J908" s="8"/>
      <c r="K908" s="5"/>
      <c r="L908" s="5"/>
      <c r="M908" s="5"/>
      <c r="N908" s="5"/>
      <c r="O908" s="5"/>
    </row>
    <row r="909" spans="2:15" x14ac:dyDescent="0.25">
      <c r="B909" s="1"/>
      <c r="C909" s="1"/>
      <c r="D909" s="8"/>
      <c r="E909" s="8"/>
      <c r="F909" s="8"/>
      <c r="G909" s="8"/>
      <c r="H909" s="8"/>
      <c r="I909" s="8"/>
      <c r="J909" s="8"/>
      <c r="K909" s="5"/>
      <c r="L909" s="5"/>
      <c r="M909" s="5"/>
      <c r="N909" s="5"/>
      <c r="O909" s="5"/>
    </row>
    <row r="910" spans="2:15" x14ac:dyDescent="0.25">
      <c r="B910" s="1"/>
      <c r="C910" s="1"/>
      <c r="D910" s="8"/>
      <c r="E910" s="8"/>
      <c r="F910" s="8"/>
      <c r="G910" s="8"/>
      <c r="H910" s="8"/>
      <c r="I910" s="8"/>
      <c r="J910" s="8"/>
      <c r="K910" s="5"/>
      <c r="L910" s="5"/>
      <c r="M910" s="5"/>
      <c r="N910" s="5"/>
      <c r="O910" s="5"/>
    </row>
    <row r="911" spans="2:15" x14ac:dyDescent="0.25">
      <c r="B911" s="1"/>
      <c r="C911" s="1"/>
      <c r="D911" s="8"/>
      <c r="E911" s="8"/>
      <c r="F911" s="8"/>
      <c r="G911" s="8"/>
      <c r="H911" s="8"/>
      <c r="I911" s="8"/>
      <c r="J911" s="8"/>
      <c r="K911" s="5"/>
      <c r="L911" s="5"/>
      <c r="M911" s="5"/>
      <c r="N911" s="5"/>
      <c r="O911" s="5"/>
    </row>
    <row r="912" spans="2:15" x14ac:dyDescent="0.25">
      <c r="B912" s="1"/>
      <c r="C912" s="1"/>
      <c r="D912" s="8"/>
      <c r="E912" s="8"/>
      <c r="F912" s="8"/>
      <c r="G912" s="8"/>
      <c r="H912" s="8"/>
      <c r="I912" s="8"/>
      <c r="J912" s="8"/>
      <c r="K912" s="5"/>
      <c r="L912" s="5"/>
      <c r="M912" s="5"/>
      <c r="N912" s="5"/>
      <c r="O912" s="5"/>
    </row>
    <row r="913" spans="2:15" x14ac:dyDescent="0.25">
      <c r="B913" s="1"/>
      <c r="C913" s="1"/>
      <c r="D913" s="8"/>
      <c r="E913" s="8"/>
      <c r="F913" s="8"/>
      <c r="G913" s="8"/>
      <c r="H913" s="8"/>
      <c r="I913" s="8"/>
      <c r="J913" s="8"/>
      <c r="K913" s="5"/>
      <c r="L913" s="5"/>
      <c r="M913" s="5"/>
      <c r="N913" s="5"/>
      <c r="O913" s="5"/>
    </row>
    <row r="914" spans="2:15" x14ac:dyDescent="0.25">
      <c r="B914" s="1"/>
      <c r="C914" s="1"/>
      <c r="D914" s="8"/>
      <c r="E914" s="8"/>
      <c r="F914" s="8"/>
      <c r="G914" s="8"/>
      <c r="H914" s="8"/>
      <c r="I914" s="8"/>
      <c r="J914" s="8"/>
      <c r="K914" s="5"/>
      <c r="L914" s="5"/>
      <c r="M914" s="5"/>
      <c r="N914" s="5"/>
      <c r="O914" s="5"/>
    </row>
    <row r="915" spans="2:15" x14ac:dyDescent="0.25">
      <c r="B915" s="1"/>
      <c r="C915" s="1"/>
      <c r="D915" s="8"/>
      <c r="E915" s="8"/>
      <c r="F915" s="8"/>
      <c r="G915" s="8"/>
      <c r="H915" s="8"/>
      <c r="I915" s="8"/>
      <c r="J915" s="8"/>
      <c r="K915" s="5"/>
      <c r="L915" s="5"/>
      <c r="M915" s="5"/>
      <c r="N915" s="5"/>
      <c r="O915" s="5"/>
    </row>
    <row r="916" spans="2:15" x14ac:dyDescent="0.25">
      <c r="B916" s="1"/>
      <c r="C916" s="1"/>
      <c r="D916" s="8"/>
      <c r="E916" s="8"/>
      <c r="F916" s="8"/>
      <c r="G916" s="8"/>
      <c r="H916" s="8"/>
      <c r="I916" s="8"/>
      <c r="J916" s="8"/>
      <c r="K916" s="5"/>
      <c r="L916" s="5"/>
      <c r="M916" s="5"/>
      <c r="N916" s="5"/>
      <c r="O916" s="5"/>
    </row>
    <row r="917" spans="2:15" x14ac:dyDescent="0.25">
      <c r="B917" s="1"/>
      <c r="C917" s="1"/>
      <c r="D917" s="8"/>
      <c r="E917" s="8"/>
      <c r="F917" s="8"/>
      <c r="G917" s="8"/>
      <c r="H917" s="8"/>
      <c r="I917" s="8"/>
      <c r="J917" s="8"/>
      <c r="K917" s="5"/>
      <c r="L917" s="5"/>
      <c r="M917" s="5"/>
      <c r="N917" s="5"/>
      <c r="O917" s="5"/>
    </row>
    <row r="918" spans="2:15" x14ac:dyDescent="0.25">
      <c r="B918" s="1"/>
      <c r="C918" s="1"/>
      <c r="D918" s="8"/>
      <c r="E918" s="8"/>
      <c r="F918" s="8"/>
      <c r="G918" s="8"/>
      <c r="H918" s="8"/>
      <c r="I918" s="8"/>
      <c r="J918" s="8"/>
      <c r="K918" s="5"/>
      <c r="L918" s="5"/>
      <c r="M918" s="5"/>
      <c r="N918" s="5"/>
      <c r="O918" s="5"/>
    </row>
    <row r="919" spans="2:15" x14ac:dyDescent="0.25">
      <c r="B919" s="1"/>
      <c r="C919" s="1"/>
      <c r="D919" s="8"/>
      <c r="E919" s="8"/>
      <c r="F919" s="8"/>
      <c r="G919" s="8"/>
      <c r="H919" s="8"/>
      <c r="I919" s="8"/>
      <c r="J919" s="8"/>
      <c r="K919" s="5"/>
      <c r="L919" s="5"/>
      <c r="M919" s="5"/>
      <c r="N919" s="5"/>
      <c r="O919" s="5"/>
    </row>
    <row r="920" spans="2:15" x14ac:dyDescent="0.25">
      <c r="B920" s="1"/>
      <c r="C920" s="1"/>
      <c r="D920" s="8"/>
      <c r="E920" s="8"/>
      <c r="F920" s="8"/>
      <c r="G920" s="8"/>
      <c r="H920" s="8"/>
      <c r="I920" s="8"/>
      <c r="J920" s="8"/>
      <c r="K920" s="5"/>
      <c r="L920" s="5"/>
      <c r="M920" s="5"/>
      <c r="N920" s="5"/>
      <c r="O920" s="5"/>
    </row>
    <row r="921" spans="2:15" x14ac:dyDescent="0.25">
      <c r="B921" s="1"/>
      <c r="C921" s="1"/>
      <c r="D921" s="8"/>
      <c r="E921" s="8"/>
      <c r="F921" s="8"/>
      <c r="G921" s="8"/>
      <c r="H921" s="8"/>
      <c r="I921" s="8"/>
      <c r="J921" s="8"/>
      <c r="K921" s="5"/>
      <c r="L921" s="5"/>
      <c r="M921" s="5"/>
      <c r="N921" s="5"/>
      <c r="O921" s="5"/>
    </row>
    <row r="922" spans="2:15" x14ac:dyDescent="0.25">
      <c r="B922" s="1"/>
      <c r="C922" s="1"/>
      <c r="D922" s="8"/>
      <c r="E922" s="8"/>
      <c r="F922" s="8"/>
      <c r="G922" s="8"/>
      <c r="H922" s="8"/>
      <c r="I922" s="8"/>
      <c r="J922" s="8"/>
      <c r="K922" s="5"/>
      <c r="L922" s="5"/>
      <c r="M922" s="5"/>
      <c r="N922" s="5"/>
      <c r="O922" s="5"/>
    </row>
    <row r="923" spans="2:15" x14ac:dyDescent="0.25">
      <c r="B923" s="1"/>
      <c r="C923" s="1"/>
      <c r="D923" s="8"/>
      <c r="E923" s="8"/>
      <c r="F923" s="8"/>
      <c r="G923" s="8"/>
      <c r="H923" s="8"/>
      <c r="I923" s="8"/>
      <c r="J923" s="8"/>
      <c r="K923" s="5"/>
      <c r="L923" s="5"/>
      <c r="M923" s="5"/>
      <c r="N923" s="5"/>
      <c r="O923" s="5"/>
    </row>
    <row r="924" spans="2:15" x14ac:dyDescent="0.25">
      <c r="B924" s="1"/>
      <c r="C924" s="1"/>
      <c r="D924" s="8"/>
      <c r="E924" s="8"/>
      <c r="F924" s="8"/>
      <c r="G924" s="8"/>
      <c r="H924" s="8"/>
      <c r="I924" s="8"/>
      <c r="J924" s="8"/>
      <c r="K924" s="5"/>
      <c r="L924" s="5"/>
      <c r="M924" s="5"/>
      <c r="N924" s="5"/>
      <c r="O924" s="5"/>
    </row>
    <row r="925" spans="2:15" x14ac:dyDescent="0.25">
      <c r="B925" s="1"/>
      <c r="C925" s="1"/>
      <c r="D925" s="8"/>
      <c r="E925" s="8"/>
      <c r="F925" s="8"/>
      <c r="G925" s="8"/>
      <c r="H925" s="8"/>
      <c r="I925" s="8"/>
      <c r="J925" s="8"/>
      <c r="K925" s="5"/>
      <c r="L925" s="5"/>
      <c r="M925" s="5"/>
      <c r="N925" s="5"/>
      <c r="O925" s="5"/>
    </row>
    <row r="926" spans="2:15" x14ac:dyDescent="0.25">
      <c r="B926" s="1"/>
      <c r="C926" s="1"/>
      <c r="D926" s="8"/>
      <c r="E926" s="8"/>
      <c r="F926" s="8"/>
      <c r="G926" s="8"/>
      <c r="H926" s="8"/>
      <c r="I926" s="8"/>
      <c r="J926" s="8"/>
      <c r="K926" s="5"/>
      <c r="L926" s="5"/>
      <c r="M926" s="5"/>
      <c r="N926" s="5"/>
      <c r="O926" s="5"/>
    </row>
    <row r="927" spans="2:15" x14ac:dyDescent="0.25">
      <c r="B927" s="1"/>
      <c r="C927" s="1"/>
      <c r="D927" s="8"/>
      <c r="E927" s="8"/>
      <c r="F927" s="8"/>
      <c r="G927" s="8"/>
      <c r="H927" s="8"/>
      <c r="I927" s="8"/>
      <c r="J927" s="8"/>
      <c r="K927" s="5"/>
      <c r="L927" s="5"/>
      <c r="M927" s="5"/>
      <c r="N927" s="5"/>
      <c r="O927" s="5"/>
    </row>
    <row r="928" spans="2:15" x14ac:dyDescent="0.25">
      <c r="B928" s="1"/>
      <c r="C928" s="1"/>
      <c r="D928" s="8"/>
      <c r="E928" s="8"/>
      <c r="F928" s="8"/>
      <c r="G928" s="8"/>
      <c r="H928" s="8"/>
      <c r="I928" s="8"/>
      <c r="J928" s="8"/>
      <c r="K928" s="5"/>
      <c r="L928" s="5"/>
      <c r="M928" s="5"/>
      <c r="N928" s="5"/>
      <c r="O928" s="5"/>
    </row>
    <row r="929" spans="2:15" x14ac:dyDescent="0.25">
      <c r="B929" s="1"/>
      <c r="C929" s="1"/>
      <c r="D929" s="8"/>
      <c r="E929" s="8"/>
      <c r="F929" s="8"/>
      <c r="G929" s="8"/>
      <c r="H929" s="8"/>
      <c r="I929" s="8"/>
      <c r="J929" s="8"/>
      <c r="K929" s="5"/>
      <c r="L929" s="5"/>
      <c r="M929" s="5"/>
      <c r="N929" s="5"/>
      <c r="O929" s="5"/>
    </row>
    <row r="930" spans="2:15" x14ac:dyDescent="0.25">
      <c r="B930" s="1"/>
      <c r="C930" s="1"/>
      <c r="D930" s="8"/>
      <c r="E930" s="8"/>
      <c r="F930" s="8"/>
      <c r="G930" s="8"/>
      <c r="H930" s="8"/>
      <c r="I930" s="8"/>
      <c r="J930" s="8"/>
      <c r="K930" s="5"/>
      <c r="L930" s="5"/>
      <c r="M930" s="5"/>
      <c r="N930" s="5"/>
      <c r="O930" s="5"/>
    </row>
    <row r="931" spans="2:15" x14ac:dyDescent="0.25">
      <c r="B931" s="1"/>
      <c r="C931" s="1"/>
      <c r="D931" s="8"/>
      <c r="E931" s="8"/>
      <c r="F931" s="8"/>
      <c r="G931" s="8"/>
      <c r="H931" s="8"/>
      <c r="I931" s="8"/>
      <c r="J931" s="8"/>
      <c r="K931" s="5"/>
      <c r="L931" s="5"/>
      <c r="M931" s="5"/>
      <c r="N931" s="5"/>
      <c r="O931" s="5"/>
    </row>
    <row r="932" spans="2:15" x14ac:dyDescent="0.25">
      <c r="B932" s="1"/>
      <c r="C932" s="1"/>
      <c r="D932" s="8"/>
      <c r="E932" s="8"/>
      <c r="F932" s="8"/>
      <c r="G932" s="8"/>
      <c r="H932" s="8"/>
      <c r="I932" s="8"/>
      <c r="J932" s="8"/>
      <c r="K932" s="5"/>
      <c r="L932" s="5"/>
      <c r="M932" s="5"/>
      <c r="N932" s="5"/>
      <c r="O932" s="5"/>
    </row>
    <row r="933" spans="2:15" x14ac:dyDescent="0.25">
      <c r="B933" s="1"/>
      <c r="C933" s="1"/>
      <c r="D933" s="8"/>
      <c r="E933" s="8"/>
      <c r="F933" s="8"/>
      <c r="G933" s="8"/>
      <c r="H933" s="8"/>
      <c r="I933" s="8"/>
      <c r="J933" s="8"/>
      <c r="K933" s="5"/>
      <c r="L933" s="5"/>
      <c r="M933" s="5"/>
      <c r="N933" s="5"/>
      <c r="O933" s="5"/>
    </row>
    <row r="934" spans="2:15" x14ac:dyDescent="0.25">
      <c r="B934" s="1"/>
      <c r="C934" s="1"/>
      <c r="D934" s="8"/>
      <c r="E934" s="8"/>
      <c r="F934" s="8"/>
      <c r="G934" s="8"/>
      <c r="H934" s="8"/>
      <c r="I934" s="8"/>
      <c r="J934" s="8"/>
      <c r="K934" s="5"/>
      <c r="L934" s="5"/>
      <c r="M934" s="5"/>
      <c r="N934" s="5"/>
      <c r="O934" s="5"/>
    </row>
    <row r="935" spans="2:15" x14ac:dyDescent="0.25">
      <c r="B935" s="1"/>
      <c r="C935" s="1"/>
      <c r="D935" s="8"/>
      <c r="E935" s="8"/>
      <c r="F935" s="8"/>
      <c r="G935" s="8"/>
      <c r="H935" s="8"/>
      <c r="I935" s="8"/>
      <c r="J935" s="8"/>
      <c r="K935" s="5"/>
      <c r="L935" s="5"/>
      <c r="M935" s="5"/>
      <c r="N935" s="5"/>
      <c r="O935" s="5"/>
    </row>
    <row r="936" spans="2:15" x14ac:dyDescent="0.25">
      <c r="B936" s="1"/>
      <c r="C936" s="1"/>
      <c r="D936" s="8"/>
      <c r="E936" s="8"/>
      <c r="F936" s="8"/>
      <c r="G936" s="8"/>
      <c r="H936" s="8"/>
      <c r="I936" s="8"/>
      <c r="J936" s="8"/>
      <c r="K936" s="5"/>
      <c r="L936" s="5"/>
      <c r="M936" s="5"/>
      <c r="N936" s="5"/>
      <c r="O936" s="5"/>
    </row>
    <row r="937" spans="2:15" x14ac:dyDescent="0.25">
      <c r="B937" s="1"/>
      <c r="C937" s="1"/>
      <c r="D937" s="8"/>
      <c r="E937" s="8"/>
      <c r="F937" s="8"/>
      <c r="G937" s="8"/>
      <c r="H937" s="8"/>
      <c r="I937" s="8"/>
      <c r="J937" s="8"/>
      <c r="K937" s="5"/>
      <c r="L937" s="5"/>
      <c r="M937" s="5"/>
      <c r="N937" s="5"/>
      <c r="O937" s="5"/>
    </row>
    <row r="938" spans="2:15" x14ac:dyDescent="0.25">
      <c r="B938" s="1"/>
      <c r="C938" s="1"/>
      <c r="D938" s="8"/>
      <c r="E938" s="8"/>
      <c r="F938" s="8"/>
      <c r="G938" s="8"/>
      <c r="H938" s="8"/>
      <c r="I938" s="8"/>
      <c r="J938" s="8"/>
      <c r="K938" s="5"/>
      <c r="L938" s="5"/>
      <c r="M938" s="5"/>
      <c r="N938" s="5"/>
      <c r="O938" s="5"/>
    </row>
    <row r="939" spans="2:15" x14ac:dyDescent="0.25">
      <c r="B939" s="1"/>
      <c r="C939" s="1"/>
      <c r="D939" s="8"/>
      <c r="E939" s="8"/>
      <c r="F939" s="8"/>
      <c r="G939" s="8"/>
      <c r="H939" s="8"/>
      <c r="I939" s="8"/>
      <c r="J939" s="8"/>
      <c r="K939" s="5"/>
      <c r="L939" s="5"/>
      <c r="M939" s="5"/>
      <c r="N939" s="5"/>
      <c r="O939" s="5"/>
    </row>
    <row r="940" spans="2:15" x14ac:dyDescent="0.25">
      <c r="B940" s="1"/>
      <c r="C940" s="1"/>
      <c r="D940" s="8"/>
      <c r="E940" s="8"/>
      <c r="F940" s="8"/>
      <c r="G940" s="8"/>
      <c r="H940" s="8"/>
      <c r="I940" s="8"/>
      <c r="J940" s="8"/>
      <c r="K940" s="5"/>
      <c r="L940" s="5"/>
      <c r="M940" s="5"/>
      <c r="N940" s="5"/>
      <c r="O940" s="5"/>
    </row>
    <row r="941" spans="2:15" x14ac:dyDescent="0.25">
      <c r="B941" s="1"/>
      <c r="C941" s="1"/>
      <c r="D941" s="8"/>
      <c r="E941" s="8"/>
      <c r="F941" s="8"/>
      <c r="G941" s="8"/>
      <c r="H941" s="8"/>
      <c r="I941" s="8"/>
      <c r="J941" s="8"/>
      <c r="K941" s="5"/>
      <c r="L941" s="5"/>
      <c r="M941" s="5"/>
      <c r="N941" s="5"/>
      <c r="O941" s="5"/>
    </row>
    <row r="942" spans="2:15" x14ac:dyDescent="0.25">
      <c r="B942" s="1"/>
      <c r="C942" s="1"/>
      <c r="D942" s="8"/>
      <c r="E942" s="8"/>
      <c r="F942" s="8"/>
      <c r="G942" s="8"/>
      <c r="H942" s="8"/>
      <c r="I942" s="8"/>
      <c r="J942" s="8"/>
      <c r="K942" s="5"/>
      <c r="L942" s="5"/>
      <c r="M942" s="5"/>
      <c r="N942" s="5"/>
      <c r="O942" s="5"/>
    </row>
    <row r="943" spans="2:15" x14ac:dyDescent="0.25">
      <c r="B943" s="1"/>
      <c r="C943" s="1"/>
      <c r="D943" s="8"/>
      <c r="E943" s="8"/>
      <c r="F943" s="8"/>
      <c r="G943" s="8"/>
      <c r="H943" s="8"/>
      <c r="I943" s="8"/>
      <c r="J943" s="8"/>
      <c r="K943" s="5"/>
      <c r="L943" s="5"/>
      <c r="M943" s="5"/>
      <c r="N943" s="5"/>
      <c r="O943" s="5"/>
    </row>
    <row r="944" spans="2:15" x14ac:dyDescent="0.25">
      <c r="B944" s="1"/>
      <c r="C944" s="1"/>
      <c r="D944" s="8"/>
      <c r="E944" s="8"/>
      <c r="F944" s="8"/>
      <c r="G944" s="8"/>
      <c r="H944" s="8"/>
      <c r="I944" s="8"/>
      <c r="J944" s="8"/>
      <c r="K944" s="5"/>
      <c r="L944" s="5"/>
      <c r="M944" s="5"/>
      <c r="N944" s="5"/>
      <c r="O944" s="5"/>
    </row>
    <row r="945" spans="2:15" x14ac:dyDescent="0.25">
      <c r="B945" s="1"/>
      <c r="C945" s="1"/>
      <c r="D945" s="8"/>
      <c r="E945" s="8"/>
      <c r="F945" s="8"/>
      <c r="G945" s="8"/>
      <c r="H945" s="8"/>
      <c r="I945" s="8"/>
      <c r="J945" s="8"/>
      <c r="K945" s="5"/>
      <c r="L945" s="5"/>
      <c r="M945" s="5"/>
      <c r="N945" s="5"/>
      <c r="O945" s="5"/>
    </row>
    <row r="946" spans="2:15" x14ac:dyDescent="0.25">
      <c r="B946" s="1"/>
      <c r="C946" s="1"/>
      <c r="D946" s="8"/>
      <c r="E946" s="8"/>
      <c r="F946" s="8"/>
      <c r="G946" s="8"/>
      <c r="H946" s="8"/>
      <c r="I946" s="8"/>
      <c r="J946" s="8"/>
      <c r="K946" s="5"/>
      <c r="L946" s="5"/>
      <c r="M946" s="5"/>
      <c r="N946" s="5"/>
      <c r="O946" s="5"/>
    </row>
    <row r="947" spans="2:15" x14ac:dyDescent="0.25">
      <c r="B947" s="1"/>
      <c r="C947" s="1"/>
      <c r="D947" s="8"/>
      <c r="E947" s="8"/>
      <c r="F947" s="8"/>
      <c r="G947" s="8"/>
      <c r="H947" s="8"/>
      <c r="I947" s="8"/>
      <c r="J947" s="8"/>
      <c r="K947" s="5"/>
      <c r="L947" s="5"/>
      <c r="M947" s="5"/>
      <c r="N947" s="5"/>
      <c r="O947" s="5"/>
    </row>
    <row r="948" spans="2:15" x14ac:dyDescent="0.25">
      <c r="B948" s="1"/>
      <c r="C948" s="1"/>
      <c r="D948" s="8"/>
      <c r="E948" s="8"/>
      <c r="F948" s="8"/>
      <c r="G948" s="8"/>
      <c r="H948" s="8"/>
      <c r="I948" s="8"/>
      <c r="J948" s="8"/>
      <c r="K948" s="5"/>
      <c r="L948" s="5"/>
      <c r="M948" s="5"/>
      <c r="N948" s="5"/>
      <c r="O948" s="5"/>
    </row>
    <row r="949" spans="2:15" x14ac:dyDescent="0.25">
      <c r="B949" s="1"/>
      <c r="C949" s="1"/>
      <c r="D949" s="8"/>
      <c r="E949" s="8"/>
      <c r="F949" s="8"/>
      <c r="G949" s="8"/>
      <c r="H949" s="8"/>
      <c r="I949" s="8"/>
      <c r="J949" s="8"/>
      <c r="K949" s="5"/>
      <c r="L949" s="5"/>
      <c r="M949" s="5"/>
      <c r="N949" s="5"/>
      <c r="O949" s="5"/>
    </row>
    <row r="950" spans="2:15" x14ac:dyDescent="0.25">
      <c r="B950" s="1"/>
      <c r="C950" s="1"/>
      <c r="D950" s="8"/>
      <c r="E950" s="8"/>
      <c r="F950" s="8"/>
      <c r="G950" s="8"/>
      <c r="H950" s="8"/>
      <c r="I950" s="8"/>
      <c r="J950" s="8"/>
      <c r="K950" s="5"/>
      <c r="L950" s="5"/>
      <c r="M950" s="5"/>
      <c r="N950" s="5"/>
      <c r="O950" s="5"/>
    </row>
    <row r="951" spans="2:15" x14ac:dyDescent="0.25">
      <c r="B951" s="1"/>
      <c r="C951" s="1"/>
      <c r="D951" s="8"/>
      <c r="E951" s="8"/>
      <c r="F951" s="8"/>
      <c r="G951" s="8"/>
      <c r="H951" s="8"/>
      <c r="I951" s="8"/>
      <c r="J951" s="8"/>
      <c r="K951" s="5"/>
      <c r="L951" s="5"/>
      <c r="M951" s="5"/>
      <c r="N951" s="5"/>
      <c r="O951" s="5"/>
    </row>
    <row r="952" spans="2:15" x14ac:dyDescent="0.25">
      <c r="B952" s="1"/>
      <c r="C952" s="1"/>
      <c r="D952" s="8"/>
      <c r="E952" s="8"/>
      <c r="F952" s="8"/>
      <c r="G952" s="8"/>
      <c r="H952" s="8"/>
      <c r="I952" s="8"/>
      <c r="J952" s="8"/>
      <c r="K952" s="5"/>
      <c r="L952" s="5"/>
      <c r="M952" s="5"/>
      <c r="N952" s="5"/>
      <c r="O952" s="5"/>
    </row>
    <row r="953" spans="2:15" x14ac:dyDescent="0.25">
      <c r="B953" s="1"/>
      <c r="C953" s="1"/>
      <c r="D953" s="8"/>
      <c r="E953" s="8"/>
      <c r="F953" s="8"/>
      <c r="G953" s="8"/>
      <c r="H953" s="8"/>
      <c r="I953" s="8"/>
      <c r="J953" s="8"/>
      <c r="K953" s="5"/>
      <c r="L953" s="5"/>
      <c r="M953" s="5"/>
      <c r="N953" s="5"/>
      <c r="O953" s="5"/>
    </row>
    <row r="954" spans="2:15" x14ac:dyDescent="0.25">
      <c r="B954" s="1"/>
      <c r="C954" s="1"/>
      <c r="D954" s="8"/>
      <c r="E954" s="8"/>
      <c r="F954" s="8"/>
      <c r="G954" s="8"/>
      <c r="H954" s="8"/>
      <c r="I954" s="8"/>
      <c r="J954" s="8"/>
      <c r="K954" s="5"/>
      <c r="L954" s="5"/>
      <c r="M954" s="5"/>
      <c r="N954" s="5"/>
      <c r="O954" s="5"/>
    </row>
    <row r="955" spans="2:15" x14ac:dyDescent="0.25">
      <c r="B955" s="1"/>
      <c r="C955" s="1"/>
      <c r="D955" s="8"/>
      <c r="E955" s="8"/>
      <c r="F955" s="8"/>
      <c r="G955" s="8"/>
      <c r="H955" s="8"/>
      <c r="I955" s="8"/>
      <c r="J955" s="8"/>
      <c r="K955" s="5"/>
      <c r="L955" s="5"/>
      <c r="M955" s="5"/>
      <c r="N955" s="5"/>
      <c r="O955" s="5"/>
    </row>
    <row r="956" spans="2:15" x14ac:dyDescent="0.25">
      <c r="B956" s="1"/>
      <c r="C956" s="1"/>
      <c r="D956" s="8"/>
      <c r="E956" s="8"/>
      <c r="F956" s="8"/>
      <c r="G956" s="8"/>
      <c r="H956" s="8"/>
      <c r="I956" s="8"/>
      <c r="J956" s="8"/>
      <c r="K956" s="5"/>
      <c r="L956" s="5"/>
      <c r="M956" s="5"/>
      <c r="N956" s="5"/>
      <c r="O956" s="5"/>
    </row>
    <row r="957" spans="2:15" x14ac:dyDescent="0.25">
      <c r="B957" s="1"/>
      <c r="C957" s="1"/>
      <c r="D957" s="8"/>
      <c r="E957" s="8"/>
      <c r="F957" s="8"/>
      <c r="G957" s="8"/>
      <c r="H957" s="8"/>
      <c r="I957" s="8"/>
      <c r="J957" s="8"/>
      <c r="K957" s="5"/>
      <c r="L957" s="5"/>
      <c r="M957" s="5"/>
      <c r="N957" s="5"/>
      <c r="O957" s="5"/>
    </row>
    <row r="958" spans="2:15" x14ac:dyDescent="0.25">
      <c r="B958" s="1"/>
      <c r="C958" s="1"/>
      <c r="D958" s="8"/>
      <c r="E958" s="8"/>
      <c r="F958" s="8"/>
      <c r="G958" s="8"/>
      <c r="H958" s="8"/>
      <c r="I958" s="8"/>
      <c r="J958" s="8"/>
      <c r="K958" s="5"/>
      <c r="L958" s="5"/>
      <c r="M958" s="5"/>
      <c r="N958" s="5"/>
      <c r="O958" s="5"/>
    </row>
    <row r="959" spans="2:15" x14ac:dyDescent="0.25">
      <c r="B959" s="1"/>
      <c r="C959" s="1"/>
      <c r="D959" s="8"/>
      <c r="E959" s="8"/>
      <c r="F959" s="8"/>
      <c r="G959" s="8"/>
      <c r="H959" s="8"/>
      <c r="I959" s="8"/>
      <c r="J959" s="8"/>
      <c r="K959" s="5"/>
      <c r="L959" s="5"/>
      <c r="M959" s="5"/>
      <c r="N959" s="5"/>
      <c r="O959" s="5"/>
    </row>
    <row r="960" spans="2:15" x14ac:dyDescent="0.25">
      <c r="B960" s="1"/>
      <c r="C960" s="1"/>
      <c r="D960" s="8"/>
      <c r="E960" s="8"/>
      <c r="F960" s="8"/>
      <c r="G960" s="8"/>
      <c r="H960" s="8"/>
      <c r="I960" s="8"/>
      <c r="J960" s="8"/>
      <c r="K960" s="5"/>
      <c r="L960" s="5"/>
      <c r="M960" s="5"/>
      <c r="N960" s="5"/>
      <c r="O960" s="5"/>
    </row>
    <row r="961" spans="2:15" x14ac:dyDescent="0.25">
      <c r="B961" s="1"/>
      <c r="C961" s="1"/>
      <c r="D961" s="8"/>
      <c r="E961" s="8"/>
      <c r="F961" s="8"/>
      <c r="G961" s="8"/>
      <c r="H961" s="8"/>
      <c r="I961" s="8"/>
      <c r="J961" s="8"/>
      <c r="K961" s="5"/>
      <c r="L961" s="5"/>
      <c r="M961" s="5"/>
      <c r="N961" s="5"/>
      <c r="O961" s="5"/>
    </row>
    <row r="962" spans="2:15" x14ac:dyDescent="0.25">
      <c r="B962" s="1"/>
      <c r="C962" s="1"/>
      <c r="D962" s="8"/>
      <c r="E962" s="8"/>
      <c r="F962" s="8"/>
      <c r="G962" s="8"/>
      <c r="H962" s="8"/>
      <c r="I962" s="8"/>
      <c r="J962" s="8"/>
      <c r="K962" s="5"/>
      <c r="L962" s="5"/>
      <c r="M962" s="5"/>
      <c r="N962" s="5"/>
      <c r="O962" s="5"/>
    </row>
    <row r="963" spans="2:15" x14ac:dyDescent="0.25">
      <c r="B963" s="1"/>
      <c r="C963" s="1"/>
      <c r="D963" s="8"/>
      <c r="E963" s="8"/>
      <c r="F963" s="8"/>
      <c r="G963" s="8"/>
      <c r="H963" s="8"/>
      <c r="I963" s="8"/>
      <c r="J963" s="8"/>
      <c r="K963" s="5"/>
      <c r="L963" s="5"/>
      <c r="M963" s="5"/>
      <c r="N963" s="5"/>
      <c r="O963" s="5"/>
    </row>
    <row r="964" spans="2:15" x14ac:dyDescent="0.25">
      <c r="B964" s="1"/>
      <c r="C964" s="1"/>
      <c r="D964" s="8"/>
      <c r="E964" s="8"/>
      <c r="F964" s="8"/>
      <c r="G964" s="8"/>
      <c r="H964" s="8"/>
      <c r="I964" s="8"/>
      <c r="J964" s="8"/>
      <c r="K964" s="5"/>
      <c r="L964" s="5"/>
      <c r="M964" s="5"/>
      <c r="N964" s="5"/>
      <c r="O964" s="5"/>
    </row>
    <row r="965" spans="2:15" x14ac:dyDescent="0.25">
      <c r="B965" s="1"/>
      <c r="C965" s="1"/>
      <c r="D965" s="8"/>
      <c r="E965" s="8"/>
      <c r="F965" s="8"/>
      <c r="G965" s="8"/>
      <c r="H965" s="8"/>
      <c r="I965" s="8"/>
      <c r="J965" s="8"/>
      <c r="K965" s="5"/>
      <c r="L965" s="5"/>
      <c r="M965" s="5"/>
      <c r="N965" s="5"/>
      <c r="O965" s="5"/>
    </row>
    <row r="966" spans="2:15" x14ac:dyDescent="0.25">
      <c r="B966" s="1"/>
      <c r="C966" s="1"/>
      <c r="D966" s="8"/>
      <c r="E966" s="8"/>
      <c r="F966" s="8"/>
      <c r="G966" s="8"/>
      <c r="H966" s="8"/>
      <c r="I966" s="8"/>
      <c r="J966" s="8"/>
      <c r="K966" s="5"/>
      <c r="L966" s="5"/>
      <c r="M966" s="5"/>
      <c r="N966" s="5"/>
      <c r="O966" s="5"/>
    </row>
    <row r="967" spans="2:15" x14ac:dyDescent="0.25">
      <c r="B967" s="1"/>
      <c r="C967" s="1"/>
      <c r="D967" s="8"/>
      <c r="E967" s="8"/>
      <c r="F967" s="8"/>
      <c r="G967" s="8"/>
      <c r="H967" s="8"/>
      <c r="I967" s="8"/>
      <c r="J967" s="8"/>
      <c r="K967" s="5"/>
      <c r="L967" s="5"/>
      <c r="M967" s="5"/>
      <c r="N967" s="5"/>
      <c r="O967" s="5"/>
    </row>
    <row r="968" spans="2:15" x14ac:dyDescent="0.25">
      <c r="B968" s="1"/>
      <c r="C968" s="1"/>
      <c r="D968" s="8"/>
      <c r="E968" s="8"/>
      <c r="F968" s="8"/>
      <c r="G968" s="8"/>
      <c r="H968" s="8"/>
      <c r="I968" s="8"/>
      <c r="J968" s="8"/>
      <c r="K968" s="5"/>
      <c r="L968" s="5"/>
      <c r="M968" s="5"/>
      <c r="N968" s="5"/>
      <c r="O968" s="5"/>
    </row>
    <row r="969" spans="2:15" x14ac:dyDescent="0.25">
      <c r="B969" s="1"/>
      <c r="C969" s="1"/>
      <c r="D969" s="8"/>
      <c r="E969" s="8"/>
      <c r="F969" s="8"/>
      <c r="G969" s="8"/>
      <c r="H969" s="8"/>
      <c r="I969" s="8"/>
      <c r="J969" s="8"/>
      <c r="K969" s="5"/>
      <c r="L969" s="5"/>
      <c r="M969" s="5"/>
      <c r="N969" s="5"/>
      <c r="O969" s="5"/>
    </row>
    <row r="970" spans="2:15" x14ac:dyDescent="0.25">
      <c r="B970" s="1"/>
      <c r="C970" s="1"/>
      <c r="D970" s="8"/>
      <c r="E970" s="8"/>
      <c r="F970" s="8"/>
      <c r="G970" s="8"/>
      <c r="H970" s="8"/>
      <c r="I970" s="8"/>
      <c r="J970" s="8"/>
      <c r="K970" s="5"/>
      <c r="L970" s="5"/>
      <c r="M970" s="5"/>
      <c r="N970" s="5"/>
      <c r="O970" s="5"/>
    </row>
    <row r="971" spans="2:15" x14ac:dyDescent="0.25">
      <c r="B971" s="1"/>
      <c r="C971" s="1"/>
      <c r="D971" s="8"/>
      <c r="E971" s="8"/>
      <c r="F971" s="8"/>
      <c r="G971" s="8"/>
      <c r="H971" s="8"/>
      <c r="I971" s="8"/>
      <c r="J971" s="8"/>
      <c r="K971" s="5"/>
      <c r="L971" s="5"/>
      <c r="M971" s="5"/>
      <c r="N971" s="5"/>
      <c r="O971" s="5"/>
    </row>
    <row r="972" spans="2:15" x14ac:dyDescent="0.25">
      <c r="B972" s="1"/>
      <c r="C972" s="1"/>
      <c r="D972" s="8"/>
      <c r="E972" s="8"/>
      <c r="F972" s="8"/>
      <c r="G972" s="8"/>
      <c r="H972" s="8"/>
      <c r="I972" s="8"/>
      <c r="J972" s="8"/>
      <c r="K972" s="5"/>
      <c r="L972" s="5"/>
      <c r="M972" s="5"/>
      <c r="N972" s="5"/>
      <c r="O972" s="5"/>
    </row>
    <row r="973" spans="2:15" x14ac:dyDescent="0.25">
      <c r="B973" s="1"/>
      <c r="C973" s="1"/>
      <c r="D973" s="8"/>
      <c r="E973" s="8"/>
      <c r="F973" s="8"/>
      <c r="G973" s="8"/>
      <c r="H973" s="8"/>
      <c r="I973" s="8"/>
      <c r="J973" s="8"/>
      <c r="K973" s="5"/>
      <c r="L973" s="5"/>
      <c r="M973" s="5"/>
      <c r="N973" s="5"/>
      <c r="O973" s="5"/>
    </row>
    <row r="974" spans="2:15" x14ac:dyDescent="0.25">
      <c r="B974" s="1"/>
      <c r="C974" s="1"/>
      <c r="D974" s="8"/>
      <c r="E974" s="8"/>
      <c r="F974" s="8"/>
      <c r="G974" s="8"/>
      <c r="H974" s="8"/>
      <c r="I974" s="8"/>
      <c r="J974" s="8"/>
      <c r="K974" s="5"/>
      <c r="L974" s="5"/>
      <c r="M974" s="5"/>
      <c r="N974" s="5"/>
      <c r="O974" s="5"/>
    </row>
    <row r="975" spans="2:15" x14ac:dyDescent="0.25">
      <c r="B975" s="1"/>
      <c r="C975" s="1"/>
      <c r="D975" s="8"/>
      <c r="E975" s="8"/>
      <c r="F975" s="8"/>
      <c r="G975" s="8"/>
      <c r="H975" s="8"/>
      <c r="I975" s="8"/>
      <c r="J975" s="8"/>
      <c r="K975" s="5"/>
      <c r="L975" s="5"/>
      <c r="M975" s="5"/>
      <c r="N975" s="5"/>
      <c r="O975" s="5"/>
    </row>
    <row r="976" spans="2:15" x14ac:dyDescent="0.25">
      <c r="B976" s="1"/>
      <c r="C976" s="1"/>
      <c r="D976" s="8"/>
      <c r="E976" s="8"/>
      <c r="F976" s="8"/>
      <c r="G976" s="8"/>
      <c r="H976" s="8"/>
      <c r="I976" s="8"/>
      <c r="J976" s="8"/>
      <c r="K976" s="5"/>
      <c r="L976" s="5"/>
      <c r="M976" s="5"/>
      <c r="N976" s="5"/>
      <c r="O976" s="5"/>
    </row>
    <row r="977" spans="2:15" x14ac:dyDescent="0.25">
      <c r="B977" s="1"/>
      <c r="C977" s="1"/>
      <c r="D977" s="8"/>
      <c r="E977" s="8"/>
      <c r="F977" s="8"/>
      <c r="G977" s="8"/>
      <c r="H977" s="8"/>
      <c r="I977" s="8"/>
      <c r="J977" s="8"/>
      <c r="K977" s="5"/>
      <c r="L977" s="5"/>
      <c r="M977" s="5"/>
      <c r="N977" s="5"/>
      <c r="O977" s="5"/>
    </row>
    <row r="978" spans="2:15" x14ac:dyDescent="0.25">
      <c r="B978" s="1"/>
      <c r="C978" s="1"/>
      <c r="D978" s="8"/>
      <c r="E978" s="8"/>
      <c r="F978" s="8"/>
      <c r="G978" s="8"/>
      <c r="H978" s="8"/>
      <c r="I978" s="8"/>
      <c r="J978" s="8"/>
      <c r="K978" s="5"/>
      <c r="L978" s="5"/>
      <c r="M978" s="5"/>
      <c r="N978" s="5"/>
      <c r="O978" s="5"/>
    </row>
    <row r="979" spans="2:15" x14ac:dyDescent="0.25">
      <c r="B979" s="1"/>
      <c r="C979" s="1"/>
      <c r="D979" s="8"/>
      <c r="E979" s="8"/>
      <c r="F979" s="8"/>
      <c r="G979" s="8"/>
      <c r="H979" s="8"/>
      <c r="I979" s="8"/>
      <c r="J979" s="8"/>
      <c r="K979" s="5"/>
      <c r="L979" s="5"/>
      <c r="M979" s="5"/>
      <c r="N979" s="5"/>
      <c r="O979" s="5"/>
    </row>
    <row r="980" spans="2:15" x14ac:dyDescent="0.25">
      <c r="B980" s="1"/>
      <c r="C980" s="1"/>
      <c r="D980" s="8"/>
      <c r="E980" s="8"/>
      <c r="F980" s="8"/>
      <c r="G980" s="8"/>
      <c r="H980" s="8"/>
      <c r="I980" s="8"/>
      <c r="J980" s="8"/>
      <c r="K980" s="5"/>
      <c r="L980" s="5"/>
      <c r="M980" s="5"/>
      <c r="N980" s="5"/>
      <c r="O980" s="5"/>
    </row>
    <row r="981" spans="2:15" x14ac:dyDescent="0.25">
      <c r="B981" s="1"/>
      <c r="C981" s="1"/>
      <c r="D981" s="8"/>
      <c r="E981" s="8"/>
      <c r="F981" s="8"/>
      <c r="G981" s="8"/>
      <c r="H981" s="8"/>
      <c r="I981" s="8"/>
      <c r="J981" s="8"/>
      <c r="K981" s="5"/>
      <c r="L981" s="5"/>
      <c r="M981" s="5"/>
      <c r="N981" s="5"/>
      <c r="O981" s="5"/>
    </row>
    <row r="982" spans="2:15" x14ac:dyDescent="0.25">
      <c r="B982" s="1"/>
      <c r="C982" s="1"/>
      <c r="D982" s="8"/>
      <c r="E982" s="8"/>
      <c r="F982" s="8"/>
      <c r="G982" s="8"/>
      <c r="H982" s="8"/>
      <c r="I982" s="8"/>
      <c r="J982" s="8"/>
      <c r="K982" s="5"/>
      <c r="L982" s="5"/>
      <c r="M982" s="5"/>
      <c r="N982" s="5"/>
      <c r="O982" s="5"/>
    </row>
    <row r="983" spans="2:15" x14ac:dyDescent="0.25">
      <c r="B983" s="1"/>
      <c r="C983" s="1"/>
      <c r="D983" s="8"/>
      <c r="E983" s="8"/>
      <c r="F983" s="8"/>
      <c r="G983" s="8"/>
      <c r="H983" s="8"/>
      <c r="I983" s="8"/>
      <c r="J983" s="8"/>
      <c r="K983" s="5"/>
      <c r="L983" s="5"/>
      <c r="M983" s="5"/>
      <c r="N983" s="5"/>
      <c r="O983" s="5"/>
    </row>
    <row r="984" spans="2:15" x14ac:dyDescent="0.25">
      <c r="B984" s="1"/>
      <c r="C984" s="1"/>
      <c r="D984" s="8"/>
      <c r="E984" s="8"/>
      <c r="F984" s="8"/>
      <c r="G984" s="8"/>
      <c r="H984" s="8"/>
      <c r="I984" s="8"/>
      <c r="J984" s="8"/>
      <c r="K984" s="5"/>
      <c r="L984" s="5"/>
      <c r="M984" s="5"/>
      <c r="N984" s="5"/>
      <c r="O984" s="5"/>
    </row>
    <row r="985" spans="2:15" x14ac:dyDescent="0.25">
      <c r="B985" s="1"/>
      <c r="C985" s="1"/>
      <c r="D985" s="8"/>
      <c r="E985" s="8"/>
      <c r="F985" s="8"/>
      <c r="G985" s="8"/>
      <c r="H985" s="8"/>
      <c r="I985" s="8"/>
      <c r="J985" s="8"/>
      <c r="K985" s="5"/>
      <c r="L985" s="5"/>
      <c r="M985" s="5"/>
      <c r="N985" s="5"/>
      <c r="O985" s="5"/>
    </row>
    <row r="986" spans="2:15" x14ac:dyDescent="0.25">
      <c r="B986" s="1"/>
      <c r="C986" s="1"/>
      <c r="D986" s="8"/>
      <c r="E986" s="8"/>
      <c r="F986" s="8"/>
      <c r="G986" s="8"/>
      <c r="H986" s="8"/>
      <c r="I986" s="8"/>
      <c r="J986" s="8"/>
      <c r="K986" s="5"/>
      <c r="L986" s="5"/>
      <c r="M986" s="5"/>
      <c r="N986" s="5"/>
      <c r="O986" s="5"/>
    </row>
    <row r="987" spans="2:15" x14ac:dyDescent="0.25">
      <c r="B987" s="1"/>
      <c r="C987" s="1"/>
      <c r="D987" s="8"/>
      <c r="E987" s="8"/>
      <c r="F987" s="8"/>
      <c r="G987" s="8"/>
      <c r="H987" s="8"/>
      <c r="I987" s="8"/>
      <c r="J987" s="8"/>
      <c r="K987" s="5"/>
      <c r="L987" s="5"/>
      <c r="M987" s="5"/>
      <c r="N987" s="5"/>
      <c r="O987" s="5"/>
    </row>
    <row r="988" spans="2:15" x14ac:dyDescent="0.25">
      <c r="B988" s="1"/>
      <c r="C988" s="1"/>
      <c r="D988" s="8"/>
      <c r="E988" s="8"/>
      <c r="F988" s="8"/>
      <c r="G988" s="8"/>
      <c r="H988" s="8"/>
      <c r="I988" s="8"/>
      <c r="J988" s="8"/>
      <c r="K988" s="5"/>
      <c r="L988" s="5"/>
      <c r="M988" s="5"/>
      <c r="N988" s="5"/>
      <c r="O988" s="5"/>
    </row>
    <row r="989" spans="2:15" x14ac:dyDescent="0.25">
      <c r="B989" s="1"/>
      <c r="C989" s="1"/>
      <c r="D989" s="8"/>
      <c r="E989" s="8"/>
      <c r="F989" s="8"/>
      <c r="G989" s="8"/>
      <c r="H989" s="8"/>
      <c r="I989" s="8"/>
      <c r="J989" s="8"/>
      <c r="K989" s="5"/>
      <c r="L989" s="5"/>
      <c r="M989" s="5"/>
      <c r="N989" s="5"/>
      <c r="O989" s="5"/>
    </row>
    <row r="990" spans="2:15" x14ac:dyDescent="0.25">
      <c r="B990" s="1"/>
      <c r="C990" s="1"/>
      <c r="D990" s="8"/>
      <c r="E990" s="8"/>
      <c r="F990" s="8"/>
      <c r="G990" s="8"/>
      <c r="H990" s="8"/>
      <c r="I990" s="8"/>
      <c r="J990" s="8"/>
      <c r="K990" s="5"/>
      <c r="L990" s="5"/>
      <c r="M990" s="5"/>
      <c r="N990" s="5"/>
      <c r="O990" s="5"/>
    </row>
    <row r="991" spans="2:15" x14ac:dyDescent="0.25">
      <c r="B991" s="1"/>
      <c r="C991" s="1"/>
      <c r="D991" s="8"/>
      <c r="E991" s="8"/>
      <c r="F991" s="8"/>
      <c r="G991" s="8"/>
      <c r="H991" s="8"/>
      <c r="I991" s="8"/>
      <c r="J991" s="8"/>
      <c r="K991" s="5"/>
      <c r="L991" s="5"/>
      <c r="M991" s="5"/>
      <c r="N991" s="5"/>
      <c r="O991" s="5"/>
    </row>
    <row r="992" spans="2:15" x14ac:dyDescent="0.25">
      <c r="B992" s="1"/>
      <c r="C992" s="1"/>
      <c r="D992" s="8"/>
      <c r="E992" s="8"/>
      <c r="F992" s="8"/>
      <c r="G992" s="8"/>
      <c r="H992" s="8"/>
      <c r="I992" s="8"/>
      <c r="J992" s="8"/>
      <c r="K992" s="5"/>
      <c r="L992" s="5"/>
      <c r="M992" s="5"/>
      <c r="N992" s="5"/>
      <c r="O992" s="5"/>
    </row>
    <row r="993" spans="2:15" x14ac:dyDescent="0.25">
      <c r="B993" s="1"/>
      <c r="C993" s="1"/>
      <c r="D993" s="8"/>
      <c r="E993" s="8"/>
      <c r="F993" s="8"/>
      <c r="G993" s="8"/>
      <c r="H993" s="8"/>
      <c r="I993" s="8"/>
      <c r="J993" s="8"/>
      <c r="K993" s="5"/>
      <c r="L993" s="5"/>
      <c r="M993" s="5"/>
      <c r="N993" s="5"/>
      <c r="O993" s="5"/>
    </row>
    <row r="994" spans="2:15" x14ac:dyDescent="0.25">
      <c r="B994" s="1"/>
      <c r="C994" s="1"/>
      <c r="D994" s="8"/>
      <c r="E994" s="8"/>
      <c r="F994" s="8"/>
      <c r="G994" s="8"/>
      <c r="H994" s="8"/>
      <c r="I994" s="8"/>
      <c r="J994" s="8"/>
      <c r="K994" s="5"/>
      <c r="L994" s="5"/>
      <c r="M994" s="5"/>
      <c r="N994" s="5"/>
      <c r="O994" s="5"/>
    </row>
    <row r="995" spans="2:15" x14ac:dyDescent="0.25">
      <c r="B995" s="1"/>
      <c r="C995" s="1"/>
      <c r="D995" s="8"/>
      <c r="E995" s="8"/>
      <c r="F995" s="8"/>
      <c r="G995" s="8"/>
      <c r="H995" s="8"/>
      <c r="I995" s="8"/>
      <c r="J995" s="8"/>
      <c r="K995" s="5"/>
      <c r="L995" s="5"/>
      <c r="M995" s="5"/>
      <c r="N995" s="5"/>
      <c r="O995" s="5"/>
    </row>
    <row r="996" spans="2:15" x14ac:dyDescent="0.25">
      <c r="B996" s="1"/>
      <c r="C996" s="1"/>
      <c r="D996" s="8"/>
      <c r="E996" s="8"/>
      <c r="F996" s="8"/>
      <c r="G996" s="8"/>
      <c r="H996" s="8"/>
      <c r="I996" s="8"/>
      <c r="J996" s="8"/>
      <c r="K996" s="5"/>
      <c r="L996" s="5"/>
      <c r="M996" s="5"/>
      <c r="N996" s="5"/>
      <c r="O996" s="5"/>
    </row>
    <row r="997" spans="2:15" x14ac:dyDescent="0.25">
      <c r="B997" s="1"/>
      <c r="C997" s="1"/>
      <c r="D997" s="8"/>
      <c r="E997" s="8"/>
      <c r="F997" s="8"/>
      <c r="G997" s="8"/>
      <c r="H997" s="8"/>
      <c r="I997" s="8"/>
      <c r="J997" s="8"/>
      <c r="K997" s="5"/>
      <c r="L997" s="5"/>
      <c r="M997" s="5"/>
      <c r="N997" s="5"/>
      <c r="O997" s="5"/>
    </row>
    <row r="998" spans="2:15" x14ac:dyDescent="0.25">
      <c r="B998" s="1"/>
      <c r="C998" s="1"/>
      <c r="D998" s="8"/>
      <c r="E998" s="8"/>
      <c r="F998" s="8"/>
      <c r="G998" s="8"/>
      <c r="H998" s="8"/>
      <c r="I998" s="8"/>
      <c r="J998" s="8"/>
      <c r="K998" s="5"/>
      <c r="L998" s="5"/>
      <c r="M998" s="5"/>
      <c r="N998" s="5"/>
      <c r="O998" s="5"/>
    </row>
    <row r="999" spans="2:15" x14ac:dyDescent="0.25">
      <c r="B999" s="1"/>
      <c r="C999" s="1"/>
      <c r="D999" s="8"/>
      <c r="E999" s="8"/>
      <c r="F999" s="8"/>
      <c r="G999" s="8"/>
      <c r="H999" s="8"/>
      <c r="I999" s="8"/>
      <c r="J999" s="8"/>
      <c r="K999" s="5"/>
      <c r="L999" s="5"/>
      <c r="M999" s="5"/>
      <c r="N999" s="5"/>
      <c r="O999" s="5"/>
    </row>
    <row r="1000" spans="2:15" x14ac:dyDescent="0.25">
      <c r="B1000" s="1"/>
      <c r="C1000" s="1"/>
      <c r="D1000" s="8"/>
      <c r="E1000" s="8"/>
      <c r="F1000" s="8"/>
      <c r="G1000" s="8"/>
      <c r="H1000" s="8"/>
      <c r="I1000" s="8"/>
      <c r="J1000" s="8"/>
      <c r="K1000" s="5"/>
      <c r="L1000" s="5"/>
      <c r="M1000" s="5"/>
      <c r="N1000" s="5"/>
      <c r="O1000" s="5"/>
    </row>
    <row r="1001" spans="2:15" x14ac:dyDescent="0.25">
      <c r="B1001" s="1"/>
      <c r="C1001" s="1"/>
      <c r="D1001" s="8"/>
      <c r="E1001" s="8"/>
      <c r="F1001" s="8"/>
      <c r="G1001" s="8"/>
      <c r="H1001" s="8"/>
      <c r="I1001" s="8"/>
      <c r="J1001" s="8"/>
      <c r="K1001" s="5"/>
      <c r="L1001" s="5"/>
      <c r="M1001" s="5"/>
      <c r="N1001" s="5"/>
      <c r="O1001" s="5"/>
    </row>
    <row r="1002" spans="2:15" x14ac:dyDescent="0.25">
      <c r="B1002" s="1"/>
      <c r="C1002" s="1"/>
      <c r="D1002" s="8"/>
      <c r="E1002" s="8"/>
      <c r="F1002" s="8"/>
      <c r="G1002" s="8"/>
      <c r="H1002" s="8"/>
      <c r="I1002" s="8"/>
      <c r="J1002" s="8"/>
      <c r="K1002" s="5"/>
      <c r="L1002" s="5"/>
      <c r="M1002" s="5"/>
      <c r="N1002" s="5"/>
      <c r="O1002" s="5"/>
    </row>
    <row r="1003" spans="2:15" x14ac:dyDescent="0.25">
      <c r="B1003" s="1"/>
      <c r="C1003" s="1"/>
      <c r="D1003" s="8"/>
      <c r="E1003" s="8"/>
      <c r="F1003" s="8"/>
      <c r="G1003" s="8"/>
      <c r="H1003" s="8"/>
      <c r="I1003" s="8"/>
      <c r="J1003" s="8"/>
      <c r="K1003" s="5"/>
      <c r="L1003" s="5"/>
      <c r="M1003" s="5"/>
      <c r="N1003" s="5"/>
      <c r="O1003" s="5"/>
    </row>
    <row r="1004" spans="2:15" x14ac:dyDescent="0.25">
      <c r="B1004" s="1"/>
      <c r="C1004" s="1"/>
      <c r="D1004" s="8"/>
      <c r="E1004" s="8"/>
      <c r="F1004" s="8"/>
      <c r="G1004" s="8"/>
      <c r="H1004" s="8"/>
      <c r="I1004" s="8"/>
      <c r="J1004" s="8"/>
      <c r="K1004" s="5"/>
      <c r="L1004" s="5"/>
      <c r="M1004" s="5"/>
      <c r="N1004" s="5"/>
      <c r="O1004" s="5"/>
    </row>
    <row r="1005" spans="2:15" x14ac:dyDescent="0.25">
      <c r="B1005" s="1"/>
      <c r="C1005" s="1"/>
      <c r="D1005" s="8"/>
      <c r="E1005" s="8"/>
      <c r="F1005" s="8"/>
      <c r="G1005" s="8"/>
      <c r="H1005" s="8"/>
      <c r="I1005" s="8"/>
      <c r="J1005" s="8"/>
      <c r="K1005" s="5"/>
      <c r="L1005" s="5"/>
      <c r="M1005" s="5"/>
      <c r="N1005" s="5"/>
      <c r="O1005" s="5"/>
    </row>
    <row r="1006" spans="2:15" x14ac:dyDescent="0.25">
      <c r="B1006" s="1"/>
      <c r="C1006" s="1"/>
      <c r="D1006" s="8"/>
      <c r="E1006" s="8"/>
      <c r="F1006" s="8"/>
      <c r="G1006" s="8"/>
      <c r="H1006" s="8"/>
      <c r="I1006" s="8"/>
      <c r="J1006" s="8"/>
      <c r="K1006" s="5"/>
      <c r="L1006" s="5"/>
      <c r="M1006" s="5"/>
      <c r="N1006" s="5"/>
      <c r="O1006" s="5"/>
    </row>
    <row r="1007" spans="2:15" x14ac:dyDescent="0.25">
      <c r="B1007" s="1"/>
      <c r="C1007" s="1"/>
      <c r="D1007" s="8"/>
      <c r="E1007" s="8"/>
      <c r="F1007" s="8"/>
      <c r="G1007" s="8"/>
      <c r="H1007" s="8"/>
      <c r="I1007" s="8"/>
      <c r="J1007" s="8"/>
      <c r="K1007" s="5"/>
      <c r="L1007" s="5"/>
      <c r="M1007" s="5"/>
      <c r="N1007" s="5"/>
      <c r="O1007" s="5"/>
    </row>
    <row r="1008" spans="2:15" x14ac:dyDescent="0.25">
      <c r="B1008" s="1"/>
      <c r="C1008" s="1"/>
      <c r="D1008" s="8"/>
      <c r="E1008" s="8"/>
      <c r="F1008" s="8"/>
      <c r="G1008" s="8"/>
      <c r="H1008" s="8"/>
      <c r="I1008" s="8"/>
      <c r="J1008" s="8"/>
      <c r="K1008" s="5"/>
      <c r="L1008" s="5"/>
      <c r="M1008" s="5"/>
      <c r="N1008" s="5"/>
      <c r="O1008" s="5"/>
    </row>
    <row r="1009" spans="2:15" x14ac:dyDescent="0.25">
      <c r="B1009" s="1"/>
      <c r="C1009" s="1"/>
      <c r="D1009" s="8"/>
      <c r="E1009" s="8"/>
      <c r="F1009" s="8"/>
      <c r="G1009" s="8"/>
      <c r="H1009" s="8"/>
      <c r="I1009" s="8"/>
      <c r="J1009" s="8"/>
      <c r="K1009" s="5"/>
      <c r="L1009" s="5"/>
      <c r="M1009" s="5"/>
      <c r="N1009" s="5"/>
      <c r="O1009" s="5"/>
    </row>
    <row r="1010" spans="2:15" x14ac:dyDescent="0.25">
      <c r="B1010" s="1"/>
      <c r="C1010" s="1"/>
      <c r="D1010" s="8"/>
      <c r="E1010" s="8"/>
      <c r="F1010" s="8"/>
      <c r="G1010" s="8"/>
      <c r="H1010" s="8"/>
      <c r="I1010" s="8"/>
      <c r="J1010" s="8"/>
      <c r="K1010" s="5"/>
      <c r="L1010" s="5"/>
      <c r="M1010" s="5"/>
      <c r="N1010" s="5"/>
      <c r="O1010" s="5"/>
    </row>
    <row r="1011" spans="2:15" x14ac:dyDescent="0.25">
      <c r="B1011" s="1"/>
      <c r="C1011" s="1"/>
      <c r="D1011" s="8"/>
      <c r="E1011" s="8"/>
      <c r="F1011" s="8"/>
      <c r="G1011" s="8"/>
      <c r="H1011" s="8"/>
      <c r="I1011" s="8"/>
      <c r="J1011" s="8"/>
      <c r="K1011" s="5"/>
      <c r="L1011" s="5"/>
      <c r="M1011" s="5"/>
      <c r="N1011" s="5"/>
      <c r="O1011" s="5"/>
    </row>
    <row r="1012" spans="2:15" x14ac:dyDescent="0.25">
      <c r="B1012" s="1"/>
      <c r="C1012" s="1"/>
      <c r="D1012" s="8"/>
      <c r="E1012" s="8"/>
      <c r="F1012" s="8"/>
      <c r="G1012" s="8"/>
      <c r="H1012" s="8"/>
      <c r="I1012" s="8"/>
      <c r="J1012" s="8"/>
      <c r="K1012" s="5"/>
      <c r="L1012" s="5"/>
      <c r="M1012" s="5"/>
      <c r="N1012" s="5"/>
      <c r="O1012" s="5"/>
    </row>
    <row r="1013" spans="2:15" x14ac:dyDescent="0.25">
      <c r="B1013" s="1"/>
      <c r="C1013" s="1"/>
      <c r="D1013" s="8"/>
      <c r="E1013" s="8"/>
      <c r="F1013" s="8"/>
      <c r="G1013" s="8"/>
      <c r="H1013" s="8"/>
      <c r="I1013" s="8"/>
      <c r="J1013" s="8"/>
      <c r="K1013" s="5"/>
      <c r="L1013" s="5"/>
      <c r="M1013" s="5"/>
      <c r="N1013" s="5"/>
      <c r="O1013" s="5"/>
    </row>
    <row r="1014" spans="2:15" x14ac:dyDescent="0.25">
      <c r="B1014" s="1"/>
      <c r="C1014" s="1"/>
      <c r="D1014" s="8"/>
      <c r="E1014" s="8"/>
      <c r="F1014" s="8"/>
      <c r="G1014" s="8"/>
      <c r="H1014" s="8"/>
      <c r="I1014" s="8"/>
      <c r="J1014" s="8"/>
      <c r="K1014" s="5"/>
      <c r="L1014" s="5"/>
      <c r="M1014" s="5"/>
      <c r="N1014" s="5"/>
      <c r="O1014" s="5"/>
    </row>
    <row r="1015" spans="2:15" x14ac:dyDescent="0.25">
      <c r="B1015" s="1"/>
      <c r="C1015" s="1"/>
      <c r="D1015" s="8"/>
      <c r="E1015" s="8"/>
      <c r="F1015" s="8"/>
      <c r="G1015" s="8"/>
      <c r="H1015" s="8"/>
      <c r="I1015" s="8"/>
      <c r="J1015" s="8"/>
      <c r="K1015" s="5"/>
      <c r="L1015" s="5"/>
      <c r="M1015" s="5"/>
      <c r="N1015" s="5"/>
      <c r="O1015" s="5"/>
    </row>
    <row r="1016" spans="2:15" x14ac:dyDescent="0.25">
      <c r="B1016" s="1"/>
      <c r="C1016" s="1"/>
      <c r="D1016" s="8"/>
      <c r="E1016" s="8"/>
      <c r="F1016" s="8"/>
      <c r="G1016" s="8"/>
      <c r="H1016" s="8"/>
      <c r="I1016" s="8"/>
      <c r="J1016" s="8"/>
      <c r="K1016" s="5"/>
      <c r="L1016" s="5"/>
      <c r="M1016" s="5"/>
      <c r="N1016" s="5"/>
      <c r="O1016" s="5"/>
    </row>
    <row r="1017" spans="2:15" x14ac:dyDescent="0.25">
      <c r="B1017" s="1"/>
      <c r="C1017" s="1"/>
      <c r="D1017" s="8"/>
      <c r="E1017" s="8"/>
      <c r="F1017" s="8"/>
      <c r="G1017" s="8"/>
      <c r="H1017" s="8"/>
      <c r="I1017" s="8"/>
      <c r="J1017" s="8"/>
      <c r="K1017" s="5"/>
      <c r="L1017" s="5"/>
      <c r="M1017" s="5"/>
      <c r="N1017" s="5"/>
      <c r="O1017" s="5"/>
    </row>
    <row r="1018" spans="2:15" x14ac:dyDescent="0.25">
      <c r="B1018" s="1"/>
      <c r="C1018" s="1"/>
      <c r="D1018" s="8"/>
      <c r="E1018" s="8"/>
      <c r="F1018" s="8"/>
      <c r="G1018" s="8"/>
      <c r="H1018" s="8"/>
      <c r="I1018" s="8"/>
      <c r="J1018" s="8"/>
      <c r="K1018" s="5"/>
      <c r="L1018" s="5"/>
      <c r="M1018" s="5"/>
      <c r="N1018" s="5"/>
      <c r="O1018" s="5"/>
    </row>
    <row r="1019" spans="2:15" x14ac:dyDescent="0.25">
      <c r="B1019" s="1"/>
      <c r="C1019" s="1"/>
      <c r="D1019" s="8"/>
      <c r="E1019" s="8"/>
      <c r="F1019" s="8"/>
      <c r="G1019" s="8"/>
      <c r="H1019" s="8"/>
      <c r="I1019" s="8"/>
      <c r="J1019" s="8"/>
      <c r="K1019" s="5"/>
      <c r="L1019" s="5"/>
      <c r="M1019" s="5"/>
      <c r="N1019" s="5"/>
      <c r="O1019" s="5"/>
    </row>
    <row r="1020" spans="2:15" x14ac:dyDescent="0.25">
      <c r="B1020" s="1"/>
      <c r="C1020" s="1"/>
      <c r="D1020" s="8"/>
      <c r="E1020" s="8"/>
      <c r="F1020" s="8"/>
      <c r="G1020" s="8"/>
      <c r="H1020" s="8"/>
      <c r="I1020" s="8"/>
      <c r="J1020" s="8"/>
      <c r="K1020" s="5"/>
      <c r="L1020" s="5"/>
      <c r="M1020" s="5"/>
      <c r="N1020" s="5"/>
      <c r="O1020" s="5"/>
    </row>
    <row r="1021" spans="2:15" x14ac:dyDescent="0.25">
      <c r="B1021" s="1"/>
      <c r="C1021" s="1"/>
      <c r="D1021" s="8"/>
      <c r="E1021" s="8"/>
      <c r="F1021" s="8"/>
      <c r="G1021" s="8"/>
      <c r="H1021" s="8"/>
      <c r="I1021" s="8"/>
      <c r="J1021" s="8"/>
      <c r="K1021" s="5"/>
      <c r="L1021" s="5"/>
      <c r="M1021" s="5"/>
      <c r="N1021" s="5"/>
      <c r="O1021" s="5"/>
    </row>
    <row r="1022" spans="2:15" x14ac:dyDescent="0.25">
      <c r="B1022" s="1"/>
      <c r="C1022" s="1"/>
      <c r="D1022" s="8"/>
      <c r="E1022" s="8"/>
      <c r="F1022" s="8"/>
      <c r="G1022" s="8"/>
      <c r="H1022" s="8"/>
      <c r="I1022" s="8"/>
      <c r="J1022" s="8"/>
      <c r="K1022" s="5"/>
      <c r="L1022" s="5"/>
      <c r="M1022" s="5"/>
      <c r="N1022" s="5"/>
      <c r="O1022" s="5"/>
    </row>
    <row r="1023" spans="2:15" x14ac:dyDescent="0.25">
      <c r="B1023" s="1"/>
      <c r="C1023" s="1"/>
      <c r="D1023" s="8"/>
      <c r="E1023" s="8"/>
      <c r="F1023" s="8"/>
      <c r="G1023" s="8"/>
      <c r="H1023" s="8"/>
      <c r="I1023" s="8"/>
      <c r="J1023" s="8"/>
      <c r="K1023" s="5"/>
      <c r="L1023" s="5"/>
      <c r="M1023" s="5"/>
      <c r="N1023" s="5"/>
      <c r="O1023" s="5"/>
    </row>
    <row r="1024" spans="2:15" x14ac:dyDescent="0.25">
      <c r="B1024" s="1"/>
      <c r="C1024" s="1"/>
      <c r="D1024" s="8"/>
      <c r="E1024" s="8"/>
      <c r="F1024" s="8"/>
      <c r="G1024" s="8"/>
      <c r="H1024" s="8"/>
      <c r="I1024" s="8"/>
      <c r="J1024" s="8"/>
      <c r="K1024" s="5"/>
      <c r="L1024" s="5"/>
      <c r="M1024" s="5"/>
      <c r="N1024" s="5"/>
      <c r="O1024" s="5"/>
    </row>
    <row r="1025" spans="2:15" x14ac:dyDescent="0.25">
      <c r="B1025" s="1"/>
      <c r="C1025" s="1"/>
      <c r="D1025" s="8"/>
      <c r="E1025" s="8"/>
      <c r="F1025" s="8"/>
      <c r="G1025" s="8"/>
      <c r="H1025" s="8"/>
      <c r="I1025" s="8"/>
      <c r="J1025" s="8"/>
      <c r="K1025" s="5"/>
      <c r="L1025" s="5"/>
      <c r="M1025" s="5"/>
      <c r="N1025" s="5"/>
      <c r="O1025" s="5"/>
    </row>
    <row r="1026" spans="2:15" x14ac:dyDescent="0.25">
      <c r="B1026" s="1"/>
      <c r="C1026" s="1"/>
      <c r="D1026" s="8"/>
      <c r="E1026" s="8"/>
      <c r="F1026" s="8"/>
      <c r="G1026" s="8"/>
      <c r="H1026" s="8"/>
      <c r="I1026" s="8"/>
      <c r="J1026" s="8"/>
      <c r="K1026" s="5"/>
      <c r="L1026" s="5"/>
      <c r="M1026" s="5"/>
      <c r="N1026" s="5"/>
      <c r="O1026" s="5"/>
    </row>
    <row r="1027" spans="2:15" x14ac:dyDescent="0.25">
      <c r="B1027" s="1"/>
      <c r="C1027" s="1"/>
      <c r="D1027" s="8"/>
      <c r="E1027" s="8"/>
      <c r="F1027" s="8"/>
      <c r="G1027" s="8"/>
      <c r="H1027" s="8"/>
      <c r="I1027" s="8"/>
      <c r="J1027" s="8"/>
      <c r="K1027" s="5"/>
      <c r="L1027" s="5"/>
      <c r="M1027" s="5"/>
      <c r="N1027" s="5"/>
      <c r="O1027" s="5"/>
    </row>
    <row r="1028" spans="2:15" x14ac:dyDescent="0.25">
      <c r="B1028" s="1"/>
      <c r="C1028" s="1"/>
      <c r="D1028" s="8"/>
      <c r="E1028" s="8"/>
      <c r="F1028" s="8"/>
      <c r="G1028" s="8"/>
      <c r="H1028" s="8"/>
      <c r="I1028" s="8"/>
      <c r="J1028" s="8"/>
      <c r="K1028" s="5"/>
      <c r="L1028" s="5"/>
      <c r="M1028" s="5"/>
      <c r="N1028" s="5"/>
      <c r="O1028" s="5"/>
    </row>
    <row r="1029" spans="2:15" x14ac:dyDescent="0.25">
      <c r="B1029" s="1"/>
      <c r="C1029" s="1"/>
      <c r="D1029" s="8"/>
      <c r="E1029" s="8"/>
      <c r="F1029" s="8"/>
      <c r="G1029" s="8"/>
      <c r="H1029" s="8"/>
      <c r="I1029" s="8"/>
      <c r="J1029" s="8"/>
      <c r="K1029" s="5"/>
      <c r="L1029" s="5"/>
      <c r="M1029" s="5"/>
      <c r="N1029" s="5"/>
      <c r="O1029" s="5"/>
    </row>
    <row r="1030" spans="2:15" x14ac:dyDescent="0.25">
      <c r="B1030" s="1"/>
      <c r="C1030" s="1"/>
      <c r="D1030" s="8"/>
      <c r="E1030" s="8"/>
      <c r="F1030" s="8"/>
      <c r="G1030" s="8"/>
      <c r="H1030" s="8"/>
      <c r="I1030" s="8"/>
      <c r="J1030" s="8"/>
      <c r="K1030" s="5"/>
      <c r="L1030" s="5"/>
      <c r="M1030" s="5"/>
      <c r="N1030" s="5"/>
      <c r="O1030" s="5"/>
    </row>
    <row r="1031" spans="2:15" x14ac:dyDescent="0.25">
      <c r="B1031" s="1"/>
      <c r="C1031" s="1"/>
      <c r="D1031" s="8"/>
      <c r="E1031" s="8"/>
      <c r="F1031" s="8"/>
      <c r="G1031" s="8"/>
      <c r="H1031" s="8"/>
      <c r="I1031" s="8"/>
      <c r="J1031" s="8"/>
      <c r="K1031" s="5"/>
      <c r="L1031" s="5"/>
      <c r="M1031" s="5"/>
      <c r="N1031" s="5"/>
      <c r="O1031" s="5"/>
    </row>
    <row r="1032" spans="2:15" x14ac:dyDescent="0.25">
      <c r="B1032" s="1"/>
      <c r="C1032" s="1"/>
      <c r="D1032" s="8"/>
      <c r="E1032" s="8"/>
      <c r="F1032" s="8"/>
      <c r="G1032" s="8"/>
      <c r="H1032" s="8"/>
      <c r="I1032" s="8"/>
      <c r="J1032" s="8"/>
      <c r="K1032" s="5"/>
      <c r="L1032" s="5"/>
      <c r="M1032" s="5"/>
      <c r="N1032" s="5"/>
      <c r="O1032" s="5"/>
    </row>
    <row r="1033" spans="2:15" x14ac:dyDescent="0.25">
      <c r="B1033" s="1"/>
      <c r="C1033" s="1"/>
      <c r="D1033" s="8"/>
      <c r="E1033" s="8"/>
      <c r="F1033" s="8"/>
      <c r="G1033" s="8"/>
      <c r="H1033" s="8"/>
      <c r="I1033" s="8"/>
      <c r="J1033" s="8"/>
      <c r="K1033" s="5"/>
      <c r="L1033" s="5"/>
      <c r="M1033" s="5"/>
      <c r="N1033" s="5"/>
      <c r="O1033" s="5"/>
    </row>
    <row r="1034" spans="2:15" x14ac:dyDescent="0.25">
      <c r="B1034" s="1"/>
      <c r="C1034" s="1"/>
      <c r="D1034" s="8"/>
      <c r="E1034" s="8"/>
      <c r="F1034" s="8"/>
      <c r="G1034" s="8"/>
      <c r="H1034" s="8"/>
      <c r="I1034" s="8"/>
      <c r="J1034" s="8"/>
      <c r="K1034" s="5"/>
      <c r="L1034" s="5"/>
      <c r="M1034" s="5"/>
      <c r="N1034" s="5"/>
      <c r="O1034" s="5"/>
    </row>
    <row r="1035" spans="2:15" x14ac:dyDescent="0.25">
      <c r="B1035" s="1"/>
      <c r="C1035" s="1"/>
      <c r="D1035" s="8"/>
      <c r="E1035" s="8"/>
      <c r="F1035" s="8"/>
      <c r="G1035" s="8"/>
      <c r="H1035" s="8"/>
      <c r="I1035" s="8"/>
      <c r="J1035" s="8"/>
      <c r="K1035" s="5"/>
      <c r="L1035" s="5"/>
      <c r="M1035" s="5"/>
      <c r="N1035" s="5"/>
      <c r="O1035" s="5"/>
    </row>
    <row r="1036" spans="2:15" x14ac:dyDescent="0.25">
      <c r="B1036" s="1"/>
      <c r="C1036" s="1"/>
      <c r="D1036" s="8"/>
      <c r="E1036" s="8"/>
      <c r="F1036" s="8"/>
      <c r="G1036" s="8"/>
      <c r="H1036" s="8"/>
      <c r="I1036" s="8"/>
      <c r="J1036" s="8"/>
      <c r="K1036" s="5"/>
      <c r="L1036" s="5"/>
      <c r="M1036" s="5"/>
      <c r="N1036" s="5"/>
      <c r="O1036" s="5"/>
    </row>
    <row r="1037" spans="2:15" x14ac:dyDescent="0.25">
      <c r="B1037" s="1"/>
      <c r="C1037" s="1"/>
      <c r="D1037" s="8"/>
      <c r="E1037" s="8"/>
      <c r="F1037" s="8"/>
      <c r="G1037" s="8"/>
      <c r="H1037" s="8"/>
      <c r="I1037" s="8"/>
      <c r="J1037" s="8"/>
      <c r="K1037" s="5"/>
      <c r="L1037" s="5"/>
      <c r="M1037" s="5"/>
      <c r="N1037" s="5"/>
      <c r="O1037" s="5"/>
    </row>
    <row r="1038" spans="2:15" x14ac:dyDescent="0.25">
      <c r="B1038" s="1"/>
      <c r="C1038" s="1"/>
      <c r="D1038" s="8"/>
      <c r="E1038" s="8"/>
      <c r="F1038" s="8"/>
      <c r="G1038" s="8"/>
      <c r="H1038" s="8"/>
      <c r="I1038" s="8"/>
      <c r="J1038" s="8"/>
      <c r="K1038" s="5"/>
      <c r="L1038" s="5"/>
      <c r="M1038" s="5"/>
      <c r="N1038" s="5"/>
      <c r="O1038" s="5"/>
    </row>
    <row r="1039" spans="2:15" x14ac:dyDescent="0.25">
      <c r="B1039" s="1"/>
      <c r="C1039" s="1"/>
      <c r="D1039" s="8"/>
      <c r="E1039" s="8"/>
      <c r="F1039" s="8"/>
      <c r="G1039" s="8"/>
      <c r="H1039" s="8"/>
      <c r="I1039" s="8"/>
      <c r="J1039" s="8"/>
      <c r="K1039" s="5"/>
      <c r="L1039" s="5"/>
      <c r="M1039" s="5"/>
      <c r="N1039" s="5"/>
      <c r="O1039" s="5"/>
    </row>
    <row r="1040" spans="2:15" x14ac:dyDescent="0.25">
      <c r="B1040" s="1"/>
      <c r="C1040" s="1"/>
      <c r="D1040" s="8"/>
      <c r="E1040" s="8"/>
      <c r="F1040" s="8"/>
      <c r="G1040" s="8"/>
      <c r="H1040" s="8"/>
      <c r="I1040" s="8"/>
      <c r="J1040" s="8"/>
      <c r="K1040" s="5"/>
      <c r="L1040" s="5"/>
      <c r="M1040" s="5"/>
      <c r="N1040" s="5"/>
      <c r="O1040" s="5"/>
    </row>
    <row r="1041" spans="2:15" x14ac:dyDescent="0.25">
      <c r="B1041" s="1"/>
      <c r="C1041" s="1"/>
      <c r="D1041" s="8"/>
      <c r="E1041" s="8"/>
      <c r="F1041" s="8"/>
      <c r="G1041" s="8"/>
      <c r="H1041" s="8"/>
      <c r="I1041" s="8"/>
      <c r="J1041" s="8"/>
      <c r="K1041" s="5"/>
      <c r="L1041" s="5"/>
      <c r="M1041" s="5"/>
      <c r="N1041" s="5"/>
      <c r="O1041" s="5"/>
    </row>
    <row r="1042" spans="2:15" x14ac:dyDescent="0.25">
      <c r="B1042" s="1"/>
      <c r="C1042" s="1"/>
      <c r="D1042" s="8"/>
      <c r="E1042" s="8"/>
      <c r="F1042" s="8"/>
      <c r="G1042" s="8"/>
      <c r="H1042" s="8"/>
      <c r="I1042" s="8"/>
      <c r="J1042" s="8"/>
      <c r="K1042" s="5"/>
      <c r="L1042" s="5"/>
      <c r="M1042" s="5"/>
      <c r="N1042" s="5"/>
      <c r="O1042" s="5"/>
    </row>
    <row r="1043" spans="2:15" x14ac:dyDescent="0.25">
      <c r="B1043" s="1"/>
      <c r="C1043" s="1"/>
      <c r="D1043" s="8"/>
      <c r="E1043" s="8"/>
      <c r="F1043" s="8"/>
      <c r="G1043" s="8"/>
      <c r="H1043" s="8"/>
      <c r="I1043" s="8"/>
      <c r="J1043" s="8"/>
      <c r="K1043" s="5"/>
      <c r="L1043" s="5"/>
      <c r="M1043" s="5"/>
      <c r="N1043" s="5"/>
      <c r="O1043" s="5"/>
    </row>
    <row r="1044" spans="2:15" x14ac:dyDescent="0.25">
      <c r="B1044" s="1"/>
      <c r="C1044" s="1"/>
      <c r="D1044" s="8"/>
      <c r="E1044" s="8"/>
      <c r="F1044" s="8"/>
      <c r="G1044" s="8"/>
      <c r="H1044" s="8"/>
      <c r="I1044" s="8"/>
      <c r="J1044" s="8"/>
      <c r="K1044" s="5"/>
      <c r="L1044" s="5"/>
      <c r="M1044" s="5"/>
      <c r="N1044" s="5"/>
      <c r="O1044" s="5"/>
    </row>
    <row r="1045" spans="2:15" x14ac:dyDescent="0.25">
      <c r="B1045" s="1"/>
      <c r="C1045" s="1"/>
      <c r="D1045" s="8"/>
      <c r="E1045" s="8"/>
      <c r="F1045" s="8"/>
      <c r="G1045" s="8"/>
      <c r="H1045" s="8"/>
      <c r="I1045" s="8"/>
      <c r="J1045" s="8"/>
      <c r="K1045" s="5"/>
      <c r="L1045" s="5"/>
      <c r="M1045" s="5"/>
      <c r="N1045" s="5"/>
      <c r="O1045" s="5"/>
    </row>
    <row r="1046" spans="2:15" x14ac:dyDescent="0.25">
      <c r="B1046" s="1"/>
      <c r="C1046" s="1"/>
      <c r="D1046" s="8"/>
      <c r="E1046" s="8"/>
      <c r="F1046" s="8"/>
      <c r="G1046" s="8"/>
      <c r="H1046" s="8"/>
      <c r="I1046" s="8"/>
      <c r="J1046" s="8"/>
      <c r="K1046" s="5"/>
      <c r="L1046" s="5"/>
      <c r="M1046" s="5"/>
      <c r="N1046" s="5"/>
      <c r="O1046" s="5"/>
    </row>
    <row r="1047" spans="2:15" x14ac:dyDescent="0.25">
      <c r="B1047" s="1"/>
      <c r="C1047" s="1"/>
      <c r="D1047" s="8"/>
      <c r="E1047" s="8"/>
      <c r="F1047" s="8"/>
      <c r="G1047" s="8"/>
      <c r="H1047" s="8"/>
      <c r="I1047" s="8"/>
      <c r="J1047" s="8"/>
      <c r="K1047" s="5"/>
      <c r="L1047" s="5"/>
      <c r="M1047" s="5"/>
      <c r="N1047" s="5"/>
      <c r="O1047" s="5"/>
    </row>
    <row r="1048" spans="2:15" x14ac:dyDescent="0.25">
      <c r="B1048" s="1"/>
      <c r="C1048" s="1"/>
      <c r="D1048" s="8"/>
      <c r="E1048" s="8"/>
      <c r="F1048" s="8"/>
      <c r="G1048" s="8"/>
      <c r="H1048" s="8"/>
      <c r="I1048" s="8"/>
      <c r="J1048" s="8"/>
      <c r="K1048" s="5"/>
      <c r="L1048" s="5"/>
      <c r="M1048" s="5"/>
      <c r="N1048" s="5"/>
      <c r="O1048" s="5"/>
    </row>
    <row r="1049" spans="2:15" x14ac:dyDescent="0.25">
      <c r="B1049" s="1"/>
      <c r="C1049" s="1"/>
      <c r="D1049" s="8"/>
      <c r="E1049" s="8"/>
      <c r="F1049" s="8"/>
      <c r="G1049" s="8"/>
      <c r="H1049" s="8"/>
      <c r="I1049" s="8"/>
      <c r="J1049" s="8"/>
      <c r="K1049" s="5"/>
      <c r="L1049" s="5"/>
      <c r="M1049" s="5"/>
      <c r="N1049" s="5"/>
      <c r="O1049" s="5"/>
    </row>
    <row r="1050" spans="2:15" x14ac:dyDescent="0.25">
      <c r="B1050" s="1"/>
      <c r="C1050" s="1"/>
      <c r="D1050" s="8"/>
      <c r="E1050" s="8"/>
      <c r="F1050" s="8"/>
      <c r="G1050" s="8"/>
      <c r="H1050" s="8"/>
      <c r="I1050" s="8"/>
      <c r="J1050" s="8"/>
      <c r="K1050" s="5"/>
      <c r="L1050" s="5"/>
      <c r="M1050" s="5"/>
      <c r="N1050" s="5"/>
      <c r="O1050" s="5"/>
    </row>
    <row r="1051" spans="2:15" x14ac:dyDescent="0.25">
      <c r="B1051" s="1"/>
      <c r="C1051" s="1"/>
      <c r="D1051" s="8"/>
      <c r="E1051" s="8"/>
      <c r="F1051" s="8"/>
      <c r="G1051" s="8"/>
      <c r="H1051" s="8"/>
      <c r="I1051" s="8"/>
      <c r="J1051" s="8"/>
      <c r="K1051" s="5"/>
      <c r="L1051" s="5"/>
      <c r="M1051" s="5"/>
      <c r="N1051" s="5"/>
      <c r="O1051" s="5"/>
    </row>
    <row r="1052" spans="2:15" x14ac:dyDescent="0.25">
      <c r="B1052" s="1"/>
      <c r="C1052" s="1"/>
      <c r="D1052" s="8"/>
      <c r="E1052" s="8"/>
      <c r="F1052" s="8"/>
      <c r="G1052" s="8"/>
      <c r="H1052" s="8"/>
      <c r="I1052" s="8"/>
      <c r="J1052" s="8"/>
      <c r="K1052" s="5"/>
      <c r="L1052" s="5"/>
      <c r="M1052" s="5"/>
      <c r="N1052" s="5"/>
      <c r="O1052" s="5"/>
    </row>
    <row r="1053" spans="2:15" x14ac:dyDescent="0.25">
      <c r="B1053" s="1"/>
      <c r="C1053" s="1"/>
      <c r="D1053" s="8"/>
      <c r="E1053" s="8"/>
      <c r="F1053" s="8"/>
      <c r="G1053" s="8"/>
      <c r="H1053" s="8"/>
      <c r="I1053" s="8"/>
      <c r="J1053" s="8"/>
      <c r="K1053" s="5"/>
      <c r="L1053" s="5"/>
      <c r="M1053" s="5"/>
      <c r="N1053" s="5"/>
      <c r="O1053" s="5"/>
    </row>
    <row r="1054" spans="2:15" x14ac:dyDescent="0.25">
      <c r="B1054" s="1"/>
      <c r="C1054" s="1"/>
      <c r="D1054" s="8"/>
      <c r="E1054" s="8"/>
      <c r="F1054" s="8"/>
      <c r="G1054" s="8"/>
      <c r="H1054" s="8"/>
      <c r="I1054" s="8"/>
      <c r="J1054" s="8"/>
      <c r="K1054" s="5"/>
      <c r="L1054" s="5"/>
      <c r="M1054" s="5"/>
      <c r="N1054" s="5"/>
      <c r="O1054" s="5"/>
    </row>
    <row r="1055" spans="2:15" x14ac:dyDescent="0.25">
      <c r="B1055" s="1"/>
      <c r="C1055" s="1"/>
      <c r="D1055" s="8"/>
      <c r="E1055" s="8"/>
      <c r="F1055" s="8"/>
      <c r="G1055" s="8"/>
      <c r="H1055" s="8"/>
      <c r="I1055" s="8"/>
      <c r="J1055" s="8"/>
      <c r="K1055" s="5"/>
      <c r="L1055" s="5"/>
      <c r="M1055" s="5"/>
      <c r="N1055" s="5"/>
      <c r="O1055" s="5"/>
    </row>
    <row r="1056" spans="2:15" x14ac:dyDescent="0.25">
      <c r="B1056" s="1"/>
      <c r="C1056" s="1"/>
      <c r="D1056" s="8"/>
      <c r="E1056" s="8"/>
      <c r="F1056" s="8"/>
      <c r="G1056" s="8"/>
      <c r="H1056" s="8"/>
      <c r="I1056" s="8"/>
      <c r="J1056" s="8"/>
      <c r="K1056" s="5"/>
      <c r="L1056" s="5"/>
      <c r="M1056" s="5"/>
      <c r="N1056" s="5"/>
      <c r="O1056" s="5"/>
    </row>
    <row r="1057" spans="2:15" x14ac:dyDescent="0.25">
      <c r="B1057" s="1"/>
      <c r="C1057" s="1"/>
      <c r="D1057" s="8"/>
      <c r="E1057" s="8"/>
      <c r="F1057" s="8"/>
      <c r="G1057" s="8"/>
      <c r="H1057" s="8"/>
      <c r="I1057" s="8"/>
      <c r="J1057" s="8"/>
      <c r="K1057" s="5"/>
      <c r="L1057" s="5"/>
      <c r="M1057" s="5"/>
      <c r="N1057" s="5"/>
      <c r="O1057" s="5"/>
    </row>
    <row r="1058" spans="2:15" x14ac:dyDescent="0.25">
      <c r="B1058" s="1"/>
      <c r="C1058" s="1"/>
      <c r="D1058" s="8"/>
      <c r="E1058" s="8"/>
      <c r="F1058" s="8"/>
      <c r="G1058" s="8"/>
      <c r="H1058" s="8"/>
      <c r="I1058" s="8"/>
      <c r="J1058" s="8"/>
      <c r="K1058" s="5"/>
      <c r="L1058" s="5"/>
      <c r="M1058" s="5"/>
      <c r="N1058" s="5"/>
      <c r="O1058" s="5"/>
    </row>
    <row r="1059" spans="2:15" x14ac:dyDescent="0.25">
      <c r="B1059" s="1"/>
      <c r="C1059" s="1"/>
      <c r="D1059" s="8"/>
      <c r="E1059" s="8"/>
      <c r="F1059" s="8"/>
      <c r="G1059" s="8"/>
      <c r="H1059" s="8"/>
      <c r="I1059" s="8"/>
      <c r="J1059" s="8"/>
      <c r="K1059" s="5"/>
      <c r="L1059" s="5"/>
      <c r="M1059" s="5"/>
      <c r="N1059" s="5"/>
      <c r="O1059" s="5"/>
    </row>
    <row r="1060" spans="2:15" x14ac:dyDescent="0.25">
      <c r="B1060" s="1"/>
      <c r="C1060" s="1"/>
      <c r="D1060" s="8"/>
      <c r="E1060" s="8"/>
      <c r="F1060" s="8"/>
      <c r="G1060" s="8"/>
      <c r="H1060" s="8"/>
      <c r="I1060" s="8"/>
      <c r="J1060" s="8"/>
      <c r="K1060" s="5"/>
      <c r="L1060" s="5"/>
      <c r="M1060" s="5"/>
      <c r="N1060" s="5"/>
      <c r="O1060" s="5"/>
    </row>
    <row r="1061" spans="2:15" x14ac:dyDescent="0.25">
      <c r="B1061" s="1"/>
      <c r="C1061" s="1"/>
      <c r="D1061" s="8"/>
      <c r="E1061" s="8"/>
      <c r="F1061" s="8"/>
      <c r="G1061" s="8"/>
      <c r="H1061" s="8"/>
      <c r="I1061" s="8"/>
      <c r="J1061" s="8"/>
      <c r="K1061" s="5"/>
      <c r="L1061" s="5"/>
      <c r="M1061" s="5"/>
      <c r="N1061" s="5"/>
      <c r="O1061" s="5"/>
    </row>
    <row r="1062" spans="2:15" x14ac:dyDescent="0.25">
      <c r="B1062" s="1"/>
      <c r="C1062" s="1"/>
      <c r="D1062" s="8"/>
      <c r="E1062" s="8"/>
      <c r="F1062" s="8"/>
      <c r="G1062" s="8"/>
      <c r="H1062" s="8"/>
      <c r="I1062" s="8"/>
      <c r="J1062" s="8"/>
      <c r="K1062" s="5"/>
      <c r="L1062" s="5"/>
      <c r="M1062" s="5"/>
      <c r="N1062" s="5"/>
      <c r="O1062" s="5"/>
    </row>
    <row r="1063" spans="2:15" x14ac:dyDescent="0.25">
      <c r="B1063" s="1"/>
      <c r="C1063" s="1"/>
      <c r="D1063" s="8"/>
      <c r="E1063" s="8"/>
      <c r="F1063" s="8"/>
      <c r="G1063" s="8"/>
      <c r="H1063" s="8"/>
      <c r="I1063" s="8"/>
      <c r="J1063" s="8"/>
      <c r="K1063" s="5"/>
      <c r="L1063" s="5"/>
      <c r="M1063" s="5"/>
      <c r="N1063" s="5"/>
      <c r="O1063" s="5"/>
    </row>
    <row r="1064" spans="2:15" x14ac:dyDescent="0.25">
      <c r="B1064" s="1"/>
      <c r="C1064" s="1"/>
      <c r="D1064" s="8"/>
      <c r="E1064" s="8"/>
      <c r="F1064" s="8"/>
      <c r="G1064" s="8"/>
      <c r="H1064" s="8"/>
      <c r="I1064" s="8"/>
      <c r="J1064" s="8"/>
      <c r="K1064" s="5"/>
      <c r="L1064" s="5"/>
      <c r="M1064" s="5"/>
      <c r="N1064" s="5"/>
      <c r="O1064" s="5"/>
    </row>
    <row r="1065" spans="2:15" x14ac:dyDescent="0.25">
      <c r="B1065" s="1"/>
      <c r="C1065" s="1"/>
      <c r="D1065" s="8"/>
      <c r="E1065" s="8"/>
      <c r="F1065" s="8"/>
      <c r="G1065" s="8"/>
      <c r="H1065" s="8"/>
      <c r="I1065" s="8"/>
      <c r="J1065" s="8"/>
      <c r="K1065" s="5"/>
      <c r="L1065" s="5"/>
      <c r="M1065" s="5"/>
      <c r="N1065" s="5"/>
      <c r="O1065" s="5"/>
    </row>
    <row r="1066" spans="2:15" x14ac:dyDescent="0.25">
      <c r="B1066" s="1"/>
      <c r="C1066" s="1"/>
      <c r="D1066" s="8"/>
      <c r="E1066" s="8"/>
      <c r="F1066" s="8"/>
      <c r="G1066" s="8"/>
      <c r="H1066" s="8"/>
      <c r="I1066" s="8"/>
      <c r="J1066" s="8"/>
      <c r="K1066" s="5"/>
      <c r="L1066" s="5"/>
      <c r="M1066" s="5"/>
      <c r="N1066" s="5"/>
      <c r="O1066" s="5"/>
    </row>
    <row r="1067" spans="2:15" x14ac:dyDescent="0.25">
      <c r="B1067" s="1"/>
      <c r="C1067" s="1"/>
      <c r="D1067" s="8"/>
      <c r="E1067" s="8"/>
      <c r="F1067" s="8"/>
      <c r="G1067" s="8"/>
      <c r="H1067" s="8"/>
      <c r="I1067" s="8"/>
      <c r="J1067" s="8"/>
      <c r="K1067" s="5"/>
      <c r="L1067" s="5"/>
      <c r="M1067" s="5"/>
      <c r="N1067" s="5"/>
      <c r="O1067" s="5"/>
    </row>
    <row r="1068" spans="2:15" x14ac:dyDescent="0.25">
      <c r="B1068" s="1"/>
      <c r="C1068" s="1"/>
      <c r="D1068" s="8"/>
      <c r="E1068" s="8"/>
      <c r="F1068" s="8"/>
      <c r="G1068" s="8"/>
      <c r="H1068" s="8"/>
      <c r="I1068" s="8"/>
      <c r="J1068" s="8"/>
      <c r="K1068" s="5"/>
      <c r="L1068" s="5"/>
      <c r="M1068" s="5"/>
      <c r="N1068" s="5"/>
      <c r="O1068" s="5"/>
    </row>
    <row r="1069" spans="2:15" x14ac:dyDescent="0.25">
      <c r="B1069" s="1"/>
      <c r="C1069" s="1"/>
      <c r="D1069" s="8"/>
      <c r="E1069" s="8"/>
      <c r="F1069" s="8"/>
      <c r="G1069" s="8"/>
      <c r="H1069" s="8"/>
      <c r="I1069" s="8"/>
      <c r="J1069" s="8"/>
      <c r="K1069" s="5"/>
      <c r="L1069" s="5"/>
      <c r="M1069" s="5"/>
      <c r="N1069" s="5"/>
      <c r="O1069" s="5"/>
    </row>
    <row r="1070" spans="2:15" x14ac:dyDescent="0.25">
      <c r="B1070" s="1"/>
      <c r="C1070" s="1"/>
      <c r="D1070" s="8"/>
      <c r="E1070" s="8"/>
      <c r="F1070" s="8"/>
      <c r="G1070" s="8"/>
      <c r="H1070" s="8"/>
      <c r="I1070" s="8"/>
      <c r="J1070" s="8"/>
      <c r="K1070" s="5"/>
      <c r="L1070" s="5"/>
      <c r="M1070" s="5"/>
      <c r="N1070" s="5"/>
      <c r="O1070" s="5"/>
    </row>
    <row r="1071" spans="2:15" x14ac:dyDescent="0.25">
      <c r="B1071" s="1"/>
      <c r="C1071" s="1"/>
      <c r="D1071" s="8"/>
      <c r="E1071" s="8"/>
      <c r="F1071" s="8"/>
      <c r="G1071" s="8"/>
      <c r="H1071" s="8"/>
      <c r="I1071" s="8"/>
      <c r="J1071" s="8"/>
      <c r="K1071" s="5"/>
      <c r="L1071" s="5"/>
      <c r="M1071" s="5"/>
      <c r="N1071" s="5"/>
      <c r="O1071" s="5"/>
    </row>
    <row r="1072" spans="2:15" x14ac:dyDescent="0.25">
      <c r="B1072" s="1"/>
      <c r="C1072" s="1"/>
      <c r="D1072" s="8"/>
      <c r="E1072" s="8"/>
      <c r="F1072" s="8"/>
      <c r="G1072" s="8"/>
      <c r="H1072" s="8"/>
      <c r="I1072" s="8"/>
      <c r="J1072" s="8"/>
      <c r="K1072" s="5"/>
      <c r="L1072" s="5"/>
      <c r="M1072" s="5"/>
      <c r="N1072" s="5"/>
      <c r="O1072" s="5"/>
    </row>
    <row r="1073" spans="2:15" x14ac:dyDescent="0.25">
      <c r="B1073" s="1"/>
      <c r="C1073" s="1"/>
      <c r="D1073" s="8"/>
      <c r="E1073" s="8"/>
      <c r="F1073" s="8"/>
      <c r="G1073" s="8"/>
      <c r="H1073" s="8"/>
      <c r="I1073" s="8"/>
      <c r="J1073" s="8"/>
      <c r="K1073" s="5"/>
      <c r="L1073" s="5"/>
      <c r="M1073" s="5"/>
      <c r="N1073" s="5"/>
      <c r="O1073" s="5"/>
    </row>
    <row r="1074" spans="2:15" x14ac:dyDescent="0.25">
      <c r="B1074" s="1"/>
      <c r="C1074" s="1"/>
      <c r="D1074" s="8"/>
      <c r="E1074" s="8"/>
      <c r="F1074" s="8"/>
      <c r="G1074" s="8"/>
      <c r="H1074" s="8"/>
      <c r="I1074" s="8"/>
      <c r="J1074" s="8"/>
      <c r="K1074" s="5"/>
      <c r="L1074" s="5"/>
      <c r="M1074" s="5"/>
      <c r="N1074" s="5"/>
      <c r="O1074" s="5"/>
    </row>
    <row r="1075" spans="2:15" x14ac:dyDescent="0.25">
      <c r="B1075" s="1"/>
      <c r="C1075" s="1"/>
      <c r="D1075" s="8"/>
      <c r="E1075" s="8"/>
      <c r="F1075" s="8"/>
      <c r="G1075" s="8"/>
      <c r="H1075" s="8"/>
      <c r="I1075" s="8"/>
      <c r="J1075" s="8"/>
      <c r="K1075" s="5"/>
      <c r="L1075" s="5"/>
      <c r="M1075" s="5"/>
      <c r="N1075" s="5"/>
      <c r="O1075" s="5"/>
    </row>
    <row r="1076" spans="2:15" x14ac:dyDescent="0.25">
      <c r="B1076" s="1"/>
      <c r="C1076" s="1"/>
      <c r="D1076" s="8"/>
      <c r="E1076" s="8"/>
      <c r="F1076" s="8"/>
      <c r="G1076" s="8"/>
      <c r="H1076" s="8"/>
      <c r="I1076" s="8"/>
      <c r="J1076" s="8"/>
      <c r="K1076" s="5"/>
      <c r="L1076" s="5"/>
      <c r="M1076" s="5"/>
      <c r="N1076" s="5"/>
      <c r="O1076" s="5"/>
    </row>
    <row r="1077" spans="2:15" x14ac:dyDescent="0.25">
      <c r="B1077" s="1"/>
      <c r="C1077" s="1"/>
      <c r="D1077" s="8"/>
      <c r="E1077" s="8"/>
      <c r="F1077" s="8"/>
      <c r="G1077" s="8"/>
      <c r="H1077" s="8"/>
      <c r="I1077" s="8"/>
      <c r="J1077" s="8"/>
      <c r="K1077" s="5"/>
      <c r="L1077" s="5"/>
      <c r="M1077" s="5"/>
      <c r="N1077" s="5"/>
      <c r="O1077" s="5"/>
    </row>
    <row r="1078" spans="2:15" x14ac:dyDescent="0.25">
      <c r="B1078" s="1"/>
      <c r="C1078" s="1"/>
      <c r="D1078" s="8"/>
      <c r="E1078" s="8"/>
      <c r="F1078" s="8"/>
      <c r="G1078" s="8"/>
      <c r="H1078" s="8"/>
      <c r="I1078" s="8"/>
      <c r="J1078" s="8"/>
      <c r="K1078" s="5"/>
      <c r="L1078" s="5"/>
      <c r="M1078" s="5"/>
      <c r="N1078" s="5"/>
      <c r="O1078" s="5"/>
    </row>
    <row r="1079" spans="2:15" x14ac:dyDescent="0.25">
      <c r="B1079" s="1"/>
      <c r="C1079" s="1"/>
      <c r="D1079" s="8"/>
      <c r="E1079" s="8"/>
      <c r="F1079" s="8"/>
      <c r="G1079" s="8"/>
      <c r="H1079" s="8"/>
      <c r="I1079" s="8"/>
      <c r="J1079" s="8"/>
      <c r="K1079" s="5"/>
      <c r="L1079" s="5"/>
      <c r="M1079" s="5"/>
      <c r="N1079" s="5"/>
      <c r="O1079" s="5"/>
    </row>
    <row r="1080" spans="2:15" x14ac:dyDescent="0.25">
      <c r="B1080" s="1"/>
      <c r="C1080" s="1"/>
      <c r="D1080" s="8"/>
      <c r="E1080" s="8"/>
      <c r="F1080" s="8"/>
      <c r="G1080" s="8"/>
      <c r="H1080" s="8"/>
      <c r="I1080" s="8"/>
      <c r="J1080" s="8"/>
      <c r="K1080" s="5"/>
      <c r="L1080" s="5"/>
      <c r="M1080" s="5"/>
      <c r="N1080" s="5"/>
      <c r="O1080" s="5"/>
    </row>
    <row r="1081" spans="2:15" x14ac:dyDescent="0.25">
      <c r="B1081" s="1"/>
      <c r="C1081" s="1"/>
      <c r="D1081" s="8"/>
      <c r="E1081" s="8"/>
      <c r="F1081" s="8"/>
      <c r="G1081" s="8"/>
      <c r="H1081" s="8"/>
      <c r="I1081" s="8"/>
      <c r="J1081" s="8"/>
      <c r="K1081" s="5"/>
      <c r="L1081" s="5"/>
      <c r="M1081" s="5"/>
      <c r="N1081" s="5"/>
      <c r="O1081" s="5"/>
    </row>
    <row r="1082" spans="2:15" x14ac:dyDescent="0.25">
      <c r="B1082" s="1"/>
      <c r="C1082" s="1"/>
      <c r="D1082" s="8"/>
      <c r="E1082" s="8"/>
      <c r="F1082" s="8"/>
      <c r="G1082" s="8"/>
      <c r="H1082" s="8"/>
      <c r="I1082" s="8"/>
      <c r="J1082" s="8"/>
      <c r="K1082" s="5"/>
      <c r="L1082" s="5"/>
      <c r="M1082" s="5"/>
      <c r="N1082" s="5"/>
      <c r="O1082" s="5"/>
    </row>
    <row r="1083" spans="2:15" x14ac:dyDescent="0.25">
      <c r="B1083" s="1"/>
      <c r="C1083" s="1"/>
      <c r="D1083" s="8"/>
      <c r="E1083" s="8"/>
      <c r="F1083" s="8"/>
      <c r="G1083" s="8"/>
      <c r="H1083" s="8"/>
      <c r="I1083" s="8"/>
      <c r="J1083" s="8"/>
      <c r="K1083" s="5"/>
      <c r="L1083" s="5"/>
      <c r="M1083" s="5"/>
      <c r="N1083" s="5"/>
      <c r="O1083" s="5"/>
    </row>
    <row r="1084" spans="2:15" x14ac:dyDescent="0.25">
      <c r="B1084" s="1"/>
      <c r="C1084" s="1"/>
      <c r="D1084" s="8"/>
      <c r="E1084" s="8"/>
      <c r="F1084" s="8"/>
      <c r="G1084" s="8"/>
      <c r="H1084" s="8"/>
      <c r="I1084" s="8"/>
      <c r="J1084" s="8"/>
      <c r="K1084" s="5"/>
      <c r="L1084" s="5"/>
      <c r="M1084" s="5"/>
      <c r="N1084" s="5"/>
      <c r="O1084" s="5"/>
    </row>
    <row r="1085" spans="2:15" x14ac:dyDescent="0.25">
      <c r="B1085" s="1"/>
      <c r="C1085" s="1"/>
      <c r="D1085" s="8"/>
      <c r="E1085" s="8"/>
      <c r="F1085" s="8"/>
      <c r="G1085" s="8"/>
      <c r="H1085" s="8"/>
      <c r="I1085" s="8"/>
      <c r="J1085" s="8"/>
      <c r="K1085" s="5"/>
      <c r="L1085" s="5"/>
      <c r="M1085" s="5"/>
      <c r="N1085" s="5"/>
      <c r="O1085" s="5"/>
    </row>
    <row r="1086" spans="2:15" x14ac:dyDescent="0.25">
      <c r="B1086" s="1"/>
      <c r="C1086" s="1"/>
      <c r="D1086" s="8"/>
      <c r="E1086" s="8"/>
      <c r="F1086" s="8"/>
      <c r="G1086" s="8"/>
      <c r="H1086" s="8"/>
      <c r="I1086" s="8"/>
      <c r="J1086" s="8"/>
      <c r="K1086" s="5"/>
      <c r="L1086" s="5"/>
      <c r="M1086" s="5"/>
      <c r="N1086" s="5"/>
      <c r="O1086" s="5"/>
    </row>
    <row r="1087" spans="2:15" x14ac:dyDescent="0.25">
      <c r="B1087" s="1"/>
      <c r="C1087" s="1"/>
      <c r="D1087" s="8"/>
      <c r="E1087" s="8"/>
      <c r="F1087" s="8"/>
      <c r="G1087" s="8"/>
      <c r="H1087" s="8"/>
      <c r="I1087" s="8"/>
      <c r="J1087" s="8"/>
      <c r="K1087" s="5"/>
      <c r="L1087" s="5"/>
      <c r="M1087" s="5"/>
      <c r="N1087" s="5"/>
      <c r="O1087" s="5"/>
    </row>
    <row r="1088" spans="2:15" x14ac:dyDescent="0.25">
      <c r="B1088" s="1"/>
      <c r="C1088" s="1"/>
      <c r="D1088" s="8"/>
      <c r="E1088" s="8"/>
      <c r="F1088" s="8"/>
      <c r="G1088" s="8"/>
      <c r="H1088" s="8"/>
      <c r="I1088" s="8"/>
      <c r="J1088" s="8"/>
      <c r="K1088" s="5"/>
      <c r="L1088" s="5"/>
      <c r="M1088" s="5"/>
      <c r="N1088" s="5"/>
      <c r="O1088" s="5"/>
    </row>
    <row r="1089" spans="2:15" x14ac:dyDescent="0.25">
      <c r="B1089" s="1"/>
      <c r="C1089" s="1"/>
      <c r="D1089" s="8"/>
      <c r="E1089" s="8"/>
      <c r="F1089" s="8"/>
      <c r="G1089" s="8"/>
      <c r="H1089" s="8"/>
      <c r="I1089" s="8"/>
      <c r="J1089" s="8"/>
      <c r="K1089" s="5"/>
      <c r="L1089" s="5"/>
      <c r="M1089" s="5"/>
      <c r="N1089" s="5"/>
      <c r="O1089" s="5"/>
    </row>
    <row r="1090" spans="2:15" x14ac:dyDescent="0.25">
      <c r="B1090" s="1"/>
      <c r="C1090" s="1"/>
      <c r="D1090" s="8"/>
      <c r="E1090" s="8"/>
      <c r="F1090" s="8"/>
      <c r="G1090" s="8"/>
      <c r="H1090" s="8"/>
      <c r="I1090" s="8"/>
      <c r="J1090" s="8"/>
      <c r="K1090" s="5"/>
      <c r="L1090" s="5"/>
      <c r="M1090" s="5"/>
      <c r="N1090" s="5"/>
      <c r="O1090" s="5"/>
    </row>
    <row r="1091" spans="2:15" x14ac:dyDescent="0.25">
      <c r="B1091" s="1"/>
      <c r="C1091" s="1"/>
      <c r="D1091" s="8"/>
      <c r="E1091" s="8"/>
      <c r="F1091" s="8"/>
      <c r="G1091" s="8"/>
      <c r="H1091" s="8"/>
      <c r="I1091" s="8"/>
      <c r="J1091" s="8"/>
      <c r="K1091" s="5"/>
      <c r="L1091" s="5"/>
      <c r="M1091" s="5"/>
      <c r="N1091" s="5"/>
      <c r="O1091" s="5"/>
    </row>
    <row r="1092" spans="2:15" x14ac:dyDescent="0.25">
      <c r="B1092" s="1"/>
      <c r="C1092" s="1"/>
      <c r="D1092" s="8"/>
      <c r="E1092" s="8"/>
      <c r="F1092" s="8"/>
      <c r="G1092" s="8"/>
      <c r="H1092" s="8"/>
      <c r="I1092" s="8"/>
      <c r="J1092" s="8"/>
      <c r="K1092" s="5"/>
      <c r="L1092" s="5"/>
      <c r="M1092" s="5"/>
      <c r="N1092" s="5"/>
      <c r="O1092" s="5"/>
    </row>
    <row r="1093" spans="2:15" x14ac:dyDescent="0.25">
      <c r="B1093" s="1"/>
      <c r="C1093" s="1"/>
      <c r="D1093" s="8"/>
      <c r="E1093" s="8"/>
      <c r="F1093" s="8"/>
      <c r="G1093" s="8"/>
      <c r="H1093" s="8"/>
      <c r="I1093" s="8"/>
      <c r="J1093" s="8"/>
      <c r="K1093" s="5"/>
      <c r="L1093" s="5"/>
      <c r="M1093" s="5"/>
      <c r="N1093" s="5"/>
      <c r="O1093" s="5"/>
    </row>
    <row r="1094" spans="2:15" x14ac:dyDescent="0.25">
      <c r="B1094" s="1"/>
      <c r="C1094" s="1"/>
      <c r="D1094" s="8"/>
      <c r="E1094" s="8"/>
      <c r="F1094" s="8"/>
      <c r="G1094" s="8"/>
      <c r="H1094" s="8"/>
      <c r="I1094" s="8"/>
      <c r="J1094" s="8"/>
      <c r="K1094" s="5"/>
      <c r="L1094" s="5"/>
      <c r="M1094" s="5"/>
      <c r="N1094" s="5"/>
      <c r="O1094" s="5"/>
    </row>
    <row r="1095" spans="2:15" x14ac:dyDescent="0.25">
      <c r="B1095" s="1"/>
      <c r="C1095" s="1"/>
      <c r="D1095" s="8"/>
      <c r="E1095" s="8"/>
      <c r="F1095" s="8"/>
      <c r="G1095" s="8"/>
      <c r="H1095" s="8"/>
      <c r="I1095" s="8"/>
      <c r="J1095" s="8"/>
      <c r="K1095" s="5"/>
      <c r="L1095" s="5"/>
      <c r="M1095" s="5"/>
      <c r="N1095" s="5"/>
      <c r="O1095" s="5"/>
    </row>
    <row r="1096" spans="2:15" x14ac:dyDescent="0.25">
      <c r="B1096" s="1"/>
      <c r="C1096" s="1"/>
      <c r="D1096" s="8"/>
      <c r="E1096" s="8"/>
      <c r="F1096" s="8"/>
      <c r="G1096" s="8"/>
      <c r="H1096" s="8"/>
      <c r="I1096" s="8"/>
      <c r="J1096" s="8"/>
      <c r="K1096" s="5"/>
      <c r="L1096" s="5"/>
      <c r="M1096" s="5"/>
      <c r="N1096" s="5"/>
      <c r="O1096" s="5"/>
    </row>
    <row r="1097" spans="2:15" x14ac:dyDescent="0.25">
      <c r="B1097" s="1"/>
      <c r="C1097" s="1"/>
      <c r="D1097" s="8"/>
      <c r="E1097" s="8"/>
      <c r="F1097" s="8"/>
      <c r="G1097" s="8"/>
      <c r="H1097" s="8"/>
      <c r="I1097" s="8"/>
      <c r="J1097" s="8"/>
      <c r="K1097" s="5"/>
      <c r="L1097" s="5"/>
      <c r="M1097" s="5"/>
      <c r="N1097" s="5"/>
      <c r="O1097" s="5"/>
    </row>
    <row r="1098" spans="2:15" x14ac:dyDescent="0.25">
      <c r="B1098" s="1"/>
      <c r="C1098" s="1"/>
      <c r="D1098" s="8"/>
      <c r="E1098" s="8"/>
      <c r="F1098" s="8"/>
      <c r="G1098" s="8"/>
      <c r="H1098" s="8"/>
      <c r="I1098" s="8"/>
      <c r="J1098" s="8"/>
      <c r="K1098" s="5"/>
      <c r="L1098" s="5"/>
      <c r="M1098" s="5"/>
      <c r="N1098" s="5"/>
      <c r="O1098" s="5"/>
    </row>
    <row r="1099" spans="2:15" x14ac:dyDescent="0.25">
      <c r="B1099" s="1"/>
      <c r="C1099" s="1"/>
      <c r="D1099" s="8"/>
      <c r="E1099" s="8"/>
      <c r="F1099" s="8"/>
      <c r="G1099" s="8"/>
      <c r="H1099" s="8"/>
      <c r="I1099" s="8"/>
      <c r="J1099" s="8"/>
      <c r="K1099" s="5"/>
      <c r="L1099" s="5"/>
      <c r="M1099" s="5"/>
      <c r="N1099" s="5"/>
      <c r="O1099" s="5"/>
    </row>
    <row r="1100" spans="2:15" x14ac:dyDescent="0.25">
      <c r="B1100" s="1"/>
      <c r="C1100" s="1"/>
      <c r="D1100" s="8"/>
      <c r="E1100" s="8"/>
      <c r="F1100" s="8"/>
      <c r="G1100" s="8"/>
      <c r="H1100" s="8"/>
      <c r="I1100" s="8"/>
      <c r="J1100" s="8"/>
      <c r="K1100" s="5"/>
      <c r="L1100" s="5"/>
      <c r="M1100" s="5"/>
      <c r="N1100" s="5"/>
      <c r="O1100" s="5"/>
    </row>
    <row r="1101" spans="2:15" x14ac:dyDescent="0.25">
      <c r="B1101" s="1"/>
      <c r="C1101" s="1"/>
      <c r="D1101" s="8"/>
      <c r="E1101" s="8"/>
      <c r="F1101" s="8"/>
      <c r="G1101" s="8"/>
      <c r="H1101" s="8"/>
      <c r="I1101" s="8"/>
      <c r="J1101" s="8"/>
      <c r="K1101" s="5"/>
      <c r="L1101" s="5"/>
      <c r="M1101" s="5"/>
      <c r="N1101" s="5"/>
      <c r="O1101" s="5"/>
    </row>
    <row r="1102" spans="2:15" x14ac:dyDescent="0.25">
      <c r="B1102" s="1"/>
      <c r="C1102" s="1"/>
      <c r="D1102" s="8"/>
      <c r="E1102" s="8"/>
      <c r="F1102" s="8"/>
      <c r="G1102" s="8"/>
      <c r="H1102" s="8"/>
      <c r="I1102" s="8"/>
      <c r="J1102" s="8"/>
      <c r="K1102" s="5"/>
      <c r="L1102" s="5"/>
      <c r="M1102" s="5"/>
      <c r="N1102" s="5"/>
      <c r="O1102" s="5"/>
    </row>
    <row r="1103" spans="2:15" x14ac:dyDescent="0.25">
      <c r="B1103" s="1"/>
      <c r="C1103" s="1"/>
      <c r="D1103" s="8"/>
      <c r="E1103" s="8"/>
      <c r="F1103" s="8"/>
      <c r="G1103" s="8"/>
      <c r="H1103" s="8"/>
      <c r="I1103" s="8"/>
      <c r="J1103" s="8"/>
      <c r="K1103" s="5"/>
      <c r="L1103" s="5"/>
      <c r="M1103" s="5"/>
      <c r="N1103" s="5"/>
      <c r="O1103" s="5"/>
    </row>
    <row r="1104" spans="2:15" x14ac:dyDescent="0.25">
      <c r="B1104" s="1"/>
      <c r="C1104" s="1"/>
      <c r="D1104" s="8"/>
      <c r="E1104" s="8"/>
      <c r="F1104" s="8"/>
      <c r="G1104" s="8"/>
      <c r="H1104" s="8"/>
      <c r="I1104" s="8"/>
      <c r="J1104" s="8"/>
      <c r="K1104" s="5"/>
      <c r="L1104" s="5"/>
      <c r="M1104" s="5"/>
      <c r="N1104" s="5"/>
      <c r="O1104" s="5"/>
    </row>
    <row r="1105" spans="2:15" x14ac:dyDescent="0.25">
      <c r="B1105" s="1"/>
      <c r="C1105" s="1"/>
      <c r="D1105" s="8"/>
      <c r="E1105" s="8"/>
      <c r="F1105" s="8"/>
      <c r="G1105" s="8"/>
      <c r="H1105" s="8"/>
      <c r="I1105" s="8"/>
      <c r="J1105" s="8"/>
      <c r="K1105" s="5"/>
      <c r="L1105" s="5"/>
      <c r="M1105" s="5"/>
      <c r="N1105" s="5"/>
      <c r="O1105" s="5"/>
    </row>
    <row r="1106" spans="2:15" x14ac:dyDescent="0.25">
      <c r="B1106" s="1"/>
      <c r="C1106" s="1"/>
      <c r="D1106" s="8"/>
      <c r="E1106" s="8"/>
      <c r="F1106" s="8"/>
      <c r="G1106" s="8"/>
      <c r="H1106" s="8"/>
      <c r="I1106" s="8"/>
      <c r="J1106" s="8"/>
      <c r="K1106" s="5"/>
      <c r="L1106" s="5"/>
      <c r="M1106" s="5"/>
      <c r="N1106" s="5"/>
      <c r="O1106" s="5"/>
    </row>
    <row r="1107" spans="2:15" x14ac:dyDescent="0.25">
      <c r="B1107" s="1"/>
      <c r="C1107" s="1"/>
      <c r="D1107" s="8"/>
      <c r="E1107" s="8"/>
      <c r="F1107" s="8"/>
      <c r="G1107" s="8"/>
      <c r="H1107" s="8"/>
      <c r="I1107" s="8"/>
      <c r="J1107" s="8"/>
      <c r="K1107" s="5"/>
      <c r="L1107" s="5"/>
      <c r="M1107" s="5"/>
      <c r="N1107" s="5"/>
      <c r="O1107" s="5"/>
    </row>
    <row r="1108" spans="2:15" x14ac:dyDescent="0.25">
      <c r="B1108" s="1"/>
      <c r="C1108" s="1"/>
      <c r="D1108" s="8"/>
      <c r="E1108" s="8"/>
      <c r="F1108" s="8"/>
      <c r="G1108" s="8"/>
      <c r="H1108" s="8"/>
      <c r="I1108" s="8"/>
      <c r="J1108" s="8"/>
      <c r="K1108" s="5"/>
      <c r="L1108" s="5"/>
      <c r="M1108" s="5"/>
      <c r="N1108" s="5"/>
      <c r="O1108" s="5"/>
    </row>
    <row r="1109" spans="2:15" x14ac:dyDescent="0.25">
      <c r="B1109" s="1"/>
      <c r="C1109" s="1"/>
      <c r="D1109" s="8"/>
      <c r="E1109" s="8"/>
      <c r="F1109" s="8"/>
      <c r="G1109" s="8"/>
      <c r="H1109" s="8"/>
      <c r="I1109" s="8"/>
      <c r="J1109" s="8"/>
      <c r="K1109" s="5"/>
      <c r="L1109" s="5"/>
      <c r="M1109" s="5"/>
      <c r="N1109" s="5"/>
      <c r="O1109" s="5"/>
    </row>
    <row r="1110" spans="2:15" x14ac:dyDescent="0.25">
      <c r="B1110" s="1"/>
      <c r="C1110" s="1"/>
      <c r="D1110" s="8"/>
      <c r="E1110" s="8"/>
      <c r="F1110" s="8"/>
      <c r="G1110" s="8"/>
      <c r="H1110" s="8"/>
      <c r="I1110" s="8"/>
      <c r="J1110" s="8"/>
      <c r="K1110" s="5"/>
      <c r="L1110" s="5"/>
      <c r="M1110" s="5"/>
      <c r="N1110" s="5"/>
      <c r="O1110" s="5"/>
    </row>
    <row r="1111" spans="2:15" x14ac:dyDescent="0.25">
      <c r="B1111" s="1"/>
      <c r="C1111" s="1"/>
      <c r="D1111" s="8"/>
      <c r="E1111" s="8"/>
      <c r="F1111" s="8"/>
      <c r="G1111" s="8"/>
      <c r="H1111" s="8"/>
      <c r="I1111" s="8"/>
      <c r="J1111" s="8"/>
      <c r="K1111" s="5"/>
      <c r="L1111" s="5"/>
      <c r="M1111" s="5"/>
      <c r="N1111" s="5"/>
      <c r="O1111" s="5"/>
    </row>
    <row r="1112" spans="2:15" x14ac:dyDescent="0.25">
      <c r="B1112" s="1"/>
      <c r="C1112" s="1"/>
      <c r="D1112" s="8"/>
      <c r="E1112" s="8"/>
      <c r="F1112" s="8"/>
      <c r="G1112" s="8"/>
      <c r="H1112" s="8"/>
      <c r="I1112" s="8"/>
      <c r="J1112" s="8"/>
      <c r="K1112" s="5"/>
      <c r="L1112" s="5"/>
      <c r="M1112" s="5"/>
      <c r="N1112" s="5"/>
      <c r="O1112" s="5"/>
    </row>
    <row r="1113" spans="2:15" x14ac:dyDescent="0.25">
      <c r="B1113" s="1"/>
      <c r="C1113" s="1"/>
      <c r="D1113" s="8"/>
      <c r="E1113" s="8"/>
      <c r="F1113" s="8"/>
      <c r="G1113" s="8"/>
      <c r="H1113" s="8"/>
      <c r="I1113" s="8"/>
      <c r="J1113" s="8"/>
      <c r="K1113" s="5"/>
      <c r="L1113" s="5"/>
      <c r="M1113" s="5"/>
      <c r="N1113" s="5"/>
      <c r="O1113" s="5"/>
    </row>
    <row r="1114" spans="2:15" x14ac:dyDescent="0.25">
      <c r="B1114" s="1"/>
      <c r="C1114" s="1"/>
      <c r="D1114" s="8"/>
      <c r="E1114" s="8"/>
      <c r="F1114" s="8"/>
      <c r="G1114" s="8"/>
      <c r="H1114" s="8"/>
      <c r="I1114" s="8"/>
      <c r="J1114" s="8"/>
      <c r="K1114" s="5"/>
      <c r="L1114" s="5"/>
      <c r="M1114" s="5"/>
      <c r="N1114" s="5"/>
      <c r="O1114" s="5"/>
    </row>
    <row r="1115" spans="2:15" x14ac:dyDescent="0.25">
      <c r="B1115" s="1"/>
      <c r="C1115" s="1"/>
      <c r="D1115" s="8"/>
      <c r="E1115" s="8"/>
      <c r="F1115" s="8"/>
      <c r="G1115" s="8"/>
      <c r="H1115" s="8"/>
      <c r="I1115" s="8"/>
      <c r="J1115" s="8"/>
      <c r="K1115" s="5"/>
      <c r="L1115" s="5"/>
      <c r="M1115" s="5"/>
      <c r="N1115" s="5"/>
      <c r="O1115" s="5"/>
    </row>
    <row r="1116" spans="2:15" x14ac:dyDescent="0.25">
      <c r="B1116" s="1"/>
      <c r="C1116" s="1"/>
      <c r="D1116" s="8"/>
      <c r="E1116" s="8"/>
      <c r="F1116" s="8"/>
      <c r="G1116" s="8"/>
      <c r="H1116" s="8"/>
      <c r="I1116" s="8"/>
      <c r="J1116" s="8"/>
      <c r="K1116" s="5"/>
      <c r="L1116" s="5"/>
      <c r="M1116" s="5"/>
      <c r="N1116" s="5"/>
      <c r="O1116" s="5"/>
    </row>
    <row r="1117" spans="2:15" x14ac:dyDescent="0.25">
      <c r="B1117" s="1"/>
      <c r="C1117" s="1"/>
      <c r="D1117" s="8"/>
      <c r="E1117" s="8"/>
      <c r="F1117" s="8"/>
      <c r="G1117" s="8"/>
      <c r="H1117" s="8"/>
      <c r="I1117" s="8"/>
      <c r="J1117" s="8"/>
      <c r="K1117" s="5"/>
      <c r="L1117" s="5"/>
      <c r="M1117" s="5"/>
      <c r="N1117" s="5"/>
      <c r="O1117" s="5"/>
    </row>
    <row r="1118" spans="2:15" x14ac:dyDescent="0.25">
      <c r="B1118" s="1"/>
      <c r="C1118" s="1"/>
      <c r="D1118" s="8"/>
      <c r="E1118" s="8"/>
      <c r="F1118" s="8"/>
      <c r="G1118" s="8"/>
      <c r="H1118" s="8"/>
      <c r="I1118" s="8"/>
      <c r="J1118" s="8"/>
      <c r="K1118" s="5"/>
      <c r="L1118" s="5"/>
      <c r="M1118" s="5"/>
      <c r="N1118" s="5"/>
      <c r="O1118" s="5"/>
    </row>
    <row r="1119" spans="2:15" x14ac:dyDescent="0.25">
      <c r="B1119" s="1"/>
      <c r="C1119" s="1"/>
      <c r="D1119" s="8"/>
      <c r="E1119" s="8"/>
      <c r="F1119" s="8"/>
      <c r="G1119" s="8"/>
      <c r="H1119" s="8"/>
      <c r="I1119" s="8"/>
      <c r="J1119" s="8"/>
      <c r="K1119" s="5"/>
      <c r="L1119" s="5"/>
      <c r="M1119" s="5"/>
      <c r="N1119" s="5"/>
      <c r="O1119" s="5"/>
    </row>
    <row r="1120" spans="2:15" x14ac:dyDescent="0.25">
      <c r="B1120" s="1"/>
      <c r="C1120" s="1"/>
      <c r="D1120" s="8"/>
      <c r="E1120" s="8"/>
      <c r="F1120" s="8"/>
      <c r="G1120" s="8"/>
      <c r="H1120" s="8"/>
      <c r="I1120" s="8"/>
      <c r="J1120" s="8"/>
      <c r="K1120" s="5"/>
      <c r="L1120" s="5"/>
      <c r="M1120" s="5"/>
      <c r="N1120" s="5"/>
      <c r="O1120" s="5"/>
    </row>
    <row r="1121" spans="2:15" x14ac:dyDescent="0.25">
      <c r="B1121" s="1"/>
      <c r="C1121" s="1"/>
      <c r="D1121" s="8"/>
      <c r="E1121" s="8"/>
      <c r="F1121" s="8"/>
      <c r="G1121" s="8"/>
      <c r="H1121" s="8"/>
      <c r="I1121" s="8"/>
      <c r="J1121" s="8"/>
      <c r="K1121" s="5"/>
      <c r="L1121" s="5"/>
      <c r="M1121" s="5"/>
      <c r="N1121" s="5"/>
      <c r="O1121" s="5"/>
    </row>
    <row r="1122" spans="2:15" x14ac:dyDescent="0.25">
      <c r="B1122" s="1"/>
      <c r="C1122" s="1"/>
      <c r="D1122" s="8"/>
      <c r="E1122" s="8"/>
      <c r="F1122" s="8"/>
      <c r="G1122" s="8"/>
      <c r="H1122" s="8"/>
      <c r="I1122" s="8"/>
      <c r="J1122" s="8"/>
      <c r="K1122" s="5"/>
      <c r="L1122" s="5"/>
      <c r="M1122" s="5"/>
      <c r="N1122" s="5"/>
      <c r="O1122" s="5"/>
    </row>
    <row r="1123" spans="2:15" x14ac:dyDescent="0.25">
      <c r="B1123" s="1"/>
      <c r="C1123" s="1"/>
      <c r="D1123" s="8"/>
      <c r="E1123" s="8"/>
      <c r="F1123" s="8"/>
      <c r="G1123" s="8"/>
      <c r="H1123" s="8"/>
      <c r="I1123" s="8"/>
      <c r="J1123" s="8"/>
      <c r="K1123" s="5"/>
      <c r="L1123" s="5"/>
      <c r="M1123" s="5"/>
      <c r="N1123" s="5"/>
      <c r="O1123" s="5"/>
    </row>
    <row r="1124" spans="2:15" x14ac:dyDescent="0.25">
      <c r="B1124" s="1"/>
      <c r="C1124" s="1"/>
      <c r="D1124" s="8"/>
      <c r="E1124" s="8"/>
      <c r="F1124" s="8"/>
      <c r="G1124" s="8"/>
      <c r="H1124" s="8"/>
      <c r="I1124" s="8"/>
      <c r="J1124" s="8"/>
      <c r="K1124" s="5"/>
      <c r="L1124" s="5"/>
      <c r="M1124" s="5"/>
      <c r="N1124" s="5"/>
      <c r="O1124" s="5"/>
    </row>
    <row r="1125" spans="2:15" x14ac:dyDescent="0.25">
      <c r="B1125" s="1"/>
      <c r="C1125" s="1"/>
      <c r="D1125" s="8"/>
      <c r="E1125" s="8"/>
      <c r="F1125" s="8"/>
      <c r="G1125" s="8"/>
      <c r="H1125" s="8"/>
      <c r="I1125" s="8"/>
      <c r="J1125" s="8"/>
      <c r="K1125" s="5"/>
      <c r="L1125" s="5"/>
      <c r="M1125" s="5"/>
      <c r="N1125" s="5"/>
      <c r="O1125" s="5"/>
    </row>
    <row r="1126" spans="2:15" x14ac:dyDescent="0.25">
      <c r="B1126" s="1"/>
      <c r="C1126" s="1"/>
      <c r="D1126" s="8"/>
      <c r="E1126" s="8"/>
      <c r="F1126" s="8"/>
      <c r="G1126" s="8"/>
      <c r="H1126" s="8"/>
      <c r="I1126" s="8"/>
      <c r="J1126" s="8"/>
      <c r="K1126" s="5"/>
      <c r="L1126" s="5"/>
      <c r="M1126" s="5"/>
      <c r="N1126" s="5"/>
      <c r="O1126" s="5"/>
    </row>
    <row r="1127" spans="2:15" x14ac:dyDescent="0.25">
      <c r="B1127" s="1"/>
      <c r="C1127" s="1"/>
      <c r="D1127" s="8"/>
      <c r="E1127" s="8"/>
      <c r="F1127" s="8"/>
      <c r="G1127" s="8"/>
      <c r="H1127" s="8"/>
      <c r="I1127" s="8"/>
      <c r="J1127" s="8"/>
      <c r="K1127" s="5"/>
      <c r="L1127" s="5"/>
      <c r="M1127" s="5"/>
      <c r="N1127" s="5"/>
      <c r="O1127" s="5"/>
    </row>
    <row r="1128" spans="2:15" x14ac:dyDescent="0.25">
      <c r="B1128" s="1"/>
      <c r="C1128" s="1"/>
      <c r="D1128" s="8"/>
      <c r="E1128" s="8"/>
      <c r="F1128" s="8"/>
      <c r="G1128" s="8"/>
      <c r="H1128" s="8"/>
      <c r="I1128" s="8"/>
      <c r="J1128" s="8"/>
      <c r="K1128" s="5"/>
      <c r="L1128" s="5"/>
      <c r="M1128" s="5"/>
      <c r="N1128" s="5"/>
      <c r="O1128" s="5"/>
    </row>
    <row r="1129" spans="2:15" x14ac:dyDescent="0.25">
      <c r="B1129" s="1"/>
      <c r="C1129" s="1"/>
      <c r="D1129" s="8"/>
      <c r="E1129" s="8"/>
      <c r="F1129" s="8"/>
      <c r="G1129" s="8"/>
      <c r="H1129" s="8"/>
      <c r="I1129" s="8"/>
      <c r="J1129" s="8"/>
      <c r="K1129" s="5"/>
      <c r="L1129" s="5"/>
      <c r="M1129" s="5"/>
      <c r="N1129" s="5"/>
      <c r="O1129" s="5"/>
    </row>
    <row r="1130" spans="2:15" x14ac:dyDescent="0.25">
      <c r="B1130" s="1"/>
      <c r="C1130" s="1"/>
      <c r="D1130" s="8"/>
      <c r="E1130" s="8"/>
      <c r="F1130" s="8"/>
      <c r="G1130" s="8"/>
      <c r="H1130" s="8"/>
      <c r="I1130" s="8"/>
      <c r="J1130" s="8"/>
      <c r="K1130" s="5"/>
      <c r="L1130" s="5"/>
      <c r="M1130" s="5"/>
      <c r="N1130" s="5"/>
      <c r="O1130" s="5"/>
    </row>
    <row r="1131" spans="2:15" x14ac:dyDescent="0.25">
      <c r="B1131" s="1"/>
      <c r="C1131" s="1"/>
      <c r="D1131" s="8"/>
      <c r="E1131" s="8"/>
      <c r="F1131" s="8"/>
      <c r="G1131" s="8"/>
      <c r="H1131" s="8"/>
      <c r="I1131" s="8"/>
      <c r="J1131" s="8"/>
      <c r="K1131" s="5"/>
      <c r="L1131" s="5"/>
      <c r="M1131" s="5"/>
      <c r="N1131" s="5"/>
      <c r="O1131" s="5"/>
    </row>
    <row r="1132" spans="2:15" x14ac:dyDescent="0.25">
      <c r="B1132" s="1"/>
      <c r="C1132" s="1"/>
      <c r="D1132" s="8"/>
      <c r="E1132" s="8"/>
      <c r="F1132" s="8"/>
      <c r="G1132" s="8"/>
      <c r="H1132" s="8"/>
      <c r="I1132" s="8"/>
      <c r="J1132" s="8"/>
      <c r="K1132" s="5"/>
      <c r="L1132" s="5"/>
      <c r="M1132" s="5"/>
      <c r="N1132" s="5"/>
      <c r="O1132" s="5"/>
    </row>
    <row r="1133" spans="2:15" x14ac:dyDescent="0.25">
      <c r="B1133" s="1"/>
      <c r="C1133" s="1"/>
      <c r="D1133" s="8"/>
      <c r="E1133" s="8"/>
      <c r="F1133" s="8"/>
      <c r="G1133" s="8"/>
      <c r="H1133" s="8"/>
      <c r="I1133" s="8"/>
      <c r="J1133" s="8"/>
      <c r="K1133" s="5"/>
      <c r="L1133" s="5"/>
      <c r="M1133" s="5"/>
      <c r="N1133" s="5"/>
      <c r="O1133" s="5"/>
    </row>
    <row r="1134" spans="2:15" x14ac:dyDescent="0.25">
      <c r="B1134" s="1"/>
      <c r="C1134" s="1"/>
      <c r="D1134" s="8"/>
      <c r="E1134" s="8"/>
      <c r="F1134" s="8"/>
      <c r="G1134" s="8"/>
      <c r="H1134" s="8"/>
      <c r="I1134" s="8"/>
      <c r="J1134" s="8"/>
      <c r="K1134" s="5"/>
      <c r="L1134" s="5"/>
      <c r="M1134" s="5"/>
      <c r="N1134" s="5"/>
      <c r="O1134" s="5"/>
    </row>
    <row r="1135" spans="2:15" x14ac:dyDescent="0.25">
      <c r="B1135" s="1"/>
      <c r="C1135" s="1"/>
      <c r="D1135" s="8"/>
      <c r="E1135" s="8"/>
      <c r="F1135" s="8"/>
      <c r="G1135" s="8"/>
      <c r="H1135" s="8"/>
      <c r="I1135" s="8"/>
      <c r="J1135" s="8"/>
      <c r="K1135" s="5"/>
      <c r="L1135" s="5"/>
      <c r="M1135" s="5"/>
      <c r="N1135" s="5"/>
      <c r="O1135" s="5"/>
    </row>
    <row r="1136" spans="2:15" x14ac:dyDescent="0.25">
      <c r="B1136" s="1"/>
      <c r="C1136" s="1"/>
      <c r="D1136" s="8"/>
      <c r="E1136" s="8"/>
      <c r="F1136" s="8"/>
      <c r="G1136" s="8"/>
      <c r="H1136" s="8"/>
      <c r="I1136" s="8"/>
      <c r="J1136" s="8"/>
      <c r="K1136" s="5"/>
      <c r="L1136" s="5"/>
      <c r="M1136" s="5"/>
      <c r="N1136" s="5"/>
      <c r="O1136" s="5"/>
    </row>
    <row r="1137" spans="2:15" x14ac:dyDescent="0.25">
      <c r="B1137" s="1"/>
      <c r="C1137" s="1"/>
      <c r="D1137" s="8"/>
      <c r="E1137" s="8"/>
      <c r="F1137" s="8"/>
      <c r="G1137" s="8"/>
      <c r="H1137" s="8"/>
      <c r="I1137" s="8"/>
      <c r="J1137" s="8"/>
      <c r="K1137" s="5"/>
      <c r="L1137" s="5"/>
      <c r="M1137" s="5"/>
      <c r="N1137" s="5"/>
      <c r="O1137" s="5"/>
    </row>
    <row r="1138" spans="2:15" x14ac:dyDescent="0.25">
      <c r="B1138" s="1"/>
      <c r="C1138" s="1"/>
      <c r="D1138" s="8"/>
      <c r="E1138" s="8"/>
      <c r="F1138" s="8"/>
      <c r="G1138" s="8"/>
      <c r="H1138" s="8"/>
      <c r="I1138" s="8"/>
      <c r="J1138" s="8"/>
      <c r="K1138" s="5"/>
      <c r="L1138" s="5"/>
      <c r="M1138" s="5"/>
      <c r="N1138" s="5"/>
      <c r="O1138" s="5"/>
    </row>
    <row r="1139" spans="2:15" x14ac:dyDescent="0.25">
      <c r="B1139" s="1"/>
      <c r="C1139" s="1"/>
      <c r="D1139" s="8"/>
      <c r="E1139" s="8"/>
      <c r="F1139" s="8"/>
      <c r="G1139" s="8"/>
      <c r="H1139" s="8"/>
      <c r="I1139" s="8"/>
      <c r="J1139" s="8"/>
      <c r="K1139" s="5"/>
      <c r="L1139" s="5"/>
      <c r="M1139" s="5"/>
      <c r="N1139" s="5"/>
      <c r="O1139" s="5"/>
    </row>
    <row r="1140" spans="2:15" x14ac:dyDescent="0.25">
      <c r="B1140" s="1"/>
      <c r="C1140" s="1"/>
      <c r="D1140" s="8"/>
      <c r="E1140" s="8"/>
      <c r="F1140" s="8"/>
      <c r="G1140" s="8"/>
      <c r="H1140" s="8"/>
      <c r="I1140" s="8"/>
      <c r="J1140" s="8"/>
      <c r="K1140" s="5"/>
      <c r="L1140" s="5"/>
      <c r="M1140" s="5"/>
      <c r="N1140" s="5"/>
      <c r="O1140" s="5"/>
    </row>
    <row r="1141" spans="2:15" x14ac:dyDescent="0.25">
      <c r="B1141" s="1"/>
      <c r="C1141" s="1"/>
      <c r="D1141" s="8"/>
      <c r="E1141" s="8"/>
      <c r="F1141" s="8"/>
      <c r="G1141" s="8"/>
      <c r="H1141" s="8"/>
      <c r="I1141" s="8"/>
      <c r="J1141" s="8"/>
      <c r="K1141" s="5"/>
      <c r="L1141" s="5"/>
      <c r="M1141" s="5"/>
      <c r="N1141" s="5"/>
      <c r="O1141" s="5"/>
    </row>
    <row r="1142" spans="2:15" x14ac:dyDescent="0.25">
      <c r="B1142" s="1"/>
      <c r="C1142" s="1"/>
      <c r="D1142" s="8"/>
      <c r="E1142" s="8"/>
      <c r="F1142" s="8"/>
      <c r="G1142" s="8"/>
      <c r="H1142" s="8"/>
      <c r="I1142" s="8"/>
      <c r="J1142" s="8"/>
      <c r="K1142" s="5"/>
      <c r="L1142" s="5"/>
      <c r="M1142" s="5"/>
      <c r="N1142" s="5"/>
      <c r="O1142" s="5"/>
    </row>
    <row r="1143" spans="2:15" x14ac:dyDescent="0.25">
      <c r="B1143" s="1"/>
      <c r="C1143" s="1"/>
      <c r="D1143" s="8"/>
      <c r="E1143" s="8"/>
      <c r="F1143" s="8"/>
      <c r="G1143" s="8"/>
      <c r="H1143" s="8"/>
      <c r="I1143" s="8"/>
      <c r="J1143" s="8"/>
      <c r="K1143" s="5"/>
      <c r="L1143" s="5"/>
      <c r="M1143" s="5"/>
      <c r="N1143" s="5"/>
      <c r="O1143" s="5"/>
    </row>
    <row r="1144" spans="2:15" x14ac:dyDescent="0.25">
      <c r="B1144" s="1"/>
      <c r="C1144" s="1"/>
      <c r="D1144" s="8"/>
      <c r="E1144" s="8"/>
      <c r="F1144" s="8"/>
      <c r="G1144" s="8"/>
      <c r="H1144" s="8"/>
      <c r="I1144" s="8"/>
      <c r="J1144" s="8"/>
      <c r="K1144" s="5"/>
      <c r="L1144" s="5"/>
      <c r="M1144" s="5"/>
      <c r="N1144" s="5"/>
      <c r="O1144" s="5"/>
    </row>
    <row r="1145" spans="2:15" x14ac:dyDescent="0.25">
      <c r="B1145" s="1"/>
      <c r="C1145" s="1"/>
      <c r="D1145" s="8"/>
      <c r="E1145" s="8"/>
      <c r="F1145" s="8"/>
      <c r="G1145" s="8"/>
      <c r="H1145" s="8"/>
      <c r="I1145" s="8"/>
      <c r="J1145" s="8"/>
      <c r="K1145" s="5"/>
      <c r="L1145" s="5"/>
      <c r="M1145" s="5"/>
      <c r="N1145" s="5"/>
      <c r="O1145" s="5"/>
    </row>
    <row r="1146" spans="2:15" x14ac:dyDescent="0.25">
      <c r="B1146" s="1"/>
      <c r="C1146" s="1"/>
      <c r="D1146" s="8"/>
      <c r="E1146" s="8"/>
      <c r="F1146" s="8"/>
      <c r="G1146" s="8"/>
      <c r="H1146" s="8"/>
      <c r="I1146" s="8"/>
      <c r="J1146" s="8"/>
      <c r="K1146" s="5"/>
      <c r="L1146" s="5"/>
      <c r="M1146" s="5"/>
      <c r="N1146" s="5"/>
      <c r="O1146" s="5"/>
    </row>
    <row r="1147" spans="2:15" x14ac:dyDescent="0.25">
      <c r="B1147" s="1"/>
      <c r="C1147" s="1"/>
      <c r="D1147" s="8"/>
      <c r="E1147" s="8"/>
      <c r="F1147" s="8"/>
      <c r="G1147" s="8"/>
      <c r="H1147" s="8"/>
      <c r="I1147" s="8"/>
      <c r="J1147" s="8"/>
      <c r="K1147" s="5"/>
      <c r="L1147" s="5"/>
      <c r="M1147" s="5"/>
      <c r="N1147" s="5"/>
      <c r="O1147" s="5"/>
    </row>
    <row r="1148" spans="2:15" x14ac:dyDescent="0.25">
      <c r="B1148" s="1"/>
      <c r="C1148" s="1"/>
      <c r="D1148" s="8"/>
      <c r="E1148" s="8"/>
      <c r="F1148" s="8"/>
      <c r="G1148" s="8"/>
      <c r="H1148" s="8"/>
      <c r="I1148" s="8"/>
      <c r="J1148" s="8"/>
      <c r="K1148" s="5"/>
      <c r="L1148" s="5"/>
      <c r="M1148" s="5"/>
      <c r="N1148" s="5"/>
      <c r="O1148" s="5"/>
    </row>
    <row r="1149" spans="2:15" x14ac:dyDescent="0.25">
      <c r="B1149" s="1"/>
      <c r="C1149" s="1"/>
      <c r="D1149" s="8"/>
      <c r="E1149" s="8"/>
      <c r="F1149" s="8"/>
      <c r="G1149" s="8"/>
      <c r="H1149" s="8"/>
      <c r="I1149" s="8"/>
      <c r="J1149" s="8"/>
      <c r="K1149" s="5"/>
      <c r="L1149" s="5"/>
      <c r="M1149" s="5"/>
      <c r="N1149" s="5"/>
      <c r="O1149" s="5"/>
    </row>
    <row r="1150" spans="2:15" x14ac:dyDescent="0.25">
      <c r="B1150" s="1"/>
      <c r="C1150" s="1"/>
      <c r="D1150" s="8"/>
      <c r="E1150" s="8"/>
      <c r="F1150" s="8"/>
      <c r="G1150" s="8"/>
      <c r="H1150" s="8"/>
      <c r="I1150" s="8"/>
      <c r="J1150" s="8"/>
      <c r="K1150" s="5"/>
      <c r="L1150" s="5"/>
      <c r="M1150" s="5"/>
      <c r="N1150" s="5"/>
      <c r="O1150" s="5"/>
    </row>
    <row r="1151" spans="2:15" x14ac:dyDescent="0.25">
      <c r="B1151" s="1"/>
      <c r="C1151" s="1"/>
      <c r="D1151" s="8"/>
      <c r="E1151" s="8"/>
      <c r="F1151" s="8"/>
      <c r="G1151" s="8"/>
      <c r="H1151" s="8"/>
      <c r="I1151" s="8"/>
      <c r="J1151" s="8"/>
      <c r="K1151" s="5"/>
      <c r="L1151" s="5"/>
      <c r="M1151" s="5"/>
      <c r="N1151" s="5"/>
      <c r="O1151" s="5"/>
    </row>
    <row r="1152" spans="2:15" x14ac:dyDescent="0.25">
      <c r="B1152" s="1"/>
      <c r="C1152" s="1"/>
      <c r="D1152" s="8"/>
      <c r="E1152" s="8"/>
      <c r="F1152" s="8"/>
      <c r="G1152" s="8"/>
      <c r="H1152" s="8"/>
      <c r="I1152" s="8"/>
      <c r="J1152" s="8"/>
      <c r="K1152" s="5"/>
      <c r="L1152" s="5"/>
      <c r="M1152" s="5"/>
      <c r="N1152" s="5"/>
      <c r="O1152" s="5"/>
    </row>
    <row r="1153" spans="2:15" x14ac:dyDescent="0.25">
      <c r="B1153" s="1"/>
      <c r="C1153" s="1"/>
      <c r="D1153" s="8"/>
      <c r="E1153" s="8"/>
      <c r="F1153" s="8"/>
      <c r="G1153" s="8"/>
      <c r="H1153" s="8"/>
      <c r="I1153" s="8"/>
      <c r="J1153" s="8"/>
      <c r="K1153" s="5"/>
      <c r="L1153" s="5"/>
      <c r="M1153" s="5"/>
      <c r="N1153" s="5"/>
      <c r="O1153" s="5"/>
    </row>
    <row r="1154" spans="2:15" x14ac:dyDescent="0.25">
      <c r="B1154" s="1"/>
      <c r="C1154" s="1"/>
      <c r="D1154" s="8"/>
      <c r="E1154" s="8"/>
      <c r="F1154" s="8"/>
      <c r="G1154" s="8"/>
      <c r="H1154" s="8"/>
      <c r="I1154" s="8"/>
      <c r="J1154" s="8"/>
      <c r="K1154" s="5"/>
      <c r="L1154" s="5"/>
      <c r="M1154" s="5"/>
      <c r="N1154" s="5"/>
      <c r="O1154" s="5"/>
    </row>
    <row r="1155" spans="2:15" x14ac:dyDescent="0.25">
      <c r="B1155" s="1"/>
      <c r="C1155" s="1"/>
      <c r="D1155" s="8"/>
      <c r="E1155" s="8"/>
      <c r="F1155" s="8"/>
      <c r="G1155" s="8"/>
      <c r="H1155" s="8"/>
      <c r="I1155" s="8"/>
      <c r="J1155" s="8"/>
      <c r="K1155" s="5"/>
      <c r="L1155" s="5"/>
      <c r="M1155" s="5"/>
      <c r="N1155" s="5"/>
      <c r="O1155" s="5"/>
    </row>
    <row r="1156" spans="2:15" x14ac:dyDescent="0.25">
      <c r="B1156" s="1"/>
      <c r="C1156" s="1"/>
      <c r="D1156" s="8"/>
      <c r="E1156" s="8"/>
      <c r="F1156" s="8"/>
      <c r="G1156" s="8"/>
      <c r="H1156" s="8"/>
      <c r="I1156" s="8"/>
      <c r="J1156" s="8"/>
      <c r="K1156" s="5"/>
      <c r="L1156" s="5"/>
      <c r="M1156" s="5"/>
      <c r="N1156" s="5"/>
      <c r="O1156" s="5"/>
    </row>
    <row r="1157" spans="2:15" x14ac:dyDescent="0.25">
      <c r="B1157" s="1"/>
      <c r="C1157" s="1"/>
      <c r="D1157" s="8"/>
      <c r="E1157" s="8"/>
      <c r="F1157" s="8"/>
      <c r="G1157" s="8"/>
      <c r="H1157" s="8"/>
      <c r="I1157" s="8"/>
      <c r="J1157" s="8"/>
      <c r="K1157" s="5"/>
      <c r="L1157" s="5"/>
      <c r="M1157" s="5"/>
      <c r="N1157" s="5"/>
      <c r="O1157" s="5"/>
    </row>
    <row r="1158" spans="2:15" x14ac:dyDescent="0.25">
      <c r="B1158" s="1"/>
      <c r="C1158" s="1"/>
      <c r="D1158" s="8"/>
      <c r="E1158" s="8"/>
      <c r="F1158" s="8"/>
      <c r="G1158" s="8"/>
      <c r="H1158" s="8"/>
      <c r="I1158" s="8"/>
      <c r="J1158" s="8"/>
      <c r="K1158" s="5"/>
      <c r="L1158" s="5"/>
      <c r="M1158" s="5"/>
      <c r="N1158" s="5"/>
      <c r="O1158" s="5"/>
    </row>
    <row r="1159" spans="2:15" x14ac:dyDescent="0.25">
      <c r="B1159" s="1"/>
      <c r="C1159" s="1"/>
      <c r="D1159" s="8"/>
      <c r="E1159" s="8"/>
      <c r="F1159" s="8"/>
      <c r="G1159" s="8"/>
      <c r="H1159" s="8"/>
      <c r="I1159" s="8"/>
      <c r="J1159" s="8"/>
      <c r="K1159" s="5"/>
      <c r="L1159" s="5"/>
      <c r="M1159" s="5"/>
      <c r="N1159" s="5"/>
      <c r="O1159" s="5"/>
    </row>
    <row r="1160" spans="2:15" x14ac:dyDescent="0.25">
      <c r="B1160" s="1"/>
      <c r="C1160" s="1"/>
      <c r="D1160" s="8"/>
      <c r="E1160" s="8"/>
      <c r="F1160" s="8"/>
      <c r="G1160" s="8"/>
      <c r="H1160" s="8"/>
      <c r="I1160" s="8"/>
      <c r="J1160" s="8"/>
      <c r="K1160" s="5"/>
      <c r="L1160" s="5"/>
      <c r="M1160" s="5"/>
      <c r="N1160" s="5"/>
      <c r="O1160" s="5"/>
    </row>
    <row r="1161" spans="2:15" x14ac:dyDescent="0.25">
      <c r="B1161" s="1"/>
      <c r="C1161" s="1"/>
      <c r="D1161" s="8"/>
      <c r="E1161" s="8"/>
      <c r="F1161" s="8"/>
      <c r="G1161" s="8"/>
      <c r="H1161" s="8"/>
      <c r="I1161" s="8"/>
      <c r="J1161" s="8"/>
      <c r="K1161" s="5"/>
      <c r="L1161" s="5"/>
      <c r="M1161" s="5"/>
      <c r="N1161" s="5"/>
      <c r="O1161" s="5"/>
    </row>
    <row r="1162" spans="2:15" x14ac:dyDescent="0.25">
      <c r="B1162" s="1"/>
      <c r="C1162" s="1"/>
      <c r="D1162" s="8"/>
      <c r="E1162" s="8"/>
      <c r="F1162" s="8"/>
      <c r="G1162" s="8"/>
      <c r="H1162" s="8"/>
      <c r="I1162" s="8"/>
      <c r="J1162" s="8"/>
      <c r="K1162" s="5"/>
      <c r="L1162" s="5"/>
      <c r="M1162" s="5"/>
      <c r="N1162" s="5"/>
      <c r="O1162" s="5"/>
    </row>
    <row r="1163" spans="2:15" x14ac:dyDescent="0.25">
      <c r="B1163" s="1"/>
      <c r="C1163" s="1"/>
      <c r="D1163" s="8"/>
      <c r="E1163" s="8"/>
      <c r="F1163" s="8"/>
      <c r="G1163" s="8"/>
      <c r="H1163" s="8"/>
      <c r="I1163" s="8"/>
      <c r="J1163" s="8"/>
      <c r="K1163" s="5"/>
      <c r="L1163" s="5"/>
      <c r="M1163" s="5"/>
      <c r="N1163" s="5"/>
      <c r="O1163" s="5"/>
    </row>
    <row r="1164" spans="2:15" x14ac:dyDescent="0.25">
      <c r="B1164" s="1"/>
      <c r="C1164" s="1"/>
      <c r="D1164" s="8"/>
      <c r="E1164" s="8"/>
      <c r="F1164" s="8"/>
      <c r="G1164" s="8"/>
      <c r="H1164" s="8"/>
      <c r="I1164" s="8"/>
      <c r="J1164" s="8"/>
      <c r="K1164" s="5"/>
      <c r="L1164" s="5"/>
      <c r="M1164" s="5"/>
      <c r="N1164" s="5"/>
      <c r="O1164" s="5"/>
    </row>
    <row r="1165" spans="2:15" x14ac:dyDescent="0.25">
      <c r="B1165" s="1"/>
      <c r="C1165" s="1"/>
      <c r="D1165" s="8"/>
      <c r="E1165" s="8"/>
      <c r="F1165" s="8"/>
      <c r="G1165" s="8"/>
      <c r="H1165" s="8"/>
      <c r="I1165" s="8"/>
      <c r="J1165" s="8"/>
      <c r="K1165" s="5"/>
      <c r="L1165" s="5"/>
      <c r="M1165" s="5"/>
      <c r="N1165" s="5"/>
      <c r="O1165" s="5"/>
    </row>
    <row r="1166" spans="2:15" x14ac:dyDescent="0.25">
      <c r="B1166" s="1"/>
      <c r="C1166" s="1"/>
      <c r="D1166" s="8"/>
      <c r="E1166" s="8"/>
      <c r="F1166" s="8"/>
      <c r="G1166" s="8"/>
      <c r="H1166" s="8"/>
      <c r="I1166" s="8"/>
      <c r="J1166" s="8"/>
      <c r="K1166" s="5"/>
      <c r="L1166" s="5"/>
      <c r="M1166" s="5"/>
      <c r="N1166" s="5"/>
      <c r="O1166" s="5"/>
    </row>
    <row r="1167" spans="2:15" x14ac:dyDescent="0.25">
      <c r="B1167" s="1"/>
      <c r="C1167" s="1"/>
      <c r="D1167" s="8"/>
      <c r="E1167" s="8"/>
      <c r="F1167" s="8"/>
      <c r="G1167" s="8"/>
      <c r="H1167" s="8"/>
      <c r="I1167" s="8"/>
      <c r="J1167" s="8"/>
      <c r="K1167" s="5"/>
      <c r="L1167" s="5"/>
      <c r="M1167" s="5"/>
      <c r="N1167" s="5"/>
      <c r="O1167" s="5"/>
    </row>
    <row r="1168" spans="2:15" x14ac:dyDescent="0.25">
      <c r="B1168" s="1"/>
      <c r="C1168" s="1"/>
      <c r="D1168" s="8"/>
      <c r="E1168" s="8"/>
      <c r="F1168" s="8"/>
      <c r="G1168" s="8"/>
      <c r="H1168" s="8"/>
      <c r="I1168" s="8"/>
      <c r="J1168" s="8"/>
      <c r="K1168" s="5"/>
      <c r="L1168" s="5"/>
      <c r="M1168" s="5"/>
      <c r="N1168" s="5"/>
      <c r="O1168" s="5"/>
    </row>
    <row r="1169" spans="2:15" x14ac:dyDescent="0.25">
      <c r="B1169" s="1"/>
      <c r="C1169" s="1"/>
      <c r="D1169" s="8"/>
      <c r="E1169" s="8"/>
      <c r="F1169" s="8"/>
      <c r="G1169" s="8"/>
      <c r="H1169" s="8"/>
      <c r="I1169" s="8"/>
      <c r="J1169" s="8"/>
      <c r="K1169" s="5"/>
      <c r="L1169" s="5"/>
      <c r="M1169" s="5"/>
      <c r="N1169" s="5"/>
      <c r="O1169" s="5"/>
    </row>
    <row r="1170" spans="2:15" x14ac:dyDescent="0.25">
      <c r="B1170" s="1"/>
      <c r="C1170" s="1"/>
      <c r="D1170" s="8"/>
      <c r="E1170" s="8"/>
      <c r="F1170" s="8"/>
      <c r="G1170" s="8"/>
      <c r="H1170" s="8"/>
      <c r="I1170" s="8"/>
      <c r="J1170" s="8"/>
      <c r="K1170" s="5"/>
      <c r="L1170" s="5"/>
      <c r="M1170" s="5"/>
      <c r="N1170" s="5"/>
      <c r="O1170" s="5"/>
    </row>
    <row r="1171" spans="2:15" x14ac:dyDescent="0.25">
      <c r="B1171" s="1"/>
      <c r="C1171" s="1"/>
      <c r="D1171" s="8"/>
      <c r="E1171" s="8"/>
      <c r="F1171" s="8"/>
      <c r="G1171" s="8"/>
      <c r="H1171" s="8"/>
      <c r="I1171" s="8"/>
      <c r="J1171" s="8"/>
      <c r="K1171" s="5"/>
      <c r="L1171" s="5"/>
      <c r="M1171" s="5"/>
      <c r="N1171" s="5"/>
      <c r="O1171" s="5"/>
    </row>
    <row r="1172" spans="2:15" x14ac:dyDescent="0.25">
      <c r="B1172" s="1"/>
      <c r="C1172" s="1"/>
      <c r="D1172" s="8"/>
      <c r="E1172" s="8"/>
      <c r="F1172" s="8"/>
      <c r="G1172" s="8"/>
      <c r="H1172" s="8"/>
      <c r="I1172" s="8"/>
      <c r="J1172" s="8"/>
      <c r="K1172" s="5"/>
      <c r="L1172" s="5"/>
      <c r="M1172" s="5"/>
      <c r="N1172" s="5"/>
      <c r="O1172" s="5"/>
    </row>
    <row r="1173" spans="2:15" x14ac:dyDescent="0.25">
      <c r="B1173" s="1"/>
      <c r="C1173" s="1"/>
      <c r="D1173" s="8"/>
      <c r="E1173" s="8"/>
      <c r="F1173" s="8"/>
      <c r="G1173" s="8"/>
      <c r="H1173" s="8"/>
      <c r="I1173" s="8"/>
      <c r="J1173" s="8"/>
      <c r="K1173" s="5"/>
      <c r="L1173" s="5"/>
      <c r="M1173" s="5"/>
      <c r="N1173" s="5"/>
      <c r="O1173" s="5"/>
    </row>
    <row r="1174" spans="2:15" x14ac:dyDescent="0.25">
      <c r="B1174" s="1"/>
      <c r="C1174" s="1"/>
      <c r="D1174" s="8"/>
      <c r="E1174" s="8"/>
      <c r="F1174" s="8"/>
      <c r="G1174" s="8"/>
      <c r="H1174" s="8"/>
      <c r="I1174" s="8"/>
      <c r="J1174" s="8"/>
      <c r="K1174" s="5"/>
      <c r="L1174" s="5"/>
      <c r="M1174" s="5"/>
      <c r="N1174" s="5"/>
      <c r="O1174" s="5"/>
    </row>
    <row r="1175" spans="2:15" x14ac:dyDescent="0.25">
      <c r="B1175" s="1"/>
      <c r="C1175" s="1"/>
      <c r="D1175" s="8"/>
      <c r="E1175" s="8"/>
      <c r="F1175" s="8"/>
      <c r="G1175" s="8"/>
      <c r="H1175" s="8"/>
      <c r="I1175" s="8"/>
      <c r="J1175" s="8"/>
      <c r="K1175" s="5"/>
      <c r="L1175" s="5"/>
      <c r="M1175" s="5"/>
      <c r="N1175" s="5"/>
      <c r="O1175" s="5"/>
    </row>
    <row r="1176" spans="2:15" x14ac:dyDescent="0.25">
      <c r="B1176" s="1"/>
      <c r="C1176" s="1"/>
      <c r="D1176" s="8"/>
      <c r="E1176" s="8"/>
      <c r="F1176" s="8"/>
      <c r="G1176" s="8"/>
      <c r="H1176" s="8"/>
      <c r="I1176" s="8"/>
      <c r="J1176" s="8"/>
      <c r="K1176" s="5"/>
      <c r="L1176" s="5"/>
      <c r="M1176" s="5"/>
      <c r="N1176" s="5"/>
      <c r="O1176" s="5"/>
    </row>
    <row r="1177" spans="2:15" x14ac:dyDescent="0.25">
      <c r="B1177" s="1"/>
      <c r="C1177" s="1"/>
      <c r="D1177" s="8"/>
      <c r="E1177" s="8"/>
      <c r="F1177" s="8"/>
      <c r="G1177" s="8"/>
      <c r="H1177" s="8"/>
      <c r="I1177" s="8"/>
      <c r="J1177" s="8"/>
      <c r="K1177" s="5"/>
      <c r="L1177" s="5"/>
      <c r="M1177" s="5"/>
      <c r="N1177" s="5"/>
      <c r="O1177" s="5"/>
    </row>
    <row r="1178" spans="2:15" x14ac:dyDescent="0.25">
      <c r="B1178" s="1"/>
      <c r="C1178" s="1"/>
      <c r="D1178" s="8"/>
      <c r="E1178" s="8"/>
      <c r="F1178" s="8"/>
      <c r="G1178" s="8"/>
      <c r="H1178" s="8"/>
      <c r="I1178" s="8"/>
      <c r="J1178" s="8"/>
      <c r="K1178" s="5"/>
      <c r="L1178" s="5"/>
      <c r="M1178" s="5"/>
      <c r="N1178" s="5"/>
      <c r="O1178" s="5"/>
    </row>
    <row r="1179" spans="2:15" x14ac:dyDescent="0.25">
      <c r="B1179" s="1"/>
      <c r="C1179" s="1"/>
      <c r="D1179" s="8"/>
      <c r="E1179" s="8"/>
      <c r="F1179" s="8"/>
      <c r="G1179" s="8"/>
      <c r="H1179" s="8"/>
      <c r="I1179" s="8"/>
      <c r="J1179" s="8"/>
      <c r="K1179" s="5"/>
      <c r="L1179" s="5"/>
      <c r="M1179" s="5"/>
      <c r="N1179" s="5"/>
      <c r="O1179" s="5"/>
    </row>
    <row r="1180" spans="2:15" x14ac:dyDescent="0.25">
      <c r="B1180" s="1"/>
      <c r="C1180" s="1"/>
      <c r="D1180" s="8"/>
      <c r="E1180" s="8"/>
      <c r="F1180" s="8"/>
      <c r="G1180" s="8"/>
      <c r="H1180" s="8"/>
      <c r="I1180" s="8"/>
      <c r="J1180" s="8"/>
      <c r="K1180" s="5"/>
      <c r="L1180" s="5"/>
      <c r="M1180" s="5"/>
      <c r="N1180" s="5"/>
      <c r="O1180" s="5"/>
    </row>
    <row r="1181" spans="2:15" x14ac:dyDescent="0.25">
      <c r="B1181" s="1"/>
      <c r="C1181" s="1"/>
      <c r="D1181" s="8"/>
      <c r="E1181" s="8"/>
      <c r="F1181" s="8"/>
      <c r="G1181" s="8"/>
      <c r="H1181" s="8"/>
      <c r="I1181" s="8"/>
      <c r="J1181" s="8"/>
      <c r="K1181" s="5"/>
      <c r="L1181" s="5"/>
      <c r="M1181" s="5"/>
      <c r="N1181" s="5"/>
      <c r="O1181" s="5"/>
    </row>
    <row r="1182" spans="2:15" x14ac:dyDescent="0.25">
      <c r="B1182" s="1"/>
      <c r="C1182" s="1"/>
      <c r="D1182" s="8"/>
      <c r="E1182" s="8"/>
      <c r="F1182" s="8"/>
      <c r="G1182" s="8"/>
      <c r="H1182" s="8"/>
      <c r="I1182" s="8"/>
      <c r="J1182" s="8"/>
      <c r="K1182" s="5"/>
      <c r="L1182" s="5"/>
      <c r="M1182" s="5"/>
      <c r="N1182" s="5"/>
      <c r="O1182" s="5"/>
    </row>
    <row r="1183" spans="2:15" x14ac:dyDescent="0.25">
      <c r="B1183" s="1"/>
      <c r="C1183" s="1"/>
      <c r="D1183" s="8"/>
      <c r="E1183" s="8"/>
      <c r="F1183" s="8"/>
      <c r="G1183" s="8"/>
      <c r="H1183" s="8"/>
      <c r="I1183" s="8"/>
      <c r="J1183" s="8"/>
      <c r="K1183" s="5"/>
      <c r="L1183" s="5"/>
      <c r="M1183" s="5"/>
      <c r="N1183" s="5"/>
      <c r="O1183" s="5"/>
    </row>
    <row r="1184" spans="2:15" x14ac:dyDescent="0.25">
      <c r="B1184" s="1"/>
      <c r="C1184" s="1"/>
      <c r="D1184" s="8"/>
      <c r="E1184" s="8"/>
      <c r="F1184" s="8"/>
      <c r="G1184" s="8"/>
      <c r="H1184" s="8"/>
      <c r="I1184" s="8"/>
      <c r="J1184" s="8"/>
      <c r="K1184" s="5"/>
      <c r="L1184" s="5"/>
      <c r="M1184" s="5"/>
      <c r="N1184" s="5"/>
      <c r="O1184" s="5"/>
    </row>
    <row r="1185" spans="2:15" x14ac:dyDescent="0.25">
      <c r="B1185" s="1"/>
      <c r="C1185" s="1"/>
      <c r="D1185" s="8"/>
      <c r="E1185" s="8"/>
      <c r="F1185" s="8"/>
      <c r="G1185" s="8"/>
      <c r="H1185" s="8"/>
      <c r="I1185" s="8"/>
      <c r="J1185" s="8"/>
      <c r="K1185" s="5"/>
      <c r="L1185" s="5"/>
      <c r="M1185" s="5"/>
      <c r="N1185" s="5"/>
      <c r="O1185" s="5"/>
    </row>
    <row r="1186" spans="2:15" x14ac:dyDescent="0.25">
      <c r="B1186" s="1"/>
      <c r="C1186" s="1"/>
      <c r="D1186" s="8"/>
      <c r="E1186" s="8"/>
      <c r="F1186" s="8"/>
      <c r="G1186" s="8"/>
      <c r="H1186" s="8"/>
      <c r="I1186" s="8"/>
      <c r="J1186" s="8"/>
      <c r="K1186" s="5"/>
      <c r="L1186" s="5"/>
      <c r="M1186" s="5"/>
      <c r="N1186" s="5"/>
      <c r="O1186" s="5"/>
    </row>
    <row r="1187" spans="2:15" x14ac:dyDescent="0.25">
      <c r="B1187" s="1"/>
      <c r="C1187" s="1"/>
      <c r="D1187" s="8"/>
      <c r="E1187" s="8"/>
      <c r="F1187" s="8"/>
      <c r="G1187" s="8"/>
      <c r="H1187" s="8"/>
      <c r="I1187" s="8"/>
      <c r="J1187" s="8"/>
      <c r="K1187" s="5"/>
      <c r="L1187" s="5"/>
      <c r="M1187" s="5"/>
      <c r="N1187" s="5"/>
      <c r="O1187" s="5"/>
    </row>
    <row r="1188" spans="2:15" x14ac:dyDescent="0.25">
      <c r="B1188" s="1"/>
      <c r="C1188" s="1"/>
      <c r="D1188" s="8"/>
      <c r="E1188" s="8"/>
      <c r="F1188" s="8"/>
      <c r="G1188" s="8"/>
      <c r="H1188" s="8"/>
      <c r="I1188" s="8"/>
      <c r="J1188" s="8"/>
      <c r="K1188" s="5"/>
      <c r="L1188" s="5"/>
      <c r="M1188" s="5"/>
      <c r="N1188" s="5"/>
      <c r="O1188" s="5"/>
    </row>
    <row r="1189" spans="2:15" x14ac:dyDescent="0.25">
      <c r="B1189" s="1"/>
      <c r="C1189" s="1"/>
      <c r="D1189" s="8"/>
      <c r="E1189" s="8"/>
      <c r="F1189" s="8"/>
      <c r="G1189" s="8"/>
      <c r="H1189" s="8"/>
      <c r="I1189" s="8"/>
      <c r="J1189" s="8"/>
      <c r="K1189" s="5"/>
      <c r="L1189" s="5"/>
      <c r="M1189" s="5"/>
      <c r="N1189" s="5"/>
      <c r="O1189" s="5"/>
    </row>
    <row r="1190" spans="2:15" x14ac:dyDescent="0.25">
      <c r="B1190" s="1"/>
      <c r="C1190" s="1"/>
      <c r="D1190" s="8"/>
      <c r="E1190" s="8"/>
      <c r="F1190" s="8"/>
      <c r="G1190" s="8"/>
      <c r="H1190" s="8"/>
      <c r="I1190" s="8"/>
      <c r="J1190" s="8"/>
      <c r="K1190" s="5"/>
      <c r="L1190" s="5"/>
      <c r="M1190" s="5"/>
      <c r="N1190" s="5"/>
      <c r="O1190" s="5"/>
    </row>
    <row r="1191" spans="2:15" x14ac:dyDescent="0.25">
      <c r="B1191" s="1"/>
      <c r="C1191" s="1"/>
      <c r="D1191" s="8"/>
      <c r="E1191" s="8"/>
      <c r="F1191" s="8"/>
      <c r="G1191" s="8"/>
      <c r="H1191" s="8"/>
      <c r="I1191" s="8"/>
      <c r="J1191" s="8"/>
      <c r="K1191" s="5"/>
      <c r="L1191" s="5"/>
      <c r="M1191" s="5"/>
      <c r="N1191" s="5"/>
      <c r="O1191" s="5"/>
    </row>
    <row r="1192" spans="2:15" x14ac:dyDescent="0.25">
      <c r="B1192" s="1"/>
      <c r="C1192" s="1"/>
      <c r="D1192" s="8"/>
      <c r="E1192" s="8"/>
      <c r="F1192" s="8"/>
      <c r="G1192" s="8"/>
      <c r="H1192" s="8"/>
      <c r="I1192" s="8"/>
      <c r="J1192" s="8"/>
      <c r="K1192" s="5"/>
      <c r="L1192" s="5"/>
      <c r="M1192" s="5"/>
      <c r="N1192" s="5"/>
      <c r="O1192" s="5"/>
    </row>
    <row r="1193" spans="2:15" x14ac:dyDescent="0.25">
      <c r="B1193" s="1"/>
      <c r="C1193" s="1"/>
      <c r="D1193" s="8"/>
      <c r="E1193" s="8"/>
      <c r="F1193" s="8"/>
      <c r="G1193" s="8"/>
      <c r="H1193" s="8"/>
      <c r="I1193" s="8"/>
      <c r="J1193" s="8"/>
      <c r="K1193" s="5"/>
      <c r="L1193" s="5"/>
      <c r="M1193" s="5"/>
      <c r="N1193" s="5"/>
      <c r="O1193" s="5"/>
    </row>
    <row r="1194" spans="2:15" x14ac:dyDescent="0.25">
      <c r="B1194" s="1"/>
      <c r="C1194" s="1"/>
      <c r="D1194" s="8"/>
      <c r="E1194" s="8"/>
      <c r="F1194" s="8"/>
      <c r="G1194" s="8"/>
      <c r="H1194" s="8"/>
      <c r="I1194" s="8"/>
      <c r="J1194" s="8"/>
      <c r="K1194" s="5"/>
      <c r="L1194" s="5"/>
      <c r="M1194" s="5"/>
      <c r="N1194" s="5"/>
      <c r="O1194" s="5"/>
    </row>
    <row r="1195" spans="2:15" x14ac:dyDescent="0.25">
      <c r="B1195" s="1"/>
      <c r="C1195" s="1"/>
      <c r="D1195" s="8"/>
      <c r="E1195" s="8"/>
      <c r="F1195" s="8"/>
      <c r="G1195" s="8"/>
      <c r="H1195" s="8"/>
      <c r="I1195" s="8"/>
      <c r="J1195" s="8"/>
      <c r="K1195" s="5"/>
      <c r="L1195" s="5"/>
      <c r="M1195" s="5"/>
      <c r="N1195" s="5"/>
      <c r="O1195" s="5"/>
    </row>
    <row r="1196" spans="2:15" x14ac:dyDescent="0.25">
      <c r="B1196" s="1"/>
      <c r="C1196" s="1"/>
      <c r="D1196" s="8"/>
      <c r="E1196" s="8"/>
      <c r="F1196" s="8"/>
      <c r="G1196" s="8"/>
      <c r="H1196" s="8"/>
      <c r="I1196" s="8"/>
      <c r="J1196" s="8"/>
      <c r="K1196" s="5"/>
      <c r="L1196" s="5"/>
      <c r="M1196" s="5"/>
      <c r="N1196" s="5"/>
      <c r="O1196" s="5"/>
    </row>
    <row r="1197" spans="2:15" x14ac:dyDescent="0.25">
      <c r="B1197" s="1"/>
      <c r="C1197" s="1"/>
      <c r="D1197" s="8"/>
      <c r="E1197" s="8"/>
      <c r="F1197" s="8"/>
      <c r="G1197" s="8"/>
      <c r="H1197" s="8"/>
      <c r="I1197" s="8"/>
      <c r="J1197" s="8"/>
      <c r="K1197" s="5"/>
      <c r="L1197" s="5"/>
      <c r="M1197" s="5"/>
      <c r="N1197" s="5"/>
      <c r="O1197" s="5"/>
    </row>
    <row r="1198" spans="2:15" x14ac:dyDescent="0.25">
      <c r="B1198" s="1"/>
      <c r="C1198" s="1"/>
      <c r="D1198" s="8"/>
      <c r="E1198" s="8"/>
      <c r="F1198" s="8"/>
      <c r="G1198" s="8"/>
      <c r="H1198" s="8"/>
      <c r="I1198" s="8"/>
      <c r="J1198" s="8"/>
      <c r="K1198" s="5"/>
      <c r="L1198" s="5"/>
      <c r="M1198" s="5"/>
      <c r="N1198" s="5"/>
      <c r="O1198" s="5"/>
    </row>
    <row r="1199" spans="2:15" x14ac:dyDescent="0.25">
      <c r="B1199" s="1"/>
      <c r="C1199" s="1"/>
      <c r="D1199" s="8"/>
      <c r="E1199" s="8"/>
      <c r="F1199" s="8"/>
      <c r="G1199" s="8"/>
      <c r="H1199" s="8"/>
      <c r="I1199" s="8"/>
      <c r="J1199" s="8"/>
      <c r="K1199" s="5"/>
      <c r="L1199" s="5"/>
      <c r="M1199" s="5"/>
      <c r="N1199" s="5"/>
      <c r="O1199" s="5"/>
    </row>
    <row r="1200" spans="2:15" x14ac:dyDescent="0.25">
      <c r="B1200" s="1"/>
      <c r="C1200" s="1"/>
      <c r="D1200" s="8"/>
      <c r="E1200" s="8"/>
      <c r="F1200" s="8"/>
      <c r="G1200" s="8"/>
      <c r="H1200" s="8"/>
      <c r="I1200" s="8"/>
      <c r="J1200" s="8"/>
      <c r="K1200" s="5"/>
      <c r="L1200" s="5"/>
      <c r="M1200" s="5"/>
      <c r="N1200" s="5"/>
      <c r="O1200" s="5"/>
    </row>
    <row r="1201" spans="2:15" x14ac:dyDescent="0.25">
      <c r="B1201" s="1"/>
      <c r="C1201" s="1"/>
      <c r="D1201" s="8"/>
      <c r="E1201" s="8"/>
      <c r="F1201" s="8"/>
      <c r="G1201" s="8"/>
      <c r="H1201" s="8"/>
      <c r="I1201" s="8"/>
      <c r="J1201" s="8"/>
      <c r="K1201" s="5"/>
      <c r="L1201" s="5"/>
      <c r="M1201" s="5"/>
      <c r="N1201" s="5"/>
      <c r="O1201" s="5"/>
    </row>
    <row r="1202" spans="2:15" x14ac:dyDescent="0.25">
      <c r="B1202" s="1"/>
      <c r="C1202" s="1"/>
      <c r="D1202" s="8"/>
      <c r="E1202" s="8"/>
      <c r="F1202" s="8"/>
      <c r="G1202" s="8"/>
      <c r="H1202" s="8"/>
      <c r="I1202" s="8"/>
      <c r="J1202" s="8"/>
      <c r="K1202" s="5"/>
      <c r="L1202" s="5"/>
      <c r="M1202" s="5"/>
      <c r="N1202" s="5"/>
      <c r="O1202" s="5"/>
    </row>
    <row r="1203" spans="2:15" x14ac:dyDescent="0.25">
      <c r="B1203" s="1"/>
      <c r="C1203" s="1"/>
      <c r="D1203" s="8"/>
      <c r="E1203" s="8"/>
      <c r="F1203" s="8"/>
      <c r="G1203" s="8"/>
      <c r="H1203" s="8"/>
      <c r="I1203" s="8"/>
      <c r="J1203" s="8"/>
      <c r="K1203" s="5"/>
      <c r="L1203" s="5"/>
      <c r="M1203" s="5"/>
      <c r="N1203" s="5"/>
      <c r="O1203" s="5"/>
    </row>
    <row r="1204" spans="2:15" x14ac:dyDescent="0.25">
      <c r="B1204" s="1"/>
      <c r="C1204" s="1"/>
      <c r="D1204" s="8"/>
      <c r="E1204" s="8"/>
      <c r="F1204" s="8"/>
      <c r="G1204" s="8"/>
      <c r="H1204" s="8"/>
      <c r="I1204" s="8"/>
      <c r="J1204" s="8"/>
      <c r="K1204" s="5"/>
      <c r="L1204" s="5"/>
      <c r="M1204" s="5"/>
      <c r="N1204" s="5"/>
      <c r="O1204" s="5"/>
    </row>
    <row r="1205" spans="2:15" x14ac:dyDescent="0.25">
      <c r="B1205" s="1"/>
      <c r="C1205" s="1"/>
      <c r="D1205" s="8"/>
      <c r="E1205" s="8"/>
      <c r="F1205" s="8"/>
      <c r="G1205" s="8"/>
      <c r="H1205" s="8"/>
      <c r="I1205" s="8"/>
      <c r="J1205" s="8"/>
      <c r="K1205" s="5"/>
      <c r="L1205" s="5"/>
      <c r="M1205" s="5"/>
      <c r="N1205" s="5"/>
      <c r="O1205" s="5"/>
    </row>
    <row r="1206" spans="2:15" x14ac:dyDescent="0.25">
      <c r="B1206" s="1"/>
      <c r="C1206" s="1"/>
      <c r="D1206" s="8"/>
      <c r="E1206" s="8"/>
      <c r="F1206" s="8"/>
      <c r="G1206" s="8"/>
      <c r="H1206" s="8"/>
      <c r="I1206" s="8"/>
      <c r="J1206" s="8"/>
      <c r="K1206" s="5"/>
      <c r="L1206" s="5"/>
      <c r="M1206" s="5"/>
      <c r="N1206" s="5"/>
      <c r="O1206" s="5"/>
    </row>
    <row r="1207" spans="2:15" x14ac:dyDescent="0.25">
      <c r="B1207" s="1"/>
      <c r="C1207" s="1"/>
      <c r="D1207" s="8"/>
      <c r="E1207" s="8"/>
      <c r="F1207" s="8"/>
      <c r="G1207" s="8"/>
      <c r="H1207" s="8"/>
      <c r="I1207" s="8"/>
      <c r="J1207" s="8"/>
      <c r="K1207" s="5"/>
      <c r="L1207" s="5"/>
      <c r="M1207" s="5"/>
      <c r="N1207" s="5"/>
      <c r="O1207" s="5"/>
    </row>
    <row r="1208" spans="2:15" x14ac:dyDescent="0.25">
      <c r="B1208" s="1"/>
      <c r="C1208" s="1"/>
      <c r="D1208" s="8"/>
      <c r="E1208" s="8"/>
      <c r="F1208" s="8"/>
      <c r="G1208" s="8"/>
      <c r="H1208" s="8"/>
      <c r="I1208" s="8"/>
      <c r="J1208" s="8"/>
      <c r="K1208" s="5"/>
      <c r="L1208" s="5"/>
      <c r="M1208" s="5"/>
      <c r="N1208" s="5"/>
      <c r="O1208" s="5"/>
    </row>
    <row r="1209" spans="2:15" x14ac:dyDescent="0.25">
      <c r="B1209" s="1"/>
      <c r="C1209" s="1"/>
      <c r="D1209" s="8"/>
      <c r="E1209" s="8"/>
      <c r="F1209" s="8"/>
      <c r="G1209" s="8"/>
      <c r="H1209" s="8"/>
      <c r="I1209" s="8"/>
      <c r="J1209" s="8"/>
      <c r="K1209" s="5"/>
      <c r="L1209" s="5"/>
      <c r="M1209" s="5"/>
      <c r="N1209" s="5"/>
      <c r="O1209" s="5"/>
    </row>
    <row r="1210" spans="2:15" x14ac:dyDescent="0.25">
      <c r="B1210" s="1"/>
      <c r="C1210" s="1"/>
      <c r="D1210" s="8"/>
      <c r="E1210" s="8"/>
      <c r="F1210" s="8"/>
      <c r="G1210" s="8"/>
      <c r="H1210" s="8"/>
      <c r="I1210" s="8"/>
      <c r="J1210" s="8"/>
      <c r="K1210" s="5"/>
      <c r="L1210" s="5"/>
      <c r="M1210" s="5"/>
      <c r="N1210" s="5"/>
      <c r="O1210" s="5"/>
    </row>
    <row r="1211" spans="2:15" x14ac:dyDescent="0.25">
      <c r="B1211" s="1"/>
      <c r="C1211" s="1"/>
      <c r="D1211" s="8"/>
      <c r="E1211" s="8"/>
      <c r="F1211" s="8"/>
      <c r="G1211" s="8"/>
      <c r="H1211" s="8"/>
      <c r="I1211" s="8"/>
      <c r="J1211" s="8"/>
      <c r="K1211" s="5"/>
      <c r="L1211" s="5"/>
      <c r="M1211" s="5"/>
      <c r="N1211" s="5"/>
      <c r="O1211" s="5"/>
    </row>
    <row r="1212" spans="2:15" x14ac:dyDescent="0.25">
      <c r="B1212" s="1"/>
      <c r="C1212" s="1"/>
      <c r="D1212" s="8"/>
      <c r="E1212" s="8"/>
      <c r="F1212" s="8"/>
      <c r="G1212" s="8"/>
      <c r="H1212" s="8"/>
      <c r="I1212" s="8"/>
      <c r="J1212" s="8"/>
      <c r="K1212" s="5"/>
      <c r="L1212" s="5"/>
      <c r="M1212" s="5"/>
      <c r="N1212" s="5"/>
      <c r="O1212" s="5"/>
    </row>
    <row r="1213" spans="2:15" x14ac:dyDescent="0.25">
      <c r="B1213" s="1"/>
      <c r="C1213" s="1"/>
      <c r="D1213" s="8"/>
      <c r="E1213" s="8"/>
      <c r="F1213" s="8"/>
      <c r="G1213" s="8"/>
      <c r="H1213" s="8"/>
      <c r="I1213" s="8"/>
      <c r="J1213" s="8"/>
      <c r="K1213" s="5"/>
      <c r="L1213" s="5"/>
      <c r="M1213" s="5"/>
      <c r="N1213" s="5"/>
      <c r="O1213" s="5"/>
    </row>
    <row r="1214" spans="2:15" x14ac:dyDescent="0.25">
      <c r="B1214" s="1"/>
      <c r="C1214" s="1"/>
      <c r="D1214" s="8"/>
      <c r="E1214" s="8"/>
      <c r="F1214" s="8"/>
      <c r="G1214" s="8"/>
      <c r="H1214" s="8"/>
      <c r="I1214" s="8"/>
      <c r="J1214" s="8"/>
      <c r="K1214" s="5"/>
      <c r="L1214" s="5"/>
      <c r="M1214" s="5"/>
      <c r="N1214" s="5"/>
      <c r="O1214" s="5"/>
    </row>
    <row r="1215" spans="2:15" x14ac:dyDescent="0.25">
      <c r="B1215" s="1"/>
      <c r="C1215" s="1"/>
      <c r="D1215" s="8"/>
      <c r="E1215" s="8"/>
      <c r="F1215" s="8"/>
      <c r="G1215" s="8"/>
      <c r="H1215" s="8"/>
      <c r="I1215" s="8"/>
      <c r="J1215" s="8"/>
      <c r="K1215" s="5"/>
      <c r="L1215" s="5"/>
      <c r="M1215" s="5"/>
      <c r="N1215" s="5"/>
      <c r="O1215" s="5"/>
    </row>
    <row r="1216" spans="2:15" x14ac:dyDescent="0.25">
      <c r="B1216" s="1"/>
      <c r="C1216" s="1"/>
      <c r="D1216" s="8"/>
      <c r="E1216" s="8"/>
      <c r="F1216" s="8"/>
      <c r="G1216" s="8"/>
      <c r="H1216" s="8"/>
      <c r="I1216" s="8"/>
      <c r="J1216" s="8"/>
      <c r="K1216" s="5"/>
      <c r="L1216" s="5"/>
      <c r="M1216" s="5"/>
      <c r="N1216" s="5"/>
      <c r="O1216" s="5"/>
    </row>
    <row r="1217" spans="2:15" x14ac:dyDescent="0.25">
      <c r="B1217" s="1"/>
      <c r="C1217" s="1"/>
      <c r="D1217" s="8"/>
      <c r="E1217" s="8"/>
      <c r="F1217" s="8"/>
      <c r="G1217" s="8"/>
      <c r="H1217" s="8"/>
      <c r="I1217" s="8"/>
      <c r="J1217" s="8"/>
      <c r="K1217" s="5"/>
      <c r="L1217" s="5"/>
      <c r="M1217" s="5"/>
      <c r="N1217" s="5"/>
      <c r="O1217" s="5"/>
    </row>
    <row r="1218" spans="2:15" x14ac:dyDescent="0.25">
      <c r="B1218" s="1"/>
      <c r="C1218" s="1"/>
      <c r="D1218" s="8"/>
      <c r="E1218" s="8"/>
      <c r="F1218" s="8"/>
      <c r="G1218" s="8"/>
      <c r="H1218" s="8"/>
      <c r="I1218" s="8"/>
      <c r="J1218" s="8"/>
      <c r="K1218" s="5"/>
      <c r="L1218" s="5"/>
      <c r="M1218" s="5"/>
      <c r="N1218" s="5"/>
      <c r="O1218" s="5"/>
    </row>
    <row r="1219" spans="2:15" x14ac:dyDescent="0.25">
      <c r="B1219" s="1"/>
      <c r="C1219" s="1"/>
      <c r="D1219" s="8"/>
      <c r="E1219" s="8"/>
      <c r="F1219" s="8"/>
      <c r="G1219" s="8"/>
      <c r="H1219" s="8"/>
      <c r="I1219" s="8"/>
      <c r="J1219" s="8"/>
      <c r="K1219" s="5"/>
      <c r="L1219" s="5"/>
      <c r="M1219" s="5"/>
      <c r="N1219" s="5"/>
      <c r="O1219" s="5"/>
    </row>
    <row r="1220" spans="2:15" x14ac:dyDescent="0.25">
      <c r="B1220" s="1"/>
      <c r="C1220" s="1"/>
      <c r="D1220" s="8"/>
      <c r="E1220" s="8"/>
      <c r="F1220" s="8"/>
      <c r="G1220" s="8"/>
      <c r="H1220" s="8"/>
      <c r="I1220" s="8"/>
      <c r="J1220" s="8"/>
      <c r="K1220" s="5"/>
      <c r="L1220" s="5"/>
      <c r="M1220" s="5"/>
      <c r="N1220" s="5"/>
      <c r="O1220" s="5"/>
    </row>
    <row r="1221" spans="2:15" x14ac:dyDescent="0.25">
      <c r="B1221" s="1"/>
      <c r="C1221" s="1"/>
      <c r="D1221" s="8"/>
      <c r="E1221" s="8"/>
      <c r="F1221" s="8"/>
      <c r="G1221" s="8"/>
      <c r="H1221" s="8"/>
      <c r="I1221" s="8"/>
      <c r="J1221" s="8"/>
      <c r="K1221" s="5"/>
      <c r="L1221" s="5"/>
      <c r="M1221" s="5"/>
      <c r="N1221" s="5"/>
      <c r="O1221" s="5"/>
    </row>
    <row r="1222" spans="2:15" x14ac:dyDescent="0.25">
      <c r="B1222" s="1"/>
      <c r="C1222" s="1"/>
      <c r="D1222" s="8"/>
      <c r="E1222" s="8"/>
      <c r="F1222" s="8"/>
      <c r="G1222" s="8"/>
      <c r="H1222" s="8"/>
      <c r="I1222" s="8"/>
      <c r="J1222" s="8"/>
      <c r="K1222" s="5"/>
      <c r="L1222" s="5"/>
      <c r="M1222" s="5"/>
      <c r="N1222" s="5"/>
      <c r="O1222" s="5"/>
    </row>
    <row r="1223" spans="2:15" x14ac:dyDescent="0.25">
      <c r="B1223" s="1"/>
      <c r="C1223" s="1"/>
      <c r="D1223" s="8"/>
      <c r="E1223" s="8"/>
      <c r="F1223" s="8"/>
      <c r="G1223" s="8"/>
      <c r="H1223" s="8"/>
      <c r="I1223" s="8"/>
      <c r="J1223" s="8"/>
      <c r="K1223" s="5"/>
      <c r="L1223" s="5"/>
      <c r="M1223" s="5"/>
      <c r="N1223" s="5"/>
      <c r="O1223" s="5"/>
    </row>
    <row r="1224" spans="2:15" x14ac:dyDescent="0.25">
      <c r="B1224" s="1"/>
      <c r="C1224" s="1"/>
      <c r="D1224" s="8"/>
      <c r="E1224" s="8"/>
      <c r="F1224" s="8"/>
      <c r="G1224" s="8"/>
      <c r="H1224" s="8"/>
      <c r="I1224" s="8"/>
      <c r="J1224" s="8"/>
      <c r="K1224" s="5"/>
      <c r="L1224" s="5"/>
      <c r="M1224" s="5"/>
      <c r="N1224" s="5"/>
      <c r="O1224" s="5"/>
    </row>
    <row r="1225" spans="2:15" x14ac:dyDescent="0.25">
      <c r="B1225" s="1"/>
      <c r="C1225" s="1"/>
      <c r="D1225" s="8"/>
      <c r="E1225" s="8"/>
      <c r="F1225" s="8"/>
      <c r="G1225" s="8"/>
      <c r="H1225" s="8"/>
      <c r="I1225" s="8"/>
      <c r="J1225" s="8"/>
      <c r="K1225" s="5"/>
      <c r="L1225" s="5"/>
      <c r="M1225" s="5"/>
      <c r="N1225" s="5"/>
      <c r="O1225" s="5"/>
    </row>
    <row r="1226" spans="2:15" x14ac:dyDescent="0.25">
      <c r="B1226" s="1"/>
      <c r="C1226" s="1"/>
      <c r="D1226" s="8"/>
      <c r="E1226" s="8"/>
      <c r="F1226" s="8"/>
      <c r="G1226" s="8"/>
      <c r="H1226" s="8"/>
      <c r="I1226" s="8"/>
      <c r="J1226" s="8"/>
      <c r="K1226" s="5"/>
      <c r="L1226" s="5"/>
      <c r="M1226" s="5"/>
      <c r="N1226" s="5"/>
      <c r="O1226" s="5"/>
    </row>
    <row r="1227" spans="2:15" x14ac:dyDescent="0.25">
      <c r="B1227" s="1"/>
      <c r="C1227" s="1"/>
      <c r="D1227" s="8"/>
      <c r="E1227" s="8"/>
      <c r="F1227" s="8"/>
      <c r="G1227" s="8"/>
      <c r="H1227" s="8"/>
      <c r="I1227" s="8"/>
      <c r="J1227" s="8"/>
      <c r="K1227" s="5"/>
      <c r="L1227" s="5"/>
      <c r="M1227" s="5"/>
      <c r="N1227" s="5"/>
      <c r="O1227" s="5"/>
    </row>
    <row r="1228" spans="2:15" x14ac:dyDescent="0.25">
      <c r="B1228" s="1"/>
      <c r="C1228" s="1"/>
      <c r="D1228" s="8"/>
      <c r="E1228" s="8"/>
      <c r="F1228" s="8"/>
      <c r="G1228" s="8"/>
      <c r="H1228" s="8"/>
      <c r="I1228" s="8"/>
      <c r="J1228" s="8"/>
      <c r="K1228" s="5"/>
      <c r="L1228" s="5"/>
      <c r="M1228" s="5"/>
      <c r="N1228" s="5"/>
      <c r="O1228" s="5"/>
    </row>
    <row r="1229" spans="2:15" x14ac:dyDescent="0.25">
      <c r="B1229" s="1"/>
      <c r="C1229" s="1"/>
      <c r="D1229" s="8"/>
      <c r="E1229" s="8"/>
      <c r="F1229" s="8"/>
      <c r="G1229" s="8"/>
      <c r="H1229" s="8"/>
      <c r="I1229" s="8"/>
      <c r="J1229" s="8"/>
      <c r="K1229" s="5"/>
      <c r="L1229" s="5"/>
      <c r="M1229" s="5"/>
      <c r="N1229" s="5"/>
      <c r="O1229" s="5"/>
    </row>
    <row r="1230" spans="2:15" x14ac:dyDescent="0.25">
      <c r="B1230" s="1"/>
      <c r="C1230" s="1"/>
      <c r="D1230" s="8"/>
      <c r="E1230" s="8"/>
      <c r="F1230" s="8"/>
      <c r="G1230" s="8"/>
      <c r="H1230" s="8"/>
      <c r="I1230" s="8"/>
      <c r="J1230" s="8"/>
      <c r="K1230" s="5"/>
      <c r="L1230" s="5"/>
      <c r="M1230" s="5"/>
      <c r="N1230" s="5"/>
      <c r="O1230" s="5"/>
    </row>
    <row r="1231" spans="2:15" x14ac:dyDescent="0.25">
      <c r="B1231" s="1"/>
      <c r="C1231" s="1"/>
      <c r="D1231" s="8"/>
      <c r="E1231" s="8"/>
      <c r="F1231" s="8"/>
      <c r="G1231" s="8"/>
      <c r="H1231" s="8"/>
      <c r="I1231" s="8"/>
      <c r="J1231" s="8"/>
      <c r="K1231" s="5"/>
      <c r="L1231" s="5"/>
      <c r="M1231" s="5"/>
      <c r="N1231" s="5"/>
      <c r="O1231" s="5"/>
    </row>
    <row r="1232" spans="2:15" x14ac:dyDescent="0.25">
      <c r="B1232" s="1"/>
      <c r="C1232" s="1"/>
      <c r="D1232" s="8"/>
      <c r="E1232" s="8"/>
      <c r="F1232" s="8"/>
      <c r="G1232" s="8"/>
      <c r="H1232" s="8"/>
      <c r="I1232" s="8"/>
      <c r="J1232" s="8"/>
      <c r="K1232" s="5"/>
      <c r="L1232" s="5"/>
      <c r="M1232" s="5"/>
      <c r="N1232" s="5"/>
      <c r="O1232" s="5"/>
    </row>
    <row r="1233" spans="2:15" x14ac:dyDescent="0.25">
      <c r="B1233" s="1"/>
      <c r="C1233" s="1"/>
      <c r="D1233" s="8"/>
      <c r="E1233" s="8"/>
      <c r="F1233" s="8"/>
      <c r="G1233" s="8"/>
      <c r="H1233" s="8"/>
      <c r="I1233" s="8"/>
      <c r="J1233" s="8"/>
      <c r="K1233" s="5"/>
      <c r="L1233" s="5"/>
      <c r="M1233" s="5"/>
      <c r="N1233" s="5"/>
      <c r="O1233" s="5"/>
    </row>
    <row r="1234" spans="2:15" x14ac:dyDescent="0.25">
      <c r="B1234" s="1"/>
      <c r="C1234" s="1"/>
      <c r="D1234" s="8"/>
      <c r="E1234" s="8"/>
      <c r="F1234" s="8"/>
      <c r="G1234" s="8"/>
      <c r="H1234" s="8"/>
      <c r="I1234" s="8"/>
      <c r="J1234" s="8"/>
      <c r="K1234" s="5"/>
      <c r="L1234" s="5"/>
      <c r="M1234" s="5"/>
      <c r="N1234" s="5"/>
      <c r="O1234" s="5"/>
    </row>
    <row r="1235" spans="2:15" x14ac:dyDescent="0.25">
      <c r="B1235" s="1"/>
      <c r="C1235" s="1"/>
      <c r="D1235" s="8"/>
      <c r="E1235" s="8"/>
      <c r="F1235" s="8"/>
      <c r="G1235" s="8"/>
      <c r="H1235" s="8"/>
      <c r="I1235" s="8"/>
      <c r="J1235" s="8"/>
      <c r="K1235" s="5"/>
      <c r="L1235" s="5"/>
      <c r="M1235" s="5"/>
      <c r="N1235" s="5"/>
      <c r="O1235" s="5"/>
    </row>
    <row r="1236" spans="2:15" x14ac:dyDescent="0.25">
      <c r="B1236" s="1"/>
      <c r="C1236" s="1"/>
      <c r="D1236" s="8"/>
      <c r="E1236" s="8"/>
      <c r="F1236" s="8"/>
      <c r="G1236" s="8"/>
      <c r="H1236" s="8"/>
      <c r="I1236" s="8"/>
      <c r="J1236" s="8"/>
      <c r="K1236" s="5"/>
      <c r="L1236" s="5"/>
      <c r="M1236" s="5"/>
      <c r="N1236" s="5"/>
      <c r="O1236" s="5"/>
    </row>
    <row r="1237" spans="2:15" x14ac:dyDescent="0.25">
      <c r="B1237" s="1"/>
      <c r="C1237" s="1"/>
      <c r="D1237" s="8"/>
      <c r="E1237" s="8"/>
      <c r="F1237" s="8"/>
      <c r="G1237" s="8"/>
      <c r="H1237" s="8"/>
      <c r="I1237" s="8"/>
      <c r="J1237" s="8"/>
      <c r="K1237" s="5"/>
      <c r="L1237" s="5"/>
      <c r="M1237" s="5"/>
      <c r="N1237" s="5"/>
      <c r="O1237" s="5"/>
    </row>
    <row r="1238" spans="2:15" x14ac:dyDescent="0.25">
      <c r="B1238" s="1"/>
      <c r="C1238" s="1"/>
      <c r="D1238" s="8"/>
      <c r="E1238" s="8"/>
      <c r="F1238" s="8"/>
      <c r="G1238" s="8"/>
      <c r="H1238" s="8"/>
      <c r="I1238" s="8"/>
      <c r="J1238" s="8"/>
      <c r="K1238" s="5"/>
      <c r="L1238" s="5"/>
      <c r="M1238" s="5"/>
      <c r="N1238" s="5"/>
      <c r="O1238" s="5"/>
    </row>
    <row r="1239" spans="2:15" x14ac:dyDescent="0.25">
      <c r="B1239" s="1"/>
      <c r="C1239" s="1"/>
      <c r="D1239" s="8"/>
      <c r="E1239" s="8"/>
      <c r="F1239" s="8"/>
      <c r="G1239" s="8"/>
      <c r="H1239" s="8"/>
      <c r="I1239" s="8"/>
      <c r="J1239" s="8"/>
      <c r="K1239" s="5"/>
      <c r="L1239" s="5"/>
      <c r="M1239" s="5"/>
      <c r="N1239" s="5"/>
      <c r="O1239" s="5"/>
    </row>
    <row r="1240" spans="2:15" x14ac:dyDescent="0.25">
      <c r="B1240" s="1"/>
      <c r="C1240" s="1"/>
      <c r="D1240" s="8"/>
      <c r="E1240" s="8"/>
      <c r="F1240" s="8"/>
      <c r="G1240" s="8"/>
      <c r="H1240" s="8"/>
      <c r="I1240" s="8"/>
      <c r="J1240" s="8"/>
      <c r="K1240" s="5"/>
      <c r="L1240" s="5"/>
      <c r="M1240" s="5"/>
      <c r="N1240" s="5"/>
      <c r="O1240" s="5"/>
    </row>
    <row r="1241" spans="2:15" x14ac:dyDescent="0.25">
      <c r="B1241" s="1"/>
      <c r="C1241" s="1"/>
      <c r="D1241" s="8"/>
      <c r="E1241" s="8"/>
      <c r="F1241" s="8"/>
      <c r="G1241" s="8"/>
      <c r="H1241" s="8"/>
      <c r="I1241" s="8"/>
      <c r="J1241" s="8"/>
      <c r="K1241" s="5"/>
      <c r="L1241" s="5"/>
      <c r="M1241" s="5"/>
      <c r="N1241" s="5"/>
      <c r="O1241" s="5"/>
    </row>
    <row r="1242" spans="2:15" x14ac:dyDescent="0.25">
      <c r="B1242" s="1"/>
      <c r="C1242" s="1"/>
      <c r="D1242" s="8"/>
      <c r="E1242" s="8"/>
      <c r="F1242" s="8"/>
      <c r="G1242" s="8"/>
      <c r="H1242" s="8"/>
      <c r="I1242" s="8"/>
      <c r="J1242" s="8"/>
      <c r="K1242" s="5"/>
      <c r="L1242" s="5"/>
      <c r="M1242" s="5"/>
      <c r="N1242" s="5"/>
      <c r="O1242" s="5"/>
    </row>
    <row r="1243" spans="2:15" x14ac:dyDescent="0.25">
      <c r="B1243" s="1"/>
      <c r="C1243" s="1"/>
      <c r="D1243" s="8"/>
      <c r="E1243" s="8"/>
      <c r="F1243" s="8"/>
      <c r="G1243" s="8"/>
      <c r="H1243" s="8"/>
      <c r="I1243" s="8"/>
      <c r="J1243" s="8"/>
      <c r="K1243" s="5"/>
      <c r="L1243" s="5"/>
      <c r="M1243" s="5"/>
      <c r="N1243" s="5"/>
      <c r="O1243" s="5"/>
    </row>
    <row r="1244" spans="2:15" x14ac:dyDescent="0.25">
      <c r="B1244" s="1"/>
      <c r="C1244" s="1"/>
      <c r="D1244" s="8"/>
      <c r="E1244" s="8"/>
      <c r="F1244" s="8"/>
      <c r="G1244" s="8"/>
      <c r="H1244" s="8"/>
      <c r="I1244" s="8"/>
      <c r="J1244" s="8"/>
      <c r="K1244" s="5"/>
      <c r="L1244" s="5"/>
      <c r="M1244" s="5"/>
      <c r="N1244" s="5"/>
      <c r="O1244" s="5"/>
    </row>
    <row r="1245" spans="2:15" x14ac:dyDescent="0.25">
      <c r="B1245" s="1"/>
      <c r="C1245" s="1"/>
      <c r="D1245" s="8"/>
      <c r="E1245" s="8"/>
      <c r="F1245" s="8"/>
      <c r="G1245" s="8"/>
      <c r="H1245" s="8"/>
      <c r="I1245" s="8"/>
      <c r="J1245" s="8"/>
      <c r="K1245" s="5"/>
      <c r="L1245" s="5"/>
      <c r="M1245" s="5"/>
      <c r="N1245" s="5"/>
      <c r="O1245" s="5"/>
    </row>
    <row r="1246" spans="2:15" x14ac:dyDescent="0.25">
      <c r="B1246" s="1"/>
      <c r="C1246" s="1"/>
      <c r="D1246" s="8"/>
      <c r="E1246" s="8"/>
      <c r="F1246" s="8"/>
      <c r="G1246" s="8"/>
      <c r="H1246" s="8"/>
      <c r="I1246" s="8"/>
      <c r="J1246" s="8"/>
      <c r="K1246" s="5"/>
      <c r="L1246" s="5"/>
      <c r="M1246" s="5"/>
      <c r="N1246" s="5"/>
      <c r="O1246" s="5"/>
    </row>
    <row r="1247" spans="2:15" x14ac:dyDescent="0.25">
      <c r="B1247" s="1"/>
      <c r="C1247" s="1"/>
      <c r="D1247" s="8"/>
      <c r="E1247" s="8"/>
      <c r="F1247" s="8"/>
      <c r="G1247" s="8"/>
      <c r="H1247" s="8"/>
      <c r="I1247" s="8"/>
      <c r="J1247" s="8"/>
      <c r="K1247" s="5"/>
      <c r="L1247" s="5"/>
      <c r="M1247" s="5"/>
      <c r="N1247" s="5"/>
      <c r="O1247" s="5"/>
    </row>
    <row r="1248" spans="2:15" x14ac:dyDescent="0.25">
      <c r="B1248" s="1"/>
      <c r="C1248" s="1"/>
      <c r="D1248" s="8"/>
      <c r="E1248" s="8"/>
      <c r="F1248" s="8"/>
      <c r="G1248" s="8"/>
      <c r="H1248" s="8"/>
      <c r="I1248" s="8"/>
      <c r="J1248" s="8"/>
      <c r="K1248" s="5"/>
      <c r="L1248" s="5"/>
      <c r="M1248" s="5"/>
      <c r="N1248" s="5"/>
      <c r="O1248" s="5"/>
    </row>
    <row r="1249" spans="2:15" x14ac:dyDescent="0.25">
      <c r="B1249" s="1"/>
      <c r="C1249" s="1"/>
      <c r="D1249" s="8"/>
      <c r="E1249" s="8"/>
      <c r="F1249" s="8"/>
      <c r="G1249" s="8"/>
      <c r="H1249" s="8"/>
      <c r="I1249" s="8"/>
      <c r="J1249" s="8"/>
      <c r="K1249" s="5"/>
      <c r="L1249" s="5"/>
      <c r="M1249" s="5"/>
      <c r="N1249" s="5"/>
      <c r="O1249" s="5"/>
    </row>
    <row r="1250" spans="2:15" x14ac:dyDescent="0.25">
      <c r="B1250" s="1"/>
      <c r="C1250" s="1"/>
      <c r="D1250" s="8"/>
      <c r="E1250" s="8"/>
      <c r="F1250" s="8"/>
      <c r="G1250" s="8"/>
      <c r="H1250" s="8"/>
      <c r="I1250" s="8"/>
      <c r="J1250" s="8"/>
      <c r="K1250" s="5"/>
      <c r="L1250" s="5"/>
      <c r="M1250" s="5"/>
      <c r="N1250" s="5"/>
      <c r="O1250" s="5"/>
    </row>
    <row r="1251" spans="2:15" x14ac:dyDescent="0.25">
      <c r="B1251" s="1"/>
      <c r="C1251" s="1"/>
      <c r="D1251" s="8"/>
      <c r="E1251" s="8"/>
      <c r="F1251" s="8"/>
      <c r="G1251" s="8"/>
      <c r="H1251" s="8"/>
      <c r="I1251" s="8"/>
      <c r="J1251" s="8"/>
      <c r="K1251" s="5"/>
      <c r="L1251" s="5"/>
      <c r="M1251" s="5"/>
      <c r="N1251" s="5"/>
      <c r="O1251" s="5"/>
    </row>
    <row r="1252" spans="2:15" x14ac:dyDescent="0.25">
      <c r="B1252" s="1"/>
      <c r="C1252" s="1"/>
      <c r="D1252" s="8"/>
      <c r="E1252" s="8"/>
      <c r="F1252" s="8"/>
      <c r="G1252" s="8"/>
      <c r="H1252" s="8"/>
      <c r="I1252" s="8"/>
      <c r="J1252" s="8"/>
      <c r="K1252" s="5"/>
      <c r="L1252" s="5"/>
      <c r="M1252" s="5"/>
      <c r="N1252" s="5"/>
      <c r="O1252" s="5"/>
    </row>
    <row r="1253" spans="2:15" x14ac:dyDescent="0.25">
      <c r="B1253" s="1"/>
      <c r="C1253" s="1"/>
      <c r="D1253" s="8"/>
      <c r="E1253" s="8"/>
      <c r="F1253" s="8"/>
      <c r="G1253" s="8"/>
      <c r="H1253" s="8"/>
      <c r="I1253" s="8"/>
      <c r="J1253" s="8"/>
      <c r="K1253" s="5"/>
      <c r="L1253" s="5"/>
      <c r="M1253" s="5"/>
      <c r="N1253" s="5"/>
      <c r="O1253" s="5"/>
    </row>
    <row r="1254" spans="2:15" x14ac:dyDescent="0.25">
      <c r="B1254" s="1"/>
      <c r="C1254" s="1"/>
      <c r="D1254" s="8"/>
      <c r="E1254" s="8"/>
      <c r="F1254" s="8"/>
      <c r="G1254" s="8"/>
      <c r="H1254" s="8"/>
      <c r="I1254" s="8"/>
      <c r="J1254" s="8"/>
      <c r="K1254" s="5"/>
      <c r="L1254" s="5"/>
      <c r="M1254" s="5"/>
      <c r="N1254" s="5"/>
      <c r="O1254" s="5"/>
    </row>
    <row r="1255" spans="2:15" x14ac:dyDescent="0.25">
      <c r="B1255" s="1"/>
      <c r="C1255" s="1"/>
      <c r="D1255" s="8"/>
      <c r="E1255" s="8"/>
      <c r="F1255" s="8"/>
      <c r="G1255" s="8"/>
      <c r="H1255" s="8"/>
      <c r="I1255" s="8"/>
      <c r="J1255" s="8"/>
      <c r="K1255" s="5"/>
      <c r="L1255" s="5"/>
      <c r="M1255" s="5"/>
      <c r="N1255" s="5"/>
      <c r="O1255" s="5"/>
    </row>
    <row r="1256" spans="2:15" x14ac:dyDescent="0.25">
      <c r="B1256" s="1"/>
      <c r="C1256" s="1"/>
      <c r="D1256" s="8"/>
      <c r="E1256" s="8"/>
      <c r="F1256" s="8"/>
      <c r="G1256" s="8"/>
      <c r="H1256" s="8"/>
      <c r="I1256" s="8"/>
      <c r="J1256" s="8"/>
      <c r="K1256" s="5"/>
      <c r="L1256" s="5"/>
      <c r="M1256" s="5"/>
      <c r="N1256" s="5"/>
      <c r="O1256" s="5"/>
    </row>
    <row r="1257" spans="2:15" x14ac:dyDescent="0.25">
      <c r="B1257" s="1"/>
      <c r="C1257" s="1"/>
      <c r="D1257" s="8"/>
      <c r="E1257" s="8"/>
      <c r="F1257" s="8"/>
      <c r="G1257" s="8"/>
      <c r="H1257" s="8"/>
      <c r="I1257" s="8"/>
      <c r="J1257" s="8"/>
      <c r="K1257" s="5"/>
      <c r="L1257" s="5"/>
      <c r="M1257" s="5"/>
      <c r="N1257" s="5"/>
      <c r="O1257" s="5"/>
    </row>
    <row r="1258" spans="2:15" x14ac:dyDescent="0.25">
      <c r="B1258" s="1"/>
      <c r="C1258" s="1"/>
      <c r="D1258" s="8"/>
      <c r="E1258" s="8"/>
      <c r="F1258" s="8"/>
      <c r="G1258" s="8"/>
      <c r="H1258" s="8"/>
      <c r="I1258" s="8"/>
      <c r="J1258" s="8"/>
      <c r="K1258" s="5"/>
      <c r="L1258" s="5"/>
      <c r="M1258" s="5"/>
      <c r="N1258" s="5"/>
      <c r="O1258" s="5"/>
    </row>
    <row r="1259" spans="2:15" x14ac:dyDescent="0.25">
      <c r="B1259" s="1"/>
      <c r="C1259" s="1"/>
      <c r="D1259" s="8"/>
      <c r="E1259" s="8"/>
      <c r="F1259" s="8"/>
      <c r="G1259" s="8"/>
      <c r="H1259" s="8"/>
      <c r="I1259" s="8"/>
      <c r="J1259" s="8"/>
      <c r="K1259" s="5"/>
      <c r="L1259" s="5"/>
      <c r="M1259" s="5"/>
      <c r="N1259" s="5"/>
      <c r="O1259" s="5"/>
    </row>
    <row r="1260" spans="2:15" x14ac:dyDescent="0.25">
      <c r="B1260" s="1"/>
      <c r="C1260" s="1"/>
      <c r="D1260" s="8"/>
      <c r="E1260" s="8"/>
      <c r="F1260" s="8"/>
      <c r="G1260" s="8"/>
      <c r="H1260" s="8"/>
      <c r="I1260" s="8"/>
      <c r="J1260" s="8"/>
      <c r="K1260" s="5"/>
      <c r="L1260" s="5"/>
      <c r="M1260" s="5"/>
      <c r="N1260" s="5"/>
      <c r="O1260" s="5"/>
    </row>
    <row r="1261" spans="2:15" x14ac:dyDescent="0.25">
      <c r="B1261" s="1"/>
      <c r="C1261" s="1"/>
      <c r="D1261" s="8"/>
      <c r="E1261" s="8"/>
      <c r="F1261" s="8"/>
      <c r="G1261" s="8"/>
      <c r="H1261" s="8"/>
      <c r="I1261" s="8"/>
      <c r="J1261" s="8"/>
      <c r="K1261" s="5"/>
      <c r="L1261" s="5"/>
      <c r="M1261" s="5"/>
      <c r="N1261" s="5"/>
      <c r="O1261" s="5"/>
    </row>
    <row r="1262" spans="2:15" x14ac:dyDescent="0.25">
      <c r="B1262" s="1"/>
      <c r="C1262" s="1"/>
      <c r="D1262" s="8"/>
      <c r="E1262" s="8"/>
      <c r="F1262" s="8"/>
      <c r="G1262" s="8"/>
      <c r="H1262" s="8"/>
      <c r="I1262" s="8"/>
      <c r="J1262" s="8"/>
      <c r="K1262" s="5"/>
      <c r="L1262" s="5"/>
      <c r="M1262" s="5"/>
      <c r="N1262" s="5"/>
      <c r="O1262" s="5"/>
    </row>
    <row r="1263" spans="2:15" x14ac:dyDescent="0.25">
      <c r="B1263" s="1"/>
      <c r="C1263" s="1"/>
      <c r="D1263" s="8"/>
      <c r="E1263" s="8"/>
      <c r="F1263" s="8"/>
      <c r="G1263" s="8"/>
      <c r="H1263" s="8"/>
      <c r="I1263" s="8"/>
      <c r="J1263" s="8"/>
      <c r="K1263" s="5"/>
      <c r="L1263" s="5"/>
      <c r="M1263" s="5"/>
      <c r="N1263" s="5"/>
      <c r="O1263" s="5"/>
    </row>
    <row r="1264" spans="2:15" x14ac:dyDescent="0.25">
      <c r="B1264" s="1"/>
      <c r="C1264" s="1"/>
      <c r="D1264" s="8"/>
      <c r="E1264" s="8"/>
      <c r="F1264" s="8"/>
      <c r="G1264" s="8"/>
      <c r="H1264" s="8"/>
      <c r="I1264" s="8"/>
      <c r="J1264" s="8"/>
      <c r="K1264" s="5"/>
      <c r="L1264" s="5"/>
      <c r="M1264" s="5"/>
      <c r="N1264" s="5"/>
      <c r="O1264" s="5"/>
    </row>
    <row r="1265" spans="2:15" x14ac:dyDescent="0.25">
      <c r="B1265" s="1"/>
      <c r="C1265" s="1"/>
      <c r="D1265" s="8"/>
      <c r="E1265" s="8"/>
      <c r="F1265" s="8"/>
      <c r="G1265" s="8"/>
      <c r="H1265" s="8"/>
      <c r="I1265" s="8"/>
      <c r="J1265" s="8"/>
      <c r="K1265" s="5"/>
      <c r="L1265" s="5"/>
      <c r="M1265" s="5"/>
      <c r="N1265" s="5"/>
      <c r="O1265" s="5"/>
    </row>
    <row r="1266" spans="2:15" x14ac:dyDescent="0.25">
      <c r="B1266" s="1"/>
      <c r="C1266" s="1"/>
      <c r="D1266" s="8"/>
      <c r="E1266" s="8"/>
      <c r="F1266" s="8"/>
      <c r="G1266" s="8"/>
      <c r="H1266" s="8"/>
      <c r="I1266" s="8"/>
      <c r="J1266" s="8"/>
      <c r="K1266" s="5"/>
      <c r="L1266" s="5"/>
      <c r="M1266" s="5"/>
      <c r="N1266" s="5"/>
      <c r="O1266" s="5"/>
    </row>
    <row r="1267" spans="2:15" x14ac:dyDescent="0.25">
      <c r="B1267" s="1"/>
      <c r="C1267" s="1"/>
      <c r="D1267" s="8"/>
      <c r="E1267" s="8"/>
      <c r="F1267" s="8"/>
      <c r="G1267" s="8"/>
      <c r="H1267" s="8"/>
      <c r="I1267" s="8"/>
      <c r="J1267" s="8"/>
      <c r="K1267" s="5"/>
      <c r="L1267" s="5"/>
      <c r="M1267" s="5"/>
      <c r="N1267" s="5"/>
      <c r="O1267" s="5"/>
    </row>
    <row r="1268" spans="2:15" x14ac:dyDescent="0.25">
      <c r="B1268" s="1"/>
      <c r="C1268" s="1"/>
      <c r="D1268" s="8"/>
      <c r="E1268" s="8"/>
      <c r="F1268" s="8"/>
      <c r="G1268" s="8"/>
      <c r="H1268" s="8"/>
      <c r="I1268" s="8"/>
      <c r="J1268" s="8"/>
      <c r="K1268" s="5"/>
      <c r="L1268" s="5"/>
      <c r="M1268" s="5"/>
      <c r="N1268" s="5"/>
      <c r="O1268" s="5"/>
    </row>
    <row r="1269" spans="2:15" x14ac:dyDescent="0.25">
      <c r="B1269" s="1"/>
      <c r="C1269" s="1"/>
      <c r="D1269" s="8"/>
      <c r="E1269" s="8"/>
      <c r="F1269" s="8"/>
      <c r="G1269" s="8"/>
      <c r="H1269" s="8"/>
      <c r="I1269" s="8"/>
      <c r="J1269" s="8"/>
      <c r="K1269" s="5"/>
      <c r="L1269" s="5"/>
      <c r="M1269" s="5"/>
      <c r="N1269" s="5"/>
      <c r="O1269" s="5"/>
    </row>
    <row r="1270" spans="2:15" x14ac:dyDescent="0.25">
      <c r="B1270" s="1"/>
      <c r="C1270" s="1"/>
      <c r="D1270" s="8"/>
      <c r="E1270" s="8"/>
      <c r="F1270" s="8"/>
      <c r="G1270" s="8"/>
      <c r="H1270" s="8"/>
      <c r="I1270" s="8"/>
      <c r="J1270" s="8"/>
      <c r="K1270" s="5"/>
      <c r="L1270" s="5"/>
      <c r="M1270" s="5"/>
      <c r="N1270" s="5"/>
      <c r="O1270" s="5"/>
    </row>
    <row r="1271" spans="2:15" x14ac:dyDescent="0.25">
      <c r="B1271" s="1"/>
      <c r="C1271" s="1"/>
      <c r="D1271" s="8"/>
      <c r="E1271" s="8"/>
      <c r="F1271" s="8"/>
      <c r="G1271" s="8"/>
      <c r="H1271" s="8"/>
      <c r="I1271" s="8"/>
      <c r="J1271" s="8"/>
      <c r="K1271" s="5"/>
      <c r="L1271" s="5"/>
      <c r="M1271" s="5"/>
      <c r="N1271" s="5"/>
      <c r="O1271" s="5"/>
    </row>
    <row r="1272" spans="2:15" x14ac:dyDescent="0.25">
      <c r="B1272" s="1"/>
      <c r="C1272" s="1"/>
      <c r="D1272" s="8"/>
      <c r="E1272" s="8"/>
      <c r="F1272" s="8"/>
      <c r="G1272" s="8"/>
      <c r="H1272" s="8"/>
      <c r="I1272" s="8"/>
      <c r="J1272" s="8"/>
      <c r="K1272" s="5"/>
      <c r="L1272" s="5"/>
      <c r="M1272" s="5"/>
      <c r="N1272" s="5"/>
      <c r="O1272" s="5"/>
    </row>
    <row r="1273" spans="2:15" x14ac:dyDescent="0.25">
      <c r="B1273" s="1"/>
      <c r="C1273" s="1"/>
      <c r="D1273" s="8"/>
      <c r="E1273" s="8"/>
      <c r="F1273" s="8"/>
      <c r="G1273" s="8"/>
      <c r="H1273" s="8"/>
      <c r="I1273" s="8"/>
      <c r="J1273" s="8"/>
      <c r="K1273" s="5"/>
      <c r="L1273" s="5"/>
      <c r="M1273" s="5"/>
      <c r="N1273" s="5"/>
      <c r="O1273" s="5"/>
    </row>
    <row r="1274" spans="2:15" x14ac:dyDescent="0.25">
      <c r="B1274" s="1"/>
      <c r="C1274" s="1"/>
      <c r="D1274" s="8"/>
      <c r="E1274" s="8"/>
      <c r="F1274" s="8"/>
      <c r="G1274" s="8"/>
      <c r="H1274" s="8"/>
      <c r="I1274" s="8"/>
      <c r="J1274" s="8"/>
      <c r="K1274" s="5"/>
      <c r="L1274" s="5"/>
      <c r="M1274" s="5"/>
      <c r="N1274" s="5"/>
      <c r="O1274" s="5"/>
    </row>
    <row r="1275" spans="2:15" x14ac:dyDescent="0.25">
      <c r="B1275" s="1"/>
      <c r="C1275" s="1"/>
      <c r="D1275" s="8"/>
      <c r="E1275" s="8"/>
      <c r="F1275" s="8"/>
      <c r="G1275" s="8"/>
      <c r="H1275" s="8"/>
      <c r="I1275" s="8"/>
      <c r="J1275" s="8"/>
      <c r="K1275" s="5"/>
      <c r="L1275" s="5"/>
      <c r="M1275" s="5"/>
      <c r="N1275" s="5"/>
      <c r="O1275" s="5"/>
    </row>
    <row r="1276" spans="2:15" x14ac:dyDescent="0.25">
      <c r="B1276" s="1"/>
      <c r="C1276" s="1"/>
      <c r="D1276" s="8"/>
      <c r="E1276" s="8"/>
      <c r="F1276" s="8"/>
      <c r="G1276" s="8"/>
      <c r="H1276" s="8"/>
      <c r="I1276" s="8"/>
      <c r="J1276" s="8"/>
      <c r="K1276" s="5"/>
      <c r="L1276" s="5"/>
      <c r="M1276" s="5"/>
      <c r="N1276" s="5"/>
      <c r="O1276" s="5"/>
    </row>
    <row r="1277" spans="2:15" x14ac:dyDescent="0.25">
      <c r="B1277" s="1"/>
      <c r="C1277" s="1"/>
      <c r="D1277" s="8"/>
      <c r="E1277" s="8"/>
      <c r="F1277" s="8"/>
      <c r="G1277" s="8"/>
      <c r="H1277" s="8"/>
      <c r="I1277" s="8"/>
      <c r="J1277" s="8"/>
      <c r="K1277" s="5"/>
      <c r="L1277" s="5"/>
      <c r="M1277" s="5"/>
      <c r="N1277" s="5"/>
      <c r="O1277" s="5"/>
    </row>
    <row r="1278" spans="2:15" x14ac:dyDescent="0.25">
      <c r="B1278" s="1"/>
      <c r="C1278" s="1"/>
      <c r="D1278" s="8"/>
      <c r="E1278" s="8"/>
      <c r="F1278" s="8"/>
      <c r="G1278" s="8"/>
      <c r="H1278" s="8"/>
      <c r="I1278" s="8"/>
      <c r="J1278" s="8"/>
      <c r="K1278" s="5"/>
      <c r="L1278" s="5"/>
      <c r="M1278" s="5"/>
      <c r="N1278" s="5"/>
      <c r="O1278" s="5"/>
    </row>
    <row r="1279" spans="2:15" x14ac:dyDescent="0.25">
      <c r="B1279" s="1"/>
      <c r="C1279" s="1"/>
      <c r="D1279" s="8"/>
      <c r="E1279" s="8"/>
      <c r="F1279" s="8"/>
      <c r="G1279" s="8"/>
      <c r="H1279" s="8"/>
      <c r="I1279" s="8"/>
      <c r="J1279" s="8"/>
      <c r="K1279" s="5"/>
      <c r="L1279" s="5"/>
      <c r="M1279" s="5"/>
      <c r="N1279" s="5"/>
      <c r="O1279" s="5"/>
    </row>
    <row r="1280" spans="2:15" x14ac:dyDescent="0.25">
      <c r="B1280" s="1"/>
      <c r="C1280" s="1"/>
      <c r="D1280" s="8"/>
      <c r="E1280" s="8"/>
      <c r="F1280" s="8"/>
      <c r="G1280" s="8"/>
      <c r="H1280" s="8"/>
      <c r="I1280" s="8"/>
      <c r="J1280" s="8"/>
      <c r="K1280" s="5"/>
      <c r="L1280" s="5"/>
      <c r="M1280" s="5"/>
      <c r="N1280" s="5"/>
      <c r="O1280" s="5"/>
    </row>
    <row r="1281" spans="2:15" x14ac:dyDescent="0.25">
      <c r="B1281" s="1"/>
      <c r="C1281" s="1"/>
      <c r="D1281" s="8"/>
      <c r="E1281" s="8"/>
      <c r="F1281" s="8"/>
      <c r="G1281" s="8"/>
      <c r="H1281" s="8"/>
      <c r="I1281" s="8"/>
      <c r="J1281" s="8"/>
      <c r="K1281" s="5"/>
      <c r="L1281" s="5"/>
      <c r="M1281" s="5"/>
      <c r="N1281" s="5"/>
      <c r="O1281" s="5"/>
    </row>
    <row r="1282" spans="2:15" x14ac:dyDescent="0.25">
      <c r="B1282" s="1"/>
      <c r="C1282" s="1"/>
      <c r="D1282" s="8"/>
      <c r="E1282" s="8"/>
      <c r="F1282" s="8"/>
      <c r="G1282" s="8"/>
      <c r="H1282" s="8"/>
      <c r="I1282" s="8"/>
      <c r="J1282" s="8"/>
      <c r="K1282" s="5"/>
      <c r="L1282" s="5"/>
      <c r="M1282" s="5"/>
      <c r="N1282" s="5"/>
      <c r="O1282" s="5"/>
    </row>
    <row r="1283" spans="2:15" x14ac:dyDescent="0.25">
      <c r="B1283" s="1"/>
      <c r="C1283" s="1"/>
      <c r="D1283" s="8"/>
      <c r="E1283" s="8"/>
      <c r="F1283" s="8"/>
      <c r="G1283" s="8"/>
      <c r="H1283" s="8"/>
      <c r="I1283" s="8"/>
      <c r="J1283" s="8"/>
      <c r="K1283" s="5"/>
      <c r="L1283" s="5"/>
      <c r="M1283" s="5"/>
      <c r="N1283" s="5"/>
      <c r="O1283" s="5"/>
    </row>
    <row r="1284" spans="2:15" x14ac:dyDescent="0.25">
      <c r="B1284" s="1"/>
      <c r="C1284" s="1"/>
      <c r="D1284" s="8"/>
      <c r="E1284" s="8"/>
      <c r="F1284" s="8"/>
      <c r="G1284" s="8"/>
      <c r="H1284" s="8"/>
      <c r="I1284" s="8"/>
      <c r="J1284" s="8"/>
      <c r="K1284" s="5"/>
      <c r="L1284" s="5"/>
      <c r="M1284" s="5"/>
      <c r="N1284" s="5"/>
      <c r="O1284" s="5"/>
    </row>
    <row r="1285" spans="2:15" x14ac:dyDescent="0.25">
      <c r="B1285" s="1"/>
      <c r="C1285" s="1"/>
      <c r="D1285" s="8"/>
      <c r="E1285" s="8"/>
      <c r="F1285" s="8"/>
      <c r="G1285" s="8"/>
      <c r="H1285" s="8"/>
      <c r="I1285" s="8"/>
      <c r="J1285" s="8"/>
      <c r="K1285" s="5"/>
      <c r="L1285" s="5"/>
      <c r="M1285" s="5"/>
      <c r="N1285" s="5"/>
      <c r="O1285" s="5"/>
    </row>
    <row r="1286" spans="2:15" x14ac:dyDescent="0.25">
      <c r="B1286" s="1"/>
      <c r="C1286" s="1"/>
      <c r="D1286" s="8"/>
      <c r="E1286" s="8"/>
      <c r="F1286" s="8"/>
      <c r="G1286" s="8"/>
      <c r="H1286" s="8"/>
      <c r="I1286" s="8"/>
      <c r="J1286" s="8"/>
      <c r="K1286" s="5"/>
      <c r="L1286" s="5"/>
      <c r="M1286" s="5"/>
      <c r="N1286" s="5"/>
      <c r="O1286" s="5"/>
    </row>
    <row r="1287" spans="2:15" x14ac:dyDescent="0.25">
      <c r="B1287" s="1"/>
      <c r="C1287" s="1"/>
      <c r="D1287" s="8"/>
      <c r="E1287" s="8"/>
      <c r="F1287" s="8"/>
      <c r="G1287" s="8"/>
      <c r="H1287" s="8"/>
      <c r="I1287" s="8"/>
      <c r="J1287" s="8"/>
      <c r="K1287" s="5"/>
      <c r="L1287" s="5"/>
      <c r="M1287" s="5"/>
      <c r="N1287" s="5"/>
      <c r="O1287" s="5"/>
    </row>
    <row r="1288" spans="2:15" x14ac:dyDescent="0.25">
      <c r="B1288" s="1"/>
      <c r="C1288" s="1"/>
      <c r="D1288" s="8"/>
      <c r="E1288" s="8"/>
      <c r="F1288" s="8"/>
      <c r="G1288" s="8"/>
      <c r="H1288" s="8"/>
      <c r="I1288" s="8"/>
      <c r="J1288" s="8"/>
      <c r="K1288" s="5"/>
      <c r="L1288" s="5"/>
      <c r="M1288" s="5"/>
      <c r="N1288" s="5"/>
      <c r="O1288" s="5"/>
    </row>
    <row r="1289" spans="2:15" x14ac:dyDescent="0.25">
      <c r="B1289" s="1"/>
      <c r="C1289" s="1"/>
      <c r="D1289" s="8"/>
      <c r="E1289" s="8"/>
      <c r="F1289" s="8"/>
      <c r="G1289" s="8"/>
      <c r="H1289" s="8"/>
      <c r="I1289" s="8"/>
      <c r="J1289" s="8"/>
      <c r="K1289" s="5"/>
      <c r="L1289" s="5"/>
      <c r="M1289" s="5"/>
      <c r="N1289" s="5"/>
      <c r="O1289" s="5"/>
    </row>
    <row r="1290" spans="2:15" x14ac:dyDescent="0.25">
      <c r="B1290" s="1"/>
      <c r="C1290" s="1"/>
      <c r="D1290" s="8"/>
      <c r="E1290" s="8"/>
      <c r="F1290" s="8"/>
      <c r="G1290" s="8"/>
      <c r="H1290" s="8"/>
      <c r="I1290" s="8"/>
      <c r="J1290" s="8"/>
      <c r="K1290" s="5"/>
      <c r="L1290" s="5"/>
      <c r="M1290" s="5"/>
      <c r="N1290" s="5"/>
      <c r="O1290" s="5"/>
    </row>
    <row r="1291" spans="2:15" x14ac:dyDescent="0.25">
      <c r="B1291" s="1"/>
      <c r="C1291" s="1"/>
      <c r="D1291" s="8"/>
      <c r="E1291" s="8"/>
      <c r="F1291" s="8"/>
      <c r="G1291" s="8"/>
      <c r="H1291" s="8"/>
      <c r="I1291" s="8"/>
      <c r="J1291" s="8"/>
      <c r="K1291" s="5"/>
      <c r="L1291" s="5"/>
      <c r="M1291" s="5"/>
      <c r="N1291" s="5"/>
      <c r="O1291" s="5"/>
    </row>
    <row r="1292" spans="2:15" x14ac:dyDescent="0.25">
      <c r="B1292" s="1"/>
      <c r="C1292" s="1"/>
      <c r="D1292" s="8"/>
      <c r="E1292" s="8"/>
      <c r="F1292" s="8"/>
      <c r="G1292" s="8"/>
      <c r="H1292" s="8"/>
      <c r="I1292" s="8"/>
      <c r="J1292" s="8"/>
      <c r="K1292" s="5"/>
      <c r="L1292" s="5"/>
      <c r="M1292" s="5"/>
      <c r="N1292" s="5"/>
      <c r="O1292" s="5"/>
    </row>
    <row r="1293" spans="2:15" x14ac:dyDescent="0.25">
      <c r="B1293" s="1"/>
      <c r="C1293" s="1"/>
      <c r="D1293" s="8"/>
      <c r="E1293" s="8"/>
      <c r="F1293" s="8"/>
      <c r="G1293" s="8"/>
      <c r="H1293" s="8"/>
      <c r="I1293" s="8"/>
      <c r="J1293" s="8"/>
      <c r="K1293" s="5"/>
      <c r="L1293" s="5"/>
      <c r="M1293" s="5"/>
      <c r="N1293" s="5"/>
      <c r="O1293" s="5"/>
    </row>
    <row r="1294" spans="2:15" x14ac:dyDescent="0.25">
      <c r="B1294" s="1"/>
      <c r="C1294" s="1"/>
      <c r="D1294" s="8"/>
      <c r="E1294" s="8"/>
      <c r="F1294" s="8"/>
      <c r="G1294" s="8"/>
      <c r="H1294" s="8"/>
      <c r="I1294" s="8"/>
      <c r="J1294" s="8"/>
      <c r="K1294" s="5"/>
      <c r="L1294" s="5"/>
      <c r="M1294" s="5"/>
      <c r="N1294" s="5"/>
      <c r="O1294" s="5"/>
    </row>
    <row r="1295" spans="2:15" x14ac:dyDescent="0.25">
      <c r="B1295" s="1"/>
      <c r="C1295" s="1"/>
      <c r="D1295" s="8"/>
      <c r="E1295" s="8"/>
      <c r="F1295" s="8"/>
      <c r="G1295" s="8"/>
      <c r="H1295" s="8"/>
      <c r="I1295" s="8"/>
      <c r="J1295" s="8"/>
      <c r="K1295" s="5"/>
      <c r="L1295" s="5"/>
      <c r="M1295" s="5"/>
      <c r="N1295" s="5"/>
      <c r="O1295" s="5"/>
    </row>
    <row r="1296" spans="2:15" x14ac:dyDescent="0.25">
      <c r="B1296" s="1"/>
      <c r="C1296" s="1"/>
      <c r="D1296" s="8"/>
      <c r="E1296" s="8"/>
      <c r="F1296" s="8"/>
      <c r="G1296" s="8"/>
      <c r="H1296" s="8"/>
      <c r="I1296" s="8"/>
      <c r="J1296" s="8"/>
      <c r="K1296" s="5"/>
      <c r="L1296" s="5"/>
      <c r="M1296" s="5"/>
      <c r="N1296" s="5"/>
      <c r="O1296" s="5"/>
    </row>
    <row r="1297" spans="2:15" x14ac:dyDescent="0.25">
      <c r="B1297" s="1"/>
      <c r="C1297" s="1"/>
      <c r="D1297" s="8"/>
      <c r="E1297" s="8"/>
      <c r="F1297" s="8"/>
      <c r="G1297" s="8"/>
      <c r="H1297" s="8"/>
      <c r="I1297" s="8"/>
      <c r="J1297" s="8"/>
      <c r="K1297" s="5"/>
      <c r="L1297" s="5"/>
      <c r="M1297" s="5"/>
      <c r="N1297" s="5"/>
      <c r="O1297" s="5"/>
    </row>
    <row r="1298" spans="2:15" x14ac:dyDescent="0.25">
      <c r="B1298" s="1"/>
      <c r="C1298" s="1"/>
      <c r="D1298" s="8"/>
      <c r="E1298" s="8"/>
      <c r="F1298" s="8"/>
      <c r="G1298" s="8"/>
      <c r="H1298" s="8"/>
      <c r="I1298" s="8"/>
      <c r="J1298" s="8"/>
      <c r="K1298" s="5"/>
      <c r="L1298" s="5"/>
      <c r="M1298" s="5"/>
      <c r="N1298" s="5"/>
      <c r="O1298" s="5"/>
    </row>
    <row r="1299" spans="2:15" x14ac:dyDescent="0.25">
      <c r="B1299" s="1"/>
      <c r="C1299" s="1"/>
      <c r="D1299" s="8"/>
      <c r="E1299" s="8"/>
      <c r="F1299" s="8"/>
      <c r="G1299" s="8"/>
      <c r="H1299" s="8"/>
      <c r="I1299" s="8"/>
      <c r="J1299" s="8"/>
      <c r="K1299" s="5"/>
      <c r="L1299" s="5"/>
      <c r="M1299" s="5"/>
      <c r="N1299" s="5"/>
      <c r="O1299" s="5"/>
    </row>
    <row r="1300" spans="2:15" x14ac:dyDescent="0.25">
      <c r="B1300" s="1"/>
      <c r="C1300" s="1"/>
      <c r="D1300" s="8"/>
      <c r="E1300" s="8"/>
      <c r="F1300" s="8"/>
      <c r="G1300" s="8"/>
      <c r="H1300" s="8"/>
      <c r="I1300" s="8"/>
      <c r="J1300" s="8"/>
      <c r="K1300" s="5"/>
      <c r="L1300" s="5"/>
      <c r="M1300" s="5"/>
      <c r="N1300" s="5"/>
      <c r="O1300" s="5"/>
    </row>
    <row r="1301" spans="2:15" x14ac:dyDescent="0.25">
      <c r="B1301" s="1"/>
      <c r="C1301" s="1"/>
      <c r="D1301" s="8"/>
      <c r="E1301" s="8"/>
      <c r="F1301" s="8"/>
      <c r="G1301" s="8"/>
      <c r="H1301" s="8"/>
      <c r="I1301" s="8"/>
      <c r="J1301" s="8"/>
      <c r="K1301" s="5"/>
      <c r="L1301" s="5"/>
      <c r="M1301" s="5"/>
      <c r="N1301" s="5"/>
      <c r="O1301" s="5"/>
    </row>
    <row r="1302" spans="2:15" x14ac:dyDescent="0.25">
      <c r="B1302" s="1"/>
      <c r="C1302" s="1"/>
      <c r="D1302" s="8"/>
      <c r="E1302" s="8"/>
      <c r="F1302" s="8"/>
      <c r="G1302" s="8"/>
      <c r="H1302" s="8"/>
      <c r="I1302" s="8"/>
      <c r="J1302" s="8"/>
      <c r="K1302" s="5"/>
      <c r="L1302" s="5"/>
      <c r="M1302" s="5"/>
      <c r="N1302" s="5"/>
      <c r="O1302" s="5"/>
    </row>
    <row r="1303" spans="2:15" x14ac:dyDescent="0.25">
      <c r="B1303" s="1"/>
      <c r="C1303" s="1"/>
      <c r="D1303" s="8"/>
      <c r="E1303" s="8"/>
      <c r="F1303" s="8"/>
      <c r="G1303" s="8"/>
      <c r="H1303" s="8"/>
      <c r="I1303" s="8"/>
      <c r="J1303" s="8"/>
      <c r="K1303" s="5"/>
      <c r="L1303" s="5"/>
      <c r="M1303" s="5"/>
      <c r="N1303" s="5"/>
      <c r="O1303" s="5"/>
    </row>
    <row r="1304" spans="2:15" x14ac:dyDescent="0.25">
      <c r="B1304" s="1"/>
      <c r="C1304" s="1"/>
      <c r="D1304" s="8"/>
      <c r="E1304" s="8"/>
      <c r="F1304" s="8"/>
      <c r="G1304" s="8"/>
      <c r="H1304" s="8"/>
      <c r="I1304" s="8"/>
      <c r="J1304" s="8"/>
      <c r="K1304" s="5"/>
      <c r="L1304" s="5"/>
      <c r="M1304" s="5"/>
      <c r="N1304" s="5"/>
      <c r="O1304" s="5"/>
    </row>
    <row r="1305" spans="2:15" x14ac:dyDescent="0.25">
      <c r="B1305" s="1"/>
      <c r="C1305" s="1"/>
      <c r="D1305" s="8"/>
      <c r="E1305" s="8"/>
      <c r="F1305" s="8"/>
      <c r="G1305" s="8"/>
      <c r="H1305" s="8"/>
      <c r="I1305" s="8"/>
      <c r="J1305" s="8"/>
      <c r="K1305" s="5"/>
      <c r="L1305" s="5"/>
      <c r="M1305" s="5"/>
      <c r="N1305" s="5"/>
      <c r="O1305" s="5"/>
    </row>
    <row r="1306" spans="2:15" x14ac:dyDescent="0.25">
      <c r="B1306" s="1"/>
      <c r="C1306" s="1"/>
      <c r="D1306" s="8"/>
      <c r="E1306" s="8"/>
      <c r="F1306" s="8"/>
      <c r="G1306" s="8"/>
      <c r="H1306" s="8"/>
      <c r="I1306" s="8"/>
      <c r="J1306" s="8"/>
      <c r="K1306" s="5"/>
      <c r="L1306" s="5"/>
      <c r="M1306" s="5"/>
      <c r="N1306" s="5"/>
      <c r="O1306" s="5"/>
    </row>
    <row r="1307" spans="2:15" x14ac:dyDescent="0.25">
      <c r="B1307" s="1"/>
      <c r="C1307" s="1"/>
      <c r="D1307" s="8"/>
      <c r="E1307" s="8"/>
      <c r="F1307" s="8"/>
      <c r="G1307" s="8"/>
      <c r="H1307" s="8"/>
      <c r="I1307" s="8"/>
      <c r="J1307" s="8"/>
      <c r="K1307" s="5"/>
      <c r="L1307" s="5"/>
      <c r="M1307" s="5"/>
      <c r="N1307" s="5"/>
      <c r="O1307" s="5"/>
    </row>
    <row r="1308" spans="2:15" x14ac:dyDescent="0.25">
      <c r="B1308" s="1"/>
      <c r="C1308" s="1"/>
      <c r="D1308" s="8"/>
      <c r="E1308" s="8"/>
      <c r="F1308" s="8"/>
      <c r="G1308" s="8"/>
      <c r="H1308" s="8"/>
      <c r="I1308" s="8"/>
      <c r="J1308" s="8"/>
      <c r="K1308" s="5"/>
      <c r="L1308" s="5"/>
      <c r="M1308" s="5"/>
      <c r="N1308" s="5"/>
      <c r="O1308" s="5"/>
    </row>
    <row r="1309" spans="2:15" x14ac:dyDescent="0.25">
      <c r="B1309" s="1"/>
      <c r="C1309" s="1"/>
      <c r="D1309" s="8"/>
      <c r="E1309" s="8"/>
      <c r="F1309" s="8"/>
      <c r="G1309" s="8"/>
      <c r="H1309" s="8"/>
      <c r="I1309" s="8"/>
      <c r="J1309" s="8"/>
      <c r="K1309" s="5"/>
      <c r="L1309" s="5"/>
      <c r="M1309" s="5"/>
      <c r="N1309" s="5"/>
      <c r="O1309" s="5"/>
    </row>
    <row r="1310" spans="2:15" x14ac:dyDescent="0.25">
      <c r="B1310" s="1"/>
      <c r="C1310" s="1"/>
      <c r="D1310" s="8"/>
      <c r="E1310" s="8"/>
      <c r="F1310" s="8"/>
      <c r="G1310" s="8"/>
      <c r="H1310" s="8"/>
      <c r="I1310" s="8"/>
      <c r="J1310" s="8"/>
      <c r="K1310" s="5"/>
      <c r="L1310" s="5"/>
      <c r="M1310" s="5"/>
      <c r="N1310" s="5"/>
      <c r="O1310" s="5"/>
    </row>
    <row r="1311" spans="2:15" x14ac:dyDescent="0.25">
      <c r="B1311" s="1"/>
      <c r="C1311" s="1"/>
      <c r="D1311" s="8"/>
      <c r="E1311" s="8"/>
      <c r="F1311" s="8"/>
      <c r="G1311" s="8"/>
      <c r="H1311" s="8"/>
      <c r="I1311" s="8"/>
      <c r="J1311" s="8"/>
      <c r="K1311" s="5"/>
      <c r="L1311" s="5"/>
      <c r="M1311" s="5"/>
      <c r="N1311" s="5"/>
      <c r="O1311" s="5"/>
    </row>
    <row r="1312" spans="2:15" x14ac:dyDescent="0.25">
      <c r="B1312" s="1"/>
      <c r="C1312" s="1"/>
      <c r="D1312" s="8"/>
      <c r="E1312" s="8"/>
      <c r="F1312" s="8"/>
      <c r="G1312" s="8"/>
      <c r="H1312" s="8"/>
      <c r="I1312" s="8"/>
      <c r="J1312" s="8"/>
      <c r="K1312" s="5"/>
      <c r="L1312" s="5"/>
      <c r="M1312" s="5"/>
      <c r="N1312" s="5"/>
      <c r="O1312" s="5"/>
    </row>
    <row r="1313" spans="2:15" x14ac:dyDescent="0.25">
      <c r="B1313" s="1"/>
      <c r="C1313" s="1"/>
      <c r="D1313" s="8"/>
      <c r="E1313" s="8"/>
      <c r="F1313" s="8"/>
      <c r="G1313" s="8"/>
      <c r="H1313" s="8"/>
      <c r="I1313" s="8"/>
      <c r="J1313" s="8"/>
      <c r="K1313" s="5"/>
      <c r="L1313" s="5"/>
      <c r="M1313" s="5"/>
      <c r="N1313" s="5"/>
      <c r="O1313" s="5"/>
    </row>
    <row r="1314" spans="2:15" x14ac:dyDescent="0.25">
      <c r="B1314" s="1"/>
      <c r="C1314" s="1"/>
      <c r="D1314" s="8"/>
      <c r="E1314" s="8"/>
      <c r="F1314" s="8"/>
      <c r="G1314" s="8"/>
      <c r="H1314" s="8"/>
      <c r="I1314" s="8"/>
      <c r="J1314" s="8"/>
      <c r="K1314" s="5"/>
      <c r="L1314" s="5"/>
      <c r="M1314" s="5"/>
      <c r="N1314" s="5"/>
      <c r="O1314" s="5"/>
    </row>
    <row r="1315" spans="2:15" x14ac:dyDescent="0.25">
      <c r="B1315" s="1"/>
      <c r="C1315" s="1"/>
      <c r="D1315" s="8"/>
      <c r="E1315" s="8"/>
      <c r="F1315" s="8"/>
      <c r="G1315" s="8"/>
      <c r="H1315" s="8"/>
      <c r="I1315" s="8"/>
      <c r="J1315" s="8"/>
      <c r="K1315" s="5"/>
      <c r="L1315" s="5"/>
      <c r="M1315" s="5"/>
      <c r="N1315" s="5"/>
      <c r="O1315" s="5"/>
    </row>
    <row r="1316" spans="2:15" x14ac:dyDescent="0.25">
      <c r="B1316" s="1"/>
      <c r="C1316" s="1"/>
      <c r="D1316" s="8"/>
      <c r="E1316" s="8"/>
      <c r="F1316" s="8"/>
      <c r="G1316" s="8"/>
      <c r="H1316" s="8"/>
      <c r="I1316" s="8"/>
      <c r="J1316" s="8"/>
      <c r="K1316" s="5"/>
      <c r="L1316" s="5"/>
      <c r="M1316" s="5"/>
      <c r="N1316" s="5"/>
      <c r="O1316" s="5"/>
    </row>
    <row r="1317" spans="2:15" x14ac:dyDescent="0.25">
      <c r="B1317" s="1"/>
      <c r="C1317" s="1"/>
      <c r="D1317" s="8"/>
      <c r="E1317" s="8"/>
      <c r="F1317" s="8"/>
      <c r="G1317" s="8"/>
      <c r="H1317" s="8"/>
      <c r="I1317" s="8"/>
      <c r="J1317" s="8"/>
      <c r="K1317" s="5"/>
      <c r="L1317" s="5"/>
      <c r="M1317" s="5"/>
      <c r="N1317" s="5"/>
      <c r="O1317" s="5"/>
    </row>
    <row r="1318" spans="2:15" x14ac:dyDescent="0.25">
      <c r="B1318" s="1"/>
      <c r="C1318" s="1"/>
      <c r="D1318" s="8"/>
      <c r="E1318" s="8"/>
      <c r="F1318" s="8"/>
      <c r="G1318" s="8"/>
      <c r="H1318" s="8"/>
      <c r="I1318" s="8"/>
      <c r="J1318" s="8"/>
      <c r="K1318" s="5"/>
      <c r="L1318" s="5"/>
      <c r="M1318" s="5"/>
      <c r="N1318" s="5"/>
      <c r="O1318" s="5"/>
    </row>
    <row r="1319" spans="2:15" x14ac:dyDescent="0.25">
      <c r="B1319" s="1"/>
      <c r="C1319" s="1"/>
      <c r="D1319" s="8"/>
      <c r="E1319" s="8"/>
      <c r="F1319" s="8"/>
      <c r="G1319" s="8"/>
      <c r="H1319" s="8"/>
      <c r="I1319" s="8"/>
      <c r="J1319" s="8"/>
      <c r="K1319" s="5"/>
      <c r="L1319" s="5"/>
      <c r="M1319" s="5"/>
      <c r="N1319" s="5"/>
      <c r="O1319" s="5"/>
    </row>
    <row r="1320" spans="2:15" x14ac:dyDescent="0.25">
      <c r="B1320" s="1"/>
      <c r="C1320" s="1"/>
      <c r="D1320" s="8"/>
      <c r="E1320" s="8"/>
      <c r="F1320" s="8"/>
      <c r="G1320" s="8"/>
      <c r="H1320" s="8"/>
      <c r="I1320" s="8"/>
      <c r="J1320" s="8"/>
      <c r="K1320" s="5"/>
      <c r="L1320" s="5"/>
      <c r="M1320" s="5"/>
      <c r="N1320" s="5"/>
      <c r="O1320" s="5"/>
    </row>
    <row r="1321" spans="2:15" x14ac:dyDescent="0.25">
      <c r="B1321" s="1"/>
      <c r="C1321" s="1"/>
      <c r="D1321" s="8"/>
      <c r="E1321" s="8"/>
      <c r="F1321" s="8"/>
      <c r="G1321" s="8"/>
      <c r="H1321" s="8"/>
      <c r="I1321" s="8"/>
      <c r="J1321" s="8"/>
      <c r="K1321" s="5"/>
      <c r="L1321" s="5"/>
      <c r="M1321" s="5"/>
      <c r="N1321" s="5"/>
      <c r="O1321" s="5"/>
    </row>
    <row r="1322" spans="2:15" x14ac:dyDescent="0.25">
      <c r="B1322" s="1"/>
      <c r="C1322" s="1"/>
      <c r="D1322" s="8"/>
      <c r="E1322" s="8"/>
      <c r="F1322" s="8"/>
      <c r="G1322" s="8"/>
      <c r="H1322" s="8"/>
      <c r="I1322" s="8"/>
      <c r="J1322" s="8"/>
      <c r="K1322" s="5"/>
      <c r="L1322" s="5"/>
      <c r="M1322" s="5"/>
      <c r="N1322" s="5"/>
      <c r="O1322" s="5"/>
    </row>
    <row r="1323" spans="2:15" x14ac:dyDescent="0.25">
      <c r="B1323" s="1"/>
      <c r="C1323" s="1"/>
      <c r="D1323" s="8"/>
      <c r="E1323" s="8"/>
      <c r="F1323" s="8"/>
      <c r="G1323" s="8"/>
      <c r="H1323" s="8"/>
      <c r="I1323" s="8"/>
      <c r="J1323" s="8"/>
      <c r="K1323" s="5"/>
      <c r="L1323" s="5"/>
      <c r="M1323" s="5"/>
      <c r="N1323" s="5"/>
      <c r="O1323" s="5"/>
    </row>
    <row r="1324" spans="2:15" x14ac:dyDescent="0.25">
      <c r="B1324" s="1"/>
      <c r="C1324" s="1"/>
      <c r="D1324" s="8"/>
      <c r="E1324" s="8"/>
      <c r="F1324" s="8"/>
      <c r="G1324" s="8"/>
      <c r="H1324" s="8"/>
      <c r="I1324" s="8"/>
      <c r="J1324" s="8"/>
      <c r="K1324" s="5"/>
      <c r="L1324" s="5"/>
      <c r="M1324" s="5"/>
      <c r="N1324" s="5"/>
      <c r="O1324" s="5"/>
    </row>
    <row r="1325" spans="2:15" x14ac:dyDescent="0.25">
      <c r="B1325" s="1"/>
      <c r="C1325" s="1"/>
      <c r="D1325" s="8"/>
      <c r="E1325" s="8"/>
      <c r="F1325" s="8"/>
      <c r="G1325" s="8"/>
      <c r="H1325" s="8"/>
      <c r="I1325" s="8"/>
      <c r="J1325" s="8"/>
      <c r="K1325" s="5"/>
      <c r="L1325" s="5"/>
      <c r="M1325" s="5"/>
      <c r="N1325" s="5"/>
      <c r="O1325" s="5"/>
    </row>
    <row r="1326" spans="2:15" x14ac:dyDescent="0.25">
      <c r="B1326" s="1"/>
      <c r="C1326" s="1"/>
      <c r="D1326" s="8"/>
      <c r="E1326" s="8"/>
      <c r="F1326" s="8"/>
      <c r="G1326" s="8"/>
      <c r="H1326" s="8"/>
      <c r="I1326" s="8"/>
      <c r="J1326" s="8"/>
      <c r="K1326" s="5"/>
      <c r="L1326" s="5"/>
      <c r="M1326" s="5"/>
      <c r="N1326" s="5"/>
      <c r="O1326" s="5"/>
    </row>
    <row r="1327" spans="2:15" x14ac:dyDescent="0.25">
      <c r="B1327" s="1"/>
      <c r="C1327" s="1"/>
      <c r="D1327" s="8"/>
      <c r="E1327" s="8"/>
      <c r="F1327" s="8"/>
      <c r="G1327" s="8"/>
      <c r="H1327" s="8"/>
      <c r="I1327" s="8"/>
      <c r="J1327" s="8"/>
      <c r="K1327" s="5"/>
      <c r="L1327" s="5"/>
      <c r="M1327" s="5"/>
      <c r="N1327" s="5"/>
      <c r="O1327" s="5"/>
    </row>
    <row r="1328" spans="2:15" x14ac:dyDescent="0.25">
      <c r="B1328" s="1"/>
      <c r="C1328" s="1"/>
      <c r="D1328" s="8"/>
      <c r="E1328" s="8"/>
      <c r="F1328" s="8"/>
      <c r="G1328" s="8"/>
      <c r="H1328" s="8"/>
      <c r="I1328" s="8"/>
      <c r="J1328" s="8"/>
      <c r="K1328" s="5"/>
      <c r="L1328" s="5"/>
      <c r="M1328" s="5"/>
      <c r="N1328" s="5"/>
      <c r="O1328" s="5"/>
    </row>
    <row r="1329" spans="2:15" x14ac:dyDescent="0.25">
      <c r="B1329" s="1"/>
      <c r="C1329" s="1"/>
      <c r="D1329" s="8"/>
      <c r="E1329" s="8"/>
      <c r="F1329" s="8"/>
      <c r="G1329" s="8"/>
      <c r="H1329" s="8"/>
      <c r="I1329" s="8"/>
      <c r="J1329" s="8"/>
      <c r="K1329" s="5"/>
      <c r="L1329" s="5"/>
      <c r="M1329" s="5"/>
      <c r="N1329" s="5"/>
      <c r="O1329" s="5"/>
    </row>
    <row r="1330" spans="2:15" x14ac:dyDescent="0.25">
      <c r="B1330" s="1"/>
      <c r="C1330" s="1"/>
      <c r="D1330" s="8"/>
      <c r="E1330" s="8"/>
      <c r="F1330" s="8"/>
      <c r="G1330" s="8"/>
      <c r="H1330" s="8"/>
      <c r="I1330" s="8"/>
      <c r="J1330" s="8"/>
      <c r="K1330" s="5"/>
      <c r="L1330" s="5"/>
      <c r="M1330" s="5"/>
      <c r="N1330" s="5"/>
      <c r="O1330" s="5"/>
    </row>
    <row r="1331" spans="2:15" x14ac:dyDescent="0.25">
      <c r="B1331" s="1"/>
      <c r="C1331" s="1"/>
      <c r="D1331" s="8"/>
      <c r="E1331" s="8"/>
      <c r="F1331" s="8"/>
      <c r="G1331" s="8"/>
      <c r="H1331" s="8"/>
      <c r="I1331" s="8"/>
      <c r="J1331" s="8"/>
      <c r="K1331" s="5"/>
      <c r="L1331" s="5"/>
      <c r="M1331" s="5"/>
      <c r="N1331" s="5"/>
      <c r="O1331" s="5"/>
    </row>
    <row r="1332" spans="2:15" x14ac:dyDescent="0.25">
      <c r="B1332" s="1"/>
      <c r="C1332" s="1"/>
      <c r="D1332" s="8"/>
      <c r="E1332" s="8"/>
      <c r="F1332" s="8"/>
      <c r="G1332" s="8"/>
      <c r="H1332" s="8"/>
      <c r="I1332" s="8"/>
      <c r="J1332" s="8"/>
      <c r="K1332" s="5"/>
      <c r="L1332" s="5"/>
      <c r="M1332" s="5"/>
      <c r="N1332" s="5"/>
      <c r="O1332" s="5"/>
    </row>
    <row r="1333" spans="2:15" x14ac:dyDescent="0.25">
      <c r="B1333" s="1"/>
      <c r="C1333" s="1"/>
      <c r="D1333" s="8"/>
      <c r="E1333" s="8"/>
      <c r="F1333" s="8"/>
      <c r="G1333" s="8"/>
      <c r="H1333" s="8"/>
      <c r="I1333" s="8"/>
      <c r="J1333" s="8"/>
      <c r="K1333" s="5"/>
      <c r="L1333" s="5"/>
      <c r="M1333" s="5"/>
      <c r="N1333" s="5"/>
      <c r="O1333" s="5"/>
    </row>
    <row r="1334" spans="2:15" x14ac:dyDescent="0.25">
      <c r="B1334" s="1"/>
      <c r="C1334" s="1"/>
      <c r="D1334" s="8"/>
      <c r="E1334" s="8"/>
      <c r="F1334" s="8"/>
      <c r="G1334" s="8"/>
      <c r="H1334" s="8"/>
      <c r="I1334" s="8"/>
      <c r="J1334" s="8"/>
      <c r="K1334" s="5"/>
      <c r="L1334" s="5"/>
      <c r="M1334" s="5"/>
      <c r="N1334" s="5"/>
      <c r="O1334" s="5"/>
    </row>
    <row r="1335" spans="2:15" x14ac:dyDescent="0.25">
      <c r="B1335" s="1"/>
      <c r="C1335" s="1"/>
      <c r="D1335" s="8"/>
      <c r="E1335" s="8"/>
      <c r="F1335" s="8"/>
      <c r="G1335" s="8"/>
      <c r="H1335" s="8"/>
      <c r="I1335" s="8"/>
      <c r="J1335" s="8"/>
      <c r="K1335" s="5"/>
      <c r="L1335" s="5"/>
      <c r="M1335" s="5"/>
      <c r="N1335" s="5"/>
      <c r="O1335" s="5"/>
    </row>
    <row r="1336" spans="2:15" x14ac:dyDescent="0.25">
      <c r="B1336" s="1"/>
      <c r="C1336" s="1"/>
      <c r="D1336" s="8"/>
      <c r="E1336" s="8"/>
      <c r="F1336" s="8"/>
      <c r="G1336" s="8"/>
      <c r="H1336" s="8"/>
      <c r="I1336" s="8"/>
      <c r="J1336" s="8"/>
      <c r="K1336" s="5"/>
      <c r="L1336" s="5"/>
      <c r="M1336" s="5"/>
      <c r="N1336" s="5"/>
      <c r="O1336" s="5"/>
    </row>
    <row r="1337" spans="2:15" x14ac:dyDescent="0.25">
      <c r="B1337" s="1"/>
      <c r="C1337" s="1"/>
      <c r="D1337" s="8"/>
      <c r="E1337" s="8"/>
      <c r="F1337" s="8"/>
      <c r="G1337" s="8"/>
      <c r="H1337" s="8"/>
      <c r="I1337" s="8"/>
      <c r="J1337" s="8"/>
      <c r="K1337" s="5"/>
      <c r="L1337" s="5"/>
      <c r="M1337" s="5"/>
      <c r="N1337" s="5"/>
      <c r="O1337" s="5"/>
    </row>
    <row r="1338" spans="2:15" x14ac:dyDescent="0.25">
      <c r="B1338" s="1"/>
      <c r="C1338" s="1"/>
      <c r="D1338" s="8"/>
      <c r="E1338" s="8"/>
      <c r="F1338" s="8"/>
      <c r="G1338" s="8"/>
      <c r="H1338" s="8"/>
      <c r="I1338" s="8"/>
      <c r="J1338" s="8"/>
      <c r="K1338" s="5"/>
      <c r="L1338" s="5"/>
      <c r="M1338" s="5"/>
      <c r="N1338" s="5"/>
      <c r="O1338" s="5"/>
    </row>
    <row r="1339" spans="2:15" x14ac:dyDescent="0.25">
      <c r="B1339" s="1"/>
      <c r="C1339" s="1"/>
      <c r="D1339" s="8"/>
      <c r="E1339" s="8"/>
      <c r="F1339" s="8"/>
      <c r="G1339" s="8"/>
      <c r="H1339" s="8"/>
      <c r="I1339" s="8"/>
      <c r="J1339" s="8"/>
      <c r="K1339" s="5"/>
      <c r="L1339" s="5"/>
      <c r="M1339" s="5"/>
      <c r="N1339" s="5"/>
      <c r="O1339" s="5"/>
    </row>
    <row r="1340" spans="2:15" x14ac:dyDescent="0.25">
      <c r="B1340" s="1"/>
      <c r="C1340" s="1"/>
      <c r="D1340" s="8"/>
      <c r="E1340" s="8"/>
      <c r="F1340" s="8"/>
      <c r="G1340" s="8"/>
      <c r="H1340" s="8"/>
      <c r="I1340" s="8"/>
      <c r="J1340" s="8"/>
      <c r="K1340" s="5"/>
      <c r="L1340" s="5"/>
      <c r="M1340" s="5"/>
      <c r="N1340" s="5"/>
      <c r="O1340" s="5"/>
    </row>
    <row r="1341" spans="2:15" x14ac:dyDescent="0.25">
      <c r="B1341" s="1"/>
      <c r="C1341" s="1"/>
      <c r="D1341" s="8"/>
      <c r="E1341" s="8"/>
      <c r="F1341" s="8"/>
      <c r="G1341" s="8"/>
      <c r="H1341" s="8"/>
      <c r="I1341" s="8"/>
      <c r="J1341" s="8"/>
      <c r="K1341" s="5"/>
      <c r="L1341" s="5"/>
      <c r="M1341" s="5"/>
      <c r="N1341" s="5"/>
      <c r="O1341" s="5"/>
    </row>
    <row r="1342" spans="2:15" x14ac:dyDescent="0.25">
      <c r="B1342" s="1"/>
      <c r="C1342" s="1"/>
      <c r="D1342" s="8"/>
      <c r="E1342" s="8"/>
      <c r="F1342" s="8"/>
      <c r="G1342" s="8"/>
      <c r="H1342" s="8"/>
      <c r="I1342" s="8"/>
      <c r="J1342" s="8"/>
      <c r="K1342" s="5"/>
      <c r="L1342" s="5"/>
      <c r="M1342" s="5"/>
      <c r="N1342" s="5"/>
      <c r="O1342" s="5"/>
    </row>
    <row r="1343" spans="2:15" x14ac:dyDescent="0.25">
      <c r="B1343" s="1"/>
      <c r="C1343" s="1"/>
      <c r="D1343" s="8"/>
      <c r="E1343" s="8"/>
      <c r="F1343" s="8"/>
      <c r="G1343" s="8"/>
      <c r="H1343" s="8"/>
      <c r="I1343" s="8"/>
      <c r="J1343" s="8"/>
      <c r="K1343" s="5"/>
      <c r="L1343" s="5"/>
      <c r="M1343" s="5"/>
      <c r="N1343" s="5"/>
      <c r="O1343" s="5"/>
    </row>
    <row r="1344" spans="2:15" x14ac:dyDescent="0.25">
      <c r="B1344" s="1"/>
      <c r="C1344" s="1"/>
      <c r="D1344" s="8"/>
      <c r="E1344" s="8"/>
      <c r="F1344" s="8"/>
      <c r="G1344" s="8"/>
      <c r="H1344" s="8"/>
      <c r="I1344" s="8"/>
      <c r="J1344" s="8"/>
      <c r="K1344" s="5"/>
      <c r="L1344" s="5"/>
      <c r="M1344" s="5"/>
      <c r="N1344" s="5"/>
      <c r="O1344" s="5"/>
    </row>
    <row r="1345" spans="2:15" x14ac:dyDescent="0.25">
      <c r="B1345" s="1"/>
      <c r="C1345" s="1"/>
      <c r="D1345" s="8"/>
      <c r="E1345" s="8"/>
      <c r="F1345" s="8"/>
      <c r="G1345" s="8"/>
      <c r="H1345" s="8"/>
      <c r="I1345" s="8"/>
      <c r="J1345" s="8"/>
      <c r="K1345" s="5"/>
      <c r="L1345" s="5"/>
      <c r="M1345" s="5"/>
      <c r="N1345" s="5"/>
      <c r="O1345" s="5"/>
    </row>
    <row r="1346" spans="2:15" x14ac:dyDescent="0.25">
      <c r="B1346" s="1"/>
      <c r="C1346" s="1"/>
      <c r="D1346" s="8"/>
      <c r="E1346" s="8"/>
      <c r="F1346" s="8"/>
      <c r="G1346" s="8"/>
      <c r="H1346" s="8"/>
      <c r="I1346" s="8"/>
      <c r="J1346" s="8"/>
      <c r="K1346" s="5"/>
      <c r="L1346" s="5"/>
      <c r="M1346" s="5"/>
      <c r="N1346" s="5"/>
      <c r="O1346" s="5"/>
    </row>
    <row r="1347" spans="2:15" x14ac:dyDescent="0.25">
      <c r="B1347" s="1"/>
      <c r="C1347" s="1"/>
      <c r="D1347" s="8"/>
      <c r="E1347" s="8"/>
      <c r="F1347" s="8"/>
      <c r="G1347" s="8"/>
      <c r="H1347" s="8"/>
      <c r="I1347" s="8"/>
      <c r="J1347" s="8"/>
      <c r="K1347" s="5"/>
      <c r="L1347" s="5"/>
      <c r="M1347" s="5"/>
      <c r="N1347" s="5"/>
      <c r="O1347" s="5"/>
    </row>
    <row r="1348" spans="2:15" x14ac:dyDescent="0.25">
      <c r="B1348" s="1"/>
      <c r="C1348" s="1"/>
      <c r="D1348" s="8"/>
      <c r="E1348" s="8"/>
      <c r="F1348" s="8"/>
      <c r="G1348" s="8"/>
      <c r="H1348" s="8"/>
      <c r="I1348" s="8"/>
      <c r="J1348" s="8"/>
      <c r="K1348" s="5"/>
      <c r="L1348" s="5"/>
      <c r="M1348" s="5"/>
      <c r="N1348" s="5"/>
      <c r="O1348" s="5"/>
    </row>
    <row r="1349" spans="2:15" x14ac:dyDescent="0.25">
      <c r="B1349" s="1"/>
      <c r="C1349" s="1"/>
      <c r="D1349" s="8"/>
      <c r="E1349" s="8"/>
      <c r="F1349" s="8"/>
      <c r="G1349" s="8"/>
      <c r="H1349" s="8"/>
      <c r="I1349" s="8"/>
      <c r="J1349" s="8"/>
      <c r="K1349" s="5"/>
      <c r="L1349" s="5"/>
      <c r="M1349" s="5"/>
      <c r="N1349" s="5"/>
      <c r="O1349" s="5"/>
    </row>
    <row r="1350" spans="2:15" x14ac:dyDescent="0.25">
      <c r="B1350" s="1"/>
      <c r="C1350" s="1"/>
      <c r="D1350" s="8"/>
      <c r="E1350" s="8"/>
      <c r="F1350" s="8"/>
      <c r="G1350" s="8"/>
      <c r="H1350" s="8"/>
      <c r="I1350" s="8"/>
      <c r="J1350" s="8"/>
      <c r="K1350" s="5"/>
      <c r="L1350" s="5"/>
      <c r="M1350" s="5"/>
      <c r="N1350" s="5"/>
      <c r="O1350" s="5"/>
    </row>
    <row r="1351" spans="2:15" x14ac:dyDescent="0.25">
      <c r="B1351" s="1"/>
      <c r="C1351" s="1"/>
      <c r="D1351" s="8"/>
      <c r="E1351" s="8"/>
      <c r="F1351" s="8"/>
      <c r="G1351" s="8"/>
      <c r="H1351" s="8"/>
      <c r="I1351" s="8"/>
      <c r="J1351" s="8"/>
      <c r="K1351" s="5"/>
      <c r="L1351" s="5"/>
      <c r="M1351" s="5"/>
      <c r="N1351" s="5"/>
      <c r="O1351" s="5"/>
    </row>
    <row r="1352" spans="2:15" x14ac:dyDescent="0.25">
      <c r="B1352" s="1"/>
      <c r="C1352" s="1"/>
      <c r="D1352" s="8"/>
      <c r="E1352" s="8"/>
      <c r="F1352" s="8"/>
      <c r="G1352" s="8"/>
      <c r="H1352" s="8"/>
      <c r="I1352" s="8"/>
      <c r="J1352" s="8"/>
      <c r="K1352" s="5"/>
      <c r="L1352" s="5"/>
      <c r="M1352" s="5"/>
      <c r="N1352" s="5"/>
      <c r="O1352" s="5"/>
    </row>
    <row r="1353" spans="2:15" x14ac:dyDescent="0.25">
      <c r="B1353" s="1"/>
      <c r="C1353" s="1"/>
      <c r="D1353" s="8"/>
      <c r="E1353" s="8"/>
      <c r="F1353" s="8"/>
      <c r="G1353" s="8"/>
      <c r="H1353" s="8"/>
      <c r="I1353" s="8"/>
      <c r="J1353" s="8"/>
      <c r="K1353" s="5"/>
      <c r="L1353" s="5"/>
      <c r="M1353" s="5"/>
      <c r="N1353" s="5"/>
      <c r="O1353" s="5"/>
    </row>
    <row r="1354" spans="2:15" x14ac:dyDescent="0.25">
      <c r="B1354" s="1"/>
      <c r="C1354" s="1"/>
      <c r="D1354" s="8"/>
      <c r="E1354" s="8"/>
      <c r="F1354" s="8"/>
      <c r="G1354" s="8"/>
      <c r="H1354" s="8"/>
      <c r="I1354" s="8"/>
      <c r="J1354" s="8"/>
      <c r="K1354" s="5"/>
      <c r="L1354" s="5"/>
      <c r="M1354" s="5"/>
      <c r="N1354" s="5"/>
      <c r="O1354" s="5"/>
    </row>
    <row r="1355" spans="2:15" x14ac:dyDescent="0.25">
      <c r="B1355" s="1"/>
      <c r="C1355" s="1"/>
      <c r="D1355" s="8"/>
      <c r="E1355" s="8"/>
      <c r="F1355" s="8"/>
      <c r="G1355" s="8"/>
      <c r="H1355" s="8"/>
      <c r="I1355" s="8"/>
      <c r="J1355" s="8"/>
      <c r="K1355" s="5"/>
      <c r="L1355" s="5"/>
      <c r="M1355" s="5"/>
      <c r="N1355" s="5"/>
      <c r="O1355" s="5"/>
    </row>
    <row r="1356" spans="2:15" x14ac:dyDescent="0.25">
      <c r="B1356" s="1"/>
      <c r="C1356" s="1"/>
      <c r="D1356" s="8"/>
      <c r="E1356" s="8"/>
      <c r="F1356" s="8"/>
      <c r="G1356" s="8"/>
      <c r="H1356" s="8"/>
      <c r="I1356" s="8"/>
      <c r="J1356" s="8"/>
      <c r="K1356" s="5"/>
      <c r="L1356" s="5"/>
      <c r="M1356" s="5"/>
      <c r="N1356" s="5"/>
      <c r="O1356" s="5"/>
    </row>
    <row r="1357" spans="2:15" x14ac:dyDescent="0.25">
      <c r="B1357" s="1"/>
      <c r="C1357" s="1"/>
      <c r="D1357" s="8"/>
      <c r="E1357" s="8"/>
      <c r="F1357" s="8"/>
      <c r="G1357" s="8"/>
      <c r="H1357" s="8"/>
      <c r="I1357" s="8"/>
      <c r="J1357" s="8"/>
      <c r="K1357" s="5"/>
      <c r="L1357" s="5"/>
      <c r="M1357" s="5"/>
      <c r="N1357" s="5"/>
      <c r="O1357" s="5"/>
    </row>
    <row r="1358" spans="2:15" x14ac:dyDescent="0.25">
      <c r="B1358" s="1"/>
      <c r="C1358" s="1"/>
      <c r="D1358" s="8"/>
      <c r="E1358" s="8"/>
      <c r="F1358" s="8"/>
      <c r="G1358" s="8"/>
      <c r="H1358" s="8"/>
      <c r="I1358" s="8"/>
      <c r="J1358" s="8"/>
      <c r="K1358" s="5"/>
      <c r="L1358" s="5"/>
      <c r="M1358" s="5"/>
      <c r="N1358" s="5"/>
      <c r="O1358" s="5"/>
    </row>
    <row r="1359" spans="2:15" x14ac:dyDescent="0.25">
      <c r="B1359" s="1"/>
      <c r="C1359" s="1"/>
      <c r="D1359" s="8"/>
      <c r="E1359" s="8"/>
      <c r="F1359" s="8"/>
      <c r="G1359" s="8"/>
      <c r="H1359" s="8"/>
      <c r="I1359" s="8"/>
      <c r="J1359" s="8"/>
      <c r="K1359" s="5"/>
      <c r="L1359" s="5"/>
      <c r="M1359" s="5"/>
      <c r="N1359" s="5"/>
      <c r="O1359" s="5"/>
    </row>
    <row r="1360" spans="2:15" x14ac:dyDescent="0.25">
      <c r="B1360" s="1"/>
      <c r="C1360" s="1"/>
      <c r="D1360" s="8"/>
      <c r="E1360" s="8"/>
      <c r="F1360" s="8"/>
      <c r="G1360" s="8"/>
      <c r="H1360" s="8"/>
      <c r="I1360" s="8"/>
      <c r="J1360" s="8"/>
      <c r="K1360" s="5"/>
      <c r="L1360" s="5"/>
      <c r="M1360" s="5"/>
      <c r="N1360" s="5"/>
      <c r="O1360" s="5"/>
    </row>
    <row r="1361" spans="2:15" x14ac:dyDescent="0.25">
      <c r="B1361" s="1"/>
      <c r="C1361" s="1"/>
      <c r="D1361" s="8"/>
      <c r="E1361" s="8"/>
      <c r="F1361" s="8"/>
      <c r="G1361" s="8"/>
      <c r="H1361" s="8"/>
      <c r="I1361" s="8"/>
      <c r="J1361" s="8"/>
      <c r="K1361" s="5"/>
      <c r="L1361" s="5"/>
      <c r="M1361" s="5"/>
      <c r="N1361" s="5"/>
      <c r="O1361" s="5"/>
    </row>
    <row r="1362" spans="2:15" x14ac:dyDescent="0.25">
      <c r="B1362" s="1"/>
      <c r="C1362" s="1"/>
      <c r="D1362" s="8"/>
      <c r="E1362" s="8"/>
      <c r="F1362" s="8"/>
      <c r="G1362" s="8"/>
      <c r="H1362" s="8"/>
      <c r="I1362" s="8"/>
      <c r="J1362" s="8"/>
      <c r="K1362" s="5"/>
      <c r="L1362" s="5"/>
      <c r="M1362" s="5"/>
      <c r="N1362" s="5"/>
      <c r="O1362" s="5"/>
    </row>
    <row r="1363" spans="2:15" x14ac:dyDescent="0.25">
      <c r="B1363" s="1"/>
      <c r="C1363" s="1"/>
      <c r="D1363" s="8"/>
      <c r="E1363" s="8"/>
      <c r="F1363" s="8"/>
      <c r="G1363" s="8"/>
      <c r="H1363" s="8"/>
      <c r="I1363" s="8"/>
      <c r="J1363" s="8"/>
      <c r="K1363" s="5"/>
      <c r="L1363" s="5"/>
      <c r="M1363" s="5"/>
      <c r="N1363" s="5"/>
      <c r="O1363" s="5"/>
    </row>
    <row r="1364" spans="2:15" x14ac:dyDescent="0.25">
      <c r="B1364" s="1"/>
      <c r="C1364" s="1"/>
      <c r="D1364" s="8"/>
      <c r="E1364" s="8"/>
      <c r="F1364" s="8"/>
      <c r="G1364" s="8"/>
      <c r="H1364" s="8"/>
      <c r="I1364" s="8"/>
      <c r="J1364" s="8"/>
      <c r="K1364" s="5"/>
      <c r="L1364" s="5"/>
      <c r="M1364" s="5"/>
      <c r="N1364" s="5"/>
      <c r="O1364" s="5"/>
    </row>
    <row r="1365" spans="2:15" x14ac:dyDescent="0.25">
      <c r="B1365" s="1"/>
      <c r="C1365" s="1"/>
      <c r="D1365" s="8"/>
      <c r="E1365" s="8"/>
      <c r="F1365" s="8"/>
      <c r="G1365" s="8"/>
      <c r="H1365" s="8"/>
      <c r="I1365" s="8"/>
      <c r="J1365" s="8"/>
      <c r="K1365" s="5"/>
      <c r="L1365" s="5"/>
      <c r="M1365" s="5"/>
      <c r="N1365" s="5"/>
      <c r="O1365" s="5"/>
    </row>
    <row r="1366" spans="2:15" x14ac:dyDescent="0.25">
      <c r="B1366" s="1"/>
      <c r="C1366" s="1"/>
      <c r="D1366" s="8"/>
      <c r="E1366" s="8"/>
      <c r="F1366" s="8"/>
      <c r="G1366" s="8"/>
      <c r="H1366" s="8"/>
      <c r="I1366" s="8"/>
      <c r="J1366" s="8"/>
      <c r="K1366" s="5"/>
      <c r="L1366" s="5"/>
      <c r="M1366" s="5"/>
      <c r="N1366" s="5"/>
      <c r="O1366" s="5"/>
    </row>
    <row r="1367" spans="2:15" x14ac:dyDescent="0.25">
      <c r="B1367" s="1"/>
      <c r="C1367" s="1"/>
      <c r="D1367" s="8"/>
      <c r="E1367" s="8"/>
      <c r="F1367" s="8"/>
      <c r="G1367" s="8"/>
      <c r="H1367" s="8"/>
      <c r="I1367" s="8"/>
      <c r="J1367" s="8"/>
      <c r="K1367" s="5"/>
      <c r="L1367" s="5"/>
      <c r="M1367" s="5"/>
      <c r="N1367" s="5"/>
      <c r="O1367" s="5"/>
    </row>
    <row r="1368" spans="2:15" x14ac:dyDescent="0.25">
      <c r="B1368" s="1"/>
      <c r="C1368" s="1"/>
      <c r="D1368" s="8"/>
      <c r="E1368" s="8"/>
      <c r="F1368" s="8"/>
      <c r="G1368" s="8"/>
      <c r="H1368" s="8"/>
      <c r="I1368" s="8"/>
      <c r="J1368" s="8"/>
      <c r="K1368" s="5"/>
      <c r="L1368" s="5"/>
      <c r="M1368" s="5"/>
      <c r="N1368" s="5"/>
      <c r="O1368" s="5"/>
    </row>
    <row r="1369" spans="2:15" x14ac:dyDescent="0.25">
      <c r="B1369" s="1"/>
      <c r="C1369" s="1"/>
      <c r="D1369" s="8"/>
      <c r="E1369" s="8"/>
      <c r="F1369" s="8"/>
      <c r="G1369" s="8"/>
      <c r="H1369" s="8"/>
      <c r="I1369" s="8"/>
      <c r="J1369" s="8"/>
      <c r="K1369" s="5"/>
      <c r="L1369" s="5"/>
      <c r="M1369" s="5"/>
      <c r="N1369" s="5"/>
      <c r="O1369" s="5"/>
    </row>
    <row r="1370" spans="2:15" x14ac:dyDescent="0.25">
      <c r="B1370" s="1"/>
      <c r="C1370" s="1"/>
      <c r="D1370" s="8"/>
      <c r="E1370" s="8"/>
      <c r="F1370" s="8"/>
      <c r="G1370" s="8"/>
      <c r="H1370" s="8"/>
      <c r="I1370" s="8"/>
      <c r="J1370" s="8"/>
      <c r="K1370" s="5"/>
      <c r="L1370" s="5"/>
      <c r="M1370" s="5"/>
      <c r="N1370" s="5"/>
      <c r="O1370" s="5"/>
    </row>
    <row r="1371" spans="2:15" x14ac:dyDescent="0.25">
      <c r="B1371" s="1"/>
      <c r="C1371" s="1"/>
      <c r="D1371" s="8"/>
      <c r="E1371" s="8"/>
      <c r="F1371" s="8"/>
      <c r="G1371" s="8"/>
      <c r="H1371" s="8"/>
      <c r="I1371" s="8"/>
      <c r="J1371" s="8"/>
      <c r="K1371" s="5"/>
      <c r="L1371" s="5"/>
      <c r="M1371" s="5"/>
      <c r="N1371" s="5"/>
      <c r="O1371" s="5"/>
    </row>
    <row r="1372" spans="2:15" x14ac:dyDescent="0.25">
      <c r="B1372" s="1"/>
      <c r="C1372" s="1"/>
      <c r="D1372" s="8"/>
      <c r="E1372" s="8"/>
      <c r="F1372" s="8"/>
      <c r="G1372" s="8"/>
      <c r="H1372" s="8"/>
      <c r="I1372" s="8"/>
      <c r="J1372" s="8"/>
      <c r="K1372" s="5"/>
      <c r="L1372" s="5"/>
      <c r="M1372" s="5"/>
      <c r="N1372" s="5"/>
      <c r="O1372" s="5"/>
    </row>
    <row r="1373" spans="2:15" x14ac:dyDescent="0.25">
      <c r="B1373" s="1"/>
      <c r="C1373" s="1"/>
      <c r="D1373" s="8"/>
      <c r="E1373" s="8"/>
      <c r="F1373" s="8"/>
      <c r="G1373" s="8"/>
      <c r="H1373" s="8"/>
      <c r="I1373" s="8"/>
      <c r="J1373" s="8"/>
      <c r="K1373" s="5"/>
      <c r="L1373" s="5"/>
      <c r="M1373" s="5"/>
      <c r="N1373" s="5"/>
      <c r="O1373" s="5"/>
    </row>
    <row r="1374" spans="2:15" x14ac:dyDescent="0.25">
      <c r="B1374" s="1"/>
      <c r="C1374" s="1"/>
      <c r="D1374" s="8"/>
      <c r="E1374" s="8"/>
      <c r="F1374" s="8"/>
      <c r="G1374" s="8"/>
      <c r="H1374" s="8"/>
      <c r="I1374" s="8"/>
      <c r="J1374" s="8"/>
      <c r="K1374" s="5"/>
      <c r="L1374" s="5"/>
      <c r="M1374" s="5"/>
      <c r="N1374" s="5"/>
      <c r="O1374" s="5"/>
    </row>
    <row r="1375" spans="2:15" x14ac:dyDescent="0.25">
      <c r="B1375" s="1"/>
      <c r="C1375" s="1"/>
      <c r="D1375" s="8"/>
      <c r="E1375" s="8"/>
      <c r="F1375" s="8"/>
      <c r="G1375" s="8"/>
      <c r="H1375" s="8"/>
      <c r="I1375" s="8"/>
      <c r="J1375" s="8"/>
      <c r="K1375" s="5"/>
      <c r="L1375" s="5"/>
      <c r="M1375" s="5"/>
      <c r="N1375" s="5"/>
      <c r="O1375" s="5"/>
    </row>
    <row r="1376" spans="2:15" x14ac:dyDescent="0.25">
      <c r="B1376" s="1"/>
      <c r="C1376" s="1"/>
      <c r="D1376" s="8"/>
      <c r="E1376" s="8"/>
      <c r="F1376" s="8"/>
      <c r="G1376" s="8"/>
      <c r="H1376" s="8"/>
      <c r="I1376" s="8"/>
      <c r="J1376" s="8"/>
      <c r="K1376" s="5"/>
      <c r="L1376" s="5"/>
      <c r="M1376" s="5"/>
      <c r="N1376" s="5"/>
      <c r="O1376" s="5"/>
    </row>
    <row r="1377" spans="2:15" x14ac:dyDescent="0.25">
      <c r="B1377" s="1"/>
      <c r="C1377" s="1"/>
      <c r="D1377" s="8"/>
      <c r="E1377" s="8"/>
      <c r="F1377" s="8"/>
      <c r="G1377" s="8"/>
      <c r="H1377" s="8"/>
      <c r="I1377" s="8"/>
      <c r="J1377" s="8"/>
      <c r="K1377" s="5"/>
      <c r="L1377" s="5"/>
      <c r="M1377" s="5"/>
      <c r="N1377" s="5"/>
      <c r="O1377" s="5"/>
    </row>
    <row r="1378" spans="2:15" x14ac:dyDescent="0.25">
      <c r="B1378" s="1"/>
      <c r="C1378" s="1"/>
      <c r="D1378" s="8"/>
      <c r="E1378" s="8"/>
      <c r="F1378" s="8"/>
      <c r="G1378" s="8"/>
      <c r="H1378" s="8"/>
      <c r="I1378" s="8"/>
      <c r="J1378" s="8"/>
      <c r="K1378" s="5"/>
      <c r="L1378" s="5"/>
      <c r="M1378" s="5"/>
      <c r="N1378" s="5"/>
      <c r="O1378" s="5"/>
    </row>
    <row r="1379" spans="2:15" x14ac:dyDescent="0.25">
      <c r="B1379" s="1"/>
      <c r="C1379" s="1"/>
      <c r="D1379" s="8"/>
      <c r="E1379" s="8"/>
      <c r="F1379" s="8"/>
      <c r="G1379" s="8"/>
      <c r="H1379" s="8"/>
      <c r="I1379" s="8"/>
      <c r="J1379" s="8"/>
      <c r="K1379" s="5"/>
      <c r="L1379" s="5"/>
      <c r="M1379" s="5"/>
      <c r="N1379" s="5"/>
      <c r="O1379" s="5"/>
    </row>
    <row r="1380" spans="2:15" x14ac:dyDescent="0.25">
      <c r="B1380" s="1"/>
      <c r="C1380" s="1"/>
      <c r="D1380" s="8"/>
      <c r="E1380" s="8"/>
      <c r="F1380" s="8"/>
      <c r="G1380" s="8"/>
      <c r="H1380" s="8"/>
      <c r="I1380" s="8"/>
      <c r="J1380" s="8"/>
      <c r="K1380" s="5"/>
      <c r="L1380" s="5"/>
      <c r="M1380" s="5"/>
      <c r="N1380" s="5"/>
      <c r="O1380" s="5"/>
    </row>
    <row r="1381" spans="2:15" x14ac:dyDescent="0.25">
      <c r="B1381" s="1"/>
      <c r="C1381" s="1"/>
      <c r="D1381" s="8"/>
      <c r="E1381" s="8"/>
      <c r="F1381" s="8"/>
      <c r="G1381" s="8"/>
      <c r="H1381" s="8"/>
      <c r="I1381" s="8"/>
      <c r="J1381" s="8"/>
      <c r="K1381" s="5"/>
      <c r="L1381" s="5"/>
      <c r="M1381" s="5"/>
      <c r="N1381" s="5"/>
      <c r="O1381" s="5"/>
    </row>
    <row r="1382" spans="2:15" x14ac:dyDescent="0.25">
      <c r="B1382" s="1"/>
      <c r="C1382" s="1"/>
      <c r="D1382" s="8"/>
      <c r="E1382" s="8"/>
      <c r="F1382" s="8"/>
      <c r="G1382" s="8"/>
      <c r="H1382" s="8"/>
      <c r="I1382" s="8"/>
      <c r="J1382" s="8"/>
      <c r="K1382" s="5"/>
      <c r="L1382" s="5"/>
      <c r="M1382" s="5"/>
      <c r="N1382" s="5"/>
      <c r="O1382" s="5"/>
    </row>
    <row r="1383" spans="2:15" x14ac:dyDescent="0.25">
      <c r="B1383" s="1"/>
      <c r="C1383" s="1"/>
      <c r="D1383" s="8"/>
      <c r="E1383" s="8"/>
      <c r="F1383" s="8"/>
      <c r="G1383" s="8"/>
      <c r="H1383" s="8"/>
      <c r="I1383" s="8"/>
      <c r="J1383" s="8"/>
      <c r="K1383" s="5"/>
      <c r="L1383" s="5"/>
      <c r="M1383" s="5"/>
      <c r="N1383" s="5"/>
      <c r="O1383" s="5"/>
    </row>
    <row r="1384" spans="2:15" x14ac:dyDescent="0.25">
      <c r="B1384" s="1"/>
      <c r="C1384" s="1"/>
      <c r="D1384" s="8"/>
      <c r="E1384" s="8"/>
      <c r="F1384" s="8"/>
      <c r="G1384" s="8"/>
      <c r="H1384" s="8"/>
      <c r="I1384" s="8"/>
      <c r="J1384" s="8"/>
      <c r="K1384" s="5"/>
      <c r="L1384" s="5"/>
      <c r="M1384" s="5"/>
      <c r="N1384" s="5"/>
      <c r="O1384" s="5"/>
    </row>
    <row r="1385" spans="2:15" x14ac:dyDescent="0.25">
      <c r="B1385" s="1"/>
      <c r="C1385" s="1"/>
      <c r="D1385" s="8"/>
      <c r="E1385" s="8"/>
      <c r="F1385" s="8"/>
      <c r="G1385" s="8"/>
      <c r="H1385" s="8"/>
      <c r="I1385" s="8"/>
      <c r="J1385" s="8"/>
      <c r="K1385" s="5"/>
      <c r="L1385" s="5"/>
      <c r="M1385" s="5"/>
      <c r="N1385" s="5"/>
      <c r="O1385" s="5"/>
    </row>
    <row r="1386" spans="2:15" x14ac:dyDescent="0.25">
      <c r="B1386" s="1"/>
      <c r="C1386" s="1"/>
      <c r="D1386" s="8"/>
      <c r="E1386" s="8"/>
      <c r="F1386" s="8"/>
      <c r="G1386" s="8"/>
      <c r="H1386" s="8"/>
      <c r="I1386" s="8"/>
      <c r="J1386" s="8"/>
      <c r="K1386" s="5"/>
      <c r="L1386" s="5"/>
      <c r="M1386" s="5"/>
      <c r="N1386" s="5"/>
      <c r="O1386" s="5"/>
    </row>
    <row r="1387" spans="2:15" x14ac:dyDescent="0.25">
      <c r="B1387" s="1"/>
      <c r="C1387" s="1"/>
      <c r="D1387" s="8"/>
      <c r="E1387" s="8"/>
      <c r="F1387" s="8"/>
      <c r="G1387" s="8"/>
      <c r="H1387" s="8"/>
      <c r="I1387" s="8"/>
      <c r="J1387" s="8"/>
      <c r="K1387" s="5"/>
      <c r="L1387" s="5"/>
      <c r="M1387" s="5"/>
      <c r="N1387" s="5"/>
      <c r="O1387" s="5"/>
    </row>
    <row r="1388" spans="2:15" x14ac:dyDescent="0.25">
      <c r="B1388" s="1"/>
      <c r="C1388" s="1"/>
      <c r="D1388" s="8"/>
      <c r="E1388" s="8"/>
      <c r="F1388" s="8"/>
      <c r="G1388" s="8"/>
      <c r="H1388" s="8"/>
      <c r="I1388" s="8"/>
      <c r="J1388" s="8"/>
      <c r="K1388" s="5"/>
      <c r="L1388" s="5"/>
      <c r="M1388" s="5"/>
      <c r="N1388" s="5"/>
      <c r="O1388" s="5"/>
    </row>
    <row r="1389" spans="2:15" x14ac:dyDescent="0.25">
      <c r="B1389" s="1"/>
      <c r="C1389" s="1"/>
      <c r="D1389" s="8"/>
      <c r="E1389" s="8"/>
      <c r="F1389" s="8"/>
      <c r="G1389" s="8"/>
      <c r="H1389" s="8"/>
      <c r="I1389" s="8"/>
      <c r="J1389" s="8"/>
      <c r="K1389" s="5"/>
      <c r="L1389" s="5"/>
      <c r="M1389" s="5"/>
      <c r="N1389" s="5"/>
      <c r="O1389" s="5"/>
    </row>
    <row r="1390" spans="2:15" x14ac:dyDescent="0.25">
      <c r="B1390" s="1"/>
      <c r="C1390" s="1"/>
      <c r="D1390" s="8"/>
      <c r="E1390" s="8"/>
      <c r="F1390" s="8"/>
      <c r="G1390" s="8"/>
      <c r="H1390" s="8"/>
      <c r="I1390" s="8"/>
      <c r="J1390" s="8"/>
      <c r="K1390" s="5"/>
      <c r="L1390" s="5"/>
      <c r="M1390" s="5"/>
      <c r="N1390" s="5"/>
      <c r="O1390" s="5"/>
    </row>
    <row r="1391" spans="2:15" x14ac:dyDescent="0.25">
      <c r="B1391" s="1"/>
      <c r="C1391" s="1"/>
      <c r="D1391" s="8"/>
      <c r="E1391" s="8"/>
      <c r="F1391" s="8"/>
      <c r="G1391" s="8"/>
      <c r="H1391" s="8"/>
      <c r="I1391" s="8"/>
      <c r="J1391" s="8"/>
      <c r="K1391" s="5"/>
      <c r="L1391" s="5"/>
      <c r="M1391" s="5"/>
      <c r="N1391" s="5"/>
      <c r="O1391" s="5"/>
    </row>
    <row r="1392" spans="2:15" x14ac:dyDescent="0.25">
      <c r="B1392" s="1"/>
      <c r="C1392" s="1"/>
      <c r="D1392" s="8"/>
      <c r="E1392" s="8"/>
      <c r="F1392" s="8"/>
      <c r="G1392" s="8"/>
      <c r="H1392" s="8"/>
      <c r="I1392" s="8"/>
      <c r="J1392" s="8"/>
      <c r="K1392" s="5"/>
      <c r="L1392" s="5"/>
      <c r="M1392" s="5"/>
      <c r="N1392" s="5"/>
      <c r="O1392" s="5"/>
    </row>
    <row r="1393" spans="2:15" x14ac:dyDescent="0.25">
      <c r="B1393" s="1"/>
      <c r="C1393" s="1"/>
      <c r="D1393" s="8"/>
      <c r="E1393" s="8"/>
      <c r="F1393" s="8"/>
      <c r="G1393" s="8"/>
      <c r="H1393" s="8"/>
      <c r="I1393" s="8"/>
      <c r="J1393" s="8"/>
      <c r="K1393" s="5"/>
      <c r="L1393" s="5"/>
      <c r="M1393" s="5"/>
      <c r="N1393" s="5"/>
      <c r="O1393" s="5"/>
    </row>
    <row r="1394" spans="2:15" x14ac:dyDescent="0.25">
      <c r="B1394" s="1"/>
      <c r="C1394" s="1"/>
      <c r="D1394" s="8"/>
      <c r="E1394" s="8"/>
      <c r="F1394" s="8"/>
      <c r="G1394" s="8"/>
      <c r="H1394" s="8"/>
      <c r="I1394" s="8"/>
      <c r="J1394" s="8"/>
      <c r="K1394" s="5"/>
      <c r="L1394" s="5"/>
      <c r="M1394" s="5"/>
      <c r="N1394" s="5"/>
      <c r="O1394" s="5"/>
    </row>
    <row r="1395" spans="2:15" x14ac:dyDescent="0.25">
      <c r="B1395" s="1"/>
      <c r="C1395" s="1"/>
      <c r="D1395" s="8"/>
      <c r="E1395" s="8"/>
      <c r="F1395" s="8"/>
      <c r="G1395" s="8"/>
      <c r="H1395" s="8"/>
      <c r="I1395" s="8"/>
      <c r="J1395" s="8"/>
      <c r="K1395" s="5"/>
      <c r="L1395" s="5"/>
      <c r="M1395" s="5"/>
      <c r="N1395" s="5"/>
      <c r="O1395" s="5"/>
    </row>
    <row r="1396" spans="2:15" x14ac:dyDescent="0.25">
      <c r="B1396" s="1"/>
      <c r="C1396" s="1"/>
      <c r="D1396" s="8"/>
      <c r="E1396" s="8"/>
      <c r="F1396" s="8"/>
      <c r="G1396" s="8"/>
      <c r="H1396" s="8"/>
      <c r="I1396" s="8"/>
      <c r="J1396" s="8"/>
      <c r="K1396" s="5"/>
      <c r="L1396" s="5"/>
      <c r="M1396" s="5"/>
      <c r="N1396" s="5"/>
      <c r="O1396" s="5"/>
    </row>
    <row r="1397" spans="2:15" x14ac:dyDescent="0.25">
      <c r="B1397" s="1"/>
      <c r="C1397" s="1"/>
      <c r="D1397" s="8"/>
      <c r="E1397" s="8"/>
      <c r="F1397" s="8"/>
      <c r="G1397" s="8"/>
      <c r="H1397" s="8"/>
      <c r="I1397" s="8"/>
      <c r="J1397" s="8"/>
      <c r="K1397" s="5"/>
      <c r="L1397" s="5"/>
      <c r="M1397" s="5"/>
      <c r="N1397" s="5"/>
      <c r="O1397" s="5"/>
    </row>
    <row r="1398" spans="2:15" x14ac:dyDescent="0.25">
      <c r="B1398" s="1"/>
      <c r="C1398" s="1"/>
      <c r="D1398" s="8"/>
      <c r="E1398" s="8"/>
      <c r="F1398" s="8"/>
      <c r="G1398" s="8"/>
      <c r="H1398" s="8"/>
      <c r="I1398" s="8"/>
      <c r="J1398" s="8"/>
      <c r="K1398" s="5"/>
      <c r="L1398" s="5"/>
      <c r="M1398" s="5"/>
      <c r="N1398" s="5"/>
      <c r="O1398" s="5"/>
    </row>
    <row r="1399" spans="2:15" x14ac:dyDescent="0.25">
      <c r="B1399" s="1"/>
      <c r="C1399" s="1"/>
      <c r="D1399" s="8"/>
      <c r="E1399" s="8"/>
      <c r="F1399" s="8"/>
      <c r="G1399" s="8"/>
      <c r="H1399" s="8"/>
      <c r="I1399" s="8"/>
      <c r="J1399" s="8"/>
      <c r="K1399" s="5"/>
      <c r="L1399" s="5"/>
      <c r="M1399" s="5"/>
      <c r="N1399" s="5"/>
      <c r="O1399" s="5"/>
    </row>
    <row r="1400" spans="2:15" x14ac:dyDescent="0.25">
      <c r="B1400" s="1"/>
      <c r="C1400" s="1"/>
      <c r="D1400" s="8"/>
      <c r="E1400" s="8"/>
      <c r="F1400" s="8"/>
      <c r="G1400" s="8"/>
      <c r="H1400" s="8"/>
      <c r="I1400" s="8"/>
      <c r="J1400" s="8"/>
      <c r="K1400" s="5"/>
      <c r="L1400" s="5"/>
      <c r="M1400" s="5"/>
      <c r="N1400" s="5"/>
      <c r="O1400" s="5"/>
    </row>
    <row r="1401" spans="2:15" x14ac:dyDescent="0.25">
      <c r="B1401" s="1"/>
      <c r="C1401" s="1"/>
      <c r="D1401" s="8"/>
      <c r="E1401" s="8"/>
      <c r="F1401" s="8"/>
      <c r="G1401" s="8"/>
      <c r="H1401" s="8"/>
      <c r="I1401" s="8"/>
      <c r="J1401" s="8"/>
      <c r="K1401" s="5"/>
      <c r="L1401" s="5"/>
      <c r="M1401" s="5"/>
      <c r="N1401" s="5"/>
      <c r="O1401" s="5"/>
    </row>
    <row r="1402" spans="2:15" x14ac:dyDescent="0.25">
      <c r="B1402" s="1"/>
      <c r="C1402" s="1"/>
      <c r="D1402" s="8"/>
      <c r="E1402" s="8"/>
      <c r="F1402" s="8"/>
      <c r="G1402" s="8"/>
      <c r="H1402" s="8"/>
      <c r="I1402" s="8"/>
      <c r="J1402" s="8"/>
      <c r="K1402" s="5"/>
      <c r="L1402" s="5"/>
      <c r="M1402" s="5"/>
      <c r="N1402" s="5"/>
      <c r="O1402" s="5"/>
    </row>
    <row r="1403" spans="2:15" x14ac:dyDescent="0.25">
      <c r="B1403" s="1"/>
      <c r="C1403" s="1"/>
      <c r="D1403" s="8"/>
      <c r="E1403" s="8"/>
      <c r="F1403" s="8"/>
      <c r="G1403" s="8"/>
      <c r="H1403" s="8"/>
      <c r="I1403" s="8"/>
      <c r="J1403" s="8"/>
      <c r="K1403" s="5"/>
      <c r="L1403" s="5"/>
      <c r="M1403" s="5"/>
      <c r="N1403" s="5"/>
      <c r="O1403" s="5"/>
    </row>
    <row r="1404" spans="2:15" x14ac:dyDescent="0.25">
      <c r="B1404" s="1"/>
      <c r="C1404" s="1"/>
      <c r="D1404" s="8"/>
      <c r="E1404" s="8"/>
      <c r="F1404" s="8"/>
      <c r="G1404" s="8"/>
      <c r="H1404" s="8"/>
      <c r="I1404" s="8"/>
      <c r="J1404" s="8"/>
      <c r="K1404" s="5"/>
      <c r="L1404" s="5"/>
      <c r="M1404" s="5"/>
      <c r="N1404" s="5"/>
      <c r="O1404" s="5"/>
    </row>
    <row r="1405" spans="2:15" x14ac:dyDescent="0.25">
      <c r="B1405" s="1"/>
      <c r="C1405" s="1"/>
      <c r="D1405" s="8"/>
      <c r="E1405" s="8"/>
      <c r="F1405" s="8"/>
      <c r="G1405" s="8"/>
      <c r="H1405" s="8"/>
      <c r="I1405" s="8"/>
      <c r="J1405" s="8"/>
      <c r="K1405" s="5"/>
      <c r="L1405" s="5"/>
      <c r="M1405" s="5"/>
      <c r="N1405" s="5"/>
      <c r="O1405" s="5"/>
    </row>
    <row r="1406" spans="2:15" x14ac:dyDescent="0.25">
      <c r="B1406" s="1"/>
      <c r="C1406" s="1"/>
      <c r="D1406" s="8"/>
      <c r="E1406" s="8"/>
      <c r="F1406" s="8"/>
      <c r="G1406" s="8"/>
      <c r="H1406" s="8"/>
      <c r="I1406" s="8"/>
      <c r="J1406" s="8"/>
      <c r="K1406" s="5"/>
      <c r="L1406" s="5"/>
      <c r="M1406" s="5"/>
      <c r="N1406" s="5"/>
      <c r="O1406" s="5"/>
    </row>
    <row r="1407" spans="2:15" x14ac:dyDescent="0.25">
      <c r="B1407" s="1"/>
      <c r="C1407" s="1"/>
      <c r="D1407" s="8"/>
      <c r="E1407" s="8"/>
      <c r="F1407" s="8"/>
      <c r="G1407" s="8"/>
      <c r="H1407" s="8"/>
      <c r="I1407" s="8"/>
      <c r="J1407" s="8"/>
      <c r="K1407" s="5"/>
      <c r="L1407" s="5"/>
      <c r="M1407" s="5"/>
      <c r="N1407" s="5"/>
      <c r="O1407" s="5"/>
    </row>
    <row r="1408" spans="2:15" x14ac:dyDescent="0.25">
      <c r="B1408" s="1"/>
      <c r="C1408" s="1"/>
      <c r="D1408" s="8"/>
      <c r="E1408" s="8"/>
      <c r="F1408" s="8"/>
      <c r="G1408" s="8"/>
      <c r="H1408" s="8"/>
      <c r="I1408" s="8"/>
      <c r="J1408" s="8"/>
      <c r="K1408" s="5"/>
      <c r="L1408" s="5"/>
      <c r="M1408" s="5"/>
      <c r="N1408" s="5"/>
      <c r="O1408" s="5"/>
    </row>
    <row r="1409" spans="2:15" x14ac:dyDescent="0.25">
      <c r="B1409" s="1"/>
      <c r="C1409" s="1"/>
      <c r="D1409" s="8"/>
      <c r="E1409" s="8"/>
      <c r="F1409" s="8"/>
      <c r="G1409" s="8"/>
      <c r="H1409" s="8"/>
      <c r="I1409" s="8"/>
      <c r="J1409" s="8"/>
      <c r="K1409" s="5"/>
      <c r="L1409" s="5"/>
      <c r="M1409" s="5"/>
      <c r="N1409" s="5"/>
      <c r="O1409" s="5"/>
    </row>
    <row r="1410" spans="2:15" x14ac:dyDescent="0.25">
      <c r="B1410" s="1"/>
      <c r="C1410" s="1"/>
      <c r="D1410" s="8"/>
      <c r="E1410" s="8"/>
      <c r="F1410" s="8"/>
      <c r="G1410" s="8"/>
      <c r="H1410" s="8"/>
      <c r="I1410" s="8"/>
      <c r="J1410" s="8"/>
      <c r="K1410" s="5"/>
      <c r="L1410" s="5"/>
      <c r="M1410" s="5"/>
      <c r="N1410" s="5"/>
      <c r="O1410" s="5"/>
    </row>
    <row r="1411" spans="2:15" x14ac:dyDescent="0.25">
      <c r="B1411" s="1"/>
      <c r="C1411" s="1"/>
      <c r="D1411" s="8"/>
      <c r="E1411" s="8"/>
      <c r="F1411" s="8"/>
      <c r="G1411" s="8"/>
      <c r="H1411" s="8"/>
      <c r="I1411" s="8"/>
      <c r="J1411" s="8"/>
      <c r="K1411" s="5"/>
      <c r="L1411" s="5"/>
      <c r="M1411" s="5"/>
      <c r="N1411" s="5"/>
      <c r="O1411" s="5"/>
    </row>
    <row r="1412" spans="2:15" x14ac:dyDescent="0.25">
      <c r="B1412" s="1"/>
      <c r="C1412" s="1"/>
      <c r="D1412" s="8"/>
      <c r="E1412" s="8"/>
      <c r="F1412" s="8"/>
      <c r="G1412" s="8"/>
      <c r="H1412" s="8"/>
      <c r="I1412" s="8"/>
      <c r="J1412" s="8"/>
      <c r="K1412" s="5"/>
      <c r="L1412" s="5"/>
      <c r="M1412" s="5"/>
      <c r="N1412" s="5"/>
      <c r="O1412" s="5"/>
    </row>
    <row r="1413" spans="2:15" x14ac:dyDescent="0.25">
      <c r="B1413" s="1"/>
      <c r="C1413" s="1"/>
      <c r="D1413" s="8"/>
      <c r="E1413" s="8"/>
      <c r="F1413" s="8"/>
      <c r="G1413" s="8"/>
      <c r="H1413" s="8"/>
      <c r="I1413" s="8"/>
      <c r="J1413" s="8"/>
      <c r="K1413" s="5"/>
      <c r="L1413" s="5"/>
      <c r="M1413" s="5"/>
      <c r="N1413" s="5"/>
      <c r="O1413" s="5"/>
    </row>
    <row r="1414" spans="2:15" x14ac:dyDescent="0.25">
      <c r="B1414" s="1"/>
      <c r="C1414" s="1"/>
      <c r="D1414" s="8"/>
      <c r="E1414" s="8"/>
      <c r="F1414" s="8"/>
      <c r="G1414" s="8"/>
      <c r="H1414" s="8"/>
      <c r="I1414" s="8"/>
      <c r="J1414" s="8"/>
      <c r="K1414" s="5"/>
      <c r="L1414" s="5"/>
      <c r="M1414" s="5"/>
      <c r="N1414" s="5"/>
      <c r="O1414" s="5"/>
    </row>
    <row r="1415" spans="2:15" x14ac:dyDescent="0.25">
      <c r="B1415" s="1"/>
      <c r="C1415" s="1"/>
      <c r="D1415" s="8"/>
      <c r="E1415" s="8"/>
      <c r="F1415" s="8"/>
      <c r="G1415" s="8"/>
      <c r="H1415" s="8"/>
      <c r="I1415" s="8"/>
      <c r="J1415" s="8"/>
      <c r="K1415" s="5"/>
      <c r="L1415" s="5"/>
      <c r="M1415" s="5"/>
      <c r="N1415" s="5"/>
      <c r="O1415" s="5"/>
    </row>
    <row r="1416" spans="2:15" x14ac:dyDescent="0.25">
      <c r="B1416" s="1"/>
      <c r="C1416" s="1"/>
      <c r="D1416" s="8"/>
      <c r="E1416" s="8"/>
      <c r="F1416" s="8"/>
      <c r="G1416" s="8"/>
      <c r="H1416" s="8"/>
      <c r="I1416" s="8"/>
      <c r="J1416" s="8"/>
      <c r="K1416" s="5"/>
      <c r="L1416" s="5"/>
      <c r="M1416" s="5"/>
      <c r="N1416" s="5"/>
      <c r="O1416" s="5"/>
    </row>
    <row r="1417" spans="2:15" x14ac:dyDescent="0.25">
      <c r="B1417" s="1"/>
      <c r="C1417" s="1"/>
      <c r="D1417" s="8"/>
      <c r="E1417" s="8"/>
      <c r="F1417" s="8"/>
      <c r="G1417" s="8"/>
      <c r="H1417" s="8"/>
      <c r="I1417" s="8"/>
      <c r="J1417" s="8"/>
      <c r="K1417" s="5"/>
      <c r="L1417" s="5"/>
      <c r="M1417" s="5"/>
      <c r="N1417" s="5"/>
      <c r="O1417" s="5"/>
    </row>
    <row r="1418" spans="2:15" x14ac:dyDescent="0.25">
      <c r="B1418" s="1"/>
      <c r="C1418" s="1"/>
      <c r="D1418" s="8"/>
      <c r="E1418" s="8"/>
      <c r="F1418" s="8"/>
      <c r="G1418" s="8"/>
      <c r="H1418" s="8"/>
      <c r="I1418" s="8"/>
      <c r="J1418" s="8"/>
      <c r="K1418" s="5"/>
      <c r="L1418" s="5"/>
      <c r="M1418" s="5"/>
      <c r="N1418" s="5"/>
      <c r="O1418" s="5"/>
    </row>
    <row r="1419" spans="2:15" x14ac:dyDescent="0.25">
      <c r="B1419" s="1"/>
      <c r="C1419" s="1"/>
      <c r="D1419" s="8"/>
      <c r="E1419" s="8"/>
      <c r="F1419" s="8"/>
      <c r="G1419" s="8"/>
      <c r="H1419" s="8"/>
      <c r="I1419" s="8"/>
      <c r="J1419" s="8"/>
      <c r="K1419" s="5"/>
      <c r="L1419" s="5"/>
      <c r="M1419" s="5"/>
      <c r="N1419" s="5"/>
      <c r="O1419" s="5"/>
    </row>
    <row r="1420" spans="2:15" x14ac:dyDescent="0.25">
      <c r="B1420" s="1"/>
      <c r="C1420" s="1"/>
      <c r="D1420" s="8"/>
      <c r="E1420" s="8"/>
      <c r="F1420" s="8"/>
      <c r="G1420" s="8"/>
      <c r="H1420" s="8"/>
      <c r="I1420" s="8"/>
      <c r="J1420" s="8"/>
      <c r="K1420" s="5"/>
      <c r="L1420" s="5"/>
      <c r="M1420" s="5"/>
      <c r="N1420" s="5"/>
      <c r="O1420" s="5"/>
    </row>
    <row r="1421" spans="2:15" x14ac:dyDescent="0.25">
      <c r="B1421" s="1"/>
      <c r="C1421" s="1"/>
      <c r="D1421" s="8"/>
      <c r="E1421" s="8"/>
      <c r="F1421" s="8"/>
      <c r="G1421" s="8"/>
      <c r="H1421" s="8"/>
      <c r="I1421" s="8"/>
      <c r="J1421" s="8"/>
      <c r="K1421" s="5"/>
      <c r="L1421" s="5"/>
      <c r="M1421" s="5"/>
      <c r="N1421" s="5"/>
      <c r="O1421" s="5"/>
    </row>
    <row r="1422" spans="2:15" x14ac:dyDescent="0.25">
      <c r="B1422" s="1"/>
      <c r="C1422" s="1"/>
      <c r="D1422" s="8"/>
      <c r="E1422" s="8"/>
      <c r="F1422" s="8"/>
      <c r="G1422" s="8"/>
      <c r="H1422" s="8"/>
      <c r="I1422" s="8"/>
      <c r="J1422" s="8"/>
      <c r="K1422" s="5"/>
      <c r="L1422" s="5"/>
      <c r="M1422" s="5"/>
      <c r="N1422" s="5"/>
      <c r="O1422" s="5"/>
    </row>
    <row r="1423" spans="2:15" x14ac:dyDescent="0.25">
      <c r="B1423" s="1"/>
      <c r="C1423" s="1"/>
      <c r="D1423" s="8"/>
      <c r="E1423" s="8"/>
      <c r="F1423" s="8"/>
      <c r="G1423" s="8"/>
      <c r="H1423" s="8"/>
      <c r="I1423" s="8"/>
      <c r="J1423" s="8"/>
      <c r="K1423" s="5"/>
      <c r="L1423" s="5"/>
      <c r="M1423" s="5"/>
      <c r="N1423" s="5"/>
      <c r="O1423" s="5"/>
    </row>
    <row r="1424" spans="2:15" x14ac:dyDescent="0.25">
      <c r="B1424" s="1"/>
      <c r="C1424" s="1"/>
      <c r="D1424" s="8"/>
      <c r="E1424" s="8"/>
      <c r="F1424" s="8"/>
      <c r="G1424" s="8"/>
      <c r="H1424" s="8"/>
      <c r="I1424" s="8"/>
      <c r="J1424" s="8"/>
      <c r="K1424" s="5"/>
      <c r="L1424" s="5"/>
      <c r="M1424" s="5"/>
      <c r="N1424" s="5"/>
      <c r="O1424" s="5"/>
    </row>
    <row r="1425" spans="2:15" x14ac:dyDescent="0.25">
      <c r="B1425" s="1"/>
      <c r="C1425" s="1"/>
      <c r="D1425" s="8"/>
      <c r="E1425" s="8"/>
      <c r="F1425" s="8"/>
      <c r="G1425" s="8"/>
      <c r="H1425" s="8"/>
      <c r="I1425" s="8"/>
      <c r="J1425" s="8"/>
      <c r="K1425" s="5"/>
      <c r="L1425" s="5"/>
      <c r="M1425" s="5"/>
      <c r="N1425" s="5"/>
      <c r="O1425" s="5"/>
    </row>
    <row r="1426" spans="2:15" x14ac:dyDescent="0.25">
      <c r="B1426" s="1"/>
      <c r="C1426" s="1"/>
      <c r="D1426" s="8"/>
      <c r="E1426" s="8"/>
      <c r="F1426" s="8"/>
      <c r="G1426" s="8"/>
      <c r="H1426" s="8"/>
      <c r="I1426" s="8"/>
      <c r="J1426" s="8"/>
      <c r="K1426" s="5"/>
      <c r="L1426" s="5"/>
      <c r="M1426" s="5"/>
      <c r="N1426" s="5"/>
      <c r="O1426" s="5"/>
    </row>
    <row r="1427" spans="2:15" x14ac:dyDescent="0.25">
      <c r="B1427" s="1"/>
      <c r="C1427" s="1"/>
      <c r="D1427" s="8"/>
      <c r="E1427" s="8"/>
      <c r="F1427" s="8"/>
      <c r="G1427" s="8"/>
      <c r="H1427" s="8"/>
      <c r="I1427" s="8"/>
      <c r="J1427" s="8"/>
      <c r="K1427" s="5"/>
      <c r="L1427" s="5"/>
      <c r="M1427" s="5"/>
      <c r="N1427" s="5"/>
      <c r="O1427" s="5"/>
    </row>
    <row r="1428" spans="2:15" x14ac:dyDescent="0.25">
      <c r="B1428" s="1"/>
      <c r="C1428" s="1"/>
      <c r="D1428" s="8"/>
      <c r="E1428" s="8"/>
      <c r="F1428" s="8"/>
      <c r="G1428" s="8"/>
      <c r="H1428" s="8"/>
      <c r="I1428" s="8"/>
      <c r="J1428" s="8"/>
      <c r="K1428" s="5"/>
      <c r="L1428" s="5"/>
      <c r="M1428" s="5"/>
      <c r="N1428" s="5"/>
      <c r="O1428" s="5"/>
    </row>
    <row r="1429" spans="2:15" x14ac:dyDescent="0.25">
      <c r="B1429" s="1"/>
      <c r="C1429" s="1"/>
      <c r="D1429" s="8"/>
      <c r="E1429" s="8"/>
      <c r="F1429" s="8"/>
      <c r="G1429" s="8"/>
      <c r="H1429" s="8"/>
      <c r="I1429" s="8"/>
      <c r="J1429" s="8"/>
      <c r="K1429" s="5"/>
      <c r="L1429" s="5"/>
      <c r="M1429" s="5"/>
      <c r="N1429" s="5"/>
      <c r="O1429" s="5"/>
    </row>
    <row r="1430" spans="2:15" x14ac:dyDescent="0.25">
      <c r="B1430" s="1"/>
      <c r="C1430" s="1"/>
      <c r="D1430" s="8"/>
      <c r="E1430" s="8"/>
      <c r="F1430" s="8"/>
      <c r="G1430" s="8"/>
      <c r="H1430" s="8"/>
      <c r="I1430" s="8"/>
      <c r="J1430" s="8"/>
      <c r="K1430" s="5"/>
      <c r="L1430" s="5"/>
      <c r="M1430" s="5"/>
      <c r="N1430" s="5"/>
      <c r="O1430" s="5"/>
    </row>
    <row r="1431" spans="2:15" x14ac:dyDescent="0.25">
      <c r="B1431" s="1"/>
      <c r="C1431" s="1"/>
      <c r="D1431" s="8"/>
      <c r="E1431" s="8"/>
      <c r="F1431" s="8"/>
      <c r="G1431" s="8"/>
      <c r="H1431" s="8"/>
      <c r="I1431" s="8"/>
      <c r="J1431" s="8"/>
      <c r="K1431" s="5"/>
      <c r="L1431" s="5"/>
      <c r="M1431" s="5"/>
      <c r="N1431" s="5"/>
      <c r="O1431" s="5"/>
    </row>
    <row r="1432" spans="2:15" x14ac:dyDescent="0.25">
      <c r="B1432" s="1"/>
      <c r="C1432" s="1"/>
      <c r="D1432" s="8"/>
      <c r="E1432" s="8"/>
      <c r="F1432" s="8"/>
      <c r="G1432" s="8"/>
      <c r="H1432" s="8"/>
      <c r="I1432" s="8"/>
      <c r="J1432" s="8"/>
      <c r="K1432" s="5"/>
      <c r="L1432" s="5"/>
      <c r="M1432" s="5"/>
      <c r="N1432" s="5"/>
      <c r="O1432" s="5"/>
    </row>
    <row r="1433" spans="2:15" x14ac:dyDescent="0.25">
      <c r="B1433" s="1"/>
      <c r="C1433" s="1"/>
      <c r="D1433" s="8"/>
      <c r="E1433" s="8"/>
      <c r="F1433" s="8"/>
      <c r="G1433" s="8"/>
      <c r="H1433" s="8"/>
      <c r="I1433" s="8"/>
      <c r="J1433" s="8"/>
      <c r="K1433" s="5"/>
      <c r="L1433" s="5"/>
      <c r="M1433" s="5"/>
      <c r="N1433" s="5"/>
      <c r="O1433" s="5"/>
    </row>
    <row r="1434" spans="2:15" x14ac:dyDescent="0.25">
      <c r="B1434" s="1"/>
      <c r="C1434" s="1"/>
      <c r="D1434" s="8"/>
      <c r="E1434" s="8"/>
      <c r="F1434" s="8"/>
      <c r="G1434" s="8"/>
      <c r="H1434" s="8"/>
      <c r="I1434" s="8"/>
      <c r="J1434" s="8"/>
      <c r="K1434" s="5"/>
      <c r="L1434" s="5"/>
      <c r="M1434" s="5"/>
      <c r="N1434" s="5"/>
      <c r="O1434" s="5"/>
    </row>
    <row r="1435" spans="2:15" x14ac:dyDescent="0.25">
      <c r="B1435" s="1"/>
      <c r="C1435" s="1"/>
      <c r="D1435" s="8"/>
      <c r="E1435" s="8"/>
      <c r="F1435" s="8"/>
      <c r="G1435" s="8"/>
      <c r="H1435" s="8"/>
      <c r="I1435" s="8"/>
      <c r="J1435" s="8"/>
      <c r="K1435" s="5"/>
      <c r="L1435" s="5"/>
      <c r="M1435" s="5"/>
      <c r="N1435" s="5"/>
      <c r="O1435" s="5"/>
    </row>
    <row r="1436" spans="2:15" x14ac:dyDescent="0.25">
      <c r="B1436" s="1"/>
      <c r="C1436" s="1"/>
      <c r="D1436" s="8"/>
      <c r="E1436" s="8"/>
      <c r="F1436" s="8"/>
      <c r="G1436" s="8"/>
      <c r="H1436" s="8"/>
      <c r="I1436" s="8"/>
      <c r="J1436" s="8"/>
      <c r="K1436" s="5"/>
      <c r="L1436" s="5"/>
      <c r="M1436" s="5"/>
      <c r="N1436" s="5"/>
      <c r="O1436" s="5"/>
    </row>
    <row r="1437" spans="2:15" x14ac:dyDescent="0.25">
      <c r="B1437" s="1"/>
      <c r="C1437" s="1"/>
      <c r="D1437" s="8"/>
      <c r="E1437" s="8"/>
      <c r="F1437" s="8"/>
      <c r="G1437" s="8"/>
      <c r="H1437" s="8"/>
      <c r="I1437" s="8"/>
      <c r="J1437" s="8"/>
      <c r="K1437" s="5"/>
      <c r="L1437" s="5"/>
      <c r="M1437" s="5"/>
      <c r="N1437" s="5"/>
      <c r="O1437" s="5"/>
    </row>
    <row r="1438" spans="2:15" x14ac:dyDescent="0.25">
      <c r="B1438" s="1"/>
      <c r="C1438" s="1"/>
      <c r="D1438" s="8"/>
      <c r="E1438" s="8"/>
      <c r="F1438" s="8"/>
      <c r="G1438" s="8"/>
      <c r="H1438" s="8"/>
      <c r="I1438" s="8"/>
      <c r="J1438" s="8"/>
      <c r="K1438" s="5"/>
      <c r="L1438" s="5"/>
      <c r="M1438" s="5"/>
      <c r="N1438" s="5"/>
      <c r="O1438" s="5"/>
    </row>
    <row r="1439" spans="2:15" x14ac:dyDescent="0.25">
      <c r="B1439" s="1"/>
      <c r="C1439" s="1"/>
      <c r="D1439" s="8"/>
      <c r="E1439" s="8"/>
      <c r="F1439" s="8"/>
      <c r="G1439" s="8"/>
      <c r="H1439" s="8"/>
      <c r="I1439" s="8"/>
      <c r="J1439" s="8"/>
      <c r="K1439" s="5"/>
      <c r="L1439" s="5"/>
      <c r="M1439" s="5"/>
      <c r="N1439" s="5"/>
      <c r="O1439" s="5"/>
    </row>
    <row r="1440" spans="2:15" x14ac:dyDescent="0.25">
      <c r="B1440" s="1"/>
      <c r="C1440" s="1"/>
      <c r="D1440" s="8"/>
      <c r="E1440" s="8"/>
      <c r="F1440" s="8"/>
      <c r="G1440" s="8"/>
      <c r="H1440" s="8"/>
      <c r="I1440" s="8"/>
      <c r="J1440" s="8"/>
      <c r="K1440" s="5"/>
      <c r="L1440" s="5"/>
      <c r="M1440" s="5"/>
      <c r="N1440" s="5"/>
      <c r="O1440" s="5"/>
    </row>
    <row r="1441" spans="2:15" x14ac:dyDescent="0.25">
      <c r="B1441" s="1"/>
      <c r="C1441" s="1"/>
      <c r="D1441" s="8"/>
      <c r="E1441" s="8"/>
      <c r="F1441" s="8"/>
      <c r="G1441" s="8"/>
      <c r="H1441" s="8"/>
      <c r="I1441" s="8"/>
      <c r="J1441" s="8"/>
      <c r="K1441" s="5"/>
      <c r="L1441" s="5"/>
      <c r="M1441" s="5"/>
      <c r="N1441" s="5"/>
      <c r="O1441" s="5"/>
    </row>
    <row r="1442" spans="2:15" x14ac:dyDescent="0.25">
      <c r="B1442" s="1"/>
      <c r="C1442" s="1"/>
      <c r="D1442" s="8"/>
      <c r="E1442" s="8"/>
      <c r="F1442" s="8"/>
      <c r="G1442" s="8"/>
      <c r="H1442" s="8"/>
      <c r="I1442" s="8"/>
      <c r="J1442" s="8"/>
      <c r="K1442" s="5"/>
      <c r="L1442" s="5"/>
      <c r="M1442" s="5"/>
      <c r="N1442" s="5"/>
      <c r="O1442" s="5"/>
    </row>
    <row r="1443" spans="2:15" x14ac:dyDescent="0.25">
      <c r="B1443" s="1"/>
      <c r="C1443" s="1"/>
      <c r="D1443" s="8"/>
      <c r="E1443" s="8"/>
      <c r="F1443" s="8"/>
      <c r="G1443" s="8"/>
      <c r="H1443" s="8"/>
      <c r="I1443" s="8"/>
      <c r="J1443" s="8"/>
      <c r="K1443" s="5"/>
      <c r="L1443" s="5"/>
      <c r="M1443" s="5"/>
      <c r="N1443" s="5"/>
      <c r="O1443" s="5"/>
    </row>
    <row r="1444" spans="2:15" x14ac:dyDescent="0.25">
      <c r="B1444" s="1"/>
      <c r="C1444" s="1"/>
      <c r="D1444" s="8"/>
      <c r="E1444" s="8"/>
      <c r="F1444" s="8"/>
      <c r="G1444" s="8"/>
      <c r="H1444" s="8"/>
      <c r="I1444" s="8"/>
      <c r="J1444" s="8"/>
      <c r="K1444" s="5"/>
      <c r="L1444" s="5"/>
      <c r="M1444" s="5"/>
      <c r="N1444" s="5"/>
      <c r="O1444" s="5"/>
    </row>
    <row r="1445" spans="2:15" x14ac:dyDescent="0.25">
      <c r="B1445" s="1"/>
      <c r="C1445" s="1"/>
      <c r="D1445" s="8"/>
      <c r="E1445" s="8"/>
      <c r="F1445" s="8"/>
      <c r="G1445" s="8"/>
      <c r="H1445" s="8"/>
      <c r="I1445" s="8"/>
      <c r="J1445" s="8"/>
      <c r="K1445" s="5"/>
      <c r="L1445" s="5"/>
      <c r="M1445" s="5"/>
      <c r="N1445" s="5"/>
      <c r="O1445" s="5"/>
    </row>
    <row r="1446" spans="2:15" x14ac:dyDescent="0.25">
      <c r="B1446" s="1"/>
      <c r="C1446" s="1"/>
      <c r="D1446" s="8"/>
      <c r="E1446" s="8"/>
      <c r="F1446" s="8"/>
      <c r="G1446" s="8"/>
      <c r="H1446" s="8"/>
      <c r="I1446" s="8"/>
      <c r="J1446" s="8"/>
      <c r="K1446" s="5"/>
      <c r="L1446" s="5"/>
      <c r="M1446" s="5"/>
      <c r="N1446" s="5"/>
      <c r="O1446" s="5"/>
    </row>
    <row r="1447" spans="2:15" x14ac:dyDescent="0.25">
      <c r="B1447" s="1"/>
      <c r="C1447" s="1"/>
      <c r="D1447" s="8"/>
      <c r="E1447" s="8"/>
      <c r="F1447" s="8"/>
      <c r="G1447" s="8"/>
      <c r="H1447" s="8"/>
      <c r="I1447" s="8"/>
      <c r="J1447" s="8"/>
      <c r="K1447" s="5"/>
      <c r="L1447" s="5"/>
      <c r="M1447" s="5"/>
      <c r="N1447" s="5"/>
      <c r="O1447" s="5"/>
    </row>
    <row r="1448" spans="2:15" x14ac:dyDescent="0.25">
      <c r="B1448" s="1"/>
      <c r="C1448" s="1"/>
      <c r="D1448" s="8"/>
      <c r="E1448" s="8"/>
      <c r="F1448" s="8"/>
      <c r="G1448" s="8"/>
      <c r="H1448" s="8"/>
      <c r="I1448" s="8"/>
      <c r="J1448" s="8"/>
      <c r="K1448" s="5"/>
      <c r="L1448" s="5"/>
      <c r="M1448" s="5"/>
      <c r="N1448" s="5"/>
      <c r="O1448" s="5"/>
    </row>
    <row r="1449" spans="2:15" x14ac:dyDescent="0.25">
      <c r="B1449" s="1"/>
      <c r="C1449" s="1"/>
      <c r="D1449" s="8"/>
      <c r="E1449" s="8"/>
      <c r="F1449" s="8"/>
      <c r="G1449" s="8"/>
      <c r="H1449" s="8"/>
      <c r="I1449" s="8"/>
      <c r="J1449" s="8"/>
      <c r="K1449" s="5"/>
      <c r="L1449" s="5"/>
      <c r="M1449" s="5"/>
      <c r="N1449" s="5"/>
      <c r="O1449" s="5"/>
    </row>
    <row r="1450" spans="2:15" x14ac:dyDescent="0.25">
      <c r="B1450" s="1"/>
      <c r="C1450" s="1"/>
      <c r="D1450" s="8"/>
      <c r="E1450" s="8"/>
      <c r="F1450" s="8"/>
      <c r="G1450" s="8"/>
      <c r="H1450" s="8"/>
      <c r="I1450" s="8"/>
      <c r="J1450" s="8"/>
      <c r="K1450" s="5"/>
      <c r="L1450" s="5"/>
      <c r="M1450" s="5"/>
      <c r="N1450" s="5"/>
      <c r="O1450" s="5"/>
    </row>
    <row r="1451" spans="2:15" x14ac:dyDescent="0.25">
      <c r="B1451" s="1"/>
      <c r="C1451" s="1"/>
      <c r="D1451" s="8"/>
      <c r="E1451" s="8"/>
      <c r="F1451" s="8"/>
      <c r="G1451" s="8"/>
      <c r="H1451" s="8"/>
      <c r="I1451" s="8"/>
      <c r="J1451" s="8"/>
      <c r="K1451" s="5"/>
      <c r="L1451" s="5"/>
      <c r="M1451" s="5"/>
      <c r="N1451" s="5"/>
      <c r="O1451" s="5"/>
    </row>
    <row r="1452" spans="2:15" x14ac:dyDescent="0.25">
      <c r="B1452" s="1"/>
      <c r="C1452" s="1"/>
      <c r="D1452" s="8"/>
      <c r="E1452" s="8"/>
      <c r="F1452" s="8"/>
      <c r="G1452" s="8"/>
      <c r="H1452" s="8"/>
      <c r="I1452" s="8"/>
      <c r="J1452" s="8"/>
      <c r="K1452" s="5"/>
      <c r="L1452" s="5"/>
      <c r="M1452" s="5"/>
      <c r="N1452" s="5"/>
      <c r="O1452" s="5"/>
    </row>
    <row r="1453" spans="2:15" x14ac:dyDescent="0.25">
      <c r="B1453" s="1"/>
      <c r="C1453" s="1"/>
      <c r="D1453" s="8"/>
      <c r="E1453" s="8"/>
      <c r="F1453" s="8"/>
      <c r="G1453" s="8"/>
      <c r="H1453" s="8"/>
      <c r="I1453" s="8"/>
      <c r="J1453" s="8"/>
      <c r="K1453" s="5"/>
      <c r="L1453" s="5"/>
      <c r="M1453" s="5"/>
      <c r="N1453" s="5"/>
      <c r="O1453" s="5"/>
    </row>
    <row r="1454" spans="2:15" x14ac:dyDescent="0.25">
      <c r="B1454" s="1"/>
      <c r="C1454" s="1"/>
      <c r="D1454" s="8"/>
      <c r="E1454" s="8"/>
      <c r="F1454" s="8"/>
      <c r="G1454" s="8"/>
      <c r="H1454" s="8"/>
      <c r="I1454" s="8"/>
      <c r="J1454" s="8"/>
      <c r="K1454" s="5"/>
      <c r="L1454" s="5"/>
      <c r="M1454" s="5"/>
      <c r="N1454" s="5"/>
      <c r="O1454" s="5"/>
    </row>
    <row r="1455" spans="2:15" x14ac:dyDescent="0.25">
      <c r="B1455" s="1"/>
      <c r="C1455" s="1"/>
      <c r="D1455" s="8"/>
      <c r="E1455" s="8"/>
      <c r="F1455" s="8"/>
      <c r="G1455" s="8"/>
      <c r="H1455" s="8"/>
      <c r="I1455" s="8"/>
      <c r="J1455" s="8"/>
      <c r="K1455" s="5"/>
      <c r="L1455" s="5"/>
      <c r="M1455" s="5"/>
      <c r="N1455" s="5"/>
      <c r="O1455" s="5"/>
    </row>
    <row r="1456" spans="2:15" x14ac:dyDescent="0.25">
      <c r="B1456" s="1"/>
      <c r="C1456" s="1"/>
      <c r="D1456" s="8"/>
      <c r="E1456" s="8"/>
      <c r="F1456" s="8"/>
      <c r="G1456" s="8"/>
      <c r="H1456" s="8"/>
      <c r="I1456" s="8"/>
      <c r="J1456" s="8"/>
      <c r="K1456" s="5"/>
      <c r="L1456" s="5"/>
      <c r="M1456" s="5"/>
      <c r="N1456" s="5"/>
      <c r="O1456" s="5"/>
    </row>
    <row r="1457" spans="2:15" x14ac:dyDescent="0.25">
      <c r="B1457" s="1"/>
      <c r="C1457" s="1"/>
      <c r="D1457" s="8"/>
      <c r="E1457" s="8"/>
      <c r="F1457" s="8"/>
      <c r="G1457" s="8"/>
      <c r="H1457" s="8"/>
      <c r="I1457" s="8"/>
      <c r="J1457" s="8"/>
      <c r="K1457" s="5"/>
      <c r="L1457" s="5"/>
      <c r="M1457" s="5"/>
      <c r="N1457" s="5"/>
      <c r="O1457" s="5"/>
    </row>
    <row r="1458" spans="2:15" x14ac:dyDescent="0.25">
      <c r="B1458" s="1"/>
      <c r="C1458" s="1"/>
      <c r="D1458" s="8"/>
      <c r="E1458" s="8"/>
      <c r="F1458" s="8"/>
      <c r="G1458" s="8"/>
      <c r="H1458" s="8"/>
      <c r="I1458" s="8"/>
      <c r="J1458" s="8"/>
      <c r="K1458" s="5"/>
      <c r="L1458" s="5"/>
      <c r="M1458" s="5"/>
      <c r="N1458" s="5"/>
      <c r="O1458" s="5"/>
    </row>
    <row r="1459" spans="2:15" x14ac:dyDescent="0.25">
      <c r="B1459" s="1"/>
      <c r="C1459" s="1"/>
      <c r="D1459" s="8"/>
      <c r="E1459" s="8"/>
      <c r="F1459" s="8"/>
      <c r="G1459" s="8"/>
      <c r="H1459" s="8"/>
      <c r="I1459" s="8"/>
      <c r="J1459" s="8"/>
      <c r="K1459" s="5"/>
      <c r="L1459" s="5"/>
      <c r="M1459" s="5"/>
      <c r="N1459" s="5"/>
      <c r="O1459" s="5"/>
    </row>
    <row r="1460" spans="2:15" x14ac:dyDescent="0.25">
      <c r="B1460" s="1"/>
      <c r="C1460" s="1"/>
      <c r="D1460" s="8"/>
      <c r="E1460" s="8"/>
      <c r="F1460" s="8"/>
      <c r="G1460" s="8"/>
      <c r="H1460" s="8"/>
      <c r="I1460" s="8"/>
      <c r="J1460" s="8"/>
      <c r="K1460" s="5"/>
      <c r="L1460" s="5"/>
      <c r="M1460" s="5"/>
      <c r="N1460" s="5"/>
      <c r="O1460" s="5"/>
    </row>
    <row r="1461" spans="2:15" x14ac:dyDescent="0.25">
      <c r="B1461" s="1"/>
      <c r="C1461" s="1"/>
      <c r="D1461" s="8"/>
      <c r="E1461" s="8"/>
      <c r="F1461" s="8"/>
      <c r="G1461" s="8"/>
      <c r="H1461" s="8"/>
      <c r="I1461" s="8"/>
      <c r="J1461" s="8"/>
      <c r="K1461" s="5"/>
      <c r="L1461" s="5"/>
      <c r="M1461" s="5"/>
      <c r="N1461" s="5"/>
      <c r="O1461" s="5"/>
    </row>
    <row r="1462" spans="2:15" x14ac:dyDescent="0.25">
      <c r="B1462" s="1"/>
      <c r="C1462" s="1"/>
      <c r="D1462" s="8"/>
      <c r="E1462" s="8"/>
      <c r="F1462" s="8"/>
      <c r="G1462" s="8"/>
      <c r="H1462" s="8"/>
      <c r="I1462" s="8"/>
      <c r="J1462" s="8"/>
      <c r="K1462" s="5"/>
      <c r="L1462" s="5"/>
      <c r="M1462" s="5"/>
      <c r="N1462" s="5"/>
      <c r="O1462" s="5"/>
    </row>
    <row r="1463" spans="2:15" x14ac:dyDescent="0.25">
      <c r="B1463" s="1"/>
      <c r="C1463" s="1"/>
      <c r="D1463" s="8"/>
      <c r="E1463" s="8"/>
      <c r="F1463" s="8"/>
      <c r="G1463" s="8"/>
      <c r="H1463" s="8"/>
      <c r="I1463" s="8"/>
      <c r="J1463" s="8"/>
      <c r="K1463" s="5"/>
      <c r="L1463" s="5"/>
      <c r="M1463" s="5"/>
      <c r="N1463" s="5"/>
      <c r="O1463" s="5"/>
    </row>
    <row r="1464" spans="2:15" x14ac:dyDescent="0.25">
      <c r="B1464" s="1"/>
      <c r="C1464" s="1"/>
      <c r="D1464" s="8"/>
      <c r="E1464" s="8"/>
      <c r="F1464" s="8"/>
      <c r="G1464" s="8"/>
      <c r="H1464" s="8"/>
      <c r="I1464" s="8"/>
      <c r="J1464" s="8"/>
      <c r="K1464" s="5"/>
      <c r="L1464" s="5"/>
      <c r="M1464" s="5"/>
      <c r="N1464" s="5"/>
      <c r="O1464" s="5"/>
    </row>
    <row r="1465" spans="2:15" x14ac:dyDescent="0.25">
      <c r="B1465" s="1"/>
      <c r="C1465" s="1"/>
      <c r="D1465" s="8"/>
      <c r="E1465" s="8"/>
      <c r="F1465" s="8"/>
      <c r="G1465" s="8"/>
      <c r="H1465" s="8"/>
      <c r="I1465" s="8"/>
      <c r="J1465" s="8"/>
      <c r="K1465" s="5"/>
      <c r="L1465" s="5"/>
      <c r="M1465" s="5"/>
      <c r="N1465" s="5"/>
      <c r="O1465" s="5"/>
    </row>
    <row r="1466" spans="2:15" x14ac:dyDescent="0.25">
      <c r="B1466" s="1"/>
      <c r="C1466" s="1"/>
      <c r="D1466" s="8"/>
      <c r="E1466" s="8"/>
      <c r="F1466" s="8"/>
      <c r="G1466" s="8"/>
      <c r="H1466" s="8"/>
      <c r="I1466" s="8"/>
      <c r="J1466" s="8"/>
      <c r="K1466" s="5"/>
      <c r="L1466" s="5"/>
      <c r="M1466" s="5"/>
      <c r="N1466" s="5"/>
      <c r="O1466" s="5"/>
    </row>
    <row r="1467" spans="2:15" x14ac:dyDescent="0.25">
      <c r="B1467" s="1"/>
      <c r="C1467" s="1"/>
      <c r="D1467" s="8"/>
      <c r="E1467" s="8"/>
      <c r="F1467" s="8"/>
      <c r="G1467" s="8"/>
      <c r="H1467" s="8"/>
      <c r="I1467" s="8"/>
      <c r="J1467" s="8"/>
      <c r="K1467" s="5"/>
      <c r="L1467" s="5"/>
      <c r="M1467" s="5"/>
      <c r="N1467" s="5"/>
      <c r="O1467" s="5"/>
    </row>
    <row r="1468" spans="2:15" x14ac:dyDescent="0.25">
      <c r="B1468" s="1"/>
      <c r="C1468" s="1"/>
      <c r="D1468" s="8"/>
      <c r="E1468" s="8"/>
      <c r="F1468" s="8"/>
      <c r="G1468" s="8"/>
      <c r="H1468" s="8"/>
      <c r="I1468" s="8"/>
      <c r="J1468" s="8"/>
      <c r="K1468" s="5"/>
      <c r="L1468" s="5"/>
      <c r="M1468" s="5"/>
      <c r="N1468" s="5"/>
      <c r="O1468" s="5"/>
    </row>
    <row r="1469" spans="2:15" x14ac:dyDescent="0.25">
      <c r="B1469" s="1"/>
      <c r="C1469" s="1"/>
      <c r="D1469" s="8"/>
      <c r="E1469" s="8"/>
      <c r="F1469" s="8"/>
      <c r="G1469" s="8"/>
      <c r="H1469" s="8"/>
      <c r="I1469" s="8"/>
      <c r="J1469" s="8"/>
      <c r="K1469" s="5"/>
      <c r="L1469" s="5"/>
      <c r="M1469" s="5"/>
      <c r="N1469" s="5"/>
      <c r="O1469" s="5"/>
    </row>
    <row r="1470" spans="2:15" x14ac:dyDescent="0.25">
      <c r="B1470" s="1"/>
      <c r="C1470" s="1"/>
      <c r="D1470" s="8"/>
      <c r="E1470" s="8"/>
      <c r="F1470" s="8"/>
      <c r="G1470" s="8"/>
      <c r="H1470" s="8"/>
      <c r="I1470" s="8"/>
      <c r="J1470" s="8"/>
      <c r="K1470" s="5"/>
      <c r="L1470" s="5"/>
      <c r="M1470" s="5"/>
      <c r="N1470" s="5"/>
      <c r="O1470" s="5"/>
    </row>
    <row r="1471" spans="2:15" x14ac:dyDescent="0.25">
      <c r="B1471" s="1"/>
      <c r="C1471" s="1"/>
      <c r="D1471" s="8"/>
      <c r="E1471" s="8"/>
      <c r="F1471" s="8"/>
      <c r="G1471" s="8"/>
      <c r="H1471" s="8"/>
      <c r="I1471" s="8"/>
      <c r="J1471" s="8"/>
      <c r="K1471" s="5"/>
      <c r="L1471" s="5"/>
      <c r="M1471" s="5"/>
      <c r="N1471" s="5"/>
      <c r="O1471" s="5"/>
    </row>
    <row r="1472" spans="2:15" x14ac:dyDescent="0.25">
      <c r="B1472" s="1"/>
      <c r="C1472" s="1"/>
      <c r="D1472" s="8"/>
      <c r="E1472" s="8"/>
      <c r="F1472" s="8"/>
      <c r="G1472" s="8"/>
      <c r="H1472" s="8"/>
      <c r="I1472" s="8"/>
      <c r="J1472" s="8"/>
      <c r="K1472" s="5"/>
      <c r="L1472" s="5"/>
      <c r="M1472" s="5"/>
      <c r="N1472" s="5"/>
      <c r="O1472" s="5"/>
    </row>
    <row r="1473" spans="2:15" x14ac:dyDescent="0.25">
      <c r="B1473" s="1"/>
      <c r="C1473" s="1"/>
      <c r="D1473" s="8"/>
      <c r="E1473" s="8"/>
      <c r="F1473" s="8"/>
      <c r="G1473" s="8"/>
      <c r="H1473" s="8"/>
      <c r="I1473" s="8"/>
      <c r="J1473" s="8"/>
      <c r="K1473" s="5"/>
      <c r="L1473" s="5"/>
      <c r="M1473" s="5"/>
      <c r="N1473" s="5"/>
      <c r="O1473" s="5"/>
    </row>
    <row r="1474" spans="2:15" x14ac:dyDescent="0.25">
      <c r="B1474" s="1"/>
      <c r="C1474" s="1"/>
      <c r="D1474" s="8"/>
      <c r="E1474" s="8"/>
      <c r="F1474" s="8"/>
      <c r="G1474" s="8"/>
      <c r="H1474" s="8"/>
      <c r="I1474" s="8"/>
      <c r="J1474" s="8"/>
      <c r="K1474" s="5"/>
      <c r="L1474" s="5"/>
      <c r="M1474" s="5"/>
      <c r="N1474" s="5"/>
      <c r="O1474" s="5"/>
    </row>
    <row r="1475" spans="2:15" x14ac:dyDescent="0.25">
      <c r="B1475" s="1"/>
      <c r="C1475" s="1"/>
      <c r="D1475" s="8"/>
      <c r="E1475" s="8"/>
      <c r="F1475" s="8"/>
      <c r="G1475" s="8"/>
      <c r="H1475" s="8"/>
      <c r="I1475" s="8"/>
      <c r="J1475" s="8"/>
      <c r="K1475" s="5"/>
      <c r="L1475" s="5"/>
      <c r="M1475" s="5"/>
      <c r="N1475" s="5"/>
      <c r="O1475" s="5"/>
    </row>
    <row r="1476" spans="2:15" x14ac:dyDescent="0.25">
      <c r="B1476" s="1"/>
      <c r="C1476" s="1"/>
      <c r="D1476" s="8"/>
      <c r="E1476" s="8"/>
      <c r="F1476" s="8"/>
      <c r="G1476" s="8"/>
      <c r="H1476" s="8"/>
      <c r="I1476" s="8"/>
      <c r="J1476" s="8"/>
      <c r="K1476" s="5"/>
      <c r="L1476" s="5"/>
      <c r="M1476" s="5"/>
      <c r="N1476" s="5"/>
      <c r="O1476" s="5"/>
    </row>
    <row r="1477" spans="2:15" x14ac:dyDescent="0.25">
      <c r="B1477" s="1"/>
      <c r="C1477" s="1"/>
      <c r="D1477" s="8"/>
      <c r="E1477" s="8"/>
      <c r="F1477" s="8"/>
      <c r="G1477" s="8"/>
      <c r="H1477" s="8"/>
      <c r="I1477" s="8"/>
      <c r="J1477" s="8"/>
      <c r="K1477" s="5"/>
      <c r="L1477" s="5"/>
      <c r="M1477" s="5"/>
      <c r="N1477" s="5"/>
      <c r="O1477" s="5"/>
    </row>
    <row r="1478" spans="2:15" x14ac:dyDescent="0.25">
      <c r="B1478" s="1"/>
      <c r="C1478" s="1"/>
      <c r="D1478" s="8"/>
      <c r="E1478" s="8"/>
      <c r="F1478" s="8"/>
      <c r="G1478" s="8"/>
      <c r="H1478" s="8"/>
      <c r="I1478" s="8"/>
      <c r="J1478" s="8"/>
      <c r="K1478" s="5"/>
      <c r="L1478" s="5"/>
      <c r="M1478" s="5"/>
      <c r="N1478" s="5"/>
      <c r="O1478" s="5"/>
    </row>
    <row r="1479" spans="2:15" x14ac:dyDescent="0.25">
      <c r="B1479" s="1"/>
      <c r="C1479" s="1"/>
      <c r="D1479" s="8"/>
      <c r="E1479" s="8"/>
      <c r="F1479" s="8"/>
      <c r="G1479" s="8"/>
      <c r="H1479" s="8"/>
      <c r="I1479" s="8"/>
      <c r="J1479" s="8"/>
      <c r="K1479" s="5"/>
      <c r="L1479" s="5"/>
      <c r="M1479" s="5"/>
      <c r="N1479" s="5"/>
      <c r="O1479" s="5"/>
    </row>
    <row r="1480" spans="2:15" x14ac:dyDescent="0.25">
      <c r="B1480" s="1"/>
      <c r="C1480" s="1"/>
      <c r="D1480" s="8"/>
      <c r="E1480" s="8"/>
      <c r="F1480" s="8"/>
      <c r="G1480" s="8"/>
      <c r="H1480" s="8"/>
      <c r="I1480" s="8"/>
      <c r="J1480" s="8"/>
      <c r="K1480" s="5"/>
      <c r="L1480" s="5"/>
      <c r="M1480" s="5"/>
      <c r="N1480" s="5"/>
      <c r="O1480" s="5"/>
    </row>
    <row r="1481" spans="2:15" x14ac:dyDescent="0.25">
      <c r="B1481" s="1"/>
      <c r="C1481" s="1"/>
      <c r="D1481" s="8"/>
      <c r="E1481" s="8"/>
      <c r="F1481" s="8"/>
      <c r="G1481" s="8"/>
      <c r="H1481" s="8"/>
      <c r="I1481" s="8"/>
      <c r="J1481" s="8"/>
      <c r="K1481" s="5"/>
      <c r="L1481" s="5"/>
      <c r="M1481" s="5"/>
      <c r="N1481" s="5"/>
      <c r="O1481" s="5"/>
    </row>
    <row r="1482" spans="2:15" x14ac:dyDescent="0.25">
      <c r="B1482" s="1"/>
      <c r="C1482" s="1"/>
      <c r="D1482" s="8"/>
      <c r="E1482" s="8"/>
      <c r="F1482" s="8"/>
      <c r="G1482" s="8"/>
      <c r="H1482" s="8"/>
      <c r="I1482" s="8"/>
      <c r="J1482" s="8"/>
      <c r="K1482" s="5"/>
      <c r="L1482" s="5"/>
      <c r="M1482" s="5"/>
      <c r="N1482" s="5"/>
      <c r="O1482" s="5"/>
    </row>
    <row r="1483" spans="2:15" x14ac:dyDescent="0.25">
      <c r="B1483" s="1"/>
      <c r="C1483" s="1"/>
      <c r="D1483" s="8"/>
      <c r="E1483" s="8"/>
      <c r="F1483" s="8"/>
      <c r="G1483" s="8"/>
      <c r="H1483" s="8"/>
      <c r="I1483" s="8"/>
      <c r="J1483" s="8"/>
      <c r="K1483" s="5"/>
      <c r="L1483" s="5"/>
      <c r="M1483" s="5"/>
      <c r="N1483" s="5"/>
      <c r="O1483" s="5"/>
    </row>
    <row r="1484" spans="2:15" x14ac:dyDescent="0.25">
      <c r="B1484" s="1"/>
      <c r="C1484" s="1"/>
      <c r="D1484" s="8"/>
      <c r="E1484" s="8"/>
      <c r="F1484" s="8"/>
      <c r="G1484" s="8"/>
      <c r="H1484" s="8"/>
      <c r="I1484" s="8"/>
      <c r="J1484" s="8"/>
      <c r="K1484" s="5"/>
      <c r="L1484" s="5"/>
      <c r="M1484" s="5"/>
      <c r="N1484" s="5"/>
      <c r="O1484" s="5"/>
    </row>
    <row r="1485" spans="2:15" x14ac:dyDescent="0.25">
      <c r="B1485" s="1"/>
      <c r="C1485" s="1"/>
      <c r="D1485" s="8"/>
      <c r="E1485" s="8"/>
      <c r="F1485" s="8"/>
      <c r="G1485" s="8"/>
      <c r="H1485" s="8"/>
      <c r="I1485" s="8"/>
      <c r="J1485" s="8"/>
      <c r="K1485" s="5"/>
      <c r="L1485" s="5"/>
      <c r="M1485" s="5"/>
      <c r="N1485" s="5"/>
      <c r="O1485" s="5"/>
    </row>
    <row r="1486" spans="2:15" x14ac:dyDescent="0.25">
      <c r="B1486" s="1"/>
      <c r="C1486" s="1"/>
      <c r="D1486" s="8"/>
      <c r="E1486" s="8"/>
      <c r="F1486" s="8"/>
      <c r="G1486" s="8"/>
      <c r="H1486" s="8"/>
      <c r="I1486" s="8"/>
      <c r="J1486" s="8"/>
      <c r="K1486" s="5"/>
      <c r="L1486" s="5"/>
      <c r="M1486" s="5"/>
      <c r="N1486" s="5"/>
      <c r="O1486" s="5"/>
    </row>
    <row r="1487" spans="2:15" x14ac:dyDescent="0.25">
      <c r="B1487" s="1"/>
      <c r="C1487" s="1"/>
      <c r="D1487" s="8"/>
      <c r="E1487" s="8"/>
      <c r="F1487" s="8"/>
      <c r="G1487" s="8"/>
      <c r="H1487" s="8"/>
      <c r="I1487" s="8"/>
      <c r="J1487" s="8"/>
      <c r="K1487" s="5"/>
      <c r="L1487" s="5"/>
      <c r="M1487" s="5"/>
      <c r="N1487" s="5"/>
      <c r="O1487" s="5"/>
    </row>
    <row r="1488" spans="2:15" x14ac:dyDescent="0.25">
      <c r="B1488" s="1"/>
      <c r="C1488" s="1"/>
      <c r="D1488" s="8"/>
      <c r="E1488" s="8"/>
      <c r="F1488" s="8"/>
      <c r="G1488" s="8"/>
      <c r="H1488" s="8"/>
      <c r="I1488" s="8"/>
      <c r="J1488" s="8"/>
      <c r="K1488" s="5"/>
      <c r="L1488" s="5"/>
      <c r="M1488" s="5"/>
      <c r="N1488" s="5"/>
      <c r="O1488" s="5"/>
    </row>
    <row r="1489" spans="2:15" x14ac:dyDescent="0.25">
      <c r="B1489" s="1"/>
      <c r="C1489" s="1"/>
      <c r="D1489" s="8"/>
      <c r="E1489" s="8"/>
      <c r="F1489" s="8"/>
      <c r="G1489" s="8"/>
      <c r="H1489" s="8"/>
      <c r="I1489" s="8"/>
      <c r="J1489" s="8"/>
      <c r="K1489" s="5"/>
      <c r="L1489" s="5"/>
      <c r="M1489" s="5"/>
      <c r="N1489" s="5"/>
      <c r="O1489" s="5"/>
    </row>
    <row r="1490" spans="2:15" x14ac:dyDescent="0.25">
      <c r="B1490" s="1"/>
      <c r="C1490" s="1"/>
      <c r="D1490" s="8"/>
      <c r="E1490" s="8"/>
      <c r="F1490" s="8"/>
      <c r="G1490" s="8"/>
      <c r="H1490" s="8"/>
      <c r="I1490" s="8"/>
      <c r="J1490" s="8"/>
      <c r="K1490" s="5"/>
      <c r="L1490" s="5"/>
      <c r="M1490" s="5"/>
      <c r="N1490" s="5"/>
      <c r="O1490" s="5"/>
    </row>
    <row r="1491" spans="2:15" x14ac:dyDescent="0.25">
      <c r="B1491" s="1"/>
      <c r="C1491" s="1"/>
      <c r="D1491" s="8"/>
      <c r="E1491" s="8"/>
      <c r="F1491" s="8"/>
      <c r="G1491" s="8"/>
      <c r="H1491" s="8"/>
      <c r="I1491" s="8"/>
      <c r="J1491" s="8"/>
      <c r="K1491" s="5"/>
      <c r="L1491" s="5"/>
      <c r="M1491" s="5"/>
      <c r="N1491" s="5"/>
      <c r="O1491" s="5"/>
    </row>
    <row r="1492" spans="2:15" x14ac:dyDescent="0.25">
      <c r="B1492" s="1"/>
      <c r="C1492" s="1"/>
      <c r="D1492" s="8"/>
      <c r="E1492" s="8"/>
      <c r="F1492" s="8"/>
      <c r="G1492" s="8"/>
      <c r="H1492" s="8"/>
      <c r="I1492" s="8"/>
      <c r="J1492" s="8"/>
      <c r="K1492" s="5"/>
      <c r="L1492" s="5"/>
      <c r="M1492" s="5"/>
      <c r="N1492" s="5"/>
      <c r="O1492" s="5"/>
    </row>
    <row r="1493" spans="2:15" x14ac:dyDescent="0.25">
      <c r="B1493" s="1"/>
      <c r="C1493" s="1"/>
      <c r="D1493" s="8"/>
      <c r="E1493" s="8"/>
      <c r="F1493" s="8"/>
      <c r="G1493" s="8"/>
      <c r="H1493" s="8"/>
      <c r="I1493" s="8"/>
      <c r="J1493" s="8"/>
      <c r="K1493" s="5"/>
      <c r="L1493" s="5"/>
      <c r="M1493" s="5"/>
      <c r="N1493" s="5"/>
      <c r="O1493" s="5"/>
    </row>
    <row r="1494" spans="2:15" x14ac:dyDescent="0.25">
      <c r="B1494" s="1"/>
      <c r="C1494" s="1"/>
      <c r="D1494" s="8"/>
      <c r="E1494" s="8"/>
      <c r="F1494" s="8"/>
      <c r="G1494" s="8"/>
      <c r="H1494" s="8"/>
      <c r="I1494" s="8"/>
      <c r="J1494" s="8"/>
      <c r="K1494" s="5"/>
      <c r="L1494" s="5"/>
      <c r="M1494" s="5"/>
      <c r="N1494" s="5"/>
      <c r="O1494" s="5"/>
    </row>
    <row r="1495" spans="2:15" x14ac:dyDescent="0.25">
      <c r="B1495" s="1"/>
      <c r="C1495" s="1"/>
      <c r="D1495" s="8"/>
      <c r="E1495" s="8"/>
      <c r="F1495" s="8"/>
      <c r="G1495" s="8"/>
      <c r="H1495" s="8"/>
      <c r="I1495" s="8"/>
      <c r="J1495" s="8"/>
      <c r="K1495" s="5"/>
      <c r="L1495" s="5"/>
      <c r="M1495" s="5"/>
      <c r="N1495" s="5"/>
      <c r="O1495" s="5"/>
    </row>
    <row r="1496" spans="2:15" x14ac:dyDescent="0.25">
      <c r="B1496" s="1"/>
      <c r="C1496" s="1"/>
      <c r="D1496" s="8"/>
      <c r="E1496" s="8"/>
      <c r="F1496" s="8"/>
      <c r="G1496" s="8"/>
      <c r="H1496" s="8"/>
      <c r="I1496" s="8"/>
      <c r="J1496" s="8"/>
      <c r="K1496" s="5"/>
      <c r="L1496" s="5"/>
      <c r="M1496" s="5"/>
      <c r="N1496" s="5"/>
      <c r="O1496" s="5"/>
    </row>
    <row r="1497" spans="2:15" x14ac:dyDescent="0.25">
      <c r="B1497" s="1"/>
      <c r="C1497" s="1"/>
      <c r="D1497" s="8"/>
      <c r="E1497" s="8"/>
      <c r="F1497" s="8"/>
      <c r="G1497" s="8"/>
      <c r="H1497" s="8"/>
      <c r="I1497" s="8"/>
      <c r="J1497" s="8"/>
      <c r="K1497" s="5"/>
      <c r="L1497" s="5"/>
      <c r="M1497" s="5"/>
      <c r="N1497" s="5"/>
      <c r="O1497" s="5"/>
    </row>
    <row r="1498" spans="2:15" x14ac:dyDescent="0.25">
      <c r="B1498" s="1"/>
      <c r="C1498" s="1"/>
      <c r="D1498" s="8"/>
      <c r="E1498" s="8"/>
      <c r="F1498" s="8"/>
      <c r="G1498" s="8"/>
      <c r="H1498" s="8"/>
      <c r="I1498" s="8"/>
      <c r="J1498" s="8"/>
      <c r="K1498" s="5"/>
      <c r="L1498" s="5"/>
      <c r="M1498" s="5"/>
      <c r="N1498" s="5"/>
      <c r="O1498" s="5"/>
    </row>
    <row r="1499" spans="2:15" x14ac:dyDescent="0.25">
      <c r="B1499" s="1"/>
      <c r="C1499" s="1"/>
      <c r="D1499" s="8"/>
      <c r="E1499" s="8"/>
      <c r="F1499" s="8"/>
      <c r="G1499" s="8"/>
      <c r="H1499" s="8"/>
      <c r="I1499" s="8"/>
      <c r="J1499" s="8"/>
      <c r="K1499" s="5"/>
      <c r="L1499" s="5"/>
      <c r="M1499" s="5"/>
      <c r="N1499" s="5"/>
      <c r="O1499" s="5"/>
    </row>
    <row r="1500" spans="2:15" x14ac:dyDescent="0.25">
      <c r="B1500" s="1"/>
      <c r="C1500" s="1"/>
      <c r="D1500" s="8"/>
      <c r="E1500" s="8"/>
      <c r="F1500" s="8"/>
      <c r="G1500" s="8"/>
      <c r="H1500" s="8"/>
      <c r="I1500" s="8"/>
      <c r="J1500" s="8"/>
      <c r="K1500" s="5"/>
      <c r="L1500" s="5"/>
      <c r="M1500" s="5"/>
      <c r="N1500" s="5"/>
      <c r="O1500" s="5"/>
    </row>
    <row r="1501" spans="2:15" x14ac:dyDescent="0.25">
      <c r="B1501" s="1"/>
      <c r="C1501" s="1"/>
      <c r="D1501" s="8"/>
      <c r="E1501" s="8"/>
      <c r="F1501" s="8"/>
      <c r="G1501" s="8"/>
      <c r="H1501" s="8"/>
      <c r="I1501" s="8"/>
      <c r="J1501" s="8"/>
      <c r="K1501" s="5"/>
      <c r="L1501" s="5"/>
      <c r="M1501" s="5"/>
      <c r="N1501" s="5"/>
      <c r="O1501" s="5"/>
    </row>
    <row r="1502" spans="2:15" x14ac:dyDescent="0.25">
      <c r="B1502" s="1"/>
      <c r="C1502" s="1"/>
      <c r="D1502" s="8"/>
      <c r="E1502" s="8"/>
      <c r="F1502" s="8"/>
      <c r="G1502" s="8"/>
      <c r="H1502" s="8"/>
      <c r="I1502" s="8"/>
      <c r="J1502" s="8"/>
      <c r="K1502" s="5"/>
      <c r="L1502" s="5"/>
      <c r="M1502" s="5"/>
      <c r="N1502" s="5"/>
      <c r="O1502" s="5"/>
    </row>
    <row r="1503" spans="2:15" x14ac:dyDescent="0.25">
      <c r="B1503" s="1"/>
      <c r="C1503" s="1"/>
      <c r="D1503" s="8"/>
      <c r="E1503" s="8"/>
      <c r="F1503" s="8"/>
      <c r="G1503" s="8"/>
      <c r="H1503" s="8"/>
      <c r="I1503" s="8"/>
      <c r="J1503" s="8"/>
      <c r="K1503" s="5"/>
      <c r="L1503" s="5"/>
      <c r="M1503" s="5"/>
      <c r="N1503" s="5"/>
      <c r="O1503" s="5"/>
    </row>
    <row r="1504" spans="2:15" x14ac:dyDescent="0.25">
      <c r="B1504" s="1"/>
      <c r="C1504" s="1"/>
      <c r="D1504" s="8"/>
      <c r="E1504" s="8"/>
      <c r="F1504" s="8"/>
      <c r="G1504" s="8"/>
      <c r="H1504" s="8"/>
      <c r="I1504" s="8"/>
      <c r="J1504" s="8"/>
      <c r="K1504" s="5"/>
      <c r="L1504" s="5"/>
      <c r="M1504" s="5"/>
      <c r="N1504" s="5"/>
      <c r="O1504" s="5"/>
    </row>
    <row r="1505" spans="2:15" x14ac:dyDescent="0.25">
      <c r="B1505" s="1"/>
      <c r="C1505" s="1"/>
      <c r="D1505" s="8"/>
      <c r="E1505" s="8"/>
      <c r="F1505" s="8"/>
      <c r="G1505" s="8"/>
      <c r="H1505" s="8"/>
      <c r="I1505" s="8"/>
      <c r="J1505" s="8"/>
      <c r="K1505" s="5"/>
      <c r="L1505" s="5"/>
      <c r="M1505" s="5"/>
      <c r="N1505" s="5"/>
      <c r="O1505" s="5"/>
    </row>
    <row r="1506" spans="2:15" x14ac:dyDescent="0.25">
      <c r="B1506" s="1"/>
      <c r="C1506" s="1"/>
      <c r="D1506" s="8"/>
      <c r="E1506" s="8"/>
      <c r="F1506" s="8"/>
      <c r="G1506" s="8"/>
      <c r="H1506" s="8"/>
      <c r="I1506" s="8"/>
      <c r="J1506" s="8"/>
      <c r="K1506" s="5"/>
      <c r="L1506" s="5"/>
      <c r="M1506" s="5"/>
      <c r="N1506" s="5"/>
      <c r="O1506" s="5"/>
    </row>
    <row r="1507" spans="2:15" x14ac:dyDescent="0.25">
      <c r="B1507" s="1"/>
      <c r="C1507" s="1"/>
      <c r="D1507" s="8"/>
      <c r="E1507" s="8"/>
      <c r="F1507" s="8"/>
      <c r="G1507" s="8"/>
      <c r="H1507" s="8"/>
      <c r="I1507" s="8"/>
      <c r="J1507" s="8"/>
      <c r="K1507" s="5"/>
      <c r="L1507" s="5"/>
      <c r="M1507" s="5"/>
      <c r="N1507" s="5"/>
      <c r="O1507" s="5"/>
    </row>
    <row r="1508" spans="2:15" x14ac:dyDescent="0.25">
      <c r="B1508" s="1"/>
      <c r="C1508" s="1"/>
      <c r="D1508" s="8"/>
      <c r="E1508" s="8"/>
      <c r="F1508" s="8"/>
      <c r="G1508" s="8"/>
      <c r="H1508" s="8"/>
      <c r="I1508" s="8"/>
      <c r="J1508" s="8"/>
      <c r="K1508" s="5"/>
      <c r="L1508" s="5"/>
      <c r="M1508" s="5"/>
      <c r="N1508" s="5"/>
      <c r="O1508" s="5"/>
    </row>
    <row r="1509" spans="2:15" x14ac:dyDescent="0.25">
      <c r="B1509" s="1"/>
      <c r="C1509" s="1"/>
      <c r="D1509" s="8"/>
      <c r="E1509" s="8"/>
      <c r="F1509" s="8"/>
      <c r="G1509" s="8"/>
      <c r="H1509" s="8"/>
      <c r="I1509" s="8"/>
      <c r="J1509" s="8"/>
      <c r="K1509" s="5"/>
      <c r="L1509" s="5"/>
      <c r="M1509" s="5"/>
      <c r="N1509" s="5"/>
      <c r="O1509" s="5"/>
    </row>
    <row r="1510" spans="2:15" x14ac:dyDescent="0.25">
      <c r="B1510" s="1"/>
      <c r="C1510" s="1"/>
      <c r="D1510" s="8"/>
      <c r="E1510" s="8"/>
      <c r="F1510" s="8"/>
      <c r="G1510" s="8"/>
      <c r="H1510" s="8"/>
      <c r="I1510" s="8"/>
      <c r="J1510" s="8"/>
      <c r="K1510" s="5"/>
      <c r="L1510" s="5"/>
      <c r="M1510" s="5"/>
      <c r="N1510" s="5"/>
      <c r="O1510" s="5"/>
    </row>
    <row r="1511" spans="2:15" x14ac:dyDescent="0.25">
      <c r="B1511" s="1"/>
      <c r="C1511" s="1"/>
      <c r="D1511" s="8"/>
      <c r="E1511" s="8"/>
      <c r="F1511" s="8"/>
      <c r="G1511" s="8"/>
      <c r="H1511" s="8"/>
      <c r="I1511" s="8"/>
      <c r="J1511" s="8"/>
      <c r="K1511" s="5"/>
      <c r="L1511" s="5"/>
      <c r="M1511" s="5"/>
      <c r="N1511" s="5"/>
      <c r="O1511" s="5"/>
    </row>
    <row r="1512" spans="2:15" x14ac:dyDescent="0.25">
      <c r="B1512" s="1"/>
      <c r="C1512" s="1"/>
      <c r="D1512" s="8"/>
      <c r="E1512" s="8"/>
      <c r="F1512" s="8"/>
      <c r="G1512" s="8"/>
      <c r="H1512" s="8"/>
      <c r="I1512" s="8"/>
      <c r="J1512" s="8"/>
      <c r="K1512" s="5"/>
      <c r="L1512" s="5"/>
      <c r="M1512" s="5"/>
      <c r="N1512" s="5"/>
      <c r="O1512" s="5"/>
    </row>
    <row r="1513" spans="2:15" x14ac:dyDescent="0.25">
      <c r="B1513" s="1"/>
      <c r="C1513" s="1"/>
      <c r="D1513" s="8"/>
      <c r="E1513" s="8"/>
      <c r="F1513" s="8"/>
      <c r="G1513" s="8"/>
      <c r="H1513" s="8"/>
      <c r="I1513" s="8"/>
      <c r="J1513" s="8"/>
      <c r="K1513" s="5"/>
      <c r="L1513" s="5"/>
      <c r="M1513" s="5"/>
      <c r="N1513" s="5"/>
      <c r="O1513" s="5"/>
    </row>
    <row r="1514" spans="2:15" x14ac:dyDescent="0.25">
      <c r="B1514" s="1"/>
      <c r="C1514" s="1"/>
      <c r="D1514" s="8"/>
      <c r="E1514" s="8"/>
      <c r="F1514" s="8"/>
      <c r="G1514" s="8"/>
      <c r="H1514" s="8"/>
      <c r="I1514" s="8"/>
      <c r="J1514" s="8"/>
      <c r="K1514" s="5"/>
      <c r="L1514" s="5"/>
      <c r="M1514" s="5"/>
      <c r="N1514" s="5"/>
      <c r="O1514" s="5"/>
    </row>
    <row r="1515" spans="2:15" x14ac:dyDescent="0.25">
      <c r="B1515" s="1"/>
      <c r="C1515" s="1"/>
      <c r="D1515" s="8"/>
      <c r="E1515" s="8"/>
      <c r="F1515" s="8"/>
      <c r="G1515" s="8"/>
      <c r="H1515" s="8"/>
      <c r="I1515" s="8"/>
      <c r="J1515" s="8"/>
      <c r="K1515" s="5"/>
      <c r="L1515" s="5"/>
      <c r="M1515" s="5"/>
      <c r="N1515" s="5"/>
      <c r="O1515" s="5"/>
    </row>
    <row r="1516" spans="2:15" x14ac:dyDescent="0.25">
      <c r="B1516" s="1"/>
      <c r="C1516" s="1"/>
      <c r="D1516" s="8"/>
      <c r="E1516" s="8"/>
      <c r="F1516" s="8"/>
      <c r="G1516" s="8"/>
      <c r="H1516" s="8"/>
      <c r="I1516" s="8"/>
      <c r="J1516" s="8"/>
      <c r="K1516" s="5"/>
      <c r="L1516" s="5"/>
      <c r="M1516" s="5"/>
      <c r="N1516" s="5"/>
      <c r="O1516" s="5"/>
    </row>
    <row r="1517" spans="2:15" x14ac:dyDescent="0.25">
      <c r="B1517" s="1"/>
      <c r="C1517" s="1"/>
      <c r="D1517" s="8"/>
      <c r="E1517" s="8"/>
      <c r="F1517" s="8"/>
      <c r="G1517" s="8"/>
      <c r="H1517" s="8"/>
      <c r="I1517" s="8"/>
      <c r="J1517" s="8"/>
      <c r="K1517" s="5"/>
      <c r="L1517" s="5"/>
      <c r="M1517" s="5"/>
      <c r="N1517" s="5"/>
      <c r="O1517" s="5"/>
    </row>
    <row r="1518" spans="2:15" x14ac:dyDescent="0.25">
      <c r="B1518" s="1"/>
      <c r="C1518" s="1"/>
      <c r="D1518" s="8"/>
      <c r="E1518" s="8"/>
      <c r="F1518" s="8"/>
      <c r="G1518" s="8"/>
      <c r="H1518" s="8"/>
      <c r="I1518" s="8"/>
      <c r="J1518" s="8"/>
      <c r="K1518" s="5"/>
      <c r="L1518" s="5"/>
      <c r="M1518" s="5"/>
      <c r="N1518" s="5"/>
      <c r="O1518" s="5"/>
    </row>
    <row r="1519" spans="2:15" x14ac:dyDescent="0.25">
      <c r="B1519" s="1"/>
      <c r="C1519" s="1"/>
      <c r="D1519" s="8"/>
      <c r="E1519" s="8"/>
      <c r="F1519" s="8"/>
      <c r="G1519" s="8"/>
      <c r="H1519" s="8"/>
      <c r="I1519" s="8"/>
      <c r="J1519" s="8"/>
      <c r="K1519" s="5"/>
      <c r="L1519" s="5"/>
      <c r="M1519" s="5"/>
      <c r="N1519" s="5"/>
      <c r="O1519" s="5"/>
    </row>
    <row r="1520" spans="2:15" x14ac:dyDescent="0.25">
      <c r="B1520" s="1"/>
      <c r="C1520" s="1"/>
      <c r="D1520" s="8"/>
      <c r="E1520" s="8"/>
      <c r="F1520" s="8"/>
      <c r="G1520" s="8"/>
      <c r="H1520" s="8"/>
      <c r="I1520" s="8"/>
      <c r="J1520" s="8"/>
      <c r="K1520" s="5"/>
      <c r="L1520" s="5"/>
      <c r="M1520" s="5"/>
      <c r="N1520" s="5"/>
      <c r="O1520" s="5"/>
    </row>
    <row r="1521" spans="2:15" x14ac:dyDescent="0.25">
      <c r="B1521" s="1"/>
      <c r="C1521" s="1"/>
      <c r="D1521" s="8"/>
      <c r="E1521" s="8"/>
      <c r="F1521" s="8"/>
      <c r="G1521" s="8"/>
      <c r="H1521" s="8"/>
      <c r="I1521" s="8"/>
      <c r="J1521" s="8"/>
      <c r="K1521" s="5"/>
      <c r="L1521" s="5"/>
      <c r="M1521" s="5"/>
      <c r="N1521" s="5"/>
      <c r="O1521" s="5"/>
    </row>
    <row r="1522" spans="2:15" x14ac:dyDescent="0.25">
      <c r="B1522" s="1"/>
      <c r="C1522" s="1"/>
      <c r="D1522" s="8"/>
      <c r="E1522" s="8"/>
      <c r="F1522" s="8"/>
      <c r="G1522" s="8"/>
      <c r="H1522" s="8"/>
      <c r="I1522" s="8"/>
      <c r="J1522" s="8"/>
      <c r="K1522" s="5"/>
      <c r="L1522" s="5"/>
      <c r="M1522" s="5"/>
      <c r="N1522" s="5"/>
      <c r="O1522" s="5"/>
    </row>
    <row r="1523" spans="2:15" x14ac:dyDescent="0.25">
      <c r="B1523" s="1"/>
      <c r="C1523" s="1"/>
      <c r="D1523" s="8"/>
      <c r="E1523" s="8"/>
      <c r="F1523" s="8"/>
      <c r="G1523" s="8"/>
      <c r="H1523" s="8"/>
      <c r="I1523" s="8"/>
      <c r="J1523" s="8"/>
      <c r="K1523" s="5"/>
      <c r="L1523" s="5"/>
      <c r="M1523" s="5"/>
      <c r="N1523" s="5"/>
      <c r="O1523" s="5"/>
    </row>
    <row r="1524" spans="2:15" x14ac:dyDescent="0.25">
      <c r="B1524" s="1"/>
      <c r="C1524" s="1"/>
      <c r="D1524" s="8"/>
      <c r="E1524" s="8"/>
      <c r="F1524" s="8"/>
      <c r="G1524" s="8"/>
      <c r="H1524" s="8"/>
      <c r="I1524" s="8"/>
      <c r="J1524" s="8"/>
      <c r="K1524" s="5"/>
      <c r="L1524" s="5"/>
      <c r="M1524" s="5"/>
      <c r="N1524" s="5"/>
      <c r="O1524" s="5"/>
    </row>
    <row r="1525" spans="2:15" x14ac:dyDescent="0.25">
      <c r="B1525" s="1"/>
      <c r="C1525" s="1"/>
      <c r="D1525" s="8"/>
      <c r="E1525" s="8"/>
      <c r="F1525" s="8"/>
      <c r="G1525" s="8"/>
      <c r="H1525" s="8"/>
      <c r="I1525" s="8"/>
      <c r="J1525" s="8"/>
      <c r="K1525" s="5"/>
      <c r="L1525" s="5"/>
      <c r="M1525" s="5"/>
      <c r="N1525" s="5"/>
      <c r="O1525" s="5"/>
    </row>
    <row r="1526" spans="2:15" x14ac:dyDescent="0.25">
      <c r="B1526" s="1"/>
      <c r="C1526" s="1"/>
      <c r="D1526" s="8"/>
      <c r="E1526" s="8"/>
      <c r="F1526" s="8"/>
      <c r="G1526" s="8"/>
      <c r="H1526" s="8"/>
      <c r="I1526" s="8"/>
      <c r="J1526" s="8"/>
      <c r="K1526" s="5"/>
      <c r="L1526" s="5"/>
      <c r="M1526" s="5"/>
      <c r="N1526" s="5"/>
      <c r="O1526" s="5"/>
    </row>
    <row r="1527" spans="2:15" x14ac:dyDescent="0.25">
      <c r="B1527" s="1"/>
      <c r="C1527" s="1"/>
      <c r="D1527" s="8"/>
      <c r="E1527" s="8"/>
      <c r="F1527" s="8"/>
      <c r="G1527" s="8"/>
      <c r="H1527" s="8"/>
      <c r="I1527" s="8"/>
      <c r="J1527" s="8"/>
      <c r="K1527" s="5"/>
      <c r="L1527" s="5"/>
      <c r="M1527" s="5"/>
      <c r="N1527" s="5"/>
      <c r="O1527" s="5"/>
    </row>
    <row r="1528" spans="2:15" x14ac:dyDescent="0.25">
      <c r="B1528" s="1"/>
      <c r="C1528" s="1"/>
      <c r="D1528" s="8"/>
      <c r="E1528" s="8"/>
      <c r="F1528" s="8"/>
      <c r="G1528" s="8"/>
      <c r="H1528" s="8"/>
      <c r="I1528" s="8"/>
      <c r="J1528" s="8"/>
      <c r="K1528" s="5"/>
      <c r="L1528" s="5"/>
      <c r="M1528" s="5"/>
      <c r="N1528" s="5"/>
      <c r="O1528" s="5"/>
    </row>
    <row r="1529" spans="2:15" x14ac:dyDescent="0.25">
      <c r="B1529" s="1"/>
      <c r="C1529" s="1"/>
      <c r="D1529" s="8"/>
      <c r="E1529" s="8"/>
      <c r="F1529" s="8"/>
      <c r="G1529" s="8"/>
      <c r="H1529" s="8"/>
      <c r="I1529" s="8"/>
      <c r="J1529" s="8"/>
      <c r="K1529" s="5"/>
      <c r="L1529" s="5"/>
      <c r="M1529" s="5"/>
      <c r="N1529" s="5"/>
      <c r="O1529" s="5"/>
    </row>
    <row r="1530" spans="2:15" x14ac:dyDescent="0.25">
      <c r="B1530" s="1"/>
      <c r="C1530" s="1"/>
      <c r="D1530" s="8"/>
      <c r="E1530" s="8"/>
      <c r="F1530" s="8"/>
      <c r="G1530" s="8"/>
      <c r="H1530" s="8"/>
      <c r="I1530" s="8"/>
      <c r="J1530" s="8"/>
      <c r="K1530" s="5"/>
      <c r="L1530" s="5"/>
      <c r="M1530" s="5"/>
      <c r="N1530" s="5"/>
      <c r="O1530" s="5"/>
    </row>
    <row r="1531" spans="2:15" x14ac:dyDescent="0.25">
      <c r="B1531" s="1"/>
      <c r="C1531" s="1"/>
      <c r="D1531" s="8"/>
      <c r="E1531" s="8"/>
      <c r="F1531" s="8"/>
      <c r="G1531" s="8"/>
      <c r="H1531" s="8"/>
      <c r="I1531" s="8"/>
      <c r="J1531" s="8"/>
      <c r="K1531" s="5"/>
      <c r="L1531" s="5"/>
      <c r="M1531" s="5"/>
      <c r="N1531" s="5"/>
      <c r="O1531" s="5"/>
    </row>
    <row r="1532" spans="2:15" x14ac:dyDescent="0.25">
      <c r="B1532" s="1"/>
      <c r="C1532" s="1"/>
      <c r="D1532" s="8"/>
      <c r="E1532" s="8"/>
      <c r="F1532" s="8"/>
      <c r="G1532" s="8"/>
      <c r="H1532" s="8"/>
      <c r="I1532" s="8"/>
      <c r="J1532" s="8"/>
      <c r="K1532" s="5"/>
      <c r="L1532" s="5"/>
      <c r="M1532" s="5"/>
      <c r="N1532" s="5"/>
      <c r="O1532" s="5"/>
    </row>
    <row r="1533" spans="2:15" x14ac:dyDescent="0.25">
      <c r="B1533" s="1"/>
      <c r="C1533" s="1"/>
      <c r="D1533" s="8"/>
      <c r="E1533" s="8"/>
      <c r="F1533" s="8"/>
      <c r="G1533" s="8"/>
      <c r="H1533" s="8"/>
      <c r="I1533" s="8"/>
      <c r="J1533" s="8"/>
      <c r="K1533" s="5"/>
      <c r="L1533" s="5"/>
      <c r="M1533" s="5"/>
      <c r="N1533" s="5"/>
      <c r="O1533" s="5"/>
    </row>
    <row r="1534" spans="2:15" x14ac:dyDescent="0.25">
      <c r="B1534" s="1"/>
      <c r="C1534" s="1"/>
      <c r="D1534" s="8"/>
      <c r="E1534" s="8"/>
      <c r="F1534" s="8"/>
      <c r="G1534" s="8"/>
      <c r="H1534" s="8"/>
      <c r="I1534" s="8"/>
      <c r="J1534" s="8"/>
      <c r="K1534" s="5"/>
      <c r="L1534" s="5"/>
      <c r="M1534" s="5"/>
      <c r="N1534" s="5"/>
      <c r="O1534" s="5"/>
    </row>
    <row r="1535" spans="2:15" x14ac:dyDescent="0.25">
      <c r="B1535" s="1"/>
      <c r="C1535" s="1"/>
      <c r="D1535" s="8"/>
      <c r="E1535" s="8"/>
      <c r="F1535" s="8"/>
      <c r="G1535" s="8"/>
      <c r="H1535" s="8"/>
      <c r="I1535" s="8"/>
      <c r="J1535" s="8"/>
      <c r="K1535" s="5"/>
      <c r="L1535" s="5"/>
      <c r="M1535" s="5"/>
      <c r="N1535" s="5"/>
      <c r="O1535" s="5"/>
    </row>
    <row r="1536" spans="2:15" x14ac:dyDescent="0.25">
      <c r="B1536" s="1"/>
      <c r="C1536" s="1"/>
      <c r="D1536" s="8"/>
      <c r="E1536" s="8"/>
      <c r="F1536" s="8"/>
      <c r="G1536" s="8"/>
      <c r="H1536" s="8"/>
      <c r="I1536" s="8"/>
      <c r="J1536" s="8"/>
      <c r="K1536" s="5"/>
      <c r="L1536" s="5"/>
      <c r="M1536" s="5"/>
      <c r="N1536" s="5"/>
      <c r="O1536" s="5"/>
    </row>
    <row r="1537" spans="2:15" x14ac:dyDescent="0.25">
      <c r="B1537" s="1"/>
      <c r="C1537" s="1"/>
      <c r="D1537" s="8"/>
      <c r="E1537" s="8"/>
      <c r="F1537" s="8"/>
      <c r="G1537" s="8"/>
      <c r="H1537" s="8"/>
      <c r="I1537" s="8"/>
      <c r="J1537" s="8"/>
      <c r="K1537" s="5"/>
      <c r="L1537" s="5"/>
      <c r="M1537" s="5"/>
      <c r="N1537" s="5"/>
      <c r="O1537" s="5"/>
    </row>
    <row r="1538" spans="2:15" x14ac:dyDescent="0.25">
      <c r="B1538" s="1"/>
      <c r="C1538" s="1"/>
      <c r="D1538" s="8"/>
      <c r="E1538" s="8"/>
      <c r="F1538" s="8"/>
      <c r="G1538" s="8"/>
      <c r="H1538" s="8"/>
      <c r="I1538" s="8"/>
      <c r="J1538" s="8"/>
      <c r="K1538" s="5"/>
      <c r="L1538" s="5"/>
      <c r="M1538" s="5"/>
      <c r="N1538" s="5"/>
      <c r="O1538" s="5"/>
    </row>
    <row r="1539" spans="2:15" x14ac:dyDescent="0.25">
      <c r="B1539" s="1"/>
      <c r="C1539" s="1"/>
      <c r="D1539" s="8"/>
      <c r="E1539" s="8"/>
      <c r="F1539" s="8"/>
      <c r="G1539" s="8"/>
      <c r="H1539" s="8"/>
      <c r="I1539" s="8"/>
      <c r="J1539" s="8"/>
      <c r="K1539" s="5"/>
      <c r="L1539" s="5"/>
      <c r="M1539" s="5"/>
      <c r="N1539" s="5"/>
      <c r="O1539" s="5"/>
    </row>
    <row r="1540" spans="2:15" x14ac:dyDescent="0.25">
      <c r="B1540" s="1"/>
      <c r="C1540" s="1"/>
      <c r="D1540" s="8"/>
      <c r="E1540" s="8"/>
      <c r="F1540" s="8"/>
      <c r="G1540" s="8"/>
      <c r="H1540" s="8"/>
      <c r="I1540" s="8"/>
      <c r="J1540" s="8"/>
      <c r="K1540" s="5"/>
      <c r="L1540" s="5"/>
      <c r="M1540" s="5"/>
      <c r="N1540" s="5"/>
      <c r="O1540" s="5"/>
    </row>
    <row r="1541" spans="2:15" x14ac:dyDescent="0.25">
      <c r="B1541" s="1"/>
      <c r="C1541" s="1"/>
      <c r="D1541" s="8"/>
      <c r="E1541" s="8"/>
      <c r="F1541" s="8"/>
      <c r="G1541" s="8"/>
      <c r="H1541" s="8"/>
      <c r="I1541" s="8"/>
      <c r="J1541" s="8"/>
      <c r="K1541" s="5"/>
      <c r="L1541" s="5"/>
      <c r="M1541" s="5"/>
      <c r="N1541" s="5"/>
      <c r="O1541" s="5"/>
    </row>
    <row r="1542" spans="2:15" x14ac:dyDescent="0.25">
      <c r="B1542" s="1"/>
      <c r="C1542" s="1"/>
      <c r="D1542" s="8"/>
      <c r="E1542" s="8"/>
      <c r="F1542" s="8"/>
      <c r="G1542" s="8"/>
      <c r="H1542" s="8"/>
      <c r="I1542" s="8"/>
      <c r="J1542" s="8"/>
      <c r="K1542" s="5"/>
      <c r="L1542" s="5"/>
      <c r="M1542" s="5"/>
      <c r="N1542" s="5"/>
      <c r="O1542" s="5"/>
    </row>
    <row r="1543" spans="2:15" x14ac:dyDescent="0.25">
      <c r="B1543" s="1"/>
      <c r="C1543" s="1"/>
      <c r="D1543" s="8"/>
      <c r="E1543" s="8"/>
      <c r="F1543" s="8"/>
      <c r="G1543" s="8"/>
      <c r="H1543" s="8"/>
      <c r="I1543" s="8"/>
      <c r="J1543" s="8"/>
      <c r="K1543" s="5"/>
      <c r="L1543" s="5"/>
      <c r="M1543" s="5"/>
      <c r="N1543" s="5"/>
      <c r="O1543" s="5"/>
    </row>
    <row r="1544" spans="2:15" x14ac:dyDescent="0.25">
      <c r="B1544" s="1"/>
      <c r="C1544" s="1"/>
      <c r="D1544" s="8"/>
      <c r="E1544" s="8"/>
      <c r="F1544" s="8"/>
      <c r="G1544" s="8"/>
      <c r="H1544" s="8"/>
      <c r="I1544" s="8"/>
      <c r="J1544" s="8"/>
      <c r="K1544" s="5"/>
      <c r="L1544" s="5"/>
      <c r="M1544" s="5"/>
      <c r="N1544" s="5"/>
      <c r="O1544" s="5"/>
    </row>
    <row r="1545" spans="2:15" x14ac:dyDescent="0.25">
      <c r="B1545" s="1"/>
      <c r="C1545" s="1"/>
      <c r="D1545" s="8"/>
      <c r="E1545" s="8"/>
      <c r="F1545" s="8"/>
      <c r="G1545" s="8"/>
      <c r="H1545" s="8"/>
      <c r="I1545" s="8"/>
      <c r="J1545" s="8"/>
      <c r="K1545" s="5"/>
      <c r="L1545" s="5"/>
      <c r="M1545" s="5"/>
      <c r="N1545" s="5"/>
      <c r="O1545" s="5"/>
    </row>
    <row r="1546" spans="2:15" x14ac:dyDescent="0.25">
      <c r="B1546" s="1"/>
      <c r="C1546" s="1"/>
      <c r="D1546" s="8"/>
      <c r="E1546" s="8"/>
      <c r="F1546" s="8"/>
      <c r="G1546" s="8"/>
      <c r="H1546" s="8"/>
      <c r="I1546" s="8"/>
      <c r="J1546" s="8"/>
      <c r="K1546" s="5"/>
      <c r="L1546" s="5"/>
      <c r="M1546" s="5"/>
      <c r="N1546" s="5"/>
      <c r="O1546" s="5"/>
    </row>
    <row r="1547" spans="2:15" x14ac:dyDescent="0.25">
      <c r="B1547" s="1"/>
      <c r="C1547" s="1"/>
      <c r="D1547" s="8"/>
      <c r="E1547" s="8"/>
      <c r="F1547" s="8"/>
      <c r="G1547" s="8"/>
      <c r="H1547" s="8"/>
      <c r="I1547" s="8"/>
      <c r="J1547" s="8"/>
      <c r="K1547" s="5"/>
      <c r="L1547" s="5"/>
      <c r="M1547" s="5"/>
      <c r="N1547" s="5"/>
      <c r="O1547" s="5"/>
    </row>
    <row r="1548" spans="2:15" x14ac:dyDescent="0.25">
      <c r="B1548" s="1"/>
      <c r="C1548" s="1"/>
      <c r="D1548" s="8"/>
      <c r="E1548" s="8"/>
      <c r="F1548" s="8"/>
      <c r="G1548" s="8"/>
      <c r="H1548" s="8"/>
      <c r="I1548" s="8"/>
      <c r="J1548" s="8"/>
      <c r="K1548" s="5"/>
      <c r="L1548" s="5"/>
      <c r="M1548" s="5"/>
      <c r="N1548" s="5"/>
      <c r="O1548" s="5"/>
    </row>
    <row r="1549" spans="2:15" x14ac:dyDescent="0.25">
      <c r="B1549" s="1"/>
      <c r="C1549" s="1"/>
      <c r="D1549" s="8"/>
      <c r="E1549" s="8"/>
      <c r="F1549" s="8"/>
      <c r="G1549" s="8"/>
      <c r="H1549" s="8"/>
      <c r="I1549" s="8"/>
      <c r="J1549" s="8"/>
      <c r="K1549" s="5"/>
      <c r="L1549" s="5"/>
      <c r="M1549" s="5"/>
      <c r="N1549" s="5"/>
      <c r="O1549" s="5"/>
    </row>
    <row r="1550" spans="2:15" x14ac:dyDescent="0.25">
      <c r="B1550" s="1"/>
      <c r="C1550" s="1"/>
      <c r="D1550" s="8"/>
      <c r="E1550" s="8"/>
      <c r="F1550" s="8"/>
      <c r="G1550" s="8"/>
      <c r="H1550" s="8"/>
      <c r="I1550" s="8"/>
      <c r="J1550" s="8"/>
      <c r="K1550" s="5"/>
      <c r="L1550" s="5"/>
      <c r="M1550" s="5"/>
      <c r="N1550" s="5"/>
      <c r="O1550" s="5"/>
    </row>
    <row r="1551" spans="2:15" x14ac:dyDescent="0.25">
      <c r="B1551" s="1"/>
      <c r="C1551" s="1"/>
      <c r="D1551" s="8"/>
      <c r="E1551" s="8"/>
      <c r="F1551" s="8"/>
      <c r="G1551" s="8"/>
      <c r="H1551" s="8"/>
      <c r="I1551" s="8"/>
      <c r="J1551" s="8"/>
      <c r="K1551" s="5"/>
      <c r="L1551" s="5"/>
      <c r="M1551" s="5"/>
      <c r="N1551" s="5"/>
      <c r="O1551" s="5"/>
    </row>
    <row r="1552" spans="2:15" x14ac:dyDescent="0.25">
      <c r="B1552" s="1"/>
      <c r="C1552" s="1"/>
      <c r="D1552" s="8"/>
      <c r="E1552" s="8"/>
      <c r="F1552" s="8"/>
      <c r="G1552" s="8"/>
      <c r="H1552" s="8"/>
      <c r="I1552" s="8"/>
      <c r="J1552" s="8"/>
      <c r="K1552" s="5"/>
      <c r="L1552" s="5"/>
      <c r="M1552" s="5"/>
      <c r="N1552" s="5"/>
      <c r="O1552" s="5"/>
    </row>
    <row r="1553" spans="2:15" x14ac:dyDescent="0.25">
      <c r="B1553" s="1"/>
      <c r="C1553" s="1"/>
      <c r="D1553" s="8"/>
      <c r="E1553" s="8"/>
      <c r="F1553" s="8"/>
      <c r="G1553" s="8"/>
      <c r="H1553" s="8"/>
      <c r="I1553" s="8"/>
      <c r="J1553" s="8"/>
      <c r="K1553" s="5"/>
      <c r="L1553" s="5"/>
      <c r="M1553" s="5"/>
      <c r="N1553" s="5"/>
      <c r="O1553" s="5"/>
    </row>
    <row r="1554" spans="2:15" x14ac:dyDescent="0.25">
      <c r="B1554" s="1"/>
      <c r="C1554" s="1"/>
      <c r="D1554" s="8"/>
      <c r="E1554" s="8"/>
      <c r="F1554" s="8"/>
      <c r="G1554" s="8"/>
      <c r="H1554" s="8"/>
      <c r="I1554" s="8"/>
      <c r="J1554" s="8"/>
      <c r="K1554" s="5"/>
      <c r="L1554" s="5"/>
      <c r="M1554" s="5"/>
      <c r="N1554" s="5"/>
      <c r="O1554" s="5"/>
    </row>
    <row r="1555" spans="2:15" x14ac:dyDescent="0.25">
      <c r="B1555" s="1"/>
      <c r="C1555" s="1"/>
      <c r="D1555" s="8"/>
      <c r="E1555" s="8"/>
      <c r="F1555" s="8"/>
      <c r="G1555" s="8"/>
      <c r="H1555" s="8"/>
      <c r="I1555" s="8"/>
      <c r="J1555" s="8"/>
      <c r="K1555" s="5"/>
      <c r="L1555" s="5"/>
      <c r="M1555" s="5"/>
      <c r="N1555" s="5"/>
      <c r="O1555" s="5"/>
    </row>
    <row r="1556" spans="2:15" x14ac:dyDescent="0.25">
      <c r="B1556" s="1"/>
      <c r="C1556" s="1"/>
      <c r="D1556" s="8"/>
      <c r="E1556" s="8"/>
      <c r="F1556" s="8"/>
      <c r="G1556" s="8"/>
      <c r="H1556" s="8"/>
      <c r="I1556" s="8"/>
      <c r="J1556" s="8"/>
      <c r="K1556" s="5"/>
      <c r="L1556" s="5"/>
      <c r="M1556" s="5"/>
      <c r="N1556" s="5"/>
      <c r="O1556" s="5"/>
    </row>
    <row r="1557" spans="2:15" x14ac:dyDescent="0.25">
      <c r="B1557" s="1"/>
      <c r="C1557" s="1"/>
      <c r="D1557" s="8"/>
      <c r="E1557" s="8"/>
      <c r="F1557" s="8"/>
      <c r="G1557" s="8"/>
      <c r="H1557" s="8"/>
      <c r="I1557" s="8"/>
      <c r="J1557" s="8"/>
      <c r="K1557" s="5"/>
      <c r="L1557" s="5"/>
      <c r="M1557" s="5"/>
      <c r="N1557" s="5"/>
      <c r="O1557" s="5"/>
    </row>
    <row r="1558" spans="2:15" x14ac:dyDescent="0.25">
      <c r="B1558" s="1"/>
      <c r="C1558" s="1"/>
      <c r="D1558" s="8"/>
      <c r="E1558" s="8"/>
      <c r="F1558" s="8"/>
      <c r="G1558" s="8"/>
      <c r="H1558" s="8"/>
      <c r="I1558" s="8"/>
      <c r="J1558" s="8"/>
      <c r="K1558" s="5"/>
      <c r="L1558" s="5"/>
      <c r="M1558" s="5"/>
      <c r="N1558" s="5"/>
      <c r="O1558" s="5"/>
    </row>
    <row r="1559" spans="2:15" x14ac:dyDescent="0.25">
      <c r="B1559" s="1"/>
      <c r="C1559" s="1"/>
      <c r="D1559" s="8"/>
      <c r="E1559" s="8"/>
      <c r="F1559" s="8"/>
      <c r="G1559" s="8"/>
      <c r="H1559" s="8"/>
      <c r="I1559" s="8"/>
      <c r="J1559" s="8"/>
      <c r="K1559" s="5"/>
      <c r="L1559" s="5"/>
      <c r="M1559" s="5"/>
      <c r="N1559" s="5"/>
      <c r="O1559" s="5"/>
    </row>
    <row r="1560" spans="2:15" x14ac:dyDescent="0.25">
      <c r="B1560" s="1"/>
      <c r="C1560" s="1"/>
      <c r="D1560" s="8"/>
      <c r="E1560" s="8"/>
      <c r="F1560" s="8"/>
      <c r="G1560" s="8"/>
      <c r="H1560" s="8"/>
      <c r="I1560" s="8"/>
      <c r="J1560" s="8"/>
      <c r="K1560" s="5"/>
      <c r="L1560" s="5"/>
      <c r="M1560" s="5"/>
      <c r="N1560" s="5"/>
      <c r="O1560" s="5"/>
    </row>
    <row r="1561" spans="2:15" x14ac:dyDescent="0.25">
      <c r="B1561" s="1"/>
      <c r="C1561" s="1"/>
      <c r="D1561" s="8"/>
      <c r="E1561" s="8"/>
      <c r="F1561" s="8"/>
      <c r="G1561" s="8"/>
      <c r="H1561" s="8"/>
      <c r="I1561" s="8"/>
      <c r="J1561" s="8"/>
      <c r="K1561" s="5"/>
      <c r="L1561" s="5"/>
      <c r="M1561" s="5"/>
      <c r="N1561" s="5"/>
      <c r="O1561" s="5"/>
    </row>
    <row r="1562" spans="2:15" x14ac:dyDescent="0.25">
      <c r="B1562" s="1"/>
      <c r="C1562" s="1"/>
      <c r="D1562" s="8"/>
      <c r="E1562" s="8"/>
      <c r="F1562" s="8"/>
      <c r="G1562" s="8"/>
      <c r="H1562" s="8"/>
      <c r="I1562" s="8"/>
      <c r="J1562" s="8"/>
      <c r="K1562" s="5"/>
      <c r="L1562" s="5"/>
      <c r="M1562" s="5"/>
      <c r="N1562" s="5"/>
      <c r="O1562" s="5"/>
    </row>
    <row r="1563" spans="2:15" x14ac:dyDescent="0.25">
      <c r="B1563" s="1"/>
      <c r="C1563" s="1"/>
      <c r="D1563" s="8"/>
      <c r="E1563" s="8"/>
      <c r="F1563" s="8"/>
      <c r="G1563" s="8"/>
      <c r="H1563" s="8"/>
      <c r="I1563" s="8"/>
      <c r="J1563" s="8"/>
      <c r="K1563" s="5"/>
      <c r="L1563" s="5"/>
      <c r="M1563" s="5"/>
      <c r="N1563" s="5"/>
      <c r="O1563" s="5"/>
    </row>
    <row r="1564" spans="2:15" x14ac:dyDescent="0.25">
      <c r="B1564" s="1"/>
      <c r="C1564" s="1"/>
      <c r="D1564" s="8"/>
      <c r="E1564" s="8"/>
      <c r="F1564" s="8"/>
      <c r="G1564" s="8"/>
      <c r="H1564" s="8"/>
      <c r="I1564" s="8"/>
      <c r="J1564" s="8"/>
      <c r="K1564" s="5"/>
      <c r="L1564" s="5"/>
      <c r="M1564" s="5"/>
      <c r="N1564" s="5"/>
      <c r="O1564" s="5"/>
    </row>
    <row r="1565" spans="2:15" x14ac:dyDescent="0.25">
      <c r="B1565" s="1"/>
      <c r="C1565" s="1"/>
      <c r="D1565" s="8"/>
      <c r="E1565" s="8"/>
      <c r="F1565" s="8"/>
      <c r="G1565" s="8"/>
      <c r="H1565" s="8"/>
      <c r="I1565" s="8"/>
      <c r="J1565" s="8"/>
      <c r="K1565" s="5"/>
      <c r="L1565" s="5"/>
      <c r="M1565" s="5"/>
      <c r="N1565" s="5"/>
      <c r="O1565" s="5"/>
    </row>
    <row r="1566" spans="2:15" x14ac:dyDescent="0.25">
      <c r="B1566" s="1"/>
      <c r="C1566" s="1"/>
      <c r="D1566" s="8"/>
      <c r="E1566" s="8"/>
      <c r="F1566" s="8"/>
      <c r="G1566" s="8"/>
      <c r="H1566" s="8"/>
      <c r="I1566" s="8"/>
      <c r="J1566" s="8"/>
      <c r="K1566" s="5"/>
      <c r="L1566" s="5"/>
      <c r="M1566" s="5"/>
      <c r="N1566" s="5"/>
      <c r="O1566" s="5"/>
    </row>
    <row r="1567" spans="2:15" x14ac:dyDescent="0.25">
      <c r="B1567" s="1"/>
      <c r="C1567" s="1"/>
      <c r="D1567" s="8"/>
      <c r="E1567" s="8"/>
      <c r="F1567" s="8"/>
      <c r="G1567" s="8"/>
      <c r="H1567" s="8"/>
      <c r="I1567" s="8"/>
      <c r="J1567" s="8"/>
      <c r="K1567" s="5"/>
      <c r="L1567" s="5"/>
      <c r="M1567" s="5"/>
      <c r="N1567" s="5"/>
      <c r="O1567" s="5"/>
    </row>
    <row r="1568" spans="2:15" x14ac:dyDescent="0.25">
      <c r="B1568" s="1"/>
      <c r="C1568" s="1"/>
      <c r="D1568" s="8"/>
      <c r="E1568" s="8"/>
      <c r="F1568" s="8"/>
      <c r="G1568" s="8"/>
      <c r="H1568" s="8"/>
      <c r="I1568" s="8"/>
      <c r="J1568" s="8"/>
      <c r="K1568" s="5"/>
      <c r="L1568" s="5"/>
      <c r="M1568" s="5"/>
      <c r="N1568" s="5"/>
      <c r="O1568" s="5"/>
    </row>
    <row r="1569" spans="2:15" x14ac:dyDescent="0.25">
      <c r="B1569" s="1"/>
      <c r="C1569" s="1"/>
      <c r="D1569" s="8"/>
      <c r="E1569" s="8"/>
      <c r="F1569" s="8"/>
      <c r="G1569" s="8"/>
      <c r="H1569" s="8"/>
      <c r="I1569" s="8"/>
      <c r="J1569" s="8"/>
      <c r="K1569" s="5"/>
      <c r="L1569" s="5"/>
      <c r="M1569" s="5"/>
      <c r="N1569" s="5"/>
      <c r="O1569" s="5"/>
    </row>
    <row r="1570" spans="2:15" x14ac:dyDescent="0.25">
      <c r="B1570" s="1"/>
      <c r="C1570" s="1"/>
      <c r="D1570" s="8"/>
      <c r="E1570" s="8"/>
      <c r="F1570" s="8"/>
      <c r="G1570" s="8"/>
      <c r="H1570" s="8"/>
      <c r="I1570" s="8"/>
      <c r="J1570" s="8"/>
      <c r="K1570" s="5"/>
      <c r="L1570" s="5"/>
      <c r="M1570" s="5"/>
      <c r="N1570" s="5"/>
      <c r="O1570" s="5"/>
    </row>
    <row r="1571" spans="2:15" x14ac:dyDescent="0.25">
      <c r="B1571" s="1"/>
      <c r="C1571" s="1"/>
      <c r="D1571" s="8"/>
      <c r="E1571" s="8"/>
      <c r="F1571" s="8"/>
      <c r="G1571" s="8"/>
      <c r="H1571" s="8"/>
      <c r="I1571" s="8"/>
      <c r="J1571" s="8"/>
      <c r="K1571" s="5"/>
      <c r="L1571" s="5"/>
      <c r="M1571" s="5"/>
      <c r="N1571" s="5"/>
      <c r="O1571" s="5"/>
    </row>
    <row r="1572" spans="2:15" x14ac:dyDescent="0.25">
      <c r="B1572" s="1"/>
      <c r="C1572" s="1"/>
      <c r="D1572" s="8"/>
      <c r="E1572" s="8"/>
      <c r="F1572" s="8"/>
      <c r="G1572" s="8"/>
      <c r="H1572" s="8"/>
      <c r="I1572" s="8"/>
      <c r="J1572" s="8"/>
      <c r="K1572" s="5"/>
      <c r="L1572" s="5"/>
      <c r="M1572" s="5"/>
      <c r="N1572" s="5"/>
      <c r="O1572" s="5"/>
    </row>
    <row r="1573" spans="2:15" x14ac:dyDescent="0.25">
      <c r="B1573" s="1"/>
      <c r="C1573" s="1"/>
      <c r="D1573" s="8"/>
      <c r="E1573" s="8"/>
      <c r="F1573" s="8"/>
      <c r="G1573" s="8"/>
      <c r="H1573" s="8"/>
      <c r="I1573" s="8"/>
      <c r="J1573" s="8"/>
      <c r="K1573" s="5"/>
      <c r="L1573" s="5"/>
      <c r="M1573" s="5"/>
      <c r="N1573" s="5"/>
      <c r="O1573" s="5"/>
    </row>
    <row r="1574" spans="2:15" x14ac:dyDescent="0.25">
      <c r="B1574" s="1"/>
      <c r="C1574" s="1"/>
      <c r="D1574" s="8"/>
      <c r="E1574" s="8"/>
      <c r="F1574" s="8"/>
      <c r="G1574" s="8"/>
      <c r="H1574" s="8"/>
      <c r="I1574" s="8"/>
      <c r="J1574" s="8"/>
      <c r="K1574" s="5"/>
      <c r="L1574" s="5"/>
      <c r="M1574" s="5"/>
      <c r="N1574" s="5"/>
      <c r="O1574" s="5"/>
    </row>
    <row r="1575" spans="2:15" x14ac:dyDescent="0.25">
      <c r="B1575" s="1"/>
      <c r="C1575" s="1"/>
      <c r="D1575" s="8"/>
      <c r="E1575" s="8"/>
      <c r="F1575" s="8"/>
      <c r="G1575" s="8"/>
      <c r="H1575" s="8"/>
      <c r="I1575" s="8"/>
      <c r="J1575" s="8"/>
      <c r="K1575" s="5"/>
      <c r="L1575" s="5"/>
      <c r="M1575" s="5"/>
      <c r="N1575" s="5"/>
      <c r="O1575" s="5"/>
    </row>
    <row r="1576" spans="2:15" x14ac:dyDescent="0.25">
      <c r="B1576" s="1"/>
      <c r="C1576" s="1"/>
      <c r="D1576" s="8"/>
      <c r="E1576" s="8"/>
      <c r="F1576" s="8"/>
      <c r="G1576" s="8"/>
      <c r="H1576" s="8"/>
      <c r="I1576" s="8"/>
      <c r="J1576" s="8"/>
      <c r="K1576" s="5"/>
      <c r="L1576" s="5"/>
      <c r="M1576" s="5"/>
      <c r="N1576" s="5"/>
      <c r="O1576" s="5"/>
    </row>
    <row r="1577" spans="2:15" x14ac:dyDescent="0.25">
      <c r="B1577" s="1"/>
      <c r="C1577" s="1"/>
      <c r="D1577" s="8"/>
      <c r="E1577" s="8"/>
      <c r="F1577" s="8"/>
      <c r="G1577" s="8"/>
      <c r="H1577" s="8"/>
      <c r="I1577" s="8"/>
      <c r="J1577" s="8"/>
      <c r="K1577" s="5"/>
      <c r="L1577" s="5"/>
      <c r="M1577" s="5"/>
      <c r="N1577" s="5"/>
      <c r="O1577" s="5"/>
    </row>
    <row r="1578" spans="2:15" x14ac:dyDescent="0.25">
      <c r="B1578" s="1"/>
      <c r="C1578" s="1"/>
      <c r="D1578" s="8"/>
      <c r="E1578" s="8"/>
      <c r="F1578" s="8"/>
      <c r="G1578" s="8"/>
      <c r="H1578" s="8"/>
      <c r="I1578" s="8"/>
      <c r="J1578" s="8"/>
      <c r="K1578" s="5"/>
      <c r="L1578" s="5"/>
      <c r="M1578" s="5"/>
      <c r="N1578" s="5"/>
      <c r="O1578" s="5"/>
    </row>
    <row r="1579" spans="2:15" x14ac:dyDescent="0.25">
      <c r="B1579" s="1"/>
      <c r="C1579" s="1"/>
      <c r="D1579" s="8"/>
      <c r="E1579" s="8"/>
      <c r="F1579" s="8"/>
      <c r="G1579" s="8"/>
      <c r="H1579" s="8"/>
      <c r="I1579" s="8"/>
      <c r="J1579" s="8"/>
      <c r="K1579" s="5"/>
      <c r="L1579" s="5"/>
      <c r="M1579" s="5"/>
      <c r="N1579" s="5"/>
      <c r="O1579" s="5"/>
    </row>
    <row r="1580" spans="2:15" x14ac:dyDescent="0.25">
      <c r="B1580" s="1"/>
      <c r="C1580" s="1"/>
      <c r="D1580" s="8"/>
      <c r="E1580" s="8"/>
      <c r="F1580" s="8"/>
      <c r="G1580" s="8"/>
      <c r="H1580" s="8"/>
      <c r="I1580" s="8"/>
      <c r="J1580" s="8"/>
      <c r="K1580" s="5"/>
      <c r="L1580" s="5"/>
      <c r="M1580" s="5"/>
      <c r="N1580" s="5"/>
      <c r="O1580" s="5"/>
    </row>
    <row r="1581" spans="2:15" x14ac:dyDescent="0.25">
      <c r="B1581" s="1"/>
      <c r="C1581" s="1"/>
      <c r="D1581" s="8"/>
      <c r="E1581" s="8"/>
      <c r="F1581" s="8"/>
      <c r="G1581" s="8"/>
      <c r="H1581" s="8"/>
      <c r="I1581" s="8"/>
      <c r="J1581" s="8"/>
      <c r="K1581" s="5"/>
      <c r="L1581" s="5"/>
      <c r="M1581" s="5"/>
      <c r="N1581" s="5"/>
      <c r="O1581" s="5"/>
    </row>
    <row r="1582" spans="2:15" x14ac:dyDescent="0.25">
      <c r="B1582" s="1"/>
      <c r="C1582" s="1"/>
      <c r="D1582" s="8"/>
      <c r="E1582" s="8"/>
      <c r="F1582" s="8"/>
      <c r="G1582" s="8"/>
      <c r="H1582" s="8"/>
      <c r="I1582" s="8"/>
      <c r="J1582" s="8"/>
      <c r="K1582" s="5"/>
      <c r="L1582" s="5"/>
      <c r="M1582" s="5"/>
      <c r="N1582" s="5"/>
      <c r="O1582" s="5"/>
    </row>
    <row r="1583" spans="2:15" x14ac:dyDescent="0.25">
      <c r="B1583" s="1"/>
      <c r="C1583" s="1"/>
      <c r="D1583" s="8"/>
      <c r="E1583" s="8"/>
      <c r="F1583" s="8"/>
      <c r="G1583" s="8"/>
      <c r="H1583" s="8"/>
      <c r="I1583" s="8"/>
      <c r="J1583" s="8"/>
      <c r="K1583" s="5"/>
      <c r="L1583" s="5"/>
      <c r="M1583" s="5"/>
      <c r="N1583" s="5"/>
      <c r="O1583" s="5"/>
    </row>
    <row r="1584" spans="2:15" x14ac:dyDescent="0.25">
      <c r="B1584" s="1"/>
      <c r="C1584" s="1"/>
      <c r="D1584" s="8"/>
      <c r="E1584" s="8"/>
      <c r="F1584" s="8"/>
      <c r="G1584" s="8"/>
      <c r="H1584" s="8"/>
      <c r="I1584" s="8"/>
      <c r="J1584" s="8"/>
      <c r="K1584" s="5"/>
      <c r="L1584" s="5"/>
      <c r="M1584" s="5"/>
      <c r="N1584" s="5"/>
      <c r="O1584" s="5"/>
    </row>
    <row r="1585" spans="2:15" x14ac:dyDescent="0.25">
      <c r="B1585" s="1"/>
      <c r="C1585" s="1"/>
      <c r="D1585" s="8"/>
      <c r="E1585" s="8"/>
      <c r="F1585" s="8"/>
      <c r="G1585" s="8"/>
      <c r="H1585" s="8"/>
      <c r="I1585" s="8"/>
      <c r="J1585" s="8"/>
      <c r="K1585" s="5"/>
      <c r="L1585" s="5"/>
      <c r="M1585" s="5"/>
      <c r="N1585" s="5"/>
      <c r="O1585" s="5"/>
    </row>
    <row r="1586" spans="2:15" x14ac:dyDescent="0.25">
      <c r="B1586" s="1"/>
      <c r="C1586" s="1"/>
      <c r="D1586" s="8"/>
      <c r="E1586" s="8"/>
      <c r="F1586" s="8"/>
      <c r="G1586" s="8"/>
      <c r="H1586" s="8"/>
      <c r="I1586" s="8"/>
      <c r="J1586" s="8"/>
      <c r="K1586" s="5"/>
      <c r="L1586" s="5"/>
      <c r="M1586" s="5"/>
      <c r="N1586" s="5"/>
      <c r="O1586" s="5"/>
    </row>
    <row r="1587" spans="2:15" x14ac:dyDescent="0.25">
      <c r="B1587" s="1"/>
      <c r="C1587" s="1"/>
      <c r="D1587" s="8"/>
      <c r="E1587" s="8"/>
      <c r="F1587" s="8"/>
      <c r="G1587" s="8"/>
      <c r="H1587" s="8"/>
      <c r="I1587" s="8"/>
      <c r="J1587" s="8"/>
      <c r="K1587" s="5"/>
      <c r="L1587" s="5"/>
      <c r="M1587" s="5"/>
      <c r="N1587" s="5"/>
      <c r="O1587" s="5"/>
    </row>
    <row r="1588" spans="2:15" x14ac:dyDescent="0.25">
      <c r="B1588" s="1"/>
      <c r="C1588" s="1"/>
      <c r="D1588" s="8"/>
      <c r="E1588" s="8"/>
      <c r="F1588" s="8"/>
      <c r="G1588" s="8"/>
      <c r="H1588" s="8"/>
      <c r="I1588" s="8"/>
      <c r="J1588" s="8"/>
      <c r="K1588" s="5"/>
      <c r="L1588" s="5"/>
      <c r="M1588" s="5"/>
      <c r="N1588" s="5"/>
      <c r="O1588" s="5"/>
    </row>
    <row r="1589" spans="2:15" x14ac:dyDescent="0.25">
      <c r="B1589" s="1"/>
      <c r="C1589" s="1"/>
      <c r="D1589" s="8"/>
      <c r="E1589" s="8"/>
      <c r="F1589" s="8"/>
      <c r="G1589" s="8"/>
      <c r="H1589" s="8"/>
      <c r="I1589" s="8"/>
      <c r="J1589" s="8"/>
      <c r="K1589" s="5"/>
      <c r="L1589" s="5"/>
      <c r="M1589" s="5"/>
      <c r="N1589" s="5"/>
      <c r="O1589" s="5"/>
    </row>
    <row r="1590" spans="2:15" x14ac:dyDescent="0.25">
      <c r="B1590" s="1"/>
      <c r="C1590" s="1"/>
      <c r="D1590" s="8"/>
      <c r="E1590" s="8"/>
      <c r="F1590" s="8"/>
      <c r="G1590" s="8"/>
      <c r="H1590" s="8"/>
      <c r="I1590" s="8"/>
      <c r="J1590" s="8"/>
      <c r="K1590" s="5"/>
      <c r="L1590" s="5"/>
      <c r="M1590" s="5"/>
      <c r="N1590" s="5"/>
      <c r="O1590" s="5"/>
    </row>
    <row r="1591" spans="2:15" x14ac:dyDescent="0.25">
      <c r="B1591" s="1"/>
      <c r="C1591" s="1"/>
      <c r="D1591" s="8"/>
      <c r="E1591" s="8"/>
      <c r="F1591" s="8"/>
      <c r="G1591" s="8"/>
      <c r="H1591" s="8"/>
      <c r="I1591" s="8"/>
      <c r="J1591" s="8"/>
      <c r="K1591" s="5"/>
      <c r="L1591" s="5"/>
      <c r="M1591" s="5"/>
      <c r="N1591" s="5"/>
      <c r="O1591" s="5"/>
    </row>
    <row r="1592" spans="2:15" x14ac:dyDescent="0.25">
      <c r="B1592" s="1"/>
      <c r="C1592" s="1"/>
      <c r="D1592" s="8"/>
      <c r="E1592" s="8"/>
      <c r="F1592" s="8"/>
      <c r="G1592" s="8"/>
      <c r="H1592" s="8"/>
      <c r="I1592" s="8"/>
      <c r="J1592" s="8"/>
      <c r="K1592" s="5"/>
      <c r="L1592" s="5"/>
      <c r="M1592" s="5"/>
      <c r="N1592" s="5"/>
      <c r="O1592" s="5"/>
    </row>
    <row r="1593" spans="2:15" x14ac:dyDescent="0.25">
      <c r="B1593" s="1"/>
      <c r="C1593" s="1"/>
      <c r="D1593" s="8"/>
      <c r="E1593" s="8"/>
      <c r="F1593" s="8"/>
      <c r="G1593" s="8"/>
      <c r="H1593" s="8"/>
      <c r="I1593" s="8"/>
      <c r="J1593" s="8"/>
      <c r="K1593" s="5"/>
      <c r="L1593" s="5"/>
      <c r="M1593" s="5"/>
      <c r="N1593" s="5"/>
      <c r="O1593" s="5"/>
    </row>
    <row r="1594" spans="2:15" x14ac:dyDescent="0.25">
      <c r="B1594" s="1"/>
      <c r="C1594" s="1"/>
      <c r="D1594" s="8"/>
      <c r="E1594" s="8"/>
      <c r="F1594" s="8"/>
      <c r="G1594" s="8"/>
      <c r="H1594" s="8"/>
      <c r="I1594" s="8"/>
      <c r="J1594" s="8"/>
      <c r="K1594" s="5"/>
      <c r="L1594" s="5"/>
      <c r="M1594" s="5"/>
      <c r="N1594" s="5"/>
      <c r="O1594" s="5"/>
    </row>
    <row r="1595" spans="2:15" x14ac:dyDescent="0.25">
      <c r="B1595" s="1"/>
      <c r="C1595" s="1"/>
      <c r="D1595" s="8"/>
      <c r="E1595" s="8"/>
      <c r="F1595" s="8"/>
      <c r="G1595" s="8"/>
      <c r="H1595" s="8"/>
      <c r="I1595" s="8"/>
      <c r="J1595" s="8"/>
      <c r="K1595" s="5"/>
      <c r="L1595" s="5"/>
      <c r="M1595" s="5"/>
      <c r="N1595" s="5"/>
      <c r="O1595" s="5"/>
    </row>
    <row r="1596" spans="2:15" x14ac:dyDescent="0.25">
      <c r="B1596" s="1"/>
      <c r="C1596" s="1"/>
      <c r="D1596" s="8"/>
      <c r="E1596" s="8"/>
      <c r="F1596" s="8"/>
      <c r="G1596" s="8"/>
      <c r="H1596" s="8"/>
      <c r="I1596" s="8"/>
      <c r="J1596" s="8"/>
      <c r="K1596" s="5"/>
      <c r="L1596" s="5"/>
      <c r="M1596" s="5"/>
      <c r="N1596" s="5"/>
      <c r="O1596" s="5"/>
    </row>
    <row r="1597" spans="2:15" x14ac:dyDescent="0.25">
      <c r="B1597" s="1"/>
      <c r="C1597" s="1"/>
      <c r="D1597" s="8"/>
      <c r="E1597" s="8"/>
      <c r="F1597" s="8"/>
      <c r="G1597" s="8"/>
      <c r="H1597" s="8"/>
      <c r="I1597" s="8"/>
      <c r="J1597" s="8"/>
      <c r="K1597" s="5"/>
      <c r="L1597" s="5"/>
      <c r="M1597" s="5"/>
      <c r="N1597" s="5"/>
      <c r="O1597" s="5"/>
    </row>
    <row r="1598" spans="2:15" x14ac:dyDescent="0.25">
      <c r="B1598" s="1"/>
      <c r="C1598" s="1"/>
      <c r="D1598" s="8"/>
      <c r="E1598" s="8"/>
      <c r="F1598" s="8"/>
      <c r="G1598" s="8"/>
      <c r="H1598" s="8"/>
      <c r="I1598" s="8"/>
      <c r="J1598" s="8"/>
      <c r="K1598" s="5"/>
      <c r="L1598" s="5"/>
      <c r="M1598" s="5"/>
      <c r="N1598" s="5"/>
      <c r="O1598" s="5"/>
    </row>
    <row r="1599" spans="2:15" x14ac:dyDescent="0.25">
      <c r="B1599" s="1"/>
      <c r="C1599" s="1"/>
      <c r="D1599" s="8"/>
      <c r="E1599" s="8"/>
      <c r="F1599" s="8"/>
      <c r="G1599" s="8"/>
      <c r="H1599" s="8"/>
      <c r="I1599" s="8"/>
      <c r="J1599" s="8"/>
      <c r="K1599" s="5"/>
      <c r="L1599" s="5"/>
      <c r="M1599" s="5"/>
      <c r="N1599" s="5"/>
      <c r="O1599" s="5"/>
    </row>
    <row r="1600" spans="2:15" x14ac:dyDescent="0.25">
      <c r="B1600" s="1"/>
      <c r="C1600" s="1"/>
      <c r="D1600" s="8"/>
      <c r="E1600" s="8"/>
      <c r="F1600" s="8"/>
      <c r="G1600" s="8"/>
      <c r="H1600" s="8"/>
      <c r="I1600" s="8"/>
      <c r="J1600" s="8"/>
      <c r="K1600" s="5"/>
      <c r="L1600" s="5"/>
      <c r="M1600" s="5"/>
      <c r="N1600" s="5"/>
      <c r="O1600" s="5"/>
    </row>
    <row r="1601" spans="2:15" x14ac:dyDescent="0.25">
      <c r="B1601" s="1"/>
      <c r="C1601" s="1"/>
      <c r="D1601" s="8"/>
      <c r="E1601" s="8"/>
      <c r="F1601" s="8"/>
      <c r="G1601" s="8"/>
      <c r="H1601" s="8"/>
      <c r="I1601" s="8"/>
      <c r="J1601" s="8"/>
      <c r="K1601" s="5"/>
      <c r="L1601" s="5"/>
      <c r="M1601" s="5"/>
      <c r="N1601" s="5"/>
      <c r="O1601" s="5"/>
    </row>
    <row r="1602" spans="2:15" x14ac:dyDescent="0.25">
      <c r="B1602" s="1"/>
      <c r="C1602" s="1"/>
      <c r="D1602" s="8"/>
      <c r="E1602" s="8"/>
      <c r="F1602" s="8"/>
      <c r="G1602" s="8"/>
      <c r="H1602" s="8"/>
      <c r="I1602" s="8"/>
      <c r="J1602" s="8"/>
      <c r="K1602" s="5"/>
      <c r="L1602" s="5"/>
      <c r="M1602" s="5"/>
      <c r="N1602" s="5"/>
      <c r="O1602" s="5"/>
    </row>
    <row r="1603" spans="2:15" x14ac:dyDescent="0.25">
      <c r="B1603" s="1"/>
      <c r="C1603" s="1"/>
      <c r="D1603" s="8"/>
      <c r="E1603" s="8"/>
      <c r="F1603" s="8"/>
      <c r="G1603" s="8"/>
      <c r="H1603" s="8"/>
      <c r="I1603" s="8"/>
      <c r="J1603" s="8"/>
      <c r="K1603" s="5"/>
      <c r="L1603" s="5"/>
      <c r="M1603" s="5"/>
      <c r="N1603" s="5"/>
      <c r="O1603" s="5"/>
    </row>
    <row r="1604" spans="2:15" x14ac:dyDescent="0.25">
      <c r="B1604" s="1"/>
      <c r="C1604" s="1"/>
      <c r="D1604" s="8"/>
      <c r="E1604" s="8"/>
      <c r="F1604" s="8"/>
      <c r="G1604" s="8"/>
      <c r="H1604" s="8"/>
      <c r="I1604" s="8"/>
      <c r="J1604" s="8"/>
      <c r="K1604" s="5"/>
      <c r="L1604" s="5"/>
      <c r="M1604" s="5"/>
      <c r="N1604" s="5"/>
      <c r="O1604" s="5"/>
    </row>
    <row r="1605" spans="2:15" x14ac:dyDescent="0.25">
      <c r="B1605" s="1"/>
      <c r="C1605" s="1"/>
      <c r="D1605" s="8"/>
      <c r="E1605" s="8"/>
      <c r="F1605" s="8"/>
      <c r="G1605" s="8"/>
      <c r="H1605" s="8"/>
      <c r="I1605" s="8"/>
      <c r="J1605" s="8"/>
      <c r="K1605" s="5"/>
      <c r="L1605" s="5"/>
      <c r="M1605" s="5"/>
      <c r="N1605" s="5"/>
      <c r="O1605" s="5"/>
    </row>
    <row r="1606" spans="2:15" x14ac:dyDescent="0.25">
      <c r="B1606" s="1"/>
      <c r="C1606" s="1"/>
      <c r="D1606" s="8"/>
      <c r="E1606" s="8"/>
      <c r="F1606" s="8"/>
      <c r="G1606" s="8"/>
      <c r="H1606" s="8"/>
      <c r="I1606" s="8"/>
      <c r="J1606" s="8"/>
      <c r="K1606" s="5"/>
      <c r="L1606" s="5"/>
      <c r="M1606" s="5"/>
      <c r="N1606" s="5"/>
      <c r="O1606" s="5"/>
    </row>
    <row r="1607" spans="2:15" x14ac:dyDescent="0.25">
      <c r="B1607" s="1"/>
      <c r="C1607" s="1"/>
      <c r="D1607" s="8"/>
      <c r="E1607" s="8"/>
      <c r="F1607" s="8"/>
      <c r="G1607" s="8"/>
      <c r="H1607" s="8"/>
      <c r="I1607" s="8"/>
      <c r="J1607" s="8"/>
      <c r="K1607" s="5"/>
      <c r="L1607" s="5"/>
      <c r="M1607" s="5"/>
      <c r="N1607" s="5"/>
      <c r="O1607" s="5"/>
    </row>
    <row r="1608" spans="2:15" x14ac:dyDescent="0.25">
      <c r="B1608" s="1"/>
      <c r="C1608" s="1"/>
      <c r="D1608" s="8"/>
      <c r="E1608" s="8"/>
      <c r="F1608" s="8"/>
      <c r="G1608" s="8"/>
      <c r="H1608" s="8"/>
      <c r="I1608" s="8"/>
      <c r="J1608" s="8"/>
      <c r="K1608" s="5"/>
      <c r="L1608" s="5"/>
      <c r="M1608" s="5"/>
      <c r="N1608" s="5"/>
      <c r="O1608" s="5"/>
    </row>
    <row r="1609" spans="2:15" x14ac:dyDescent="0.25">
      <c r="B1609" s="1"/>
      <c r="C1609" s="1"/>
      <c r="D1609" s="8"/>
      <c r="E1609" s="8"/>
      <c r="F1609" s="8"/>
      <c r="G1609" s="8"/>
      <c r="H1609" s="8"/>
      <c r="I1609" s="8"/>
      <c r="J1609" s="8"/>
      <c r="K1609" s="5"/>
      <c r="L1609" s="5"/>
      <c r="M1609" s="5"/>
      <c r="N1609" s="5"/>
      <c r="O1609" s="5"/>
    </row>
    <row r="1610" spans="2:15" x14ac:dyDescent="0.25">
      <c r="B1610" s="1"/>
      <c r="C1610" s="1"/>
      <c r="D1610" s="8"/>
      <c r="E1610" s="8"/>
      <c r="F1610" s="8"/>
      <c r="G1610" s="8"/>
      <c r="H1610" s="8"/>
      <c r="I1610" s="8"/>
      <c r="J1610" s="8"/>
      <c r="K1610" s="5"/>
      <c r="L1610" s="5"/>
      <c r="M1610" s="5"/>
      <c r="N1610" s="5"/>
      <c r="O1610" s="5"/>
    </row>
    <row r="1611" spans="2:15" x14ac:dyDescent="0.25">
      <c r="B1611" s="1"/>
      <c r="C1611" s="1"/>
      <c r="D1611" s="8"/>
      <c r="E1611" s="8"/>
      <c r="F1611" s="8"/>
      <c r="G1611" s="8"/>
      <c r="H1611" s="8"/>
      <c r="I1611" s="8"/>
      <c r="J1611" s="8"/>
      <c r="K1611" s="5"/>
      <c r="L1611" s="5"/>
      <c r="M1611" s="5"/>
      <c r="N1611" s="5"/>
      <c r="O1611" s="5"/>
    </row>
    <row r="1612" spans="2:15" x14ac:dyDescent="0.25">
      <c r="B1612" s="1"/>
      <c r="C1612" s="1"/>
      <c r="D1612" s="8"/>
      <c r="E1612" s="8"/>
      <c r="F1612" s="8"/>
      <c r="G1612" s="8"/>
      <c r="H1612" s="8"/>
      <c r="I1612" s="8"/>
      <c r="J1612" s="8"/>
      <c r="K1612" s="5"/>
      <c r="L1612" s="5"/>
      <c r="M1612" s="5"/>
      <c r="N1612" s="5"/>
      <c r="O1612" s="5"/>
    </row>
    <row r="1613" spans="2:15" x14ac:dyDescent="0.25">
      <c r="B1613" s="1"/>
      <c r="C1613" s="1"/>
      <c r="D1613" s="8"/>
      <c r="E1613" s="8"/>
      <c r="F1613" s="8"/>
      <c r="G1613" s="8"/>
      <c r="H1613" s="8"/>
      <c r="I1613" s="8"/>
      <c r="J1613" s="8"/>
      <c r="K1613" s="5"/>
      <c r="L1613" s="5"/>
      <c r="M1613" s="5"/>
      <c r="N1613" s="5"/>
      <c r="O1613" s="5"/>
    </row>
    <row r="1614" spans="2:15" x14ac:dyDescent="0.25">
      <c r="B1614" s="1"/>
      <c r="C1614" s="1"/>
      <c r="D1614" s="8"/>
      <c r="E1614" s="8"/>
      <c r="F1614" s="8"/>
      <c r="G1614" s="8"/>
      <c r="H1614" s="8"/>
      <c r="I1614" s="8"/>
      <c r="J1614" s="8"/>
      <c r="K1614" s="5"/>
      <c r="L1614" s="5"/>
      <c r="M1614" s="5"/>
      <c r="N1614" s="5"/>
      <c r="O1614" s="5"/>
    </row>
    <row r="1615" spans="2:15" x14ac:dyDescent="0.25">
      <c r="B1615" s="1"/>
      <c r="C1615" s="1"/>
      <c r="D1615" s="8"/>
      <c r="E1615" s="8"/>
      <c r="F1615" s="8"/>
      <c r="G1615" s="8"/>
      <c r="H1615" s="8"/>
      <c r="I1615" s="8"/>
      <c r="J1615" s="8"/>
      <c r="K1615" s="5"/>
      <c r="L1615" s="5"/>
      <c r="M1615" s="5"/>
      <c r="N1615" s="5"/>
      <c r="O1615" s="5"/>
    </row>
    <row r="1616" spans="2:15" x14ac:dyDescent="0.25">
      <c r="B1616" s="1"/>
      <c r="C1616" s="1"/>
      <c r="D1616" s="8"/>
      <c r="E1616" s="8"/>
      <c r="F1616" s="8"/>
      <c r="G1616" s="8"/>
      <c r="H1616" s="8"/>
      <c r="I1616" s="8"/>
      <c r="J1616" s="8"/>
      <c r="K1616" s="5"/>
      <c r="L1616" s="5"/>
      <c r="M1616" s="5"/>
      <c r="N1616" s="5"/>
      <c r="O1616" s="5"/>
    </row>
    <row r="1617" spans="2:15" x14ac:dyDescent="0.25">
      <c r="B1617" s="1"/>
      <c r="C1617" s="1"/>
      <c r="D1617" s="8"/>
      <c r="E1617" s="8"/>
      <c r="F1617" s="8"/>
      <c r="G1617" s="8"/>
      <c r="H1617" s="8"/>
      <c r="I1617" s="8"/>
      <c r="J1617" s="8"/>
      <c r="K1617" s="5"/>
      <c r="L1617" s="5"/>
      <c r="M1617" s="5"/>
      <c r="N1617" s="5"/>
      <c r="O1617" s="5"/>
    </row>
    <row r="1618" spans="2:15" x14ac:dyDescent="0.25">
      <c r="B1618" s="1"/>
      <c r="C1618" s="1"/>
      <c r="D1618" s="8"/>
      <c r="E1618" s="8"/>
      <c r="F1618" s="8"/>
      <c r="G1618" s="8"/>
      <c r="H1618" s="8"/>
      <c r="I1618" s="8"/>
      <c r="J1618" s="8"/>
      <c r="K1618" s="5"/>
      <c r="L1618" s="5"/>
      <c r="M1618" s="5"/>
      <c r="N1618" s="5"/>
      <c r="O1618" s="5"/>
    </row>
    <row r="1619" spans="2:15" x14ac:dyDescent="0.25">
      <c r="B1619" s="1"/>
      <c r="C1619" s="1"/>
      <c r="D1619" s="8"/>
      <c r="E1619" s="8"/>
      <c r="F1619" s="8"/>
      <c r="G1619" s="8"/>
      <c r="H1619" s="8"/>
      <c r="I1619" s="8"/>
      <c r="J1619" s="8"/>
      <c r="K1619" s="5"/>
      <c r="L1619" s="5"/>
      <c r="M1619" s="5"/>
      <c r="N1619" s="5"/>
      <c r="O1619" s="5"/>
    </row>
    <row r="1620" spans="2:15" x14ac:dyDescent="0.25">
      <c r="B1620" s="1"/>
      <c r="C1620" s="1"/>
      <c r="D1620" s="8"/>
      <c r="E1620" s="8"/>
      <c r="F1620" s="8"/>
      <c r="G1620" s="8"/>
      <c r="H1620" s="8"/>
      <c r="I1620" s="8"/>
      <c r="J1620" s="8"/>
      <c r="K1620" s="5"/>
      <c r="L1620" s="5"/>
      <c r="M1620" s="5"/>
      <c r="N1620" s="5"/>
      <c r="O1620" s="5"/>
    </row>
    <row r="1621" spans="2:15" x14ac:dyDescent="0.25">
      <c r="B1621" s="1"/>
      <c r="C1621" s="1"/>
      <c r="D1621" s="8"/>
      <c r="E1621" s="8"/>
      <c r="F1621" s="8"/>
      <c r="G1621" s="8"/>
      <c r="H1621" s="8"/>
      <c r="I1621" s="8"/>
      <c r="J1621" s="8"/>
      <c r="K1621" s="5"/>
      <c r="L1621" s="5"/>
      <c r="M1621" s="5"/>
      <c r="N1621" s="5"/>
      <c r="O1621" s="5"/>
    </row>
    <row r="1622" spans="2:15" x14ac:dyDescent="0.25">
      <c r="B1622" s="1"/>
      <c r="C1622" s="1"/>
      <c r="D1622" s="8"/>
      <c r="E1622" s="8"/>
      <c r="F1622" s="8"/>
      <c r="G1622" s="8"/>
      <c r="H1622" s="8"/>
      <c r="I1622" s="8"/>
      <c r="J1622" s="8"/>
      <c r="K1622" s="5"/>
      <c r="L1622" s="5"/>
      <c r="M1622" s="5"/>
      <c r="N1622" s="5"/>
      <c r="O1622" s="5"/>
    </row>
    <row r="1623" spans="2:15" x14ac:dyDescent="0.25">
      <c r="B1623" s="1"/>
      <c r="C1623" s="1"/>
      <c r="D1623" s="8"/>
      <c r="E1623" s="8"/>
      <c r="F1623" s="8"/>
      <c r="G1623" s="8"/>
      <c r="H1623" s="8"/>
      <c r="I1623" s="8"/>
      <c r="J1623" s="8"/>
      <c r="K1623" s="5"/>
      <c r="L1623" s="5"/>
      <c r="M1623" s="5"/>
      <c r="N1623" s="5"/>
      <c r="O1623" s="5"/>
    </row>
    <row r="1624" spans="2:15" x14ac:dyDescent="0.25">
      <c r="B1624" s="1"/>
      <c r="C1624" s="1"/>
      <c r="D1624" s="8"/>
      <c r="E1624" s="8"/>
      <c r="F1624" s="8"/>
      <c r="G1624" s="8"/>
      <c r="H1624" s="8"/>
      <c r="I1624" s="8"/>
      <c r="J1624" s="8"/>
      <c r="K1624" s="5"/>
      <c r="L1624" s="5"/>
      <c r="M1624" s="5"/>
      <c r="N1624" s="5"/>
      <c r="O1624" s="5"/>
    </row>
    <row r="1625" spans="2:15" x14ac:dyDescent="0.25">
      <c r="B1625" s="1"/>
      <c r="C1625" s="1"/>
      <c r="D1625" s="8"/>
      <c r="E1625" s="8"/>
      <c r="F1625" s="8"/>
      <c r="G1625" s="8"/>
      <c r="H1625" s="8"/>
      <c r="I1625" s="8"/>
      <c r="J1625" s="8"/>
      <c r="K1625" s="5"/>
      <c r="L1625" s="5"/>
      <c r="M1625" s="5"/>
      <c r="N1625" s="5"/>
      <c r="O1625" s="5"/>
    </row>
    <row r="1626" spans="2:15" x14ac:dyDescent="0.25">
      <c r="B1626" s="1"/>
      <c r="C1626" s="1"/>
      <c r="D1626" s="8"/>
      <c r="E1626" s="8"/>
      <c r="F1626" s="8"/>
      <c r="G1626" s="8"/>
      <c r="H1626" s="8"/>
      <c r="I1626" s="8"/>
      <c r="J1626" s="8"/>
      <c r="K1626" s="5"/>
      <c r="L1626" s="5"/>
      <c r="M1626" s="5"/>
      <c r="N1626" s="5"/>
      <c r="O1626" s="5"/>
    </row>
    <row r="1627" spans="2:15" x14ac:dyDescent="0.25">
      <c r="B1627" s="1"/>
      <c r="C1627" s="1"/>
      <c r="D1627" s="8"/>
      <c r="E1627" s="8"/>
      <c r="F1627" s="8"/>
      <c r="G1627" s="8"/>
      <c r="H1627" s="8"/>
      <c r="I1627" s="8"/>
      <c r="J1627" s="8"/>
      <c r="K1627" s="5"/>
      <c r="L1627" s="5"/>
      <c r="M1627" s="5"/>
      <c r="N1627" s="5"/>
      <c r="O1627" s="5"/>
    </row>
    <row r="1628" spans="2:15" x14ac:dyDescent="0.25">
      <c r="B1628" s="1"/>
      <c r="C1628" s="1"/>
      <c r="D1628" s="8"/>
      <c r="E1628" s="8"/>
      <c r="F1628" s="8"/>
      <c r="G1628" s="8"/>
      <c r="H1628" s="8"/>
      <c r="I1628" s="8"/>
      <c r="J1628" s="8"/>
      <c r="K1628" s="5"/>
      <c r="L1628" s="5"/>
      <c r="M1628" s="5"/>
      <c r="N1628" s="5"/>
      <c r="O1628" s="5"/>
    </row>
    <row r="1629" spans="2:15" x14ac:dyDescent="0.25">
      <c r="B1629" s="1"/>
      <c r="C1629" s="1"/>
      <c r="D1629" s="8"/>
      <c r="E1629" s="8"/>
      <c r="F1629" s="8"/>
      <c r="G1629" s="8"/>
      <c r="H1629" s="8"/>
      <c r="I1629" s="8"/>
      <c r="J1629" s="8"/>
      <c r="K1629" s="5"/>
      <c r="L1629" s="5"/>
      <c r="M1629" s="5"/>
      <c r="N1629" s="5"/>
      <c r="O1629" s="5"/>
    </row>
    <row r="1630" spans="2:15" x14ac:dyDescent="0.25">
      <c r="B1630" s="1"/>
      <c r="C1630" s="1"/>
      <c r="D1630" s="8"/>
      <c r="E1630" s="8"/>
      <c r="F1630" s="8"/>
      <c r="G1630" s="8"/>
      <c r="H1630" s="8"/>
      <c r="I1630" s="8"/>
      <c r="J1630" s="8"/>
      <c r="K1630" s="5"/>
      <c r="L1630" s="5"/>
      <c r="M1630" s="5"/>
      <c r="N1630" s="5"/>
      <c r="O1630" s="5"/>
    </row>
    <row r="1631" spans="2:15" x14ac:dyDescent="0.25">
      <c r="B1631" s="1"/>
      <c r="C1631" s="1"/>
      <c r="D1631" s="8"/>
      <c r="E1631" s="8"/>
      <c r="F1631" s="8"/>
      <c r="G1631" s="8"/>
      <c r="H1631" s="8"/>
      <c r="I1631" s="8"/>
      <c r="J1631" s="8"/>
      <c r="K1631" s="5"/>
      <c r="L1631" s="5"/>
      <c r="M1631" s="5"/>
      <c r="N1631" s="5"/>
      <c r="O1631" s="5"/>
    </row>
    <row r="1632" spans="2:15" x14ac:dyDescent="0.25">
      <c r="B1632" s="1"/>
      <c r="C1632" s="1"/>
      <c r="D1632" s="8"/>
      <c r="E1632" s="8"/>
      <c r="F1632" s="8"/>
      <c r="G1632" s="8"/>
      <c r="H1632" s="8"/>
      <c r="I1632" s="8"/>
      <c r="J1632" s="8"/>
      <c r="K1632" s="5"/>
      <c r="L1632" s="5"/>
      <c r="M1632" s="5"/>
      <c r="N1632" s="5"/>
      <c r="O1632" s="5"/>
    </row>
    <row r="1633" spans="2:15" x14ac:dyDescent="0.25">
      <c r="B1633" s="1"/>
      <c r="C1633" s="1"/>
      <c r="D1633" s="8"/>
      <c r="E1633" s="8"/>
      <c r="F1633" s="8"/>
      <c r="G1633" s="8"/>
      <c r="H1633" s="8"/>
      <c r="I1633" s="8"/>
      <c r="J1633" s="8"/>
      <c r="K1633" s="5"/>
      <c r="L1633" s="5"/>
      <c r="M1633" s="5"/>
      <c r="N1633" s="5"/>
      <c r="O1633" s="5"/>
    </row>
    <row r="1634" spans="2:15" x14ac:dyDescent="0.25">
      <c r="B1634" s="1"/>
      <c r="C1634" s="1"/>
      <c r="D1634" s="8"/>
      <c r="E1634" s="8"/>
      <c r="F1634" s="8"/>
      <c r="G1634" s="8"/>
      <c r="H1634" s="8"/>
      <c r="I1634" s="8"/>
      <c r="J1634" s="8"/>
      <c r="K1634" s="5"/>
      <c r="L1634" s="5"/>
      <c r="M1634" s="5"/>
      <c r="N1634" s="5"/>
      <c r="O1634" s="5"/>
    </row>
    <row r="1635" spans="2:15" x14ac:dyDescent="0.25">
      <c r="B1635" s="1"/>
      <c r="C1635" s="1"/>
      <c r="D1635" s="8"/>
      <c r="E1635" s="8"/>
      <c r="F1635" s="8"/>
      <c r="G1635" s="8"/>
      <c r="H1635" s="8"/>
      <c r="I1635" s="8"/>
      <c r="J1635" s="8"/>
      <c r="K1635" s="5"/>
      <c r="L1635" s="5"/>
      <c r="M1635" s="5"/>
      <c r="N1635" s="5"/>
      <c r="O1635" s="5"/>
    </row>
    <row r="1636" spans="2:15" x14ac:dyDescent="0.25">
      <c r="B1636" s="1"/>
      <c r="C1636" s="1"/>
      <c r="D1636" s="8"/>
      <c r="E1636" s="8"/>
      <c r="F1636" s="8"/>
      <c r="G1636" s="8"/>
      <c r="H1636" s="8"/>
      <c r="I1636" s="8"/>
      <c r="J1636" s="8"/>
      <c r="K1636" s="5"/>
      <c r="L1636" s="5"/>
      <c r="M1636" s="5"/>
      <c r="N1636" s="5"/>
      <c r="O1636" s="5"/>
    </row>
    <row r="1637" spans="2:15" x14ac:dyDescent="0.25">
      <c r="B1637" s="1"/>
      <c r="C1637" s="1"/>
      <c r="D1637" s="8"/>
      <c r="E1637" s="8"/>
      <c r="F1637" s="8"/>
      <c r="G1637" s="8"/>
      <c r="H1637" s="8"/>
      <c r="I1637" s="8"/>
      <c r="J1637" s="8"/>
      <c r="K1637" s="5"/>
      <c r="L1637" s="5"/>
      <c r="M1637" s="5"/>
      <c r="N1637" s="5"/>
      <c r="O1637" s="5"/>
    </row>
    <row r="1638" spans="2:15" x14ac:dyDescent="0.25">
      <c r="B1638" s="1"/>
      <c r="C1638" s="1"/>
      <c r="D1638" s="8"/>
      <c r="E1638" s="8"/>
      <c r="F1638" s="8"/>
      <c r="G1638" s="8"/>
      <c r="H1638" s="8"/>
      <c r="I1638" s="8"/>
      <c r="J1638" s="8"/>
      <c r="K1638" s="5"/>
      <c r="L1638" s="5"/>
      <c r="M1638" s="5"/>
      <c r="N1638" s="5"/>
      <c r="O1638" s="5"/>
    </row>
    <row r="1639" spans="2:15" x14ac:dyDescent="0.25">
      <c r="B1639" s="1"/>
      <c r="C1639" s="1"/>
      <c r="D1639" s="8"/>
      <c r="E1639" s="8"/>
      <c r="F1639" s="8"/>
      <c r="G1639" s="8"/>
      <c r="H1639" s="8"/>
      <c r="I1639" s="8"/>
      <c r="J1639" s="8"/>
      <c r="K1639" s="5"/>
      <c r="L1639" s="5"/>
      <c r="M1639" s="5"/>
      <c r="N1639" s="5"/>
      <c r="O1639" s="5"/>
    </row>
    <row r="1640" spans="2:15" x14ac:dyDescent="0.25">
      <c r="B1640" s="1"/>
      <c r="C1640" s="1"/>
      <c r="D1640" s="8"/>
      <c r="E1640" s="8"/>
      <c r="F1640" s="8"/>
      <c r="G1640" s="8"/>
      <c r="H1640" s="8"/>
      <c r="I1640" s="8"/>
      <c r="J1640" s="8"/>
      <c r="K1640" s="5"/>
      <c r="L1640" s="5"/>
      <c r="M1640" s="5"/>
      <c r="N1640" s="5"/>
      <c r="O1640" s="5"/>
    </row>
    <row r="1641" spans="2:15" x14ac:dyDescent="0.25">
      <c r="B1641" s="1"/>
      <c r="C1641" s="1"/>
      <c r="D1641" s="8"/>
      <c r="E1641" s="8"/>
      <c r="F1641" s="8"/>
      <c r="G1641" s="8"/>
      <c r="H1641" s="8"/>
      <c r="I1641" s="8"/>
      <c r="J1641" s="8"/>
      <c r="K1641" s="5"/>
      <c r="L1641" s="5"/>
      <c r="M1641" s="5"/>
      <c r="N1641" s="5"/>
      <c r="O1641" s="5"/>
    </row>
    <row r="1642" spans="2:15" x14ac:dyDescent="0.25">
      <c r="B1642" s="1"/>
      <c r="C1642" s="1"/>
      <c r="D1642" s="8"/>
      <c r="E1642" s="8"/>
      <c r="F1642" s="8"/>
      <c r="G1642" s="8"/>
      <c r="H1642" s="8"/>
      <c r="I1642" s="8"/>
      <c r="J1642" s="8"/>
      <c r="K1642" s="5"/>
      <c r="L1642" s="5"/>
      <c r="M1642" s="5"/>
      <c r="N1642" s="5"/>
      <c r="O1642" s="5"/>
    </row>
    <row r="1643" spans="2:15" x14ac:dyDescent="0.25">
      <c r="B1643" s="1"/>
      <c r="C1643" s="1"/>
      <c r="D1643" s="8"/>
      <c r="E1643" s="8"/>
      <c r="F1643" s="8"/>
      <c r="G1643" s="8"/>
      <c r="H1643" s="8"/>
      <c r="I1643" s="8"/>
      <c r="J1643" s="8"/>
      <c r="K1643" s="5"/>
      <c r="L1643" s="5"/>
      <c r="M1643" s="5"/>
      <c r="N1643" s="5"/>
      <c r="O1643" s="5"/>
    </row>
    <row r="1644" spans="2:15" x14ac:dyDescent="0.25">
      <c r="B1644" s="1"/>
      <c r="C1644" s="1"/>
      <c r="D1644" s="8"/>
      <c r="E1644" s="8"/>
      <c r="F1644" s="8"/>
      <c r="G1644" s="8"/>
      <c r="H1644" s="8"/>
      <c r="I1644" s="8"/>
      <c r="J1644" s="8"/>
      <c r="K1644" s="5"/>
      <c r="L1644" s="5"/>
      <c r="M1644" s="5"/>
      <c r="N1644" s="5"/>
      <c r="O1644" s="5"/>
    </row>
    <row r="1645" spans="2:15" x14ac:dyDescent="0.25">
      <c r="B1645" s="1"/>
      <c r="C1645" s="1"/>
      <c r="D1645" s="8"/>
      <c r="E1645" s="8"/>
      <c r="F1645" s="8"/>
      <c r="G1645" s="8"/>
      <c r="H1645" s="8"/>
      <c r="I1645" s="8"/>
      <c r="J1645" s="8"/>
      <c r="K1645" s="5"/>
      <c r="L1645" s="5"/>
      <c r="M1645" s="5"/>
      <c r="N1645" s="5"/>
      <c r="O1645" s="5"/>
    </row>
    <row r="1646" spans="2:15" x14ac:dyDescent="0.25">
      <c r="B1646" s="1"/>
      <c r="C1646" s="1"/>
      <c r="D1646" s="8"/>
      <c r="E1646" s="8"/>
      <c r="F1646" s="8"/>
      <c r="G1646" s="8"/>
      <c r="H1646" s="8"/>
      <c r="I1646" s="8"/>
      <c r="J1646" s="8"/>
      <c r="K1646" s="5"/>
      <c r="L1646" s="5"/>
      <c r="M1646" s="5"/>
      <c r="N1646" s="5"/>
      <c r="O1646" s="5"/>
    </row>
    <row r="1647" spans="2:15" x14ac:dyDescent="0.25">
      <c r="B1647" s="1"/>
      <c r="C1647" s="1"/>
      <c r="D1647" s="8"/>
      <c r="E1647" s="8"/>
      <c r="F1647" s="8"/>
      <c r="G1647" s="8"/>
      <c r="H1647" s="8"/>
      <c r="I1647" s="8"/>
      <c r="J1647" s="8"/>
      <c r="K1647" s="5"/>
      <c r="L1647" s="5"/>
      <c r="M1647" s="5"/>
      <c r="N1647" s="5"/>
      <c r="O1647" s="5"/>
    </row>
    <row r="1648" spans="2:15" x14ac:dyDescent="0.25">
      <c r="B1648" s="1"/>
      <c r="C1648" s="1"/>
      <c r="D1648" s="8"/>
      <c r="E1648" s="8"/>
      <c r="F1648" s="8"/>
      <c r="G1648" s="8"/>
      <c r="H1648" s="8"/>
      <c r="I1648" s="8"/>
      <c r="J1648" s="8"/>
      <c r="K1648" s="5"/>
      <c r="L1648" s="5"/>
      <c r="M1648" s="5"/>
      <c r="N1648" s="5"/>
      <c r="O1648" s="5"/>
    </row>
    <row r="1649" spans="2:15" x14ac:dyDescent="0.25">
      <c r="B1649" s="1"/>
      <c r="C1649" s="1"/>
      <c r="D1649" s="8"/>
      <c r="E1649" s="8"/>
      <c r="F1649" s="8"/>
      <c r="G1649" s="8"/>
      <c r="H1649" s="8"/>
      <c r="I1649" s="8"/>
      <c r="J1649" s="8"/>
      <c r="K1649" s="5"/>
      <c r="L1649" s="5"/>
      <c r="M1649" s="5"/>
      <c r="N1649" s="5"/>
      <c r="O1649" s="5"/>
    </row>
    <row r="1650" spans="2:15" x14ac:dyDescent="0.25">
      <c r="B1650" s="1"/>
      <c r="C1650" s="1"/>
      <c r="D1650" s="8"/>
      <c r="E1650" s="8"/>
      <c r="F1650" s="8"/>
      <c r="G1650" s="8"/>
      <c r="H1650" s="8"/>
      <c r="I1650" s="8"/>
      <c r="J1650" s="8"/>
      <c r="K1650" s="5"/>
      <c r="L1650" s="5"/>
      <c r="M1650" s="5"/>
      <c r="N1650" s="5"/>
      <c r="O1650" s="5"/>
    </row>
    <row r="1651" spans="2:15" x14ac:dyDescent="0.25">
      <c r="B1651" s="1"/>
      <c r="C1651" s="1"/>
      <c r="D1651" s="8"/>
      <c r="E1651" s="8"/>
      <c r="F1651" s="8"/>
      <c r="G1651" s="8"/>
      <c r="H1651" s="8"/>
      <c r="I1651" s="8"/>
      <c r="J1651" s="8"/>
      <c r="K1651" s="5"/>
      <c r="L1651" s="5"/>
      <c r="M1651" s="5"/>
      <c r="N1651" s="5"/>
      <c r="O1651" s="5"/>
    </row>
    <row r="1652" spans="2:15" x14ac:dyDescent="0.25">
      <c r="B1652" s="1"/>
      <c r="C1652" s="1"/>
      <c r="D1652" s="8"/>
      <c r="E1652" s="8"/>
      <c r="F1652" s="8"/>
      <c r="G1652" s="8"/>
      <c r="H1652" s="8"/>
      <c r="I1652" s="8"/>
      <c r="J1652" s="8"/>
      <c r="K1652" s="5"/>
      <c r="L1652" s="5"/>
      <c r="M1652" s="5"/>
      <c r="N1652" s="5"/>
      <c r="O1652" s="5"/>
    </row>
    <row r="1653" spans="2:15" x14ac:dyDescent="0.25">
      <c r="B1653" s="1"/>
      <c r="C1653" s="1"/>
      <c r="D1653" s="8"/>
      <c r="E1653" s="8"/>
      <c r="F1653" s="8"/>
      <c r="G1653" s="8"/>
      <c r="H1653" s="8"/>
      <c r="I1653" s="8"/>
      <c r="J1653" s="8"/>
      <c r="K1653" s="5"/>
      <c r="L1653" s="5"/>
      <c r="M1653" s="5"/>
      <c r="N1653" s="5"/>
      <c r="O1653" s="5"/>
    </row>
    <row r="1654" spans="2:15" x14ac:dyDescent="0.25">
      <c r="B1654" s="1"/>
      <c r="C1654" s="1"/>
      <c r="D1654" s="8"/>
      <c r="E1654" s="8"/>
      <c r="F1654" s="8"/>
      <c r="G1654" s="8"/>
      <c r="H1654" s="8"/>
      <c r="I1654" s="8"/>
      <c r="J1654" s="8"/>
      <c r="K1654" s="5"/>
      <c r="L1654" s="5"/>
      <c r="M1654" s="5"/>
      <c r="N1654" s="5"/>
      <c r="O1654" s="5"/>
    </row>
    <row r="1655" spans="2:15" x14ac:dyDescent="0.25">
      <c r="B1655" s="1"/>
      <c r="C1655" s="1"/>
      <c r="D1655" s="8"/>
      <c r="E1655" s="8"/>
      <c r="F1655" s="8"/>
      <c r="G1655" s="8"/>
      <c r="H1655" s="8"/>
      <c r="I1655" s="8"/>
      <c r="J1655" s="8"/>
      <c r="K1655" s="5"/>
      <c r="L1655" s="5"/>
      <c r="M1655" s="5"/>
      <c r="N1655" s="5"/>
      <c r="O1655" s="5"/>
    </row>
    <row r="1656" spans="2:15" x14ac:dyDescent="0.25">
      <c r="B1656" s="1"/>
      <c r="C1656" s="1"/>
      <c r="D1656" s="8"/>
      <c r="E1656" s="8"/>
      <c r="F1656" s="8"/>
      <c r="G1656" s="8"/>
      <c r="H1656" s="8"/>
      <c r="I1656" s="8"/>
      <c r="J1656" s="8"/>
      <c r="K1656" s="5"/>
      <c r="L1656" s="5"/>
      <c r="M1656" s="5"/>
      <c r="N1656" s="5"/>
      <c r="O1656" s="5"/>
    </row>
    <row r="1657" spans="2:15" x14ac:dyDescent="0.25">
      <c r="B1657" s="1"/>
      <c r="C1657" s="1"/>
      <c r="D1657" s="8"/>
      <c r="E1657" s="8"/>
      <c r="F1657" s="8"/>
      <c r="G1657" s="8"/>
      <c r="H1657" s="8"/>
      <c r="I1657" s="8"/>
      <c r="J1657" s="8"/>
      <c r="K1657" s="5"/>
      <c r="L1657" s="5"/>
      <c r="M1657" s="5"/>
      <c r="N1657" s="5"/>
      <c r="O1657" s="5"/>
    </row>
    <row r="1658" spans="2:15" x14ac:dyDescent="0.25">
      <c r="B1658" s="1"/>
      <c r="C1658" s="1"/>
      <c r="D1658" s="8"/>
      <c r="E1658" s="8"/>
      <c r="F1658" s="8"/>
      <c r="G1658" s="8"/>
      <c r="H1658" s="8"/>
      <c r="I1658" s="8"/>
      <c r="J1658" s="8"/>
      <c r="K1658" s="5"/>
      <c r="L1658" s="5"/>
      <c r="M1658" s="5"/>
      <c r="N1658" s="5"/>
      <c r="O1658" s="5"/>
    </row>
    <row r="1659" spans="2:15" x14ac:dyDescent="0.25">
      <c r="B1659" s="1"/>
      <c r="C1659" s="1"/>
      <c r="D1659" s="8"/>
      <c r="E1659" s="8"/>
      <c r="F1659" s="8"/>
      <c r="G1659" s="8"/>
      <c r="H1659" s="8"/>
      <c r="I1659" s="8"/>
      <c r="J1659" s="8"/>
      <c r="K1659" s="5"/>
      <c r="L1659" s="5"/>
      <c r="M1659" s="5"/>
      <c r="N1659" s="5"/>
      <c r="O1659" s="5"/>
    </row>
    <row r="1660" spans="2:15" x14ac:dyDescent="0.25">
      <c r="B1660" s="1"/>
      <c r="C1660" s="1"/>
      <c r="D1660" s="8"/>
      <c r="E1660" s="8"/>
      <c r="F1660" s="8"/>
      <c r="G1660" s="8"/>
      <c r="H1660" s="8"/>
      <c r="I1660" s="8"/>
      <c r="J1660" s="8"/>
      <c r="K1660" s="5"/>
      <c r="L1660" s="5"/>
      <c r="M1660" s="5"/>
      <c r="N1660" s="5"/>
      <c r="O1660" s="5"/>
    </row>
    <row r="1661" spans="2:15" x14ac:dyDescent="0.25">
      <c r="B1661" s="1"/>
      <c r="C1661" s="1"/>
      <c r="D1661" s="8"/>
      <c r="E1661" s="8"/>
      <c r="F1661" s="8"/>
      <c r="G1661" s="8"/>
      <c r="H1661" s="8"/>
      <c r="I1661" s="8"/>
      <c r="J1661" s="8"/>
      <c r="K1661" s="5"/>
      <c r="L1661" s="5"/>
      <c r="M1661" s="5"/>
      <c r="N1661" s="5"/>
      <c r="O1661" s="5"/>
    </row>
    <row r="1662" spans="2:15" x14ac:dyDescent="0.25">
      <c r="B1662" s="1"/>
      <c r="C1662" s="1"/>
      <c r="D1662" s="8"/>
      <c r="E1662" s="8"/>
      <c r="F1662" s="8"/>
      <c r="G1662" s="8"/>
      <c r="H1662" s="8"/>
      <c r="I1662" s="8"/>
      <c r="J1662" s="8"/>
      <c r="K1662" s="5"/>
      <c r="L1662" s="5"/>
      <c r="M1662" s="5"/>
      <c r="N1662" s="5"/>
      <c r="O1662" s="5"/>
    </row>
    <row r="1663" spans="2:15" x14ac:dyDescent="0.25">
      <c r="B1663" s="1"/>
      <c r="C1663" s="1"/>
      <c r="D1663" s="8"/>
      <c r="E1663" s="8"/>
      <c r="F1663" s="8"/>
      <c r="G1663" s="8"/>
      <c r="H1663" s="8"/>
      <c r="I1663" s="8"/>
      <c r="J1663" s="8"/>
      <c r="K1663" s="5"/>
      <c r="L1663" s="5"/>
      <c r="M1663" s="5"/>
      <c r="N1663" s="5"/>
      <c r="O1663" s="5"/>
    </row>
    <row r="1664" spans="2:15" x14ac:dyDescent="0.25">
      <c r="B1664" s="1"/>
      <c r="C1664" s="1"/>
      <c r="D1664" s="8"/>
      <c r="E1664" s="8"/>
      <c r="F1664" s="8"/>
      <c r="G1664" s="8"/>
      <c r="H1664" s="8"/>
      <c r="I1664" s="8"/>
      <c r="J1664" s="8"/>
      <c r="K1664" s="5"/>
      <c r="L1664" s="5"/>
      <c r="M1664" s="5"/>
      <c r="N1664" s="5"/>
      <c r="O1664" s="5"/>
    </row>
    <row r="1665" spans="2:15" x14ac:dyDescent="0.25">
      <c r="B1665" s="1"/>
      <c r="C1665" s="1"/>
      <c r="D1665" s="8"/>
      <c r="E1665" s="8"/>
      <c r="F1665" s="8"/>
      <c r="G1665" s="8"/>
      <c r="H1665" s="8"/>
      <c r="I1665" s="8"/>
      <c r="J1665" s="8"/>
      <c r="K1665" s="5"/>
      <c r="L1665" s="5"/>
      <c r="M1665" s="5"/>
      <c r="N1665" s="5"/>
      <c r="O1665" s="5"/>
    </row>
    <row r="1666" spans="2:15" x14ac:dyDescent="0.25">
      <c r="B1666" s="1"/>
      <c r="C1666" s="1"/>
      <c r="D1666" s="8"/>
      <c r="E1666" s="8"/>
      <c r="F1666" s="8"/>
      <c r="G1666" s="8"/>
      <c r="H1666" s="8"/>
      <c r="I1666" s="8"/>
      <c r="J1666" s="8"/>
      <c r="K1666" s="5"/>
      <c r="L1666" s="5"/>
      <c r="M1666" s="5"/>
      <c r="N1666" s="5"/>
      <c r="O1666" s="5"/>
    </row>
    <row r="1667" spans="2:15" x14ac:dyDescent="0.25">
      <c r="B1667" s="1"/>
      <c r="C1667" s="1"/>
      <c r="D1667" s="8"/>
      <c r="E1667" s="8"/>
      <c r="F1667" s="8"/>
      <c r="G1667" s="8"/>
      <c r="H1667" s="8"/>
      <c r="I1667" s="8"/>
      <c r="J1667" s="8"/>
      <c r="K1667" s="5"/>
      <c r="L1667" s="5"/>
      <c r="M1667" s="5"/>
      <c r="N1667" s="5"/>
      <c r="O1667" s="5"/>
    </row>
    <row r="1668" spans="2:15" x14ac:dyDescent="0.25">
      <c r="B1668" s="1"/>
      <c r="C1668" s="1"/>
      <c r="D1668" s="8"/>
      <c r="E1668" s="8"/>
      <c r="F1668" s="8"/>
      <c r="G1668" s="8"/>
      <c r="H1668" s="8"/>
      <c r="I1668" s="8"/>
      <c r="J1668" s="8"/>
      <c r="K1668" s="5"/>
      <c r="L1668" s="5"/>
      <c r="M1668" s="5"/>
      <c r="N1668" s="5"/>
      <c r="O1668" s="5"/>
    </row>
    <row r="1669" spans="2:15" x14ac:dyDescent="0.25">
      <c r="B1669" s="1"/>
      <c r="C1669" s="1"/>
      <c r="D1669" s="8"/>
      <c r="E1669" s="8"/>
      <c r="F1669" s="8"/>
      <c r="G1669" s="8"/>
      <c r="H1669" s="8"/>
      <c r="I1669" s="8"/>
      <c r="J1669" s="8"/>
      <c r="K1669" s="5"/>
      <c r="L1669" s="5"/>
      <c r="M1669" s="5"/>
      <c r="N1669" s="5"/>
      <c r="O1669" s="5"/>
    </row>
    <row r="1670" spans="2:15" x14ac:dyDescent="0.25">
      <c r="B1670" s="1"/>
      <c r="C1670" s="1"/>
      <c r="D1670" s="8"/>
      <c r="E1670" s="8"/>
      <c r="F1670" s="8"/>
      <c r="G1670" s="8"/>
      <c r="H1670" s="8"/>
      <c r="I1670" s="8"/>
      <c r="J1670" s="8"/>
      <c r="K1670" s="5"/>
      <c r="L1670" s="5"/>
      <c r="M1670" s="5"/>
      <c r="N1670" s="5"/>
      <c r="O1670" s="5"/>
    </row>
    <row r="1671" spans="2:15" x14ac:dyDescent="0.25">
      <c r="B1671" s="1"/>
      <c r="C1671" s="1"/>
      <c r="D1671" s="8"/>
      <c r="E1671" s="8"/>
      <c r="F1671" s="8"/>
      <c r="G1671" s="8"/>
      <c r="H1671" s="8"/>
      <c r="I1671" s="8"/>
      <c r="J1671" s="8"/>
      <c r="K1671" s="5"/>
      <c r="L1671" s="5"/>
      <c r="M1671" s="5"/>
      <c r="N1671" s="5"/>
      <c r="O1671" s="5"/>
    </row>
    <row r="1672" spans="2:15" x14ac:dyDescent="0.25">
      <c r="B1672" s="1"/>
      <c r="C1672" s="1"/>
      <c r="D1672" s="8"/>
      <c r="E1672" s="8"/>
      <c r="F1672" s="8"/>
      <c r="G1672" s="8"/>
      <c r="H1672" s="8"/>
      <c r="I1672" s="8"/>
      <c r="J1672" s="8"/>
      <c r="K1672" s="5"/>
      <c r="L1672" s="5"/>
      <c r="M1672" s="5"/>
      <c r="N1672" s="5"/>
      <c r="O1672" s="5"/>
    </row>
    <row r="1673" spans="2:15" x14ac:dyDescent="0.25">
      <c r="B1673" s="1"/>
      <c r="C1673" s="1"/>
      <c r="D1673" s="8"/>
      <c r="E1673" s="8"/>
      <c r="F1673" s="8"/>
      <c r="G1673" s="8"/>
      <c r="H1673" s="8"/>
      <c r="I1673" s="8"/>
      <c r="J1673" s="8"/>
      <c r="K1673" s="5"/>
      <c r="L1673" s="5"/>
      <c r="M1673" s="5"/>
      <c r="N1673" s="5"/>
      <c r="O1673" s="5"/>
    </row>
    <row r="1674" spans="2:15" x14ac:dyDescent="0.25">
      <c r="B1674" s="1"/>
      <c r="C1674" s="1"/>
      <c r="D1674" s="8"/>
      <c r="E1674" s="8"/>
      <c r="F1674" s="8"/>
      <c r="G1674" s="8"/>
      <c r="H1674" s="8"/>
      <c r="I1674" s="8"/>
      <c r="J1674" s="8"/>
      <c r="K1674" s="5"/>
      <c r="L1674" s="5"/>
      <c r="M1674" s="5"/>
      <c r="N1674" s="5"/>
      <c r="O1674" s="5"/>
    </row>
    <row r="1675" spans="2:15" x14ac:dyDescent="0.25">
      <c r="B1675" s="1"/>
      <c r="C1675" s="1"/>
      <c r="D1675" s="8"/>
      <c r="E1675" s="8"/>
      <c r="F1675" s="8"/>
      <c r="G1675" s="8"/>
      <c r="H1675" s="8"/>
      <c r="I1675" s="8"/>
      <c r="J1675" s="8"/>
      <c r="K1675" s="5"/>
      <c r="L1675" s="5"/>
      <c r="M1675" s="5"/>
      <c r="N1675" s="5"/>
      <c r="O1675" s="5"/>
    </row>
    <row r="1676" spans="2:15" x14ac:dyDescent="0.25">
      <c r="B1676" s="1"/>
      <c r="C1676" s="1"/>
      <c r="D1676" s="8"/>
      <c r="E1676" s="8"/>
      <c r="F1676" s="8"/>
      <c r="G1676" s="8"/>
      <c r="H1676" s="8"/>
      <c r="I1676" s="8"/>
      <c r="J1676" s="8"/>
      <c r="K1676" s="5"/>
      <c r="L1676" s="5"/>
      <c r="M1676" s="5"/>
      <c r="N1676" s="5"/>
      <c r="O1676" s="5"/>
    </row>
    <row r="1677" spans="2:15" x14ac:dyDescent="0.25">
      <c r="B1677" s="1"/>
      <c r="C1677" s="1"/>
      <c r="D1677" s="8"/>
      <c r="E1677" s="8"/>
      <c r="F1677" s="8"/>
      <c r="G1677" s="8"/>
      <c r="H1677" s="8"/>
      <c r="I1677" s="8"/>
      <c r="J1677" s="8"/>
      <c r="K1677" s="5"/>
      <c r="L1677" s="5"/>
      <c r="M1677" s="5"/>
      <c r="N1677" s="5"/>
      <c r="O1677" s="5"/>
    </row>
    <row r="1678" spans="2:15" x14ac:dyDescent="0.25">
      <c r="B1678" s="1"/>
      <c r="C1678" s="1"/>
      <c r="D1678" s="8"/>
      <c r="E1678" s="8"/>
      <c r="F1678" s="8"/>
      <c r="G1678" s="8"/>
      <c r="H1678" s="8"/>
      <c r="I1678" s="8"/>
      <c r="J1678" s="8"/>
      <c r="K1678" s="5"/>
      <c r="L1678" s="5"/>
      <c r="M1678" s="5"/>
      <c r="N1678" s="5"/>
      <c r="O1678" s="5"/>
    </row>
    <row r="1679" spans="2:15" x14ac:dyDescent="0.25">
      <c r="B1679" s="1"/>
      <c r="C1679" s="1"/>
      <c r="D1679" s="8"/>
      <c r="E1679" s="8"/>
      <c r="F1679" s="8"/>
      <c r="G1679" s="8"/>
      <c r="H1679" s="8"/>
      <c r="I1679" s="8"/>
      <c r="J1679" s="8"/>
      <c r="K1679" s="5"/>
      <c r="L1679" s="5"/>
      <c r="M1679" s="5"/>
      <c r="N1679" s="5"/>
      <c r="O1679" s="5"/>
    </row>
    <row r="1680" spans="2:15" x14ac:dyDescent="0.25">
      <c r="B1680" s="1"/>
      <c r="C1680" s="1"/>
      <c r="D1680" s="8"/>
      <c r="E1680" s="8"/>
      <c r="F1680" s="8"/>
      <c r="G1680" s="8"/>
      <c r="H1680" s="8"/>
      <c r="I1680" s="8"/>
      <c r="J1680" s="8"/>
      <c r="K1680" s="5"/>
      <c r="L1680" s="5"/>
      <c r="M1680" s="5"/>
      <c r="N1680" s="5"/>
      <c r="O1680" s="5"/>
    </row>
    <row r="1681" spans="2:15" x14ac:dyDescent="0.25">
      <c r="B1681" s="1"/>
      <c r="C1681" s="1"/>
      <c r="D1681" s="8"/>
      <c r="E1681" s="8"/>
      <c r="F1681" s="8"/>
      <c r="G1681" s="8"/>
      <c r="H1681" s="8"/>
      <c r="I1681" s="8"/>
      <c r="J1681" s="8"/>
      <c r="K1681" s="5"/>
      <c r="L1681" s="5"/>
      <c r="M1681" s="5"/>
      <c r="N1681" s="5"/>
      <c r="O1681" s="5"/>
    </row>
    <row r="1682" spans="2:15" x14ac:dyDescent="0.25">
      <c r="B1682" s="1"/>
      <c r="C1682" s="1"/>
      <c r="D1682" s="8"/>
      <c r="E1682" s="8"/>
      <c r="F1682" s="8"/>
      <c r="G1682" s="8"/>
      <c r="H1682" s="8"/>
      <c r="I1682" s="8"/>
      <c r="J1682" s="8"/>
      <c r="K1682" s="5"/>
      <c r="L1682" s="5"/>
      <c r="M1682" s="5"/>
      <c r="N1682" s="5"/>
      <c r="O1682" s="5"/>
    </row>
    <row r="1683" spans="2:15" x14ac:dyDescent="0.25">
      <c r="B1683" s="1"/>
      <c r="C1683" s="1"/>
      <c r="D1683" s="8"/>
      <c r="E1683" s="8"/>
      <c r="F1683" s="8"/>
      <c r="G1683" s="8"/>
      <c r="H1683" s="8"/>
      <c r="I1683" s="8"/>
      <c r="J1683" s="8"/>
      <c r="K1683" s="5"/>
      <c r="L1683" s="5"/>
      <c r="M1683" s="5"/>
      <c r="N1683" s="5"/>
      <c r="O1683" s="5"/>
    </row>
    <row r="1684" spans="2:15" x14ac:dyDescent="0.25">
      <c r="B1684" s="1"/>
      <c r="C1684" s="1"/>
      <c r="D1684" s="8"/>
      <c r="E1684" s="8"/>
      <c r="F1684" s="8"/>
      <c r="G1684" s="8"/>
      <c r="H1684" s="8"/>
      <c r="I1684" s="8"/>
      <c r="J1684" s="8"/>
      <c r="K1684" s="5"/>
      <c r="L1684" s="5"/>
      <c r="M1684" s="5"/>
      <c r="N1684" s="5"/>
      <c r="O1684" s="5"/>
    </row>
    <row r="1685" spans="2:15" x14ac:dyDescent="0.25">
      <c r="B1685" s="1"/>
      <c r="C1685" s="1"/>
      <c r="D1685" s="8"/>
      <c r="E1685" s="8"/>
      <c r="F1685" s="8"/>
      <c r="G1685" s="8"/>
      <c r="H1685" s="8"/>
      <c r="I1685" s="8"/>
      <c r="J1685" s="8"/>
      <c r="K1685" s="5"/>
      <c r="L1685" s="5"/>
      <c r="M1685" s="5"/>
      <c r="N1685" s="5"/>
      <c r="O1685" s="5"/>
    </row>
    <row r="1686" spans="2:15" x14ac:dyDescent="0.25">
      <c r="B1686" s="1"/>
      <c r="C1686" s="1"/>
      <c r="D1686" s="8"/>
      <c r="E1686" s="8"/>
      <c r="F1686" s="8"/>
      <c r="G1686" s="8"/>
      <c r="H1686" s="8"/>
      <c r="I1686" s="8"/>
      <c r="J1686" s="8"/>
      <c r="K1686" s="5"/>
      <c r="L1686" s="5"/>
      <c r="M1686" s="5"/>
      <c r="N1686" s="5"/>
      <c r="O1686" s="5"/>
    </row>
    <row r="1687" spans="2:15" x14ac:dyDescent="0.25">
      <c r="B1687" s="1"/>
      <c r="C1687" s="1"/>
      <c r="D1687" s="8"/>
      <c r="E1687" s="8"/>
      <c r="F1687" s="8"/>
      <c r="G1687" s="8"/>
      <c r="H1687" s="8"/>
      <c r="I1687" s="8"/>
      <c r="J1687" s="8"/>
      <c r="K1687" s="5"/>
      <c r="L1687" s="5"/>
      <c r="M1687" s="5"/>
      <c r="N1687" s="5"/>
      <c r="O1687" s="5"/>
    </row>
    <row r="1688" spans="2:15" x14ac:dyDescent="0.25">
      <c r="B1688" s="1"/>
      <c r="C1688" s="1"/>
      <c r="D1688" s="8"/>
      <c r="E1688" s="8"/>
      <c r="F1688" s="8"/>
      <c r="G1688" s="8"/>
      <c r="H1688" s="8"/>
      <c r="I1688" s="8"/>
      <c r="J1688" s="8"/>
      <c r="K1688" s="5"/>
      <c r="L1688" s="5"/>
      <c r="M1688" s="5"/>
      <c r="N1688" s="5"/>
      <c r="O1688" s="5"/>
    </row>
    <row r="1689" spans="2:15" x14ac:dyDescent="0.25">
      <c r="B1689" s="1"/>
      <c r="C1689" s="1"/>
      <c r="D1689" s="8"/>
      <c r="E1689" s="8"/>
      <c r="F1689" s="8"/>
      <c r="G1689" s="8"/>
      <c r="H1689" s="8"/>
      <c r="I1689" s="8"/>
      <c r="J1689" s="8"/>
      <c r="K1689" s="5"/>
      <c r="L1689" s="5"/>
      <c r="M1689" s="5"/>
      <c r="N1689" s="5"/>
      <c r="O1689" s="5"/>
    </row>
    <row r="1690" spans="2:15" x14ac:dyDescent="0.25">
      <c r="B1690" s="1"/>
      <c r="C1690" s="1"/>
      <c r="D1690" s="8"/>
      <c r="E1690" s="8"/>
      <c r="F1690" s="8"/>
      <c r="G1690" s="8"/>
      <c r="H1690" s="8"/>
      <c r="I1690" s="8"/>
      <c r="J1690" s="8"/>
      <c r="K1690" s="5"/>
      <c r="L1690" s="5"/>
      <c r="M1690" s="5"/>
      <c r="N1690" s="5"/>
      <c r="O1690" s="5"/>
    </row>
    <row r="1691" spans="2:15" x14ac:dyDescent="0.25">
      <c r="B1691" s="1"/>
      <c r="C1691" s="1"/>
      <c r="D1691" s="8"/>
      <c r="E1691" s="8"/>
      <c r="F1691" s="8"/>
      <c r="G1691" s="8"/>
      <c r="H1691" s="8"/>
      <c r="I1691" s="8"/>
      <c r="J1691" s="8"/>
      <c r="K1691" s="5"/>
      <c r="L1691" s="5"/>
      <c r="M1691" s="5"/>
      <c r="N1691" s="5"/>
      <c r="O1691" s="5"/>
    </row>
    <row r="1692" spans="2:15" x14ac:dyDescent="0.25">
      <c r="B1692" s="1"/>
      <c r="C1692" s="1"/>
      <c r="D1692" s="8"/>
      <c r="E1692" s="8"/>
      <c r="F1692" s="8"/>
      <c r="G1692" s="8"/>
      <c r="H1692" s="8"/>
      <c r="I1692" s="8"/>
      <c r="J1692" s="8"/>
      <c r="K1692" s="5"/>
      <c r="L1692" s="5"/>
      <c r="M1692" s="5"/>
      <c r="N1692" s="5"/>
      <c r="O1692" s="5"/>
    </row>
    <row r="1693" spans="2:15" x14ac:dyDescent="0.25">
      <c r="B1693" s="1"/>
      <c r="C1693" s="1"/>
      <c r="D1693" s="8"/>
      <c r="E1693" s="8"/>
      <c r="F1693" s="8"/>
      <c r="G1693" s="8"/>
      <c r="H1693" s="8"/>
      <c r="I1693" s="8"/>
      <c r="J1693" s="8"/>
      <c r="K1693" s="5"/>
      <c r="L1693" s="5"/>
      <c r="M1693" s="5"/>
      <c r="N1693" s="5"/>
      <c r="O1693" s="5"/>
    </row>
    <row r="1694" spans="2:15" x14ac:dyDescent="0.25">
      <c r="B1694" s="1"/>
      <c r="C1694" s="1"/>
      <c r="D1694" s="8"/>
      <c r="E1694" s="8"/>
      <c r="F1694" s="8"/>
      <c r="G1694" s="8"/>
      <c r="H1694" s="8"/>
      <c r="I1694" s="8"/>
      <c r="J1694" s="8"/>
      <c r="K1694" s="5"/>
      <c r="L1694" s="5"/>
      <c r="M1694" s="5"/>
      <c r="N1694" s="5"/>
      <c r="O1694" s="5"/>
    </row>
    <row r="1695" spans="2:15" x14ac:dyDescent="0.25">
      <c r="B1695" s="1"/>
      <c r="C1695" s="1"/>
      <c r="D1695" s="8"/>
      <c r="E1695" s="8"/>
      <c r="F1695" s="8"/>
      <c r="G1695" s="8"/>
      <c r="H1695" s="8"/>
      <c r="I1695" s="8"/>
      <c r="J1695" s="8"/>
      <c r="K1695" s="5"/>
      <c r="L1695" s="5"/>
      <c r="M1695" s="5"/>
      <c r="N1695" s="5"/>
      <c r="O1695" s="5"/>
    </row>
    <row r="1696" spans="2:15" x14ac:dyDescent="0.25">
      <c r="B1696" s="1"/>
      <c r="C1696" s="1"/>
      <c r="D1696" s="8"/>
      <c r="E1696" s="8"/>
      <c r="F1696" s="8"/>
      <c r="G1696" s="8"/>
      <c r="H1696" s="8"/>
      <c r="I1696" s="8"/>
      <c r="J1696" s="8"/>
      <c r="K1696" s="5"/>
      <c r="L1696" s="5"/>
      <c r="M1696" s="5"/>
      <c r="N1696" s="5"/>
      <c r="O1696" s="5"/>
    </row>
    <row r="1697" spans="2:15" x14ac:dyDescent="0.25">
      <c r="B1697" s="1"/>
      <c r="C1697" s="1"/>
      <c r="D1697" s="8"/>
      <c r="E1697" s="8"/>
      <c r="F1697" s="8"/>
      <c r="G1697" s="8"/>
      <c r="H1697" s="8"/>
      <c r="I1697" s="8"/>
      <c r="J1697" s="8"/>
      <c r="K1697" s="5"/>
      <c r="L1697" s="5"/>
      <c r="M1697" s="5"/>
      <c r="N1697" s="5"/>
      <c r="O1697" s="5"/>
    </row>
    <row r="1698" spans="2:15" x14ac:dyDescent="0.25">
      <c r="B1698" s="1"/>
      <c r="C1698" s="1"/>
      <c r="D1698" s="8"/>
      <c r="E1698" s="8"/>
      <c r="F1698" s="8"/>
      <c r="G1698" s="8"/>
      <c r="H1698" s="8"/>
      <c r="I1698" s="8"/>
      <c r="J1698" s="8"/>
      <c r="K1698" s="5"/>
      <c r="L1698" s="5"/>
      <c r="M1698" s="5"/>
      <c r="N1698" s="5"/>
      <c r="O1698" s="5"/>
    </row>
    <row r="1699" spans="2:15" x14ac:dyDescent="0.25">
      <c r="B1699" s="1"/>
      <c r="C1699" s="1"/>
      <c r="D1699" s="8"/>
      <c r="E1699" s="8"/>
      <c r="F1699" s="8"/>
      <c r="G1699" s="8"/>
      <c r="H1699" s="8"/>
      <c r="I1699" s="8"/>
      <c r="J1699" s="8"/>
      <c r="K1699" s="5"/>
      <c r="L1699" s="5"/>
      <c r="M1699" s="5"/>
      <c r="N1699" s="5"/>
      <c r="O1699" s="5"/>
    </row>
    <row r="1700" spans="2:15" x14ac:dyDescent="0.25">
      <c r="B1700" s="1"/>
      <c r="C1700" s="1"/>
      <c r="D1700" s="8"/>
      <c r="E1700" s="8"/>
      <c r="F1700" s="8"/>
      <c r="G1700" s="8"/>
      <c r="H1700" s="8"/>
      <c r="I1700" s="8"/>
      <c r="J1700" s="8"/>
      <c r="K1700" s="5"/>
      <c r="L1700" s="5"/>
      <c r="M1700" s="5"/>
      <c r="N1700" s="5"/>
      <c r="O1700" s="5"/>
    </row>
    <row r="1701" spans="2:15" x14ac:dyDescent="0.25">
      <c r="B1701" s="1"/>
      <c r="C1701" s="1"/>
      <c r="D1701" s="8"/>
      <c r="E1701" s="8"/>
      <c r="F1701" s="8"/>
      <c r="G1701" s="8"/>
      <c r="H1701" s="8"/>
      <c r="I1701" s="8"/>
      <c r="J1701" s="8"/>
      <c r="K1701" s="5"/>
      <c r="L1701" s="5"/>
      <c r="M1701" s="5"/>
      <c r="N1701" s="5"/>
      <c r="O1701" s="5"/>
    </row>
    <row r="1702" spans="2:15" x14ac:dyDescent="0.25">
      <c r="B1702" s="1"/>
      <c r="C1702" s="1"/>
      <c r="D1702" s="8"/>
      <c r="E1702" s="8"/>
      <c r="F1702" s="8"/>
      <c r="G1702" s="8"/>
      <c r="H1702" s="8"/>
      <c r="I1702" s="8"/>
      <c r="J1702" s="8"/>
      <c r="K1702" s="5"/>
      <c r="L1702" s="5"/>
      <c r="M1702" s="5"/>
      <c r="N1702" s="5"/>
      <c r="O1702" s="5"/>
    </row>
    <row r="1703" spans="2:15" x14ac:dyDescent="0.25">
      <c r="B1703" s="1"/>
      <c r="C1703" s="1"/>
      <c r="D1703" s="8"/>
      <c r="E1703" s="8"/>
      <c r="F1703" s="8"/>
      <c r="G1703" s="8"/>
      <c r="H1703" s="8"/>
      <c r="I1703" s="8"/>
      <c r="J1703" s="8"/>
      <c r="K1703" s="5"/>
      <c r="L1703" s="5"/>
      <c r="M1703" s="5"/>
      <c r="N1703" s="5"/>
      <c r="O1703" s="5"/>
    </row>
    <row r="1704" spans="2:15" x14ac:dyDescent="0.25">
      <c r="B1704" s="1"/>
      <c r="C1704" s="1"/>
      <c r="D1704" s="8"/>
      <c r="E1704" s="8"/>
      <c r="F1704" s="8"/>
      <c r="G1704" s="8"/>
      <c r="H1704" s="8"/>
      <c r="I1704" s="8"/>
      <c r="J1704" s="8"/>
      <c r="K1704" s="5"/>
      <c r="L1704" s="5"/>
      <c r="M1704" s="5"/>
      <c r="N1704" s="5"/>
      <c r="O1704" s="5"/>
    </row>
    <row r="1705" spans="2:15" x14ac:dyDescent="0.25">
      <c r="B1705" s="1"/>
      <c r="C1705" s="1"/>
      <c r="D1705" s="8"/>
      <c r="E1705" s="8"/>
      <c r="F1705" s="8"/>
      <c r="G1705" s="8"/>
      <c r="H1705" s="8"/>
      <c r="I1705" s="8"/>
      <c r="J1705" s="8"/>
      <c r="K1705" s="5"/>
      <c r="L1705" s="5"/>
      <c r="M1705" s="5"/>
      <c r="N1705" s="5"/>
      <c r="O1705" s="5"/>
    </row>
    <row r="1706" spans="2:15" x14ac:dyDescent="0.25">
      <c r="B1706" s="1"/>
      <c r="C1706" s="1"/>
      <c r="D1706" s="8"/>
      <c r="E1706" s="8"/>
      <c r="F1706" s="8"/>
      <c r="G1706" s="8"/>
      <c r="H1706" s="8"/>
      <c r="I1706" s="8"/>
      <c r="J1706" s="8"/>
      <c r="K1706" s="5"/>
      <c r="L1706" s="5"/>
      <c r="M1706" s="5"/>
      <c r="N1706" s="5"/>
      <c r="O1706" s="5"/>
    </row>
    <row r="1707" spans="2:15" x14ac:dyDescent="0.25">
      <c r="B1707" s="1"/>
      <c r="C1707" s="1"/>
      <c r="D1707" s="8"/>
      <c r="E1707" s="8"/>
      <c r="F1707" s="8"/>
      <c r="G1707" s="8"/>
      <c r="H1707" s="8"/>
      <c r="I1707" s="8"/>
      <c r="J1707" s="8"/>
      <c r="K1707" s="5"/>
      <c r="L1707" s="5"/>
      <c r="M1707" s="5"/>
      <c r="N1707" s="5"/>
      <c r="O1707" s="5"/>
    </row>
    <row r="1708" spans="2:15" x14ac:dyDescent="0.25">
      <c r="B1708" s="1"/>
      <c r="C1708" s="1"/>
      <c r="D1708" s="8"/>
      <c r="E1708" s="8"/>
      <c r="F1708" s="8"/>
      <c r="G1708" s="8"/>
      <c r="H1708" s="8"/>
      <c r="I1708" s="8"/>
      <c r="J1708" s="8"/>
      <c r="K1708" s="5"/>
      <c r="L1708" s="5"/>
      <c r="M1708" s="5"/>
      <c r="N1708" s="5"/>
      <c r="O1708" s="5"/>
    </row>
    <row r="1709" spans="2:15" x14ac:dyDescent="0.25">
      <c r="B1709" s="1"/>
      <c r="C1709" s="1"/>
      <c r="D1709" s="8"/>
      <c r="E1709" s="8"/>
      <c r="F1709" s="8"/>
      <c r="G1709" s="8"/>
      <c r="H1709" s="8"/>
      <c r="I1709" s="8"/>
      <c r="J1709" s="8"/>
      <c r="K1709" s="5"/>
      <c r="L1709" s="5"/>
      <c r="M1709" s="5"/>
      <c r="N1709" s="5"/>
      <c r="O1709" s="5"/>
    </row>
    <row r="1710" spans="2:15" x14ac:dyDescent="0.25">
      <c r="B1710" s="1"/>
      <c r="C1710" s="1"/>
      <c r="D1710" s="8"/>
      <c r="E1710" s="8"/>
      <c r="F1710" s="8"/>
      <c r="G1710" s="8"/>
      <c r="H1710" s="8"/>
      <c r="I1710" s="8"/>
      <c r="J1710" s="8"/>
      <c r="K1710" s="5"/>
      <c r="L1710" s="5"/>
      <c r="M1710" s="5"/>
      <c r="N1710" s="5"/>
      <c r="O1710" s="5"/>
    </row>
    <row r="1711" spans="2:15" x14ac:dyDescent="0.25">
      <c r="B1711" s="1"/>
      <c r="C1711" s="1"/>
      <c r="D1711" s="8"/>
      <c r="E1711" s="8"/>
      <c r="F1711" s="8"/>
      <c r="G1711" s="8"/>
      <c r="H1711" s="8"/>
      <c r="I1711" s="8"/>
      <c r="J1711" s="8"/>
      <c r="K1711" s="5"/>
      <c r="L1711" s="5"/>
      <c r="M1711" s="5"/>
      <c r="N1711" s="5"/>
      <c r="O1711" s="5"/>
    </row>
    <row r="1712" spans="2:15" x14ac:dyDescent="0.25">
      <c r="B1712" s="1"/>
      <c r="C1712" s="1"/>
      <c r="D1712" s="8"/>
      <c r="E1712" s="8"/>
      <c r="F1712" s="8"/>
      <c r="G1712" s="8"/>
      <c r="H1712" s="8"/>
      <c r="I1712" s="8"/>
      <c r="J1712" s="8"/>
      <c r="K1712" s="5"/>
      <c r="L1712" s="5"/>
      <c r="M1712" s="5"/>
      <c r="N1712" s="5"/>
      <c r="O1712" s="5"/>
    </row>
    <row r="1713" spans="2:15" x14ac:dyDescent="0.25">
      <c r="B1713" s="1"/>
      <c r="C1713" s="1"/>
      <c r="D1713" s="8"/>
      <c r="E1713" s="8"/>
      <c r="F1713" s="8"/>
      <c r="G1713" s="8"/>
      <c r="H1713" s="8"/>
      <c r="I1713" s="8"/>
      <c r="J1713" s="8"/>
      <c r="K1713" s="5"/>
      <c r="L1713" s="5"/>
      <c r="M1713" s="5"/>
      <c r="N1713" s="5"/>
      <c r="O1713" s="5"/>
    </row>
    <row r="1714" spans="2:15" x14ac:dyDescent="0.25">
      <c r="B1714" s="1"/>
      <c r="C1714" s="1"/>
      <c r="D1714" s="8"/>
      <c r="E1714" s="8"/>
      <c r="F1714" s="8"/>
      <c r="G1714" s="8"/>
      <c r="H1714" s="8"/>
      <c r="I1714" s="8"/>
      <c r="J1714" s="8"/>
      <c r="K1714" s="5"/>
      <c r="L1714" s="5"/>
      <c r="M1714" s="5"/>
      <c r="N1714" s="5"/>
      <c r="O1714" s="5"/>
    </row>
    <row r="1715" spans="2:15" x14ac:dyDescent="0.25">
      <c r="B1715" s="1"/>
      <c r="C1715" s="1"/>
      <c r="D1715" s="8"/>
      <c r="E1715" s="8"/>
      <c r="F1715" s="8"/>
      <c r="G1715" s="8"/>
      <c r="H1715" s="8"/>
      <c r="I1715" s="8"/>
      <c r="J1715" s="8"/>
      <c r="K1715" s="5"/>
      <c r="L1715" s="5"/>
      <c r="M1715" s="5"/>
      <c r="N1715" s="5"/>
      <c r="O1715" s="5"/>
    </row>
    <row r="1716" spans="2:15" x14ac:dyDescent="0.25">
      <c r="B1716" s="1"/>
      <c r="C1716" s="1"/>
      <c r="D1716" s="8"/>
      <c r="E1716" s="8"/>
      <c r="F1716" s="8"/>
      <c r="G1716" s="8"/>
      <c r="H1716" s="8"/>
      <c r="I1716" s="8"/>
      <c r="J1716" s="8"/>
      <c r="K1716" s="5"/>
      <c r="L1716" s="5"/>
      <c r="M1716" s="5"/>
      <c r="N1716" s="5"/>
      <c r="O1716" s="5"/>
    </row>
    <row r="1717" spans="2:15" x14ac:dyDescent="0.25">
      <c r="B1717" s="1"/>
      <c r="C1717" s="1"/>
      <c r="D1717" s="8"/>
      <c r="E1717" s="8"/>
      <c r="F1717" s="8"/>
      <c r="G1717" s="8"/>
      <c r="H1717" s="8"/>
      <c r="I1717" s="8"/>
      <c r="J1717" s="8"/>
      <c r="K1717" s="5"/>
      <c r="L1717" s="5"/>
      <c r="M1717" s="5"/>
      <c r="N1717" s="5"/>
      <c r="O1717" s="5"/>
    </row>
    <row r="1718" spans="2:15" x14ac:dyDescent="0.25">
      <c r="B1718" s="1"/>
      <c r="C1718" s="1"/>
      <c r="D1718" s="8"/>
      <c r="E1718" s="8"/>
      <c r="F1718" s="8"/>
      <c r="G1718" s="8"/>
      <c r="H1718" s="8"/>
      <c r="I1718" s="8"/>
      <c r="J1718" s="8"/>
      <c r="K1718" s="5"/>
      <c r="L1718" s="5"/>
      <c r="M1718" s="5"/>
      <c r="N1718" s="5"/>
      <c r="O1718" s="5"/>
    </row>
    <row r="1719" spans="2:15" x14ac:dyDescent="0.25">
      <c r="B1719" s="1"/>
      <c r="C1719" s="1"/>
      <c r="D1719" s="8"/>
      <c r="E1719" s="8"/>
      <c r="F1719" s="8"/>
      <c r="G1719" s="8"/>
      <c r="H1719" s="8"/>
      <c r="I1719" s="8"/>
      <c r="J1719" s="8"/>
      <c r="K1719" s="5"/>
      <c r="L1719" s="5"/>
      <c r="M1719" s="5"/>
      <c r="N1719" s="5"/>
      <c r="O1719" s="5"/>
    </row>
    <row r="1720" spans="2:15" x14ac:dyDescent="0.25">
      <c r="B1720" s="1"/>
      <c r="C1720" s="1"/>
      <c r="D1720" s="8"/>
      <c r="E1720" s="8"/>
      <c r="F1720" s="8"/>
      <c r="G1720" s="8"/>
      <c r="H1720" s="8"/>
      <c r="I1720" s="8"/>
      <c r="J1720" s="8"/>
      <c r="K1720" s="5"/>
      <c r="L1720" s="5"/>
      <c r="M1720" s="5"/>
      <c r="N1720" s="5"/>
      <c r="O1720" s="5"/>
    </row>
  </sheetData>
  <mergeCells count="6">
    <mergeCell ref="K80:O84"/>
    <mergeCell ref="D40:I40"/>
    <mergeCell ref="J41:L41"/>
    <mergeCell ref="M41:O41"/>
    <mergeCell ref="D41:F41"/>
    <mergeCell ref="G41:I41"/>
  </mergeCells>
  <pageMargins left="0.75" right="0.75" top="1" bottom="1" header="0.5" footer="0.5"/>
  <pageSetup paperSize="9"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1AC3-8D80-47C7-B2DB-DE56339A08A6}">
  <sheetPr>
    <tabColor theme="9" tint="0.59999389629810485"/>
  </sheetPr>
  <dimension ref="B2:AM41"/>
  <sheetViews>
    <sheetView zoomScaleNormal="100" workbookViewId="0">
      <selection activeCell="E45" sqref="E45"/>
    </sheetView>
  </sheetViews>
  <sheetFormatPr defaultRowHeight="13.2" x14ac:dyDescent="0.25"/>
  <cols>
    <col min="1" max="1" width="2.88671875" customWidth="1"/>
    <col min="2" max="2" width="10.6640625" customWidth="1"/>
    <col min="3" max="3" width="54" bestFit="1" customWidth="1"/>
    <col min="4" max="4" width="9.5546875" style="32" bestFit="1" customWidth="1"/>
    <col min="5" max="5" width="12.88671875" customWidth="1"/>
    <col min="6" max="6" width="14.88671875" customWidth="1"/>
    <col min="7" max="8" width="15.109375" customWidth="1"/>
    <col min="9" max="9" width="12.6640625" bestFit="1" customWidth="1"/>
    <col min="10" max="10" width="11.5546875" bestFit="1" customWidth="1"/>
    <col min="11" max="11" width="32.88671875" customWidth="1"/>
    <col min="12" max="12" width="13.6640625" bestFit="1" customWidth="1"/>
    <col min="13" max="14" width="12.5546875" bestFit="1" customWidth="1"/>
    <col min="15" max="15" width="9.6640625" bestFit="1" customWidth="1"/>
    <col min="16" max="16" width="4" bestFit="1" customWidth="1"/>
    <col min="17" max="18" width="11.5546875" bestFit="1" customWidth="1"/>
    <col min="19" max="19" width="5.6640625" bestFit="1" customWidth="1"/>
    <col min="20" max="20" width="5.109375" bestFit="1" customWidth="1"/>
    <col min="21" max="21" width="5.6640625" bestFit="1" customWidth="1"/>
    <col min="22" max="22" width="10.6640625" bestFit="1" customWidth="1"/>
    <col min="23" max="23" width="6.5546875" bestFit="1" customWidth="1"/>
    <col min="24" max="24" width="6.109375" bestFit="1" customWidth="1"/>
    <col min="25" max="27" width="6.44140625" bestFit="1" customWidth="1"/>
    <col min="28" max="28" width="21.33203125" bestFit="1" customWidth="1"/>
    <col min="29" max="30" width="6.5546875" bestFit="1" customWidth="1"/>
    <col min="31" max="32" width="6.109375" bestFit="1" customWidth="1"/>
    <col min="33" max="35" width="6" bestFit="1" customWidth="1"/>
    <col min="36" max="36" width="5.33203125" bestFit="1" customWidth="1"/>
    <col min="37" max="38" width="5.88671875" bestFit="1" customWidth="1"/>
  </cols>
  <sheetData>
    <row r="2" spans="2:39" x14ac:dyDescent="0.25">
      <c r="G2" s="1626"/>
      <c r="H2" s="1626"/>
      <c r="I2" s="1626"/>
      <c r="J2" s="1626"/>
      <c r="K2" s="1626"/>
      <c r="L2" s="1626"/>
      <c r="M2" s="1626"/>
      <c r="N2" s="1626"/>
      <c r="O2" s="1626"/>
      <c r="P2" s="1626"/>
      <c r="Q2" s="1626"/>
      <c r="R2" s="1626"/>
      <c r="S2" s="1626"/>
      <c r="T2" s="1626"/>
      <c r="U2" s="1626"/>
      <c r="V2" s="1626"/>
      <c r="W2" s="1626"/>
      <c r="X2" s="1626"/>
      <c r="Y2" s="1626"/>
      <c r="Z2" s="1626"/>
      <c r="AA2" s="1626"/>
      <c r="AB2" s="1626"/>
      <c r="AC2" s="1626"/>
      <c r="AD2" s="1626"/>
      <c r="AE2" s="1626"/>
      <c r="AF2" s="1626"/>
      <c r="AG2" s="1626"/>
      <c r="AH2" s="1626"/>
      <c r="AI2" s="1626"/>
      <c r="AJ2" s="1626"/>
      <c r="AK2" s="1626"/>
      <c r="AL2" s="1626"/>
    </row>
    <row r="3" spans="2:39" x14ac:dyDescent="0.25">
      <c r="B3" s="10" t="s">
        <v>8</v>
      </c>
      <c r="C3" s="10"/>
    </row>
    <row r="4" spans="2:39" s="16" customFormat="1" ht="13.8" x14ac:dyDescent="0.25">
      <c r="B4" s="33" t="s">
        <v>4</v>
      </c>
      <c r="C4" s="194" t="s">
        <v>273</v>
      </c>
      <c r="D4" s="194" t="s">
        <v>27</v>
      </c>
      <c r="E4" s="33" t="s">
        <v>394</v>
      </c>
      <c r="F4" s="33" t="s">
        <v>395</v>
      </c>
      <c r="G4" s="33" t="s">
        <v>396</v>
      </c>
      <c r="H4" s="33" t="s">
        <v>397</v>
      </c>
      <c r="I4"/>
      <c r="J4"/>
      <c r="K4"/>
      <c r="L4"/>
      <c r="M4"/>
      <c r="N4"/>
      <c r="O4"/>
      <c r="P4"/>
      <c r="Q4"/>
      <c r="R4"/>
      <c r="S4"/>
      <c r="T4"/>
      <c r="U4"/>
      <c r="V4"/>
      <c r="W4"/>
      <c r="X4"/>
      <c r="Y4"/>
      <c r="Z4"/>
      <c r="AA4"/>
      <c r="AB4"/>
      <c r="AC4"/>
      <c r="AD4"/>
      <c r="AE4"/>
      <c r="AF4"/>
      <c r="AG4"/>
      <c r="AH4"/>
      <c r="AI4"/>
      <c r="AJ4"/>
      <c r="AK4"/>
      <c r="AL4"/>
      <c r="AM4"/>
    </row>
    <row r="5" spans="2:39" s="11" customFormat="1" x14ac:dyDescent="0.25">
      <c r="B5" s="13" t="str">
        <f>Commodities!C6</f>
        <v>RHDDB</v>
      </c>
      <c r="C5" s="195" t="str">
        <f>Commodities!D6</f>
        <v>Residential heating Decentralised Detached Buildings Demand</v>
      </c>
      <c r="D5" s="195" t="str">
        <f>Commodities!E6</f>
        <v>Mm2</v>
      </c>
      <c r="E5" s="834">
        <f>Service_Demand_DR!K12+Service_Demand_DR!K15</f>
        <v>1.359822481968229</v>
      </c>
      <c r="F5" s="834">
        <f>Service_Demand_DR!L12+Service_Demand_DR!L15</f>
        <v>1.4329240674680135</v>
      </c>
      <c r="G5" s="834">
        <f>Service_Demand_DR!M12+Service_Demand_DR!M15</f>
        <v>6.4112162728555813</v>
      </c>
      <c r="H5" s="834">
        <f>Service_Demand_DR!N12+Service_Demand_DR!N15</f>
        <v>2.4081834031847142</v>
      </c>
      <c r="I5"/>
      <c r="J5"/>
      <c r="K5"/>
      <c r="L5"/>
      <c r="M5"/>
      <c r="N5"/>
      <c r="O5"/>
      <c r="P5"/>
      <c r="Q5"/>
      <c r="R5"/>
      <c r="S5"/>
      <c r="T5"/>
      <c r="U5"/>
      <c r="V5"/>
      <c r="W5"/>
      <c r="X5"/>
      <c r="Y5"/>
      <c r="Z5"/>
      <c r="AA5"/>
      <c r="AB5"/>
      <c r="AC5"/>
      <c r="AD5"/>
      <c r="AE5"/>
      <c r="AF5"/>
      <c r="AG5"/>
      <c r="AH5"/>
      <c r="AI5"/>
      <c r="AJ5"/>
      <c r="AK5"/>
      <c r="AL5"/>
      <c r="AM5"/>
    </row>
    <row r="6" spans="2:39" x14ac:dyDescent="0.25">
      <c r="B6" s="13" t="str">
        <f>Commodities!C7</f>
        <v>RHCDB</v>
      </c>
      <c r="C6" s="195" t="str">
        <f>Commodities!D7</f>
        <v>Residential heating Centralised Detached Buildings Demand</v>
      </c>
      <c r="D6" s="195" t="str">
        <f>Commodities!E7</f>
        <v>Mm2</v>
      </c>
      <c r="E6" s="31">
        <f>Service_Demand_DR!K11+Service_Demand_DR!K14</f>
        <v>2.7111988615639842</v>
      </c>
      <c r="F6" s="31">
        <f>Service_Demand_DR!L11+Service_Demand_DR!L14</f>
        <v>2.8569479854486475</v>
      </c>
      <c r="G6" s="31">
        <f>Service_Demand_DR!M11+Service_Demand_DR!M14</f>
        <v>12.782611326625101</v>
      </c>
      <c r="H6" s="31">
        <f>Service_Demand_DR!N11+Service_Demand_DR!N14</f>
        <v>4.8014091454800827</v>
      </c>
    </row>
    <row r="7" spans="2:39" x14ac:dyDescent="0.25">
      <c r="B7" s="13" t="str">
        <f>Commodities!C8</f>
        <v>RHIDB</v>
      </c>
      <c r="C7" s="195" t="str">
        <f>Commodities!D8</f>
        <v>Residential heating Indivdual Detached Buildings Demand</v>
      </c>
      <c r="D7" s="195" t="str">
        <f>Commodities!E8</f>
        <v>Mm2</v>
      </c>
      <c r="E7" s="31">
        <f>Service_Demand_DR!K13+Service_Demand_DR!K16</f>
        <v>15.430662348486223</v>
      </c>
      <c r="F7" s="31">
        <f>Service_Demand_DR!L13+Service_Demand_DR!L16</f>
        <v>26.081344376563898</v>
      </c>
      <c r="G7" s="31">
        <f>Service_Demand_DR!M13+Service_Demand_DR!M16</f>
        <v>152.62141023595939</v>
      </c>
      <c r="H7" s="31">
        <f>Service_Demand_DR!N13+Service_Demand_DR!N16</f>
        <v>50.046809370761167</v>
      </c>
    </row>
    <row r="8" spans="2:39" x14ac:dyDescent="0.25">
      <c r="B8" s="13" t="str">
        <f>Commodities!C9</f>
        <v>RHDMB</v>
      </c>
      <c r="C8" s="195" t="str">
        <f>Commodities!D9</f>
        <v>Residential heating Decentralised Multi S. Buildings Demand</v>
      </c>
      <c r="D8" s="195" t="str">
        <f>Commodities!E9</f>
        <v>Mm2</v>
      </c>
      <c r="E8" s="31">
        <f>Service_Demand_DR!K6+Service_Demand_DR!K9</f>
        <v>2.0729585062240665</v>
      </c>
      <c r="F8" s="31">
        <f>Service_Demand_DR!L6+Service_Demand_DR!L9</f>
        <v>5.4740000000000002</v>
      </c>
      <c r="G8" s="31">
        <f>Service_Demand_DR!M6+Service_Demand_DR!M9</f>
        <v>30.677848547717847</v>
      </c>
      <c r="H8" s="31">
        <f>Service_Demand_DR!N6+Service_Demand_DR!N9</f>
        <v>13.264128630705397</v>
      </c>
      <c r="AF8" s="15"/>
      <c r="AG8" s="15"/>
    </row>
    <row r="9" spans="2:39" x14ac:dyDescent="0.25">
      <c r="B9" s="13" t="str">
        <f>Commodities!C10</f>
        <v>RHCMB</v>
      </c>
      <c r="C9" s="195" t="str">
        <f>Commodities!D10</f>
        <v>Residential heating Centralised Multi S. Buildings Demand</v>
      </c>
      <c r="D9" s="195" t="str">
        <f>Commodities!E10</f>
        <v>Mm2</v>
      </c>
      <c r="E9" s="31">
        <f>Service_Demand_DR!K5+Service_Demand_DR!K8</f>
        <v>4.1330414937759343</v>
      </c>
      <c r="F9" s="31">
        <f>Service_Demand_DR!L5+Service_Demand_DR!L8</f>
        <v>10.914</v>
      </c>
      <c r="G9" s="31">
        <f>Service_Demand_DR!M5+Service_Demand_DR!M8</f>
        <v>61.16515145228216</v>
      </c>
      <c r="H9" s="31">
        <f>Service_Demand_DR!N5+Service_Demand_DR!N8</f>
        <v>26.445871369294608</v>
      </c>
      <c r="AF9" s="15"/>
    </row>
    <row r="10" spans="2:39" x14ac:dyDescent="0.25">
      <c r="B10" s="13" t="str">
        <f>Commodities!C11</f>
        <v>RHIMB</v>
      </c>
      <c r="C10" s="195" t="str">
        <f>Commodities!D11</f>
        <v>Residential heating Individual Multi S. Buildings Demand</v>
      </c>
      <c r="D10" s="195" t="str">
        <f>Commodities!E11</f>
        <v>Mm2</v>
      </c>
      <c r="E10" s="31">
        <f>Service_Demand_DR!K7+Service_Demand_DR!K10</f>
        <v>1.4630000000000001</v>
      </c>
      <c r="F10" s="31">
        <f>Service_Demand_DR!L7+Service_Demand_DR!L10</f>
        <v>1.9369999999999998</v>
      </c>
      <c r="G10" s="31">
        <f>Service_Demand_DR!M7+Service_Demand_DR!M10</f>
        <v>15.506</v>
      </c>
      <c r="H10" s="31">
        <f>Service_Demand_DR!N7+Service_Demand_DR!N10</f>
        <v>8.120000000000001</v>
      </c>
    </row>
    <row r="12" spans="2:39" x14ac:dyDescent="0.25">
      <c r="G12" s="393" t="s">
        <v>177</v>
      </c>
      <c r="H12" s="1344">
        <f>SUM(E5:H10)</f>
        <v>460.11753987636507</v>
      </c>
    </row>
    <row r="24" spans="4:4" x14ac:dyDescent="0.25">
      <c r="D24"/>
    </row>
    <row r="25" spans="4:4" x14ac:dyDescent="0.25">
      <c r="D25"/>
    </row>
    <row r="26" spans="4:4" x14ac:dyDescent="0.25">
      <c r="D26"/>
    </row>
    <row r="27" spans="4:4" x14ac:dyDescent="0.25">
      <c r="D27"/>
    </row>
    <row r="28" spans="4:4" x14ac:dyDescent="0.25">
      <c r="D28"/>
    </row>
    <row r="29" spans="4:4" x14ac:dyDescent="0.25">
      <c r="D29"/>
    </row>
    <row r="30" spans="4:4" x14ac:dyDescent="0.25">
      <c r="D30"/>
    </row>
    <row r="31" spans="4:4" x14ac:dyDescent="0.25">
      <c r="D31"/>
    </row>
    <row r="32" spans="4: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sheetData>
  <mergeCells count="1">
    <mergeCell ref="G2:AL2"/>
  </mergeCells>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FC33-BF46-4C11-8A4E-C7D8C7772BAF}">
  <sheetPr>
    <tabColor theme="9" tint="0.59999389629810485"/>
  </sheetPr>
  <dimension ref="B1:M28"/>
  <sheetViews>
    <sheetView zoomScaleNormal="100" workbookViewId="0">
      <selection activeCell="H7" sqref="H7"/>
    </sheetView>
  </sheetViews>
  <sheetFormatPr defaultRowHeight="13.2" x14ac:dyDescent="0.25"/>
  <cols>
    <col min="1" max="1" width="4.6640625" customWidth="1"/>
    <col min="2" max="2" width="16.33203125" customWidth="1"/>
    <col min="3" max="3" width="53.44140625" bestFit="1" customWidth="1"/>
    <col min="5" max="5" width="11.5546875" customWidth="1"/>
    <col min="6" max="6" width="3.5546875" bestFit="1" customWidth="1"/>
    <col min="7" max="7" width="4" bestFit="1" customWidth="1"/>
    <col min="8" max="8" width="13.44140625" customWidth="1"/>
    <col min="9" max="9" width="14.44140625" customWidth="1"/>
    <col min="10" max="10" width="14.109375" customWidth="1"/>
    <col min="11" max="11" width="13.88671875" customWidth="1"/>
  </cols>
  <sheetData>
    <row r="1" spans="2:13" x14ac:dyDescent="0.25">
      <c r="G1" s="99"/>
      <c r="H1" s="100"/>
    </row>
    <row r="3" spans="2:13" ht="13.8" x14ac:dyDescent="0.3">
      <c r="B3" s="14"/>
      <c r="C3" s="20"/>
      <c r="D3" s="20"/>
      <c r="E3" s="21" t="s">
        <v>8</v>
      </c>
      <c r="F3" s="20"/>
    </row>
    <row r="4" spans="2:13" ht="27.6" x14ac:dyDescent="0.25">
      <c r="B4" s="19" t="s">
        <v>2</v>
      </c>
      <c r="C4" s="19" t="s">
        <v>26</v>
      </c>
      <c r="D4" s="19" t="s">
        <v>14</v>
      </c>
      <c r="E4" s="22" t="s">
        <v>15</v>
      </c>
      <c r="F4" s="23" t="s">
        <v>16</v>
      </c>
      <c r="G4" s="23" t="s">
        <v>197</v>
      </c>
      <c r="H4" s="23" t="s">
        <v>398</v>
      </c>
      <c r="I4" s="23" t="s">
        <v>399</v>
      </c>
      <c r="J4" s="23" t="s">
        <v>400</v>
      </c>
      <c r="K4" s="23" t="s">
        <v>401</v>
      </c>
    </row>
    <row r="5" spans="2:13" ht="13.8" thickBot="1" x14ac:dyDescent="0.3">
      <c r="B5" s="24" t="s">
        <v>45</v>
      </c>
      <c r="C5" s="25"/>
      <c r="D5" s="25"/>
      <c r="E5" s="26"/>
      <c r="F5" s="27"/>
      <c r="G5" s="27"/>
      <c r="H5" s="27"/>
      <c r="I5" s="27"/>
      <c r="J5" s="27"/>
      <c r="K5" s="27"/>
    </row>
    <row r="6" spans="2:13" x14ac:dyDescent="0.25">
      <c r="B6" t="str">
        <f>Processes!D42</f>
        <v>FT-RESNGA</v>
      </c>
      <c r="C6" t="str">
        <f>Processes!E42</f>
        <v>Fuel Technology Nat. Gas RES</v>
      </c>
      <c r="D6" t="str">
        <f>RIGHT(Commodities!C12,3)</f>
        <v>NGA</v>
      </c>
      <c r="E6" t="str">
        <f>Commodities!C12</f>
        <v>RESNGA</v>
      </c>
      <c r="F6" s="1306">
        <v>1</v>
      </c>
      <c r="G6" s="833">
        <v>50</v>
      </c>
      <c r="H6" s="1307">
        <f>Boilers_DR!Y5+Boilers_DR!Y15</f>
        <v>0</v>
      </c>
      <c r="I6" s="1307">
        <f>Boilers_DR!AA5+Boilers_DR!AA15</f>
        <v>0</v>
      </c>
      <c r="J6" s="1307">
        <f>Boilers_DR!AC5+Boilers_DR!AC15</f>
        <v>0.23148249995435488</v>
      </c>
      <c r="K6" s="1307">
        <f>Boilers_DR!AE5+Boilers_DR!AE15</f>
        <v>1.1377307000456449</v>
      </c>
    </row>
    <row r="7" spans="2:13" x14ac:dyDescent="0.25">
      <c r="B7" t="str">
        <f>Processes!D43</f>
        <v>FT-RESDSL</v>
      </c>
      <c r="C7" t="str">
        <f>Processes!E43</f>
        <v>Fuel Technology Diesel RES</v>
      </c>
      <c r="D7" t="str">
        <f>RIGHT(Commodities!C13,3)</f>
        <v>DSL</v>
      </c>
      <c r="E7" t="str">
        <f>Commodities!C13</f>
        <v>RESDSL</v>
      </c>
      <c r="F7" s="28">
        <v>1</v>
      </c>
      <c r="G7" s="1">
        <v>50</v>
      </c>
      <c r="H7" s="1308">
        <f>Boilers_DR!Y6+Boilers_DR!Y16</f>
        <v>0.15789959999999997</v>
      </c>
      <c r="I7" s="1308">
        <f>Boilers_DR!AA6+Boilers_DR!AA16</f>
        <v>0.76973167473068316</v>
      </c>
      <c r="J7" s="1308">
        <f>Boilers_DR!AC6+Boilers_DR!AC16</f>
        <v>3.3520848832730792</v>
      </c>
      <c r="K7" s="1308">
        <f>Boilers_DR!AE6+Boilers_DR!AE16</f>
        <v>1.5698482419962381</v>
      </c>
    </row>
    <row r="8" spans="2:13" x14ac:dyDescent="0.25">
      <c r="B8" t="str">
        <f>Processes!D44</f>
        <v>FT-RESWPE</v>
      </c>
      <c r="C8" t="str">
        <f>Processes!E44</f>
        <v>Fuel Technology Wood Pellets RES</v>
      </c>
      <c r="D8" t="str">
        <f>RIGHT(Commodities!C14,3)</f>
        <v>WPE</v>
      </c>
      <c r="E8" t="str">
        <f>Commodities!C14</f>
        <v>RESWPE</v>
      </c>
      <c r="F8" s="28">
        <v>1</v>
      </c>
      <c r="G8" s="1">
        <v>50</v>
      </c>
      <c r="H8" s="1308">
        <f>Boilers_DR!Y7+Boilers_DR!Y17</f>
        <v>2.322433901441403</v>
      </c>
      <c r="I8" s="1308">
        <f>Boilers_DR!AA7+Boilers_DR!AA17</f>
        <v>4.6948015422402989</v>
      </c>
      <c r="J8" s="1308">
        <f>Boilers_DR!AC7+Boilers_DR!AC17</f>
        <v>10.888336653950473</v>
      </c>
      <c r="K8" s="1308">
        <f>Boilers_DR!AE7+Boilers_DR!AE17</f>
        <v>4.2585731023678264</v>
      </c>
    </row>
    <row r="9" spans="2:13" x14ac:dyDescent="0.25">
      <c r="B9" t="str">
        <f>Processes!D45</f>
        <v>FT-RESFIW</v>
      </c>
      <c r="C9" t="str">
        <f>Processes!E45</f>
        <v>Fuel Technology Firewoods RES</v>
      </c>
      <c r="D9" t="str">
        <f>RIGHT(Commodities!C15,3)</f>
        <v>FIW</v>
      </c>
      <c r="E9" t="str">
        <f>Commodities!C15</f>
        <v>RESFIW</v>
      </c>
      <c r="F9" s="28">
        <v>1</v>
      </c>
      <c r="G9" s="1">
        <v>50</v>
      </c>
      <c r="H9" s="1308">
        <v>0</v>
      </c>
      <c r="I9" s="1308">
        <v>0</v>
      </c>
      <c r="J9" s="1308">
        <v>0</v>
      </c>
      <c r="K9" s="1308">
        <v>0</v>
      </c>
    </row>
    <row r="10" spans="2:13" x14ac:dyDescent="0.25">
      <c r="B10" t="str">
        <f>Processes!D46</f>
        <v>FT-RESSTR</v>
      </c>
      <c r="C10" t="str">
        <f>Processes!E46</f>
        <v>Fuel Technology Straw RES</v>
      </c>
      <c r="D10" t="str">
        <f>RIGHT(Commodities!C16,3)</f>
        <v>STR</v>
      </c>
      <c r="E10" t="str">
        <f>Commodities!C16</f>
        <v>RESSTR</v>
      </c>
      <c r="F10" s="28">
        <v>1</v>
      </c>
      <c r="G10" s="1">
        <v>50</v>
      </c>
      <c r="H10" s="1308">
        <v>0</v>
      </c>
      <c r="I10" s="1308">
        <v>0</v>
      </c>
      <c r="J10" s="1308">
        <v>0</v>
      </c>
      <c r="K10" s="1308">
        <v>0</v>
      </c>
    </row>
    <row r="11" spans="2:13" x14ac:dyDescent="0.25">
      <c r="B11" t="str">
        <f>Processes!D47</f>
        <v>FT-RESH2</v>
      </c>
      <c r="C11" t="str">
        <f>Processes!E47</f>
        <v>Fuel Technology Hydrogen RES</v>
      </c>
      <c r="D11" t="s">
        <v>590</v>
      </c>
      <c r="E11" t="str">
        <f>Commodities!C17</f>
        <v>RESH2</v>
      </c>
      <c r="F11" s="28">
        <v>1</v>
      </c>
      <c r="G11" s="1">
        <v>50</v>
      </c>
      <c r="H11" s="1308">
        <v>0</v>
      </c>
      <c r="I11" s="1308">
        <v>0</v>
      </c>
      <c r="J11" s="1308">
        <v>0</v>
      </c>
      <c r="K11" s="1308">
        <v>0</v>
      </c>
    </row>
    <row r="12" spans="2:13" x14ac:dyDescent="0.25">
      <c r="B12" t="str">
        <f>Processes!D48</f>
        <v>FT-RESSOL</v>
      </c>
      <c r="C12" t="str">
        <f>Processes!E48</f>
        <v>Fuel Technology Solar RES</v>
      </c>
      <c r="D12" t="str">
        <f>RIGHT(Commodities!C18,3)</f>
        <v>SOL</v>
      </c>
      <c r="E12" t="str">
        <f>Commodities!C18</f>
        <v>RESSOL</v>
      </c>
      <c r="F12" s="28">
        <v>1</v>
      </c>
      <c r="G12" s="1">
        <v>50</v>
      </c>
      <c r="H12" s="1309">
        <f>Boilers_DR!Y10+Boilers_DR!Y20</f>
        <v>0</v>
      </c>
      <c r="I12" s="1309">
        <f>Boilers_DR!AA10+Boilers_DR!AA20</f>
        <v>0</v>
      </c>
      <c r="J12" s="1309">
        <f>Boilers_DR!AC10+Boilers_DR!AC20</f>
        <v>0</v>
      </c>
      <c r="K12" s="1309">
        <f>Boilers_DR!AE10+Boilers_DR!AE20</f>
        <v>0</v>
      </c>
    </row>
    <row r="13" spans="2:13" ht="13.8" x14ac:dyDescent="0.25">
      <c r="B13" t="str">
        <f>Processes!D49</f>
        <v>FT-RESELCH</v>
      </c>
      <c r="C13" t="str">
        <f>Processes!E49</f>
        <v>Fuel Technology for Heating Electricity RES</v>
      </c>
      <c r="D13" t="s">
        <v>199</v>
      </c>
      <c r="E13" t="str">
        <f>Commodities!C19</f>
        <v>RESELCH</v>
      </c>
      <c r="F13" s="28">
        <v>1</v>
      </c>
      <c r="G13" s="1">
        <v>50</v>
      </c>
      <c r="H13" s="1313">
        <f>Boilers_DR!Y11+Boilers_DR!Y12+Boilers_DR!Y21+Boilers_DR!Y22</f>
        <v>5.2701716138536892</v>
      </c>
      <c r="I13" s="1313">
        <f>Boilers_DR!AA11+Boilers_DR!AA12+Boilers_DR!AA21+Boilers_DR!AA22</f>
        <v>8.0781101984435875</v>
      </c>
      <c r="J13" s="1313">
        <f>Boilers_DR!AC11+Boilers_DR!AC12+Boilers_DR!AC21+Boilers_DR!AC22</f>
        <v>34.463908627149614</v>
      </c>
      <c r="K13" s="1313">
        <f>Boilers_DR!AE11+Boilers_DR!AE12+Boilers_DR!AE21+Boilers_DR!AE22</f>
        <v>13.874264441018454</v>
      </c>
      <c r="M13" s="1345" t="s">
        <v>866</v>
      </c>
    </row>
    <row r="14" spans="2:13" x14ac:dyDescent="0.25">
      <c r="B14" t="str">
        <f>Processes!D50</f>
        <v>FT-RESHCE</v>
      </c>
      <c r="C14" t="str">
        <f>Processes!E50</f>
        <v>Fuel Technology Centralised District Heat RES</v>
      </c>
      <c r="D14" s="17" t="s">
        <v>256</v>
      </c>
      <c r="E14" s="11" t="str">
        <f>Commodities!C20</f>
        <v>RESHCE</v>
      </c>
      <c r="F14" s="28">
        <v>1</v>
      </c>
      <c r="G14" s="1">
        <v>50</v>
      </c>
      <c r="H14" s="1308">
        <f>Boilers_DR!Y13+Boilers_DR!Y23</f>
        <v>5.5755531630778083</v>
      </c>
      <c r="I14" s="1308">
        <f>Boilers_DR!AA13+Boilers_DR!AA23</f>
        <v>8.9659650576402523</v>
      </c>
      <c r="J14" s="1308">
        <f>Boilers_DR!AC13+Boilers_DR!AC23</f>
        <v>47.352616171830732</v>
      </c>
      <c r="K14" s="1308">
        <f>Boilers_DR!AE13+Boilers_DR!AE23</f>
        <v>15.392084328613027</v>
      </c>
    </row>
    <row r="15" spans="2:13" x14ac:dyDescent="0.25">
      <c r="B15" s="29" t="str">
        <f>Processes!D51</f>
        <v>FT-RESHDE</v>
      </c>
      <c r="C15" s="29" t="str">
        <f>Processes!E51</f>
        <v>Fuel Technology Decentralised District Heat RES</v>
      </c>
      <c r="D15" s="30" t="s">
        <v>258</v>
      </c>
      <c r="E15" s="37" t="str">
        <f>Commodities!C21</f>
        <v>RESHDE</v>
      </c>
      <c r="F15" s="1310">
        <v>1</v>
      </c>
      <c r="G15" s="1311">
        <v>50</v>
      </c>
      <c r="H15" s="1312">
        <f>Boilers_DR!Y14+Boilers_DR!Y24</f>
        <v>2.7964612437866894</v>
      </c>
      <c r="I15" s="1312">
        <f>Boilers_DR!AA14+Boilers_DR!AA24</f>
        <v>4.4969482064800026</v>
      </c>
      <c r="J15" s="1312">
        <f>Boilers_DR!AC14+Boilers_DR!AC24</f>
        <v>23.750066055030373</v>
      </c>
      <c r="K15" s="1312">
        <f>Boilers_DR!AE14+Boilers_DR!AE24</f>
        <v>7.7200173735411148</v>
      </c>
    </row>
    <row r="16" spans="2:13" x14ac:dyDescent="0.25">
      <c r="B16" s="1" t="str">
        <f>Processes!D52</f>
        <v>FT-RESSNG</v>
      </c>
      <c r="C16" s="1" t="str">
        <f>Processes!E52</f>
        <v>Fuel Technology Bio Synt. Nat. Gas RES</v>
      </c>
      <c r="D16" t="str">
        <f>RIGHT(Commodities!C22,3)&amp;"1"</f>
        <v>SNG1</v>
      </c>
      <c r="E16" t="str">
        <f>Commodities!C22</f>
        <v>RESSNG</v>
      </c>
      <c r="F16" s="28">
        <v>1</v>
      </c>
      <c r="G16">
        <v>50</v>
      </c>
    </row>
    <row r="17" spans="2:11" x14ac:dyDescent="0.25">
      <c r="B17" s="1"/>
      <c r="C17" s="1"/>
      <c r="D17" t="str">
        <f>RIGHT(Commodities!C22,3)&amp;"2"</f>
        <v>SNG2</v>
      </c>
      <c r="F17" s="28"/>
    </row>
    <row r="18" spans="2:11" x14ac:dyDescent="0.25">
      <c r="B18" s="1" t="str">
        <f>Processes!D53</f>
        <v>FT-RESDSB</v>
      </c>
      <c r="C18" s="1" t="str">
        <f>Processes!E53</f>
        <v>Fuel Technology BioDiesel RES</v>
      </c>
      <c r="D18" t="str">
        <f>RIGHT(Commodities!C23,3)&amp;"1"</f>
        <v>DSB1</v>
      </c>
      <c r="E18" t="str">
        <f>Commodities!C23</f>
        <v>RESDSB</v>
      </c>
      <c r="F18" s="28">
        <v>1</v>
      </c>
      <c r="G18">
        <v>50</v>
      </c>
      <c r="H18" s="1"/>
      <c r="I18" s="3"/>
    </row>
    <row r="19" spans="2:11" x14ac:dyDescent="0.25">
      <c r="D19" t="str">
        <f>RIGHT(Commodities!C23,3)&amp;"2"</f>
        <v>DSB2</v>
      </c>
      <c r="F19" s="28"/>
    </row>
    <row r="21" spans="2:11" x14ac:dyDescent="0.25">
      <c r="J21" s="393" t="s">
        <v>177</v>
      </c>
      <c r="K21" s="1346">
        <f>SUM(H6:K18)</f>
        <v>207.11908928046537</v>
      </c>
    </row>
    <row r="23" spans="2:11" ht="14.4" x14ac:dyDescent="0.3">
      <c r="I23" s="426"/>
    </row>
    <row r="28" spans="2:11" x14ac:dyDescent="0.25">
      <c r="I28" s="300"/>
    </row>
  </sheetData>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90B2B81153184DA719EAC5F22A0181" ma:contentTypeVersion="11" ma:contentTypeDescription="Create a new document." ma:contentTypeScope="" ma:versionID="140b67257002326a8cbc40d4618fa51b">
  <xsd:schema xmlns:xsd="http://www.w3.org/2001/XMLSchema" xmlns:xs="http://www.w3.org/2001/XMLSchema" xmlns:p="http://schemas.microsoft.com/office/2006/metadata/properties" xmlns:ns3="b4ab7466-00d5-483e-b3eb-42c55bbad402" xmlns:ns4="6af7885c-f0f3-4c99-b609-fba4b13dc3e9" targetNamespace="http://schemas.microsoft.com/office/2006/metadata/properties" ma:root="true" ma:fieldsID="91d1f449b3767848f8456536592062fe" ns3:_="" ns4:_="">
    <xsd:import namespace="b4ab7466-00d5-483e-b3eb-42c55bbad402"/>
    <xsd:import namespace="6af7885c-f0f3-4c99-b609-fba4b13dc3e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ab7466-00d5-483e-b3eb-42c55bbad4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af7885c-f0f3-4c99-b609-fba4b13dc3e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6DDB28-FA94-463C-9A0A-6E8C380A06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ab7466-00d5-483e-b3eb-42c55bbad402"/>
    <ds:schemaRef ds:uri="6af7885c-f0f3-4c99-b609-fba4b13dc3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079A4D-3C8B-4E67-AEF7-2F1EB022353F}">
  <ds:schemaRefs>
    <ds:schemaRef ds:uri="http://schemas.microsoft.com/sharepoint/v3/contenttype/forms"/>
  </ds:schemaRefs>
</ds:datastoreItem>
</file>

<file path=customXml/itemProps3.xml><?xml version="1.0" encoding="utf-8"?>
<ds:datastoreItem xmlns:ds="http://schemas.openxmlformats.org/officeDocument/2006/customXml" ds:itemID="{8F5176F2-269E-4CA7-BDF5-227BC9099167}">
  <ds:schemaRefs>
    <ds:schemaRef ds:uri="http://purl.org/dc/dcmitype/"/>
    <ds:schemaRef ds:uri="http://schemas.microsoft.com/office/infopath/2007/PartnerControls"/>
    <ds:schemaRef ds:uri="http://purl.org/dc/elements/1.1/"/>
    <ds:schemaRef ds:uri="http://schemas.microsoft.com/office/2006/metadata/properties"/>
    <ds:schemaRef ds:uri="6af7885c-f0f3-4c99-b609-fba4b13dc3e9"/>
    <ds:schemaRef ds:uri="http://schemas.microsoft.com/office/2006/documentManagement/types"/>
    <ds:schemaRef ds:uri="b4ab7466-00d5-483e-b3eb-42c55bbad402"/>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LOG</vt:lpstr>
      <vt:lpstr>RES</vt:lpstr>
      <vt:lpstr>Legend</vt:lpstr>
      <vt:lpstr>Commodities</vt:lpstr>
      <vt:lpstr>Processes_DR</vt:lpstr>
      <vt:lpstr>Boilers_DR</vt:lpstr>
      <vt:lpstr>Buildings_DR</vt:lpstr>
      <vt:lpstr>Dem_DR</vt:lpstr>
      <vt:lpstr>RES_Fuel_DR</vt:lpstr>
      <vt:lpstr>Emis</vt:lpstr>
      <vt:lpstr>Service_Demand_DR</vt:lpstr>
      <vt:lpstr>Unit_Demand_DR</vt:lpstr>
      <vt:lpstr>Future_Demand_DR</vt:lpstr>
      <vt:lpstr>Heat demand in new buildings12</vt:lpstr>
      <vt:lpstr>Heat demand in new buildings34</vt:lpstr>
      <vt:lpstr>Buildings_stock_eff12</vt:lpstr>
      <vt:lpstr>Buildings_stock_eff34</vt:lpstr>
      <vt:lpstr>Processes</vt:lpstr>
      <vt:lpstr>Boilers12</vt:lpstr>
      <vt:lpstr>Boilers34</vt:lpstr>
      <vt:lpstr>Buildings12</vt:lpstr>
      <vt:lpstr>Buildings34</vt:lpstr>
      <vt:lpstr>Dem</vt:lpstr>
      <vt:lpstr>RES_Fuel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Maurizio Gargiulo - Politecnico di Torino</dc:creator>
  <cp:lastModifiedBy>Mikkel Bosack</cp:lastModifiedBy>
  <cp:lastPrinted>2015-09-17T23:38:08Z</cp:lastPrinted>
  <dcterms:created xsi:type="dcterms:W3CDTF">2000-12-13T15:53:11Z</dcterms:created>
  <dcterms:modified xsi:type="dcterms:W3CDTF">2021-02-03T11:09:04Z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0x010100CE90B2B81153184DA719EAC5F22A0181</vt:lpwstr>
  </property>
  <property fmtid="{D5CDD505-2E9C-101B-9397-08002B2CF9AE}" pid="3" name="SaveCode">
    <vt:r8>856654167175292</vt:r8>
  </property>
</Properties>
</file>