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/Users/cverhoosel/Documents/2_Education/4GB00_Energy_Storage_and_Transport/Energy-Storage-and-Transport.github.io/data/"/>
    </mc:Choice>
  </mc:AlternateContent>
  <xr:revisionPtr revIDLastSave="169" documentId="13_ncr:1_{A2AE6154-438B-2B4E-97D2-09BB0C0E94FE}" xr6:coauthVersionLast="47" xr6:coauthVersionMax="47" xr10:uidLastSave="{76915D7D-EB69-4A59-A7AB-F28DBA65D61F}"/>
  <bookViews>
    <workbookView xWindow="0" yWindow="500" windowWidth="28800" windowHeight="15980" firstSheet="1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H10" i="1"/>
  <c r="G15" i="1"/>
  <c r="G2" i="1"/>
  <c r="H9" i="1"/>
  <c r="G40" i="1"/>
  <c r="H40" i="1" s="1"/>
  <c r="G39" i="1"/>
  <c r="H39" i="1" s="1"/>
  <c r="G21" i="1"/>
  <c r="G22" i="1"/>
  <c r="H41" i="1"/>
  <c r="G24" i="1"/>
  <c r="G38" i="1"/>
  <c r="H38" i="1" s="1"/>
  <c r="G19" i="1"/>
  <c r="G25" i="1"/>
  <c r="G33" i="1"/>
  <c r="G37" i="1"/>
  <c r="G32" i="1"/>
  <c r="G4" i="1"/>
  <c r="G30" i="1"/>
  <c r="G11" i="1"/>
  <c r="G23" i="1"/>
  <c r="G26" i="1"/>
  <c r="G36" i="1"/>
  <c r="G28" i="1"/>
  <c r="G27" i="1"/>
  <c r="G13" i="1"/>
  <c r="G31" i="1"/>
  <c r="G35" i="1"/>
  <c r="G29" i="1"/>
  <c r="I3" i="1"/>
  <c r="I4" i="1"/>
  <c r="H5" i="1"/>
  <c r="I6" i="1"/>
  <c r="H6" i="1" s="1"/>
  <c r="H7" i="1"/>
  <c r="I8" i="1"/>
  <c r="H8" i="1" s="1"/>
  <c r="I11" i="1"/>
  <c r="I12" i="1"/>
  <c r="I13" i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I2" i="1"/>
  <c r="H2" i="1" s="1"/>
  <c r="H4" i="1"/>
  <c r="H3" i="1"/>
  <c r="H12" i="1"/>
  <c r="H13" i="1"/>
  <c r="H20" i="1"/>
  <c r="H37" i="1" l="1"/>
  <c r="H11" i="1"/>
</calcChain>
</file>

<file path=xl/sharedStrings.xml><?xml version="1.0" encoding="utf-8"?>
<sst xmlns="http://schemas.openxmlformats.org/spreadsheetml/2006/main" count="167" uniqueCount="131">
  <si>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</si>
  <si>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</si>
  <si>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</si>
  <si>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</si>
  <si>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</si>
  <si>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</si>
  <si>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</si>
  <si>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</si>
  <si>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</si>
  <si>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</si>
  <si>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</si>
  <si>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</si>
  <si>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</si>
  <si>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</si>
  <si>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power supply</t>
  </si>
  <si>
    <t>12V 1A DC 5.5-2.5</t>
  </si>
  <si>
    <t>Aliexpress</t>
  </si>
  <si>
    <t>EST-E0001</t>
  </si>
  <si>
    <t>Arduino UNO</t>
  </si>
  <si>
    <t>Arduino prototyping board</t>
  </si>
  <si>
    <t>https://store.arduino.cc/en-nl/products/arduino-uno-rev3?srsltid=AfmBOoqV6nKlv28zGLP7TRCnfL7lt0ZwXx8Yo48ohQyyKPPxEWplbDm5</t>
  </si>
  <si>
    <t>On board</t>
  </si>
  <si>
    <t>EST-E0002</t>
  </si>
  <si>
    <t>water flow sensor</t>
  </si>
  <si>
    <t>measure water flow</t>
  </si>
  <si>
    <t>EST-S0003</t>
  </si>
  <si>
    <t xml:space="preserve">temperature sensor </t>
  </si>
  <si>
    <t xml:space="preserve">DS18B20 </t>
  </si>
  <si>
    <t>https://www.bitsandparts.nl/Temperatuursensor-1-wire-Waterdicht-Dallas-DS18B20-2-meter-p109707</t>
  </si>
  <si>
    <t>Internet</t>
  </si>
  <si>
    <t>EST-S0004</t>
  </si>
  <si>
    <t>water tank pvc</t>
  </si>
  <si>
    <t>Water tank with inlet/outlet</t>
  </si>
  <si>
    <t>HB</t>
  </si>
  <si>
    <t>EST-H0005</t>
  </si>
  <si>
    <t>water tank holder</t>
  </si>
  <si>
    <t>EST-H0006</t>
  </si>
  <si>
    <t>measuring cup 3L</t>
  </si>
  <si>
    <t>EST-G0007</t>
  </si>
  <si>
    <t>Jerrycan</t>
  </si>
  <si>
    <t>waterpump</t>
  </si>
  <si>
    <t>ball valve</t>
  </si>
  <si>
    <t>?</t>
  </si>
  <si>
    <t>EST-C0008</t>
  </si>
  <si>
    <t>bicycle pump</t>
  </si>
  <si>
    <t>EST-G0009</t>
  </si>
  <si>
    <t>pressure tank</t>
  </si>
  <si>
    <t>max 6 bar</t>
  </si>
  <si>
    <t>SMC</t>
  </si>
  <si>
    <t>EST-H0010</t>
  </si>
  <si>
    <t>air flow sensor ( PF2A521-F03-1 )</t>
  </si>
  <si>
    <t>PF2A521.pdf</t>
  </si>
  <si>
    <t>adjustable powers supply</t>
  </si>
  <si>
    <t xml:space="preserve">3.3 to 24V DC 2A. </t>
  </si>
  <si>
    <t>EST-E0012</t>
  </si>
  <si>
    <t>DC Motor</t>
  </si>
  <si>
    <t>Motor with adjustable gear ratios. Max 24v</t>
  </si>
  <si>
    <t>on board</t>
  </si>
  <si>
    <t>RS</t>
  </si>
  <si>
    <t>EST-E0013</t>
  </si>
  <si>
    <t>light slot sensor</t>
  </si>
  <si>
    <t>EST-E0014</t>
  </si>
  <si>
    <t>mass with acceleration sensor</t>
  </si>
  <si>
    <t>HB+Aliexpress</t>
  </si>
  <si>
    <t>EST-H0015</t>
  </si>
  <si>
    <t>power sensor for DC Motor</t>
  </si>
  <si>
    <t>EST-E0016</t>
  </si>
  <si>
    <t>drum set</t>
  </si>
  <si>
    <t>3D</t>
  </si>
  <si>
    <t>EST-H0017</t>
  </si>
  <si>
    <t>connector (WNX-02-F02V-F02V-F02V)</t>
  </si>
  <si>
    <t>EST-C0031</t>
  </si>
  <si>
    <t>connector (WNT-F02V-02-F02V)</t>
  </si>
  <si>
    <t>EST-C0030</t>
  </si>
  <si>
    <t>connector (WNH-F03-F02V)</t>
  </si>
  <si>
    <t>EST-C0024</t>
  </si>
  <si>
    <t>connector (WNH-F02-F03)</t>
  </si>
  <si>
    <t>EST-C0028</t>
  </si>
  <si>
    <t>connector (WNH-04-F2V)</t>
  </si>
  <si>
    <t>EST-C0029</t>
  </si>
  <si>
    <t>connector (WNH-02-02)</t>
  </si>
  <si>
    <t>EST-C0023</t>
  </si>
  <si>
    <t>connector (AKH06A CHECKA)</t>
  </si>
  <si>
    <t>EST-C0021</t>
  </si>
  <si>
    <t>connector (AKH06B CHECKB)</t>
  </si>
  <si>
    <t>EST-C0022</t>
  </si>
  <si>
    <t>connector (KQ2H04-02NS)</t>
  </si>
  <si>
    <t>EST-C0018</t>
  </si>
  <si>
    <t>connector (KQ2H06-02NS)</t>
  </si>
  <si>
    <t>EST-C0019</t>
  </si>
  <si>
    <t>connector (KQ2L04-02GS1)</t>
  </si>
  <si>
    <t>EST-C0020</t>
  </si>
  <si>
    <t>connector (KQ2H06-08A)</t>
  </si>
  <si>
    <t>EST-C0026</t>
  </si>
  <si>
    <t>Connector (KQ2R04-06A)</t>
  </si>
  <si>
    <t>EST-C0027</t>
  </si>
  <si>
    <t>sound damper</t>
  </si>
  <si>
    <t>EST-H0032</t>
  </si>
  <si>
    <t>SMC pressure sensor</t>
  </si>
  <si>
    <t>EST-S0033</t>
  </si>
  <si>
    <t>SMC pressure regulator</t>
  </si>
  <si>
    <t>set at 6 bar</t>
  </si>
  <si>
    <t>EST-H0034</t>
  </si>
  <si>
    <t>Teflon tape</t>
  </si>
  <si>
    <t>load cell</t>
  </si>
  <si>
    <t>nut water tank</t>
  </si>
  <si>
    <t xml:space="preserve">	</t>
  </si>
  <si>
    <t>Rubber sealing washer</t>
  </si>
  <si>
    <t>breadboard</t>
  </si>
  <si>
    <t>resistors</t>
  </si>
  <si>
    <t>rope</t>
  </si>
  <si>
    <t>heat controller</t>
  </si>
  <si>
    <t>connector temperature sensor</t>
  </si>
  <si>
    <t>aluminium block</t>
  </si>
  <si>
    <t>aluminium block holder</t>
  </si>
  <si>
    <t>insulation disks</t>
  </si>
  <si>
    <t>heating element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</si>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</sst>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49" totalsRowShown="0">
  <autoFilter ref="A1:N49" xr:uid="{7DC69B98-0BD3-6F4A-8A7B-E3E9EDB4ADF1}"/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tsandparts.nl/Temperatuursensor-1-wire-Waterdicht-Dallas-DS18B20-2-meter-p109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49"/>
  <sheetViews>
    <sheetView tabSelected="1" zoomScale="98" zoomScaleNormal="118" workbookViewId="0">
      <pane xSplit="1" topLeftCell="C23" activePane="topRight" state="frozen"/>
      <selection pane="topRight" activeCell="N48" sqref="N48"/>
    </sheetView>
  </sheetViews>
  <sheetFormatPr defaultColWidth="8.85546875" defaultRowHeight="15"/>
  <cols>
    <col min="1" max="1" width="35.28515625" bestFit="1" customWidth="1"/>
    <col min="2" max="2" width="32.7109375" bestFit="1" customWidth="1"/>
    <col min="3" max="3" width="19.28515625" customWidth="1"/>
    <col min="4" max="4" width="9.42578125" bestFit="1" customWidth="1"/>
    <col min="5" max="5" width="11.85546875" bestFit="1" customWidth="1"/>
    <col min="6" max="6" width="9.855468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E2" t="s">
        <v>16</v>
      </c>
      <c r="F2" t="s">
        <v>17</v>
      </c>
      <c r="G2">
        <f>80+27</f>
        <v>107</v>
      </c>
      <c r="H2">
        <f>G2-J2-I2</f>
        <v>27</v>
      </c>
      <c r="I2">
        <f>K2*Toolboxes!B$1+L2*Toolboxes!B$2+M2*Toolboxes!B$3+N2*Toolboxes!B$4</f>
        <v>80</v>
      </c>
      <c r="K2">
        <v>1</v>
      </c>
      <c r="L2">
        <v>1</v>
      </c>
      <c r="M2">
        <v>1</v>
      </c>
      <c r="N2">
        <v>1</v>
      </c>
    </row>
    <row r="3" spans="1:14">
      <c r="A3" t="s">
        <v>18</v>
      </c>
      <c r="B3" t="s">
        <v>19</v>
      </c>
      <c r="C3" t="s">
        <v>20</v>
      </c>
      <c r="D3" t="s">
        <v>21</v>
      </c>
      <c r="E3" t="s">
        <v>16</v>
      </c>
      <c r="F3" t="s">
        <v>22</v>
      </c>
      <c r="G3">
        <v>100</v>
      </c>
      <c r="H3">
        <f>G3-J3-I3</f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>
      <c r="A4" t="s">
        <v>23</v>
      </c>
      <c r="B4" t="s">
        <v>24</v>
      </c>
      <c r="D4" t="s">
        <v>21</v>
      </c>
      <c r="E4" t="s">
        <v>16</v>
      </c>
      <c r="F4" t="s">
        <v>25</v>
      </c>
      <c r="G4">
        <f xml:space="preserve"> 20 + 12</f>
        <v>32</v>
      </c>
      <c r="H4">
        <f>G4-J4-I4</f>
        <v>12</v>
      </c>
      <c r="I4">
        <f>K4*Toolboxes!B$1+L4*Toolboxes!B$2+M4*Toolboxes!B$3+N4*Toolboxes!B$4</f>
        <v>20</v>
      </c>
      <c r="M4">
        <v>1</v>
      </c>
    </row>
    <row r="5" spans="1:14">
      <c r="A5" t="s">
        <v>26</v>
      </c>
      <c r="B5" t="s">
        <v>27</v>
      </c>
      <c r="C5" s="2" t="s">
        <v>28</v>
      </c>
      <c r="D5" t="s">
        <v>29</v>
      </c>
      <c r="E5" t="s">
        <v>16</v>
      </c>
      <c r="F5" t="s">
        <v>30</v>
      </c>
      <c r="G5">
        <v>18</v>
      </c>
      <c r="H5">
        <f>G5-J5-I5</f>
        <v>-22</v>
      </c>
      <c r="I5">
        <v>40</v>
      </c>
      <c r="N5">
        <v>2</v>
      </c>
    </row>
    <row r="6" spans="1:14">
      <c r="A6" t="s">
        <v>31</v>
      </c>
      <c r="B6" t="s">
        <v>32</v>
      </c>
      <c r="E6" t="s">
        <v>33</v>
      </c>
      <c r="F6" t="s">
        <v>34</v>
      </c>
      <c r="G6">
        <v>25</v>
      </c>
      <c r="H6">
        <f>G6-J6-I6</f>
        <v>5</v>
      </c>
      <c r="I6">
        <f>K6*Toolboxes!B$1+L6*Toolboxes!B$2+M6*Toolboxes!B$3+N6*Toolboxes!B$4</f>
        <v>20</v>
      </c>
      <c r="M6">
        <v>1</v>
      </c>
    </row>
    <row r="7" spans="1:14" ht="15.75">
      <c r="A7" s="4" t="s">
        <v>35</v>
      </c>
      <c r="B7" s="1"/>
      <c r="E7" t="s">
        <v>33</v>
      </c>
      <c r="F7" t="s">
        <v>36</v>
      </c>
      <c r="G7">
        <v>21</v>
      </c>
      <c r="H7">
        <f>G7-J7-I7</f>
        <v>1</v>
      </c>
      <c r="I7">
        <v>20</v>
      </c>
      <c r="M7">
        <v>1</v>
      </c>
    </row>
    <row r="8" spans="1:14">
      <c r="A8" t="s">
        <v>37</v>
      </c>
      <c r="F8" t="s">
        <v>38</v>
      </c>
      <c r="G8">
        <v>5</v>
      </c>
      <c r="H8">
        <f>G8-J8-I8</f>
        <v>5</v>
      </c>
      <c r="I8">
        <f>K8*Toolboxes!B$1+L8*Toolboxes!B$2+M8*Toolboxes!B$3+N8*Toolboxes!B$4</f>
        <v>0</v>
      </c>
    </row>
    <row r="9" spans="1:14">
      <c r="A9" t="s">
        <v>39</v>
      </c>
      <c r="G9">
        <v>20</v>
      </c>
      <c r="H9">
        <f>G9-J9-I9</f>
        <v>0</v>
      </c>
      <c r="I9">
        <v>20</v>
      </c>
    </row>
    <row r="10" spans="1:14">
      <c r="A10" t="s">
        <v>40</v>
      </c>
      <c r="G10">
        <v>1</v>
      </c>
      <c r="H10">
        <f t="shared" ref="H10:H11" si="0">G10-J10-I10</f>
        <v>0</v>
      </c>
      <c r="I10">
        <v>1</v>
      </c>
    </row>
    <row r="11" spans="1:14">
      <c r="A11" t="s">
        <v>41</v>
      </c>
      <c r="B11" s="5"/>
      <c r="E11" t="s">
        <v>42</v>
      </c>
      <c r="F11" t="s">
        <v>43</v>
      </c>
      <c r="G11">
        <f>80+35</f>
        <v>115</v>
      </c>
      <c r="H11">
        <f t="shared" si="0"/>
        <v>35</v>
      </c>
      <c r="I11">
        <f>K11*Toolboxes!B$1+L11*Toolboxes!B$2+M11*Toolboxes!B$3+N11*Toolboxes!B$4</f>
        <v>80</v>
      </c>
      <c r="L11">
        <v>2</v>
      </c>
      <c r="M11">
        <v>2</v>
      </c>
    </row>
    <row r="12" spans="1:14">
      <c r="A12" t="s">
        <v>44</v>
      </c>
      <c r="B12" s="5"/>
      <c r="F12" t="s">
        <v>45</v>
      </c>
      <c r="G12">
        <v>2</v>
      </c>
      <c r="H12">
        <f>G12-J12-I12</f>
        <v>2</v>
      </c>
      <c r="I12">
        <f>K12*Toolboxes!B$1+L12*Toolboxes!B$2+M12*Toolboxes!B$3+N12*Toolboxes!B$4</f>
        <v>0</v>
      </c>
    </row>
    <row r="13" spans="1:14">
      <c r="A13" t="s">
        <v>46</v>
      </c>
      <c r="B13" s="5" t="s">
        <v>47</v>
      </c>
      <c r="E13" t="s">
        <v>48</v>
      </c>
      <c r="F13" t="s">
        <v>49</v>
      </c>
      <c r="G13">
        <f xml:space="preserve"> 40 + 6</f>
        <v>46</v>
      </c>
      <c r="H13">
        <f>G13-J13-I13</f>
        <v>6</v>
      </c>
      <c r="I13">
        <f>K13*Toolboxes!B$1+L13*Toolboxes!B$2+M13*Toolboxes!B$3+N13*Toolboxes!B$4</f>
        <v>40</v>
      </c>
      <c r="L13">
        <v>2</v>
      </c>
    </row>
    <row r="14" spans="1:14">
      <c r="A14" t="s">
        <v>50</v>
      </c>
      <c r="C14" t="s">
        <v>51</v>
      </c>
      <c r="D14" t="s">
        <v>21</v>
      </c>
      <c r="E14" t="s">
        <v>48</v>
      </c>
      <c r="F14" t="s">
        <v>49</v>
      </c>
      <c r="G14">
        <v>5</v>
      </c>
      <c r="H14">
        <f>G14-J14-I14</f>
        <v>5</v>
      </c>
      <c r="I14">
        <f>K14*Toolboxes!B$1+L14*Toolboxes!B$2+M14*Toolboxes!B$3+N14*Toolboxes!B$4</f>
        <v>0</v>
      </c>
    </row>
    <row r="15" spans="1:14">
      <c r="A15" t="s">
        <v>52</v>
      </c>
      <c r="B15" t="s">
        <v>53</v>
      </c>
      <c r="D15" t="s">
        <v>29</v>
      </c>
      <c r="E15" t="s">
        <v>16</v>
      </c>
      <c r="F15" t="s">
        <v>54</v>
      </c>
      <c r="G15">
        <f>20+2</f>
        <v>22</v>
      </c>
      <c r="H15">
        <f>G15-J15-I15</f>
        <v>2</v>
      </c>
      <c r="I15">
        <f>K15*Toolboxes!B$1+L15*Toolboxes!B$2+M15*Toolboxes!B$3+N15*Toolboxes!B$4</f>
        <v>20</v>
      </c>
      <c r="K15">
        <v>1</v>
      </c>
    </row>
    <row r="16" spans="1:14">
      <c r="A16" t="s">
        <v>55</v>
      </c>
      <c r="B16" t="s">
        <v>56</v>
      </c>
      <c r="C16" t="s">
        <v>57</v>
      </c>
      <c r="D16" t="s">
        <v>29</v>
      </c>
      <c r="E16" t="s">
        <v>58</v>
      </c>
      <c r="F16" t="s">
        <v>59</v>
      </c>
      <c r="G16">
        <v>24</v>
      </c>
      <c r="H16">
        <f>G16-J16-I16</f>
        <v>4</v>
      </c>
      <c r="I16">
        <f>K16*Toolboxes!B$1+L16*Toolboxes!B$2+M16*Toolboxes!B$3+N16*Toolboxes!B$4</f>
        <v>20</v>
      </c>
      <c r="K16">
        <v>1</v>
      </c>
    </row>
    <row r="17" spans="1:13">
      <c r="A17" t="s">
        <v>60</v>
      </c>
      <c r="E17" t="s">
        <v>16</v>
      </c>
      <c r="F17" t="s">
        <v>61</v>
      </c>
      <c r="G17">
        <v>24</v>
      </c>
      <c r="H17">
        <f>G17-J17-I17</f>
        <v>4</v>
      </c>
      <c r="I17">
        <f>K17*Toolboxes!B$1+L17*Toolboxes!B$2+M17*Toolboxes!B$3+N17*Toolboxes!B$4</f>
        <v>20</v>
      </c>
      <c r="K17">
        <v>1</v>
      </c>
    </row>
    <row r="18" spans="1:13">
      <c r="A18" t="s">
        <v>62</v>
      </c>
      <c r="E18" t="s">
        <v>63</v>
      </c>
      <c r="F18" t="s">
        <v>64</v>
      </c>
      <c r="G18">
        <v>45</v>
      </c>
      <c r="H18">
        <f>G18-J18-I18</f>
        <v>25</v>
      </c>
      <c r="I18">
        <f>K18*Toolboxes!B$1+L18*Toolboxes!B$2+M18*Toolboxes!B$3+N18*Toolboxes!B$4</f>
        <v>20</v>
      </c>
      <c r="K18">
        <v>1</v>
      </c>
    </row>
    <row r="19" spans="1:13">
      <c r="A19" t="s">
        <v>65</v>
      </c>
      <c r="E19" t="s">
        <v>16</v>
      </c>
      <c r="F19" t="s">
        <v>66</v>
      </c>
      <c r="G19">
        <f>20+1</f>
        <v>21</v>
      </c>
      <c r="H19">
        <f>G19-J19-I19</f>
        <v>1</v>
      </c>
      <c r="I19">
        <f>K19*Toolboxes!B$1+L19*Toolboxes!B$2+M19*Toolboxes!B$3+N19*Toolboxes!B$4</f>
        <v>20</v>
      </c>
      <c r="K19">
        <v>1</v>
      </c>
    </row>
    <row r="20" spans="1:13">
      <c r="A20" t="s">
        <v>67</v>
      </c>
      <c r="E20" t="s">
        <v>68</v>
      </c>
      <c r="F20" t="s">
        <v>69</v>
      </c>
      <c r="G20">
        <v>22</v>
      </c>
      <c r="H20">
        <f>G20-J20-I20</f>
        <v>2</v>
      </c>
      <c r="I20">
        <f>K20*Toolboxes!B$1+L20*Toolboxes!B$2+M20*Toolboxes!B$3+N20*Toolboxes!B$4</f>
        <v>20</v>
      </c>
      <c r="K20">
        <v>1</v>
      </c>
    </row>
    <row r="21" spans="1:13">
      <c r="A21" t="s">
        <v>70</v>
      </c>
      <c r="E21" t="s">
        <v>48</v>
      </c>
      <c r="F21" t="s">
        <v>71</v>
      </c>
      <c r="G21">
        <f>40+28</f>
        <v>68</v>
      </c>
      <c r="H21">
        <f>G21-J21-I21</f>
        <v>28</v>
      </c>
      <c r="I21">
        <f>K21*Toolboxes!B$1+L21*Toolboxes!B$2+M21*Toolboxes!B$3+N21*Toolboxes!B$4</f>
        <v>40</v>
      </c>
      <c r="L21">
        <v>1</v>
      </c>
      <c r="M21">
        <v>1</v>
      </c>
    </row>
    <row r="22" spans="1:13">
      <c r="A22" t="s">
        <v>72</v>
      </c>
      <c r="E22" t="s">
        <v>48</v>
      </c>
      <c r="F22" t="s">
        <v>73</v>
      </c>
      <c r="G22">
        <f>40+38</f>
        <v>78</v>
      </c>
      <c r="H22">
        <f>G22-J22-I22</f>
        <v>38</v>
      </c>
      <c r="I22">
        <f>K22*Toolboxes!B$1+L22*Toolboxes!B$2+M22*Toolboxes!B$3+N22*Toolboxes!B$4</f>
        <v>40</v>
      </c>
      <c r="L22">
        <v>1</v>
      </c>
      <c r="M22">
        <v>1</v>
      </c>
    </row>
    <row r="23" spans="1:13">
      <c r="A23" t="s">
        <v>74</v>
      </c>
      <c r="E23" t="s">
        <v>48</v>
      </c>
      <c r="F23" t="s">
        <v>75</v>
      </c>
      <c r="G23">
        <f>40+32</f>
        <v>72</v>
      </c>
      <c r="H23">
        <f>G23-J23-I23</f>
        <v>32</v>
      </c>
      <c r="I23">
        <f>K23*Toolboxes!B$1+L23*Toolboxes!B$2+M23*Toolboxes!B$3+N23*Toolboxes!B$4</f>
        <v>40</v>
      </c>
      <c r="L23">
        <v>2</v>
      </c>
    </row>
    <row r="24" spans="1:13">
      <c r="A24" t="s">
        <v>76</v>
      </c>
      <c r="E24" t="s">
        <v>48</v>
      </c>
      <c r="F24" t="s">
        <v>77</v>
      </c>
      <c r="G24">
        <f>20+15</f>
        <v>35</v>
      </c>
      <c r="H24">
        <f>G24-J24-I24</f>
        <v>-5</v>
      </c>
      <c r="I24">
        <f>K24*Toolboxes!B$1+L24*Toolboxes!B$2+M24*Toolboxes!B$3+N24*Toolboxes!B$4</f>
        <v>40</v>
      </c>
      <c r="L24">
        <v>2</v>
      </c>
    </row>
    <row r="25" spans="1:13">
      <c r="A25" t="s">
        <v>78</v>
      </c>
      <c r="E25" t="s">
        <v>48</v>
      </c>
      <c r="F25" t="s">
        <v>79</v>
      </c>
      <c r="G25">
        <f>80+29</f>
        <v>109</v>
      </c>
      <c r="H25">
        <f>G25-J25-I25</f>
        <v>29</v>
      </c>
      <c r="I25">
        <f>K25*Toolboxes!B$1+L25*Toolboxes!B$2+M25*Toolboxes!B$3+N25*Toolboxes!B$4</f>
        <v>80</v>
      </c>
      <c r="L25">
        <v>4</v>
      </c>
    </row>
    <row r="26" spans="1:13">
      <c r="A26" t="s">
        <v>80</v>
      </c>
      <c r="E26" t="s">
        <v>48</v>
      </c>
      <c r="F26" t="s">
        <v>81</v>
      </c>
      <c r="G26">
        <f>40+18</f>
        <v>58</v>
      </c>
      <c r="H26">
        <f>G26-J26-I26</f>
        <v>18</v>
      </c>
      <c r="I26">
        <f>K26*Toolboxes!B$1+L26*Toolboxes!B$2+M26*Toolboxes!B$3+N26*Toolboxes!B$4</f>
        <v>40</v>
      </c>
      <c r="L26">
        <v>2</v>
      </c>
    </row>
    <row r="27" spans="1:13">
      <c r="A27" t="s">
        <v>82</v>
      </c>
      <c r="E27" t="s">
        <v>48</v>
      </c>
      <c r="F27" t="s">
        <v>83</v>
      </c>
      <c r="G27">
        <f>40+11</f>
        <v>51</v>
      </c>
      <c r="H27">
        <f>G27-J27-I27</f>
        <v>11</v>
      </c>
      <c r="I27">
        <f>K27*Toolboxes!B$1+L27*Toolboxes!B$2+M27*Toolboxes!B$3+N27*Toolboxes!B$4</f>
        <v>40</v>
      </c>
      <c r="L27">
        <v>2</v>
      </c>
    </row>
    <row r="28" spans="1:13">
      <c r="A28" t="s">
        <v>84</v>
      </c>
      <c r="E28" t="s">
        <v>48</v>
      </c>
      <c r="F28" t="s">
        <v>85</v>
      </c>
      <c r="G28">
        <f>40+10</f>
        <v>50</v>
      </c>
      <c r="H28">
        <f>G28-J28-I28</f>
        <v>10</v>
      </c>
      <c r="I28">
        <f>K28*Toolboxes!B$1+L28*Toolboxes!B$2+M28*Toolboxes!B$3+N28*Toolboxes!B$4</f>
        <v>40</v>
      </c>
      <c r="L28">
        <v>2</v>
      </c>
    </row>
    <row r="29" spans="1:13">
      <c r="A29" t="s">
        <v>86</v>
      </c>
      <c r="E29" t="s">
        <v>48</v>
      </c>
      <c r="F29" t="s">
        <v>87</v>
      </c>
      <c r="G29">
        <f>80+2</f>
        <v>82</v>
      </c>
      <c r="H29">
        <f>G29-J29-I29</f>
        <v>2</v>
      </c>
      <c r="I29">
        <f>K29*Toolboxes!B$1+L29*Toolboxes!B$2+M29*Toolboxes!B$3+N29*Toolboxes!B$4</f>
        <v>80</v>
      </c>
      <c r="L29">
        <v>2</v>
      </c>
      <c r="M29">
        <v>2</v>
      </c>
    </row>
    <row r="30" spans="1:13">
      <c r="A30" t="s">
        <v>88</v>
      </c>
      <c r="E30" t="s">
        <v>48</v>
      </c>
      <c r="F30" t="s">
        <v>89</v>
      </c>
      <c r="G30">
        <f>80+24</f>
        <v>104</v>
      </c>
      <c r="H30">
        <f>G30-J30-I30</f>
        <v>24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>
      <c r="A31" t="s">
        <v>90</v>
      </c>
      <c r="E31" t="s">
        <v>48</v>
      </c>
      <c r="F31" t="s">
        <v>91</v>
      </c>
      <c r="G31">
        <f>80+8</f>
        <v>88</v>
      </c>
      <c r="H31">
        <f>G31-J31-I31</f>
        <v>8</v>
      </c>
      <c r="I31">
        <f>K31*Toolboxes!B$1+L31*Toolboxes!B$2+M31*Toolboxes!B$3+N31*Toolboxes!B$4</f>
        <v>80</v>
      </c>
      <c r="L31">
        <v>2</v>
      </c>
      <c r="M31">
        <v>2</v>
      </c>
    </row>
    <row r="32" spans="1:13">
      <c r="A32" t="s">
        <v>92</v>
      </c>
      <c r="E32" t="s">
        <v>48</v>
      </c>
      <c r="F32" t="s">
        <v>93</v>
      </c>
      <c r="G32">
        <f>100+12</f>
        <v>112</v>
      </c>
      <c r="H32">
        <f>G32-J32-I32</f>
        <v>52</v>
      </c>
      <c r="I32">
        <f>K32*Toolboxes!B$1+L32*Toolboxes!B$2+M32*Toolboxes!B$3+N32*Toolboxes!B$4</f>
        <v>60</v>
      </c>
      <c r="L32">
        <v>2</v>
      </c>
      <c r="M32">
        <v>1</v>
      </c>
    </row>
    <row r="33" spans="1:14">
      <c r="A33" t="s">
        <v>94</v>
      </c>
      <c r="E33" t="s">
        <v>48</v>
      </c>
      <c r="F33" t="s">
        <v>95</v>
      </c>
      <c r="G33">
        <f>80+22</f>
        <v>102</v>
      </c>
      <c r="H33">
        <f>G33-J33-I33</f>
        <v>22</v>
      </c>
      <c r="I33">
        <f>K33*Toolboxes!B$1+L33*Toolboxes!B$2+M33*Toolboxes!B$3+N33*Toolboxes!B$4</f>
        <v>80</v>
      </c>
      <c r="L33">
        <v>2</v>
      </c>
      <c r="M33">
        <v>2</v>
      </c>
    </row>
    <row r="34" spans="1:14">
      <c r="A34" t="s">
        <v>96</v>
      </c>
      <c r="E34" t="s">
        <v>48</v>
      </c>
      <c r="F34" t="s">
        <v>97</v>
      </c>
      <c r="G34">
        <v>34</v>
      </c>
      <c r="H34">
        <f>G34-J34-I34</f>
        <v>14</v>
      </c>
      <c r="I34">
        <f>K34*Toolboxes!B$1+L34*Toolboxes!B$2+M34*Toolboxes!B$3+N34*Toolboxes!B$4</f>
        <v>20</v>
      </c>
      <c r="L34">
        <v>1</v>
      </c>
    </row>
    <row r="35" spans="1:14">
      <c r="A35" t="s">
        <v>98</v>
      </c>
      <c r="E35" t="s">
        <v>48</v>
      </c>
      <c r="F35" t="s">
        <v>99</v>
      </c>
      <c r="G35">
        <f xml:space="preserve"> 40+1</f>
        <v>41</v>
      </c>
      <c r="H35">
        <f>G35-J35-I35</f>
        <v>1</v>
      </c>
      <c r="I35">
        <f>K35*Toolboxes!B$1+L35*Toolboxes!B$2+M35*Toolboxes!B$3+N35*Toolboxes!B$4</f>
        <v>40</v>
      </c>
      <c r="L35">
        <v>2</v>
      </c>
    </row>
    <row r="36" spans="1:14">
      <c r="A36" t="s">
        <v>100</v>
      </c>
      <c r="B36" t="s">
        <v>101</v>
      </c>
      <c r="E36" t="s">
        <v>48</v>
      </c>
      <c r="F36" t="s">
        <v>102</v>
      </c>
      <c r="G36">
        <f xml:space="preserve"> 20 + 16</f>
        <v>36</v>
      </c>
      <c r="H36">
        <f>G36-J36-I36</f>
        <v>16</v>
      </c>
      <c r="I36">
        <f>K36*Toolboxes!B$1+L36*Toolboxes!B$2+M36*Toolboxes!B$3+N36*Toolboxes!B$4</f>
        <v>20</v>
      </c>
      <c r="L36">
        <v>1</v>
      </c>
    </row>
    <row r="37" spans="1:14">
      <c r="A37" t="s">
        <v>103</v>
      </c>
      <c r="G37">
        <f xml:space="preserve"> 40 + 4</f>
        <v>44</v>
      </c>
      <c r="H37">
        <f t="shared" ref="H37:H41" si="1">G37-J37-I37</f>
        <v>4</v>
      </c>
      <c r="I37">
        <f>K37*Toolboxes!B$1+L37*Toolboxes!B$2+M37*Toolboxes!B$3+N37*Toolboxes!B$4</f>
        <v>40</v>
      </c>
      <c r="L37">
        <v>1</v>
      </c>
      <c r="M37">
        <v>1</v>
      </c>
    </row>
    <row r="38" spans="1:14">
      <c r="A38" t="s">
        <v>104</v>
      </c>
      <c r="G38">
        <f xml:space="preserve"> 20 + 10</f>
        <v>30</v>
      </c>
      <c r="H38">
        <f t="shared" si="1"/>
        <v>10</v>
      </c>
      <c r="I38">
        <v>20</v>
      </c>
    </row>
    <row r="39" spans="1:14">
      <c r="A39" t="s">
        <v>105</v>
      </c>
      <c r="B39" t="s">
        <v>106</v>
      </c>
      <c r="G39">
        <f>20+8</f>
        <v>28</v>
      </c>
      <c r="H39">
        <f t="shared" si="1"/>
        <v>8</v>
      </c>
      <c r="I39">
        <v>20</v>
      </c>
      <c r="M39">
        <v>1</v>
      </c>
    </row>
    <row r="40" spans="1:14">
      <c r="A40" t="s">
        <v>107</v>
      </c>
      <c r="G40">
        <f>20+13</f>
        <v>33</v>
      </c>
      <c r="H40">
        <f t="shared" si="1"/>
        <v>13</v>
      </c>
      <c r="I40">
        <v>20</v>
      </c>
      <c r="M40">
        <v>1</v>
      </c>
    </row>
    <row r="41" spans="1:14">
      <c r="A41" t="s">
        <v>108</v>
      </c>
      <c r="G41">
        <v>21</v>
      </c>
      <c r="H41">
        <f t="shared" si="1"/>
        <v>1</v>
      </c>
      <c r="I41">
        <v>20</v>
      </c>
      <c r="K41">
        <v>1</v>
      </c>
    </row>
    <row r="42" spans="1:14">
      <c r="A42" t="s">
        <v>109</v>
      </c>
      <c r="H42">
        <f>G42-J42-I42</f>
        <v>0</v>
      </c>
      <c r="I42">
        <f>K42*Toolboxes!B$1+L42*Toolboxes!B$2+M42*Toolboxes!B$3+N42*Toolboxes!B$4</f>
        <v>0</v>
      </c>
    </row>
    <row r="43" spans="1:14">
      <c r="A43" t="s">
        <v>110</v>
      </c>
      <c r="H43">
        <f>G43-J43-I43</f>
        <v>0</v>
      </c>
      <c r="I43">
        <f>K43*Toolboxes!B$1+L43*Toolboxes!B$2+M43*Toolboxes!B$3+N43*Toolboxes!B$4</f>
        <v>0</v>
      </c>
    </row>
    <row r="44" spans="1:14">
      <c r="A44" t="s">
        <v>111</v>
      </c>
      <c r="H44">
        <f>G44-J44-I44</f>
        <v>-20</v>
      </c>
      <c r="I44">
        <f>K44*Toolboxes!B$1+L44*Toolboxes!B$2+M44*Toolboxes!B$3+N44*Toolboxes!B$4</f>
        <v>20</v>
      </c>
      <c r="N44">
        <v>1</v>
      </c>
    </row>
    <row r="45" spans="1:14">
      <c r="A45" t="s">
        <v>112</v>
      </c>
      <c r="H45">
        <f>G45-J45-I45</f>
        <v>-40</v>
      </c>
      <c r="I45">
        <f>K45*Toolboxes!B$1+L45*Toolboxes!B$2+M45*Toolboxes!B$3+N45*Toolboxes!B$4</f>
        <v>40</v>
      </c>
      <c r="N45">
        <v>2</v>
      </c>
    </row>
    <row r="46" spans="1:14">
      <c r="A46" t="s">
        <v>113</v>
      </c>
      <c r="H46">
        <f>G46-J46-I46</f>
        <v>-20</v>
      </c>
      <c r="I46">
        <f>K46*Toolboxes!B$1+L46*Toolboxes!B$2+M46*Toolboxes!B$3+N46*Toolboxes!B$4</f>
        <v>20</v>
      </c>
      <c r="N46">
        <v>1</v>
      </c>
    </row>
    <row r="47" spans="1:14">
      <c r="A47" t="s">
        <v>114</v>
      </c>
      <c r="H47">
        <f>G47-J47-I47</f>
        <v>-20</v>
      </c>
      <c r="I47">
        <f>K47*Toolboxes!B$1+L47*Toolboxes!B$2+M47*Toolboxes!B$3+N47*Toolboxes!B$4</f>
        <v>20</v>
      </c>
      <c r="N47">
        <v>1</v>
      </c>
    </row>
    <row r="48" spans="1:14">
      <c r="A48" t="s">
        <v>115</v>
      </c>
      <c r="H48">
        <f>G48-J48-I48</f>
        <v>-40</v>
      </c>
      <c r="I48">
        <f>K48*Toolboxes!B$1+L48*Toolboxes!B$2+M48*Toolboxes!B$3+N48*Toolboxes!B$4</f>
        <v>40</v>
      </c>
      <c r="N48">
        <v>2</v>
      </c>
    </row>
    <row r="49" spans="1:14">
      <c r="A49" t="s">
        <v>116</v>
      </c>
      <c r="H49">
        <f>G49-J49-I49</f>
        <v>-20</v>
      </c>
      <c r="I49">
        <f>K49*Toolboxes!B$1+L49*Toolboxes!B$2+M49*Toolboxes!B$3+N49*Toolboxes!B$4</f>
        <v>20</v>
      </c>
      <c r="N49">
        <v>1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2:H52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2:N52">
    <cfRule type="cellIs" dxfId="0" priority="7" operator="greaterThan">
      <formula>0</formula>
    </cfRule>
  </conditionalFormatting>
  <hyperlinks>
    <hyperlink ref="C5" r:id="rId1" xr:uid="{9FFC9E7B-A3BC-41DC-9E4A-9E1829241AA9}"/>
  </hyperlinks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5"/>
  <sheetData>
    <row r="1" spans="1:2">
      <c r="A1" t="s">
        <v>10</v>
      </c>
      <c r="B1">
        <v>20</v>
      </c>
    </row>
    <row r="2" spans="1:2">
      <c r="A2" t="s">
        <v>117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5"/>
  <sheetData>
    <row r="1" spans="1:8">
      <c r="A1" t="s">
        <v>118</v>
      </c>
      <c r="B1" t="s">
        <v>119</v>
      </c>
    </row>
    <row r="2" spans="1:8">
      <c r="A2" t="s">
        <v>120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  <c r="G2" t="s">
        <v>126</v>
      </c>
    </row>
    <row r="3" spans="1:8">
      <c r="A3" t="s">
        <v>120</v>
      </c>
      <c r="B3" t="s">
        <v>121</v>
      </c>
      <c r="C3" t="s">
        <v>122</v>
      </c>
      <c r="D3" s="3" t="s">
        <v>127</v>
      </c>
      <c r="E3" s="3" t="s">
        <v>128</v>
      </c>
      <c r="F3" s="3" t="s">
        <v>129</v>
      </c>
      <c r="G3" t="s">
        <v>126</v>
      </c>
      <c r="H3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Props1.xml><?xml version="1.0" encoding="utf-8"?>
<ds:datastoreItem xmlns:ds="http://schemas.openxmlformats.org/officeDocument/2006/customXml" ds:itemID="{ED5F3FA2-F157-4A54-88A9-DA8FEABFC56D}"/>
</file>

<file path=customXml/itemProps2.xml><?xml version="1.0" encoding="utf-8"?>
<ds:datastoreItem xmlns:ds="http://schemas.openxmlformats.org/officeDocument/2006/customXml" ds:itemID="{84604F91-3C59-4AE5-92E7-93618F763177}"/>
</file>

<file path=customXml/itemProps3.xml><?xml version="1.0" encoding="utf-8"?>
<ds:datastoreItem xmlns:ds="http://schemas.openxmlformats.org/officeDocument/2006/customXml" ds:itemID="{17D6B607-A9B3-43F0-AF54-4344976B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>Rinkens, Aricia</cp:lastModifiedBy>
  <cp:revision/>
  <dcterms:created xsi:type="dcterms:W3CDTF">2024-10-22T10:47:00Z</dcterms:created>
  <dcterms:modified xsi:type="dcterms:W3CDTF">2025-04-22T09:58:01Z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