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tuenl.sharepoint.com/sites/EST2020/Shared Documents/General/Inventory/"/>
    </mc:Choice>
  </mc:AlternateContent>
  <xr:revisionPtr revIDLastSave="0" documentId="8_{7F3C9C8A-DF2C-4C76-8484-593F40E7B29E}" xr6:coauthVersionLast="47" xr6:coauthVersionMax="47" xr10:uidLastSave="{00000000-0000-0000-0000-000000000000}"/>
  <bookViews>
    <workbookView xWindow="0" yWindow="500" windowWidth="28800" windowHeight="15980" xr2:uid="{B795D2B2-84D1-4D57-9EC8-769A1489C68E}"/>
  </bookViews>
  <sheets>
    <sheet name="Components" sheetId="1" r:id="rId1"/>
    <sheet name="Toolboxes" sheetId="2" r:id="rId2"/>
    <sheet name="Mis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H60" i="1" s="1"/>
  <c r="I43" i="1"/>
  <c r="H43" i="1" s="1"/>
  <c r="I32" i="1"/>
  <c r="H32" i="1" s="1"/>
  <c r="I33" i="1"/>
  <c r="H33" i="1" s="1"/>
  <c r="I34" i="1"/>
  <c r="H34" i="1" s="1"/>
  <c r="I6" i="1"/>
  <c r="H6" i="1" s="1"/>
  <c r="I2" i="1"/>
  <c r="H2" i="1" s="1"/>
  <c r="H14" i="1"/>
  <c r="I9" i="1"/>
  <c r="H9" i="1" s="1"/>
  <c r="H28" i="1"/>
  <c r="H29" i="1"/>
  <c r="G18" i="1"/>
  <c r="G5" i="1"/>
  <c r="I57" i="1"/>
  <c r="H57" i="1" s="1"/>
  <c r="I58" i="1"/>
  <c r="H58" i="1" s="1"/>
  <c r="I56" i="1"/>
  <c r="H56" i="1" s="1"/>
  <c r="I55" i="1"/>
  <c r="H55" i="1" s="1"/>
  <c r="I59" i="1"/>
  <c r="H59" i="1" s="1"/>
  <c r="I54" i="1"/>
  <c r="H54" i="1" s="1"/>
  <c r="I52" i="1"/>
  <c r="H52" i="1" s="1"/>
  <c r="I53" i="1"/>
  <c r="H53" i="1" s="1"/>
  <c r="H44" i="1"/>
  <c r="G4" i="1"/>
  <c r="H45" i="1"/>
  <c r="G41" i="1"/>
  <c r="H41" i="1" s="1"/>
  <c r="G40" i="1"/>
  <c r="H40" i="1" s="1"/>
  <c r="G15" i="1"/>
  <c r="G16" i="1"/>
  <c r="H51" i="1"/>
  <c r="G50" i="1"/>
  <c r="H50" i="1" s="1"/>
  <c r="G12" i="1"/>
  <c r="G19" i="1"/>
  <c r="G27" i="1"/>
  <c r="G31" i="1"/>
  <c r="G26" i="1"/>
  <c r="G8" i="1"/>
  <c r="G24" i="1"/>
  <c r="G30" i="1"/>
  <c r="G17" i="1"/>
  <c r="G20" i="1"/>
  <c r="G35" i="1"/>
  <c r="G22" i="1"/>
  <c r="G21" i="1"/>
  <c r="G37" i="1"/>
  <c r="G25" i="1"/>
  <c r="G11" i="1"/>
  <c r="G23" i="1"/>
  <c r="I3" i="1"/>
  <c r="I8" i="1"/>
  <c r="H7" i="1"/>
  <c r="I39" i="1"/>
  <c r="H39" i="1" s="1"/>
  <c r="H42" i="1"/>
  <c r="I46" i="1"/>
  <c r="H46" i="1" s="1"/>
  <c r="I30" i="1"/>
  <c r="I38" i="1"/>
  <c r="I37" i="1"/>
  <c r="I10" i="1"/>
  <c r="H10" i="1" s="1"/>
  <c r="I5" i="1"/>
  <c r="H5" i="1" s="1"/>
  <c r="I47" i="1"/>
  <c r="H47" i="1" s="1"/>
  <c r="I13" i="1"/>
  <c r="H13" i="1" s="1"/>
  <c r="I48" i="1"/>
  <c r="H48" i="1" s="1"/>
  <c r="I12" i="1"/>
  <c r="H12" i="1" s="1"/>
  <c r="I49" i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36" i="1"/>
  <c r="H36" i="1" s="1"/>
  <c r="I11" i="1"/>
  <c r="H11" i="1" s="1"/>
  <c r="I35" i="1"/>
  <c r="H35" i="1" s="1"/>
  <c r="I31" i="1"/>
  <c r="I4" i="1"/>
  <c r="H4" i="1" s="1"/>
  <c r="H8" i="1"/>
  <c r="H3" i="1"/>
  <c r="H38" i="1"/>
  <c r="H37" i="1"/>
  <c r="H49" i="1"/>
  <c r="H31" i="1" l="1"/>
  <c r="H30" i="1"/>
</calcChain>
</file>

<file path=xl/sharedStrings.xml><?xml version="1.0" encoding="utf-8"?>
<sst xmlns="http://schemas.openxmlformats.org/spreadsheetml/2006/main" count="222" uniqueCount="177">
  <si>
    <t>Name</t>
  </si>
  <si>
    <t>Description</t>
  </si>
  <si>
    <t>Links</t>
  </si>
  <si>
    <t>Picture</t>
  </si>
  <si>
    <t>Supplier</t>
  </si>
  <si>
    <t>ID</t>
  </si>
  <si>
    <t>Stock</t>
  </si>
  <si>
    <t>Beschikbaar</t>
  </si>
  <si>
    <t>Required</t>
  </si>
  <si>
    <t>Broken</t>
  </si>
  <si>
    <t>Gravity</t>
  </si>
  <si>
    <t xml:space="preserve">Pneumatic </t>
  </si>
  <si>
    <t>Hydraulic</t>
  </si>
  <si>
    <t>Thermal</t>
  </si>
  <si>
    <t>group board</t>
  </si>
  <si>
    <t>including PCB</t>
  </si>
  <si>
    <t>EST-E0001</t>
  </si>
  <si>
    <t>Arduino UNO</t>
  </si>
  <si>
    <t>Arduino prototyping board</t>
  </si>
  <si>
    <t>(documentation,https://docs.arduino.cc/hardware/uno-rev3/)</t>
  </si>
  <si>
    <t>On board</t>
  </si>
  <si>
    <t>Aliexpress</t>
  </si>
  <si>
    <t>EST-E0002</t>
  </si>
  <si>
    <t>power supply</t>
  </si>
  <si>
    <t>12V 1A DC 5.5-2.5</t>
  </si>
  <si>
    <t>EST-E0003</t>
  </si>
  <si>
    <t>adjustable powers supply</t>
  </si>
  <si>
    <t xml:space="preserve">3.3 to 24V DC 2A. </t>
  </si>
  <si>
    <t>Internet</t>
  </si>
  <si>
    <t>EST-E0004</t>
  </si>
  <si>
    <t>power supply thermal</t>
  </si>
  <si>
    <t>EST-E0005</t>
  </si>
  <si>
    <t xml:space="preserve">temperature sensor </t>
  </si>
  <si>
    <t xml:space="preserve">DS18B20 </t>
  </si>
  <si>
    <t>(specs,https://www.tinytronics.nl/product_files/000946_DS18B20_datasheet.pdf)</t>
  </si>
  <si>
    <t>EST-S0001</t>
  </si>
  <si>
    <t>water flow sensor</t>
  </si>
  <si>
    <t>measure water flow</t>
  </si>
  <si>
    <t>(specs, https://www.tinytronics.nl/en/sensors/liquid/yf-s401-water-flow-sensor)</t>
  </si>
  <si>
    <t>EST-S0002</t>
  </si>
  <si>
    <t>ultrasonic sensor</t>
  </si>
  <si>
    <t>measure distance</t>
  </si>
  <si>
    <t>(specs, https://www.tinytronics.nl/en/sensors/distance/ultrasonic-sensor-hy-srf05)</t>
  </si>
  <si>
    <t>EST-S0003</t>
  </si>
  <si>
    <t>air flow sensor ( PF2A521-F03-1 )</t>
  </si>
  <si>
    <t>(specs,PF2A521.pdf)</t>
  </si>
  <si>
    <t>SMC</t>
  </si>
  <si>
    <t>EST-S0004</t>
  </si>
  <si>
    <t>SMC pressure sensor</t>
  </si>
  <si>
    <t>(specs,PSE570.pdf)</t>
  </si>
  <si>
    <t>EST-S0005</t>
  </si>
  <si>
    <t>power sensor for DC Motor</t>
  </si>
  <si>
    <t>(specs, https://nl.aliexpress.com/item/1005003819758065.html?srcSns=sns_Copy&amp;spreadType=socialShare&amp;bizType=ProductDetail&amp;social_params=60501622654&amp;aff_fcid=8b74fdab2db5447b8ea76a0f14118359-1713377130251-01662-_EQtoqmV&amp;tt=MG&amp;aff_fsk=_EQtoqmV&amp;aff_platform=default&amp;sk=_EQtoqmV&amp;aff_trace_key=8b74fdab2db5447b8ea76a0f14118359-1713377130251-01662-_EQtoqmV&amp;shareId=60501622654&amp;businessType=ProductDetail&amp;platform=AE&amp;terminal_id=18a73b87c1d841e295dd3dd0d265d371&amp;afSmartRedirect=y&amp;gatewayAdapt=glo2nld)</t>
  </si>
  <si>
    <t>EST-S0006</t>
  </si>
  <si>
    <t>light slot sensor</t>
  </si>
  <si>
    <t>(specs,https://www.tinytronics.nl/en/sensors/optical/light-slots/licht-slot-sensor-module-10mm)</t>
  </si>
  <si>
    <t>EST-S0007</t>
  </si>
  <si>
    <t>acceleration sensor</t>
  </si>
  <si>
    <t>(specs,https://www.tinytronics.nl/en/sensors/acceleration-rotation/adxl345-digital-3-axis-accelerometer-module-v2)</t>
  </si>
  <si>
    <t>EST-S0008</t>
  </si>
  <si>
    <t>connector (WNX-02-F02V-F02V-F02V)</t>
  </si>
  <si>
    <t>EST-C0001</t>
  </si>
  <si>
    <t>connector (WNT-F02V-02-F02V)</t>
  </si>
  <si>
    <t>EST-C0002</t>
  </si>
  <si>
    <t>connector (WNH-F03-F02V)</t>
  </si>
  <si>
    <t>EST-C0003</t>
  </si>
  <si>
    <t>connector (WNH-F02-F03)</t>
  </si>
  <si>
    <t>EST-C0004</t>
  </si>
  <si>
    <t>connector (WNH-04-F2V)</t>
  </si>
  <si>
    <t>EST-C0005</t>
  </si>
  <si>
    <t>connector (WNH-02-02)</t>
  </si>
  <si>
    <t>EST-C0006</t>
  </si>
  <si>
    <t>connector (AKH06A CHECKA)</t>
  </si>
  <si>
    <t>EST-C0007</t>
  </si>
  <si>
    <t>connector (AKH06B CHECKB)</t>
  </si>
  <si>
    <t>EST-C0008</t>
  </si>
  <si>
    <t>connector (KQ2H04-02NS)</t>
  </si>
  <si>
    <t>EST-C0009</t>
  </si>
  <si>
    <t>connector (KQ2H06-02NS)</t>
  </si>
  <si>
    <t>EST-C0010</t>
  </si>
  <si>
    <t>connector (KQ2L04-02GS1)</t>
  </si>
  <si>
    <t>EST-C0011</t>
  </si>
  <si>
    <t>connector (KQ2H06-08A)</t>
  </si>
  <si>
    <t>EST-C0012</t>
  </si>
  <si>
    <t>connector (KQ2R04-06A)</t>
  </si>
  <si>
    <t>EST-C0013</t>
  </si>
  <si>
    <t>connector (SOK 2X BI 3/8 CHROOM)</t>
  </si>
  <si>
    <t>Hornbach</t>
  </si>
  <si>
    <t>EST-C0014</t>
  </si>
  <si>
    <t>connector (Draad messing plug)</t>
  </si>
  <si>
    <t>EST-C0015</t>
  </si>
  <si>
    <t>ball valve</t>
  </si>
  <si>
    <t>EST-C0016</t>
  </si>
  <si>
    <t>Teflon tape</t>
  </si>
  <si>
    <t>gamma</t>
  </si>
  <si>
    <t>EST-C0017</t>
  </si>
  <si>
    <t>hose OD 4 mm</t>
  </si>
  <si>
    <t>EST-C0018</t>
  </si>
  <si>
    <t>hose OB 6 mm</t>
  </si>
  <si>
    <t>EST-C0019</t>
  </si>
  <si>
    <t>hose OD 8mm</t>
  </si>
  <si>
    <t>EST-C0020</t>
  </si>
  <si>
    <t>SMC pressure regulator</t>
  </si>
  <si>
    <t>set at 6 bar</t>
  </si>
  <si>
    <t>EST-P0001</t>
  </si>
  <si>
    <t>sound damper</t>
  </si>
  <si>
    <t>EST-P0002</t>
  </si>
  <si>
    <t>pressure tank</t>
  </si>
  <si>
    <t>max 6 bar</t>
  </si>
  <si>
    <t>EST-P0003</t>
  </si>
  <si>
    <t>bicycle pump</t>
  </si>
  <si>
    <t>EST-P0004</t>
  </si>
  <si>
    <t>water tank pvc</t>
  </si>
  <si>
    <t>Water tank with inlet/outlet</t>
  </si>
  <si>
    <t>HB</t>
  </si>
  <si>
    <t>EST-H0001</t>
  </si>
  <si>
    <t>nut water tank</t>
  </si>
  <si>
    <t xml:space="preserve">	</t>
  </si>
  <si>
    <t>EST-H0002</t>
  </si>
  <si>
    <t>Rubber sealing washer</t>
  </si>
  <si>
    <t>EST-H0003</t>
  </si>
  <si>
    <t>water tank holder</t>
  </si>
  <si>
    <t>EST-H0004</t>
  </si>
  <si>
    <t>ultrasonic sensor holder</t>
  </si>
  <si>
    <t>EST-H0005</t>
  </si>
  <si>
    <t>waterpump</t>
  </si>
  <si>
    <t>EST-H0006</t>
  </si>
  <si>
    <t>Jerrycan</t>
  </si>
  <si>
    <t>EST-H0007</t>
  </si>
  <si>
    <t>measuring cup 3L</t>
  </si>
  <si>
    <t>EST-H0008</t>
  </si>
  <si>
    <t>DC Motor</t>
  </si>
  <si>
    <t>Motor with adjustable gear ratios. Max 24v</t>
  </si>
  <si>
    <t>(specs, https://nl.rs-online.com/web/p/dc-motors/2389822)</t>
  </si>
  <si>
    <t>RS</t>
  </si>
  <si>
    <t>EST-G0001</t>
  </si>
  <si>
    <t xml:space="preserve">mass </t>
  </si>
  <si>
    <t>EST-G0002</t>
  </si>
  <si>
    <t>drum set</t>
  </si>
  <si>
    <t>3D</t>
  </si>
  <si>
    <t>EST-G0003</t>
  </si>
  <si>
    <t>load cell (DCjack to terminal)</t>
  </si>
  <si>
    <t>EST-G0004</t>
  </si>
  <si>
    <t>breadboard</t>
  </si>
  <si>
    <t>EST-G0005</t>
  </si>
  <si>
    <t>rope</t>
  </si>
  <si>
    <t>EST-G0006</t>
  </si>
  <si>
    <t>resistors</t>
  </si>
  <si>
    <t>EST-G0007</t>
  </si>
  <si>
    <t>heat controller</t>
  </si>
  <si>
    <t>EST-T0001</t>
  </si>
  <si>
    <t>aluminium block</t>
  </si>
  <si>
    <t>EST-T0002</t>
  </si>
  <si>
    <t>aluminium block holder</t>
  </si>
  <si>
    <t>EST-T0003</t>
  </si>
  <si>
    <t>heating element</t>
  </si>
  <si>
    <t>EST-T0004</t>
  </si>
  <si>
    <t>insulation disks</t>
  </si>
  <si>
    <t>EST-T0005</t>
  </si>
  <si>
    <t>temperature sensor to terminal</t>
  </si>
  <si>
    <t>EST-T0006</t>
  </si>
  <si>
    <t>sand</t>
  </si>
  <si>
    <t>EST-T0007</t>
  </si>
  <si>
    <t>Pneumatic</t>
  </si>
  <si>
    <t>4 (2x2) +1x(4x2)</t>
  </si>
  <si>
    <t>var power supp</t>
  </si>
  <si>
    <t>6 (2x2)</t>
  </si>
  <si>
    <t>2x voetje</t>
  </si>
  <si>
    <t xml:space="preserve">strip </t>
  </si>
  <si>
    <t>1x baco</t>
  </si>
  <si>
    <t xml:space="preserve">platkop </t>
  </si>
  <si>
    <t>kruiskop</t>
  </si>
  <si>
    <t>teflon</t>
  </si>
  <si>
    <t/>
  </si>
  <si>
    <t>'</t>
  </si>
  <si>
    <t xml:space="preserve">' </t>
  </si>
  <si>
    <t>kleinpvc tankje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</si>
</sst>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9"/>
      <color rgb="FF000000"/>
      <name val="Open Sans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4" fillId="0" borderId="0" xfId="0" applyFont="1"/>
    <xf numFmtId="0" fontId="2" fillId="0" borderId="1" xfId="1" applyFill="1" applyBorder="1" applyAlignment="1"/>
    <xf numFmtId="0" fontId="5" fillId="2" borderId="1" xfId="0" applyFont="1" applyFill="1" applyBorder="1" applyAlignment="1"/>
  </cellXfs>
  <cellStyles count="2">
    <cellStyle name="Hyperlink" xfId="1" builtinId="8"/>
    <cellStyle name="Normal" xfId="0" builtinId="0"/>
  </cellStyles>
  <dxfs count="5"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fgColor rgb="FFFFFF9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69B98-0BD3-6F4A-8A7B-E3E9EDB4ADF1}" name="Table1" displayName="Table1" ref="A1:N60" totalsRowShown="0">
  <autoFilter ref="A1:N60" xr:uid="{7DC69B98-0BD3-6F4A-8A7B-E3E9EDB4ADF1}"/>
  <tableColumns count="14">
    <tableColumn id="1" xr3:uid="{E99DB23D-5EA5-5245-8B4B-981E39D03E25}" name="Name"/>
    <tableColumn id="2" xr3:uid="{8239B4C0-BCF3-0445-B10A-C84239A2EF89}" name="Description"/>
    <tableColumn id="3" xr3:uid="{D9F5B246-2D06-544D-8256-2199C40940D8}" name="Links"/>
    <tableColumn id="4" xr3:uid="{7569760B-C63B-524C-A69D-E9C2DE6CA4DC}" name="Picture"/>
    <tableColumn id="5" xr3:uid="{A4903F5E-982C-544D-8B72-D43093BAEFD5}" name="Supplier"/>
    <tableColumn id="6" xr3:uid="{9669D031-678D-2048-8148-D5C079D35F68}" name="ID"/>
    <tableColumn id="7" xr3:uid="{9FC22535-4897-1C42-BFB1-B4FDE418DB3F}" name="Stock"/>
    <tableColumn id="8" xr3:uid="{C63EAE74-B151-2A49-B3CD-030D148F667F}" name="Beschikbaar">
      <calculatedColumnFormula>G2-J2-I2</calculatedColumnFormula>
    </tableColumn>
    <tableColumn id="9" xr3:uid="{77762EB2-AA64-A64C-B30F-08D4F203695A}" name="Required">
      <calculatedColumnFormula>K2*Toolboxes!B$1+L2*Toolboxes!B$2+M2*Toolboxes!B$3+N2*Toolboxes!B$4</calculatedColumnFormula>
    </tableColumn>
    <tableColumn id="10" xr3:uid="{8773DAFA-5E9A-DF48-A7B3-5FB4A8CCD49E}" name="Broken"/>
    <tableColumn id="11" xr3:uid="{710067E8-91EB-244F-871F-21AACCBD8DEE}" name="Gravity"/>
    <tableColumn id="12" xr3:uid="{050F5F9F-B42D-A44F-BB9B-AF9E69C2982C}" name="Pneumatic "/>
    <tableColumn id="13" xr3:uid="{01BEC54C-FD3D-F149-A748-779377CB2494}" name="Hydraulic"/>
    <tableColumn id="14" xr3:uid="{8CE6A97A-BD80-8D41-8DBD-148DA15B09C4}" name="The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e.arduino.cc/en-nl/products/arduino-uno-rev3?srsltid=AfmBOoqV6nKlv28zGLP7TRCnfL7lt0ZwXx8Yo48ohQyyKPPxEWplbDm5" TargetMode="External"/><Relationship Id="rId1" Type="http://schemas.openxmlformats.org/officeDocument/2006/relationships/hyperlink" Target="https://www.bitsandparts.nl/Temperatuursensor-1-wire-Waterdicht-Dallas-DS18B20-2-meter-p109707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C56F-212F-4EB6-9B74-522C3257755A}">
  <dimension ref="A1:N60"/>
  <sheetViews>
    <sheetView tabSelected="1" zoomScale="98" zoomScaleNormal="118" workbookViewId="0">
      <pane xSplit="1" topLeftCell="B1" activePane="topRight" state="frozen"/>
      <selection pane="topRight" activeCell="C21" sqref="C21"/>
    </sheetView>
  </sheetViews>
  <sheetFormatPr defaultColWidth="8.85546875" defaultRowHeight="15"/>
  <cols>
    <col min="1" max="1" width="35.28515625" bestFit="1" customWidth="1"/>
    <col min="2" max="2" width="32.7109375" bestFit="1" customWidth="1"/>
    <col min="3" max="3" width="58.42578125" customWidth="1"/>
    <col min="4" max="4" width="9.42578125" bestFit="1" customWidth="1"/>
    <col min="5" max="5" width="11.85546875" bestFit="1" customWidth="1"/>
    <col min="6" max="6" width="10.7109375" bestFit="1" customWidth="1"/>
    <col min="7" max="7" width="8.140625" bestFit="1" customWidth="1"/>
    <col min="8" max="8" width="13.28515625" bestFit="1" customWidth="1"/>
    <col min="9" max="9" width="11" bestFit="1" customWidth="1"/>
    <col min="10" max="11" width="9.28515625" bestFit="1" customWidth="1"/>
    <col min="12" max="12" width="12.42578125" bestFit="1" customWidth="1"/>
    <col min="13" max="13" width="11.140625" bestFit="1" customWidth="1"/>
    <col min="14" max="14" width="10.140625" bestFit="1" customWidth="1"/>
    <col min="16" max="16" width="14.28515625" bestFit="1" customWidth="1"/>
    <col min="19" max="19" width="13.85546875" bestFit="1" customWidth="1"/>
    <col min="20" max="20" width="10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F2" t="s">
        <v>16</v>
      </c>
      <c r="H2">
        <f t="shared" ref="H2:H43" si="0">G2-J2-I2</f>
        <v>0</v>
      </c>
      <c r="I2">
        <f>K2*Toolboxes!B$1+L2*Toolboxes!B$2+M2*Toolboxes!B$3+N2*Toolboxes!B$4</f>
        <v>0</v>
      </c>
    </row>
    <row r="3" spans="1:14">
      <c r="A3" t="s">
        <v>17</v>
      </c>
      <c r="B3" t="s">
        <v>18</v>
      </c>
      <c r="C3" s="5" t="s">
        <v>19</v>
      </c>
      <c r="D3" t="s">
        <v>20</v>
      </c>
      <c r="E3" t="s">
        <v>21</v>
      </c>
      <c r="F3" t="s">
        <v>22</v>
      </c>
      <c r="G3">
        <v>100</v>
      </c>
      <c r="H3">
        <f t="shared" si="0"/>
        <v>20</v>
      </c>
      <c r="I3">
        <f>K3*Toolboxes!B$1+L3*Toolboxes!B$2+M3*Toolboxes!B$3+N3*Toolboxes!B$4</f>
        <v>80</v>
      </c>
      <c r="K3">
        <v>1</v>
      </c>
      <c r="L3">
        <v>1</v>
      </c>
      <c r="M3">
        <v>1</v>
      </c>
      <c r="N3">
        <v>1</v>
      </c>
    </row>
    <row r="4" spans="1:14">
      <c r="A4" t="s">
        <v>23</v>
      </c>
      <c r="B4" t="s">
        <v>24</v>
      </c>
      <c r="E4" t="s">
        <v>21</v>
      </c>
      <c r="F4" t="s">
        <v>25</v>
      </c>
      <c r="G4">
        <f>80+27</f>
        <v>107</v>
      </c>
      <c r="H4">
        <f t="shared" si="0"/>
        <v>47</v>
      </c>
      <c r="I4">
        <f>K4*Toolboxes!B$1+L4*Toolboxes!B$2+M4*Toolboxes!B$3+N4*Toolboxes!B$4</f>
        <v>60</v>
      </c>
      <c r="K4">
        <v>1</v>
      </c>
      <c r="L4">
        <v>1</v>
      </c>
      <c r="M4">
        <v>1</v>
      </c>
    </row>
    <row r="5" spans="1:14">
      <c r="A5" t="s">
        <v>26</v>
      </c>
      <c r="B5" t="s">
        <v>27</v>
      </c>
      <c r="D5" t="s">
        <v>28</v>
      </c>
      <c r="E5" t="s">
        <v>21</v>
      </c>
      <c r="F5" t="s">
        <v>29</v>
      </c>
      <c r="G5">
        <f>20+1</f>
        <v>21</v>
      </c>
      <c r="H5">
        <f t="shared" si="0"/>
        <v>1</v>
      </c>
      <c r="I5">
        <f>K5*Toolboxes!B$1+L5*Toolboxes!B$2+M5*Toolboxes!B$3+N5*Toolboxes!B$4</f>
        <v>20</v>
      </c>
      <c r="K5">
        <v>1</v>
      </c>
    </row>
    <row r="6" spans="1:14">
      <c r="A6" t="s">
        <v>30</v>
      </c>
      <c r="F6" t="s">
        <v>31</v>
      </c>
      <c r="G6">
        <v>19</v>
      </c>
      <c r="H6">
        <f t="shared" si="0"/>
        <v>-1</v>
      </c>
      <c r="I6">
        <f>K6*Toolboxes!B$1+L6*Toolboxes!B$2+M6*Toolboxes!B$3+N6*Toolboxes!B$4</f>
        <v>20</v>
      </c>
      <c r="N6">
        <v>1</v>
      </c>
    </row>
    <row r="7" spans="1:14">
      <c r="A7" t="s">
        <v>32</v>
      </c>
      <c r="B7" t="s">
        <v>33</v>
      </c>
      <c r="C7" s="2" t="s">
        <v>34</v>
      </c>
      <c r="D7" t="s">
        <v>28</v>
      </c>
      <c r="E7" t="s">
        <v>21</v>
      </c>
      <c r="F7" t="s">
        <v>35</v>
      </c>
      <c r="G7">
        <v>18</v>
      </c>
      <c r="H7">
        <f t="shared" si="0"/>
        <v>-22</v>
      </c>
      <c r="I7">
        <v>40</v>
      </c>
      <c r="N7">
        <v>2</v>
      </c>
    </row>
    <row r="8" spans="1:14">
      <c r="A8" t="s">
        <v>36</v>
      </c>
      <c r="B8" t="s">
        <v>37</v>
      </c>
      <c r="C8" t="s">
        <v>38</v>
      </c>
      <c r="D8" t="s">
        <v>20</v>
      </c>
      <c r="E8" t="s">
        <v>21</v>
      </c>
      <c r="F8" t="s">
        <v>39</v>
      </c>
      <c r="G8">
        <f xml:space="preserve"> 20 + 12</f>
        <v>32</v>
      </c>
      <c r="H8">
        <f t="shared" si="0"/>
        <v>12</v>
      </c>
      <c r="I8">
        <f>K8*Toolboxes!B$1+L8*Toolboxes!B$2+M8*Toolboxes!B$3+N8*Toolboxes!B$4</f>
        <v>20</v>
      </c>
      <c r="M8">
        <v>1</v>
      </c>
    </row>
    <row r="9" spans="1:14">
      <c r="A9" t="s">
        <v>40</v>
      </c>
      <c r="B9" t="s">
        <v>41</v>
      </c>
      <c r="C9" t="s">
        <v>42</v>
      </c>
      <c r="F9" t="s">
        <v>43</v>
      </c>
      <c r="H9">
        <f t="shared" si="0"/>
        <v>0</v>
      </c>
      <c r="I9">
        <f>K9*Toolboxes!B$1+L9*Toolboxes!B$2+M9*Toolboxes!B$3+N9*Toolboxes!B$4</f>
        <v>0</v>
      </c>
    </row>
    <row r="10" spans="1:14">
      <c r="A10" t="s">
        <v>44</v>
      </c>
      <c r="C10" s="6" t="s">
        <v>45</v>
      </c>
      <c r="D10" t="s">
        <v>20</v>
      </c>
      <c r="E10" t="s">
        <v>46</v>
      </c>
      <c r="F10" t="s">
        <v>47</v>
      </c>
      <c r="G10">
        <v>5</v>
      </c>
      <c r="H10">
        <f t="shared" si="0"/>
        <v>5</v>
      </c>
      <c r="I10">
        <f>K10*Toolboxes!B$1+L10*Toolboxes!B$2+M10*Toolboxes!B$3+N10*Toolboxes!B$4</f>
        <v>0</v>
      </c>
    </row>
    <row r="11" spans="1:14">
      <c r="A11" t="s">
        <v>48</v>
      </c>
      <c r="C11" s="6" t="s">
        <v>49</v>
      </c>
      <c r="E11" t="s">
        <v>46</v>
      </c>
      <c r="F11" t="s">
        <v>50</v>
      </c>
      <c r="G11">
        <f xml:space="preserve"> 40+1</f>
        <v>41</v>
      </c>
      <c r="H11">
        <f t="shared" si="0"/>
        <v>1</v>
      </c>
      <c r="I11">
        <f>K11*Toolboxes!B$1+L11*Toolboxes!B$2+M11*Toolboxes!B$3+N11*Toolboxes!B$4</f>
        <v>40</v>
      </c>
      <c r="L11">
        <v>2</v>
      </c>
    </row>
    <row r="12" spans="1:14">
      <c r="A12" t="s">
        <v>51</v>
      </c>
      <c r="C12" t="s">
        <v>52</v>
      </c>
      <c r="D12" t="s">
        <v>20</v>
      </c>
      <c r="E12" t="s">
        <v>21</v>
      </c>
      <c r="F12" t="s">
        <v>53</v>
      </c>
      <c r="G12">
        <f>20+1</f>
        <v>21</v>
      </c>
      <c r="H12">
        <f t="shared" si="0"/>
        <v>1</v>
      </c>
      <c r="I12">
        <f>K12*Toolboxes!B$1+L12*Toolboxes!B$2+M12*Toolboxes!B$3+N12*Toolboxes!B$4</f>
        <v>20</v>
      </c>
      <c r="K12">
        <v>1</v>
      </c>
    </row>
    <row r="13" spans="1:14">
      <c r="A13" t="s">
        <v>54</v>
      </c>
      <c r="C13" t="s">
        <v>55</v>
      </c>
      <c r="D13" t="s">
        <v>20</v>
      </c>
      <c r="E13" t="s">
        <v>21</v>
      </c>
      <c r="F13" t="s">
        <v>56</v>
      </c>
      <c r="G13">
        <v>24</v>
      </c>
      <c r="H13">
        <f t="shared" si="0"/>
        <v>4</v>
      </c>
      <c r="I13">
        <f>K13*Toolboxes!B$1+L13*Toolboxes!B$2+M13*Toolboxes!B$3+N13*Toolboxes!B$4</f>
        <v>20</v>
      </c>
      <c r="K13">
        <v>1</v>
      </c>
    </row>
    <row r="14" spans="1:14">
      <c r="A14" t="s">
        <v>57</v>
      </c>
      <c r="C14" t="s">
        <v>58</v>
      </c>
      <c r="D14" t="s">
        <v>20</v>
      </c>
      <c r="E14" t="s">
        <v>21</v>
      </c>
      <c r="F14" t="s">
        <v>59</v>
      </c>
      <c r="G14">
        <v>45</v>
      </c>
      <c r="H14">
        <f t="shared" si="0"/>
        <v>25</v>
      </c>
      <c r="I14">
        <v>20</v>
      </c>
      <c r="K14">
        <v>1</v>
      </c>
    </row>
    <row r="15" spans="1:14">
      <c r="A15" t="s">
        <v>60</v>
      </c>
      <c r="E15" t="s">
        <v>46</v>
      </c>
      <c r="F15" t="s">
        <v>61</v>
      </c>
      <c r="G15">
        <f>40+28</f>
        <v>68</v>
      </c>
      <c r="H15">
        <f t="shared" si="0"/>
        <v>28</v>
      </c>
      <c r="I15">
        <f>K15*Toolboxes!B$1+L15*Toolboxes!B$2+M15*Toolboxes!B$3+N15*Toolboxes!B$4</f>
        <v>40</v>
      </c>
      <c r="L15">
        <v>1</v>
      </c>
      <c r="M15">
        <v>1</v>
      </c>
    </row>
    <row r="16" spans="1:14">
      <c r="A16" t="s">
        <v>62</v>
      </c>
      <c r="E16" t="s">
        <v>46</v>
      </c>
      <c r="F16" t="s">
        <v>63</v>
      </c>
      <c r="G16">
        <f>40+38</f>
        <v>78</v>
      </c>
      <c r="H16">
        <f t="shared" si="0"/>
        <v>38</v>
      </c>
      <c r="I16">
        <f>K16*Toolboxes!B$1+L16*Toolboxes!B$2+M16*Toolboxes!B$3+N16*Toolboxes!B$4</f>
        <v>40</v>
      </c>
      <c r="L16">
        <v>1</v>
      </c>
      <c r="M16">
        <v>1</v>
      </c>
    </row>
    <row r="17" spans="1:13">
      <c r="A17" t="s">
        <v>64</v>
      </c>
      <c r="E17" t="s">
        <v>46</v>
      </c>
      <c r="F17" t="s">
        <v>65</v>
      </c>
      <c r="G17">
        <f>40+32</f>
        <v>72</v>
      </c>
      <c r="H17">
        <f t="shared" si="0"/>
        <v>32</v>
      </c>
      <c r="I17">
        <f>K17*Toolboxes!B$1+L17*Toolboxes!B$2+M17*Toolboxes!B$3+N17*Toolboxes!B$4</f>
        <v>40</v>
      </c>
      <c r="L17">
        <v>2</v>
      </c>
    </row>
    <row r="18" spans="1:13">
      <c r="A18" t="s">
        <v>66</v>
      </c>
      <c r="E18" t="s">
        <v>46</v>
      </c>
      <c r="F18" t="s">
        <v>67</v>
      </c>
      <c r="G18">
        <f>20+16</f>
        <v>36</v>
      </c>
      <c r="H18">
        <f t="shared" si="0"/>
        <v>-44</v>
      </c>
      <c r="I18">
        <f>K18*Toolboxes!B$1+L18*Toolboxes!B$2+M18*Toolboxes!B$3+N18*Toolboxes!B$4</f>
        <v>80</v>
      </c>
      <c r="L18">
        <v>4</v>
      </c>
    </row>
    <row r="19" spans="1:13">
      <c r="A19" t="s">
        <v>68</v>
      </c>
      <c r="E19" t="s">
        <v>46</v>
      </c>
      <c r="F19" t="s">
        <v>69</v>
      </c>
      <c r="G19">
        <f>80+29</f>
        <v>109</v>
      </c>
      <c r="H19">
        <f t="shared" si="0"/>
        <v>29</v>
      </c>
      <c r="I19">
        <f>K19*Toolboxes!B$1+L19*Toolboxes!B$2+M19*Toolboxes!B$3+N19*Toolboxes!B$4</f>
        <v>80</v>
      </c>
      <c r="L19">
        <v>4</v>
      </c>
    </row>
    <row r="20" spans="1:13">
      <c r="A20" t="s">
        <v>70</v>
      </c>
      <c r="E20" t="s">
        <v>46</v>
      </c>
      <c r="F20" t="s">
        <v>71</v>
      </c>
      <c r="G20">
        <f>40+18</f>
        <v>58</v>
      </c>
      <c r="H20">
        <f t="shared" si="0"/>
        <v>18</v>
      </c>
      <c r="I20">
        <f>K20*Toolboxes!B$1+L20*Toolboxes!B$2+M20*Toolboxes!B$3+N20*Toolboxes!B$4</f>
        <v>40</v>
      </c>
      <c r="L20">
        <v>2</v>
      </c>
    </row>
    <row r="21" spans="1:13">
      <c r="A21" t="s">
        <v>72</v>
      </c>
      <c r="E21" t="s">
        <v>46</v>
      </c>
      <c r="F21" t="s">
        <v>73</v>
      </c>
      <c r="G21">
        <f>40+11</f>
        <v>51</v>
      </c>
      <c r="H21">
        <f t="shared" si="0"/>
        <v>11</v>
      </c>
      <c r="I21">
        <f>K21*Toolboxes!B$1+L21*Toolboxes!B$2+M21*Toolboxes!B$3+N21*Toolboxes!B$4</f>
        <v>40</v>
      </c>
      <c r="L21">
        <v>2</v>
      </c>
    </row>
    <row r="22" spans="1:13">
      <c r="A22" t="s">
        <v>74</v>
      </c>
      <c r="E22" t="s">
        <v>46</v>
      </c>
      <c r="F22" t="s">
        <v>75</v>
      </c>
      <c r="G22">
        <f>40+10</f>
        <v>50</v>
      </c>
      <c r="H22">
        <f t="shared" si="0"/>
        <v>10</v>
      </c>
      <c r="I22">
        <f>K22*Toolboxes!B$1+L22*Toolboxes!B$2+M22*Toolboxes!B$3+N22*Toolboxes!B$4</f>
        <v>40</v>
      </c>
      <c r="L22">
        <v>2</v>
      </c>
    </row>
    <row r="23" spans="1:13">
      <c r="A23" t="s">
        <v>76</v>
      </c>
      <c r="E23" t="s">
        <v>46</v>
      </c>
      <c r="F23" t="s">
        <v>77</v>
      </c>
      <c r="G23">
        <f>80+2</f>
        <v>82</v>
      </c>
      <c r="H23">
        <f t="shared" si="0"/>
        <v>2</v>
      </c>
      <c r="I23">
        <f>K23*Toolboxes!B$1+L23*Toolboxes!B$2+M23*Toolboxes!B$3+N23*Toolboxes!B$4</f>
        <v>80</v>
      </c>
      <c r="L23">
        <v>2</v>
      </c>
      <c r="M23">
        <v>2</v>
      </c>
    </row>
    <row r="24" spans="1:13">
      <c r="A24" t="s">
        <v>78</v>
      </c>
      <c r="E24" t="s">
        <v>46</v>
      </c>
      <c r="F24" t="s">
        <v>79</v>
      </c>
      <c r="G24">
        <f>80+24</f>
        <v>104</v>
      </c>
      <c r="H24">
        <f t="shared" si="0"/>
        <v>24</v>
      </c>
      <c r="I24">
        <f>K24*Toolboxes!B$1+L24*Toolboxes!B$2+M24*Toolboxes!B$3+N24*Toolboxes!B$4</f>
        <v>80</v>
      </c>
      <c r="L24">
        <v>2</v>
      </c>
      <c r="M24">
        <v>2</v>
      </c>
    </row>
    <row r="25" spans="1:13">
      <c r="A25" t="s">
        <v>80</v>
      </c>
      <c r="E25" t="s">
        <v>46</v>
      </c>
      <c r="F25" t="s">
        <v>81</v>
      </c>
      <c r="G25">
        <f>80+8</f>
        <v>88</v>
      </c>
      <c r="H25">
        <f t="shared" si="0"/>
        <v>8</v>
      </c>
      <c r="I25">
        <f>K25*Toolboxes!B$1+L25*Toolboxes!B$2+M25*Toolboxes!B$3+N25*Toolboxes!B$4</f>
        <v>80</v>
      </c>
      <c r="L25">
        <v>2</v>
      </c>
      <c r="M25">
        <v>2</v>
      </c>
    </row>
    <row r="26" spans="1:13">
      <c r="A26" t="s">
        <v>82</v>
      </c>
      <c r="E26" t="s">
        <v>46</v>
      </c>
      <c r="F26" t="s">
        <v>83</v>
      </c>
      <c r="G26">
        <f>100+12</f>
        <v>112</v>
      </c>
      <c r="H26">
        <f t="shared" si="0"/>
        <v>52</v>
      </c>
      <c r="I26">
        <f>K26*Toolboxes!B$1+L26*Toolboxes!B$2+M26*Toolboxes!B$3+N26*Toolboxes!B$4</f>
        <v>60</v>
      </c>
      <c r="L26">
        <v>2</v>
      </c>
      <c r="M26">
        <v>1</v>
      </c>
    </row>
    <row r="27" spans="1:13">
      <c r="A27" t="s">
        <v>84</v>
      </c>
      <c r="E27" t="s">
        <v>46</v>
      </c>
      <c r="F27" t="s">
        <v>85</v>
      </c>
      <c r="G27">
        <f>80+22</f>
        <v>102</v>
      </c>
      <c r="H27">
        <f t="shared" si="0"/>
        <v>22</v>
      </c>
      <c r="I27">
        <f>K27*Toolboxes!B$1+L27*Toolboxes!B$2+M27*Toolboxes!B$3+N27*Toolboxes!B$4</f>
        <v>80</v>
      </c>
      <c r="L27">
        <v>2</v>
      </c>
      <c r="M27">
        <v>2</v>
      </c>
    </row>
    <row r="28" spans="1:13">
      <c r="A28" t="s">
        <v>86</v>
      </c>
      <c r="E28" t="s">
        <v>87</v>
      </c>
      <c r="F28" t="s">
        <v>88</v>
      </c>
      <c r="H28">
        <f t="shared" si="0"/>
        <v>-40</v>
      </c>
      <c r="I28">
        <v>40</v>
      </c>
      <c r="L28">
        <v>2</v>
      </c>
    </row>
    <row r="29" spans="1:13">
      <c r="A29" t="s">
        <v>89</v>
      </c>
      <c r="E29" t="s">
        <v>87</v>
      </c>
      <c r="F29" t="s">
        <v>90</v>
      </c>
      <c r="H29">
        <f t="shared" si="0"/>
        <v>-40</v>
      </c>
      <c r="I29">
        <v>40</v>
      </c>
      <c r="L29">
        <v>1</v>
      </c>
      <c r="M29">
        <v>1</v>
      </c>
    </row>
    <row r="30" spans="1:13">
      <c r="A30" t="s">
        <v>91</v>
      </c>
      <c r="E30" t="s">
        <v>46</v>
      </c>
      <c r="F30" t="s">
        <v>92</v>
      </c>
      <c r="G30">
        <f>80+35</f>
        <v>115</v>
      </c>
      <c r="H30">
        <f t="shared" si="0"/>
        <v>35</v>
      </c>
      <c r="I30">
        <f>K30*Toolboxes!B$1+L30*Toolboxes!B$2+M30*Toolboxes!B$3+N30*Toolboxes!B$4</f>
        <v>80</v>
      </c>
      <c r="L30">
        <v>2</v>
      </c>
      <c r="M30">
        <v>2</v>
      </c>
    </row>
    <row r="31" spans="1:13">
      <c r="A31" t="s">
        <v>93</v>
      </c>
      <c r="E31" t="s">
        <v>94</v>
      </c>
      <c r="F31" t="s">
        <v>95</v>
      </c>
      <c r="G31">
        <f xml:space="preserve"> 40 + 4</f>
        <v>44</v>
      </c>
      <c r="H31">
        <f t="shared" si="0"/>
        <v>4</v>
      </c>
      <c r="I31">
        <f>K31*Toolboxes!B$1+L31*Toolboxes!B$2+M31*Toolboxes!B$3+N31*Toolboxes!B$4</f>
        <v>40</v>
      </c>
      <c r="L31">
        <v>1</v>
      </c>
      <c r="M31">
        <v>1</v>
      </c>
    </row>
    <row r="32" spans="1:13">
      <c r="A32" t="s">
        <v>96</v>
      </c>
      <c r="E32" t="s">
        <v>46</v>
      </c>
      <c r="F32" t="s">
        <v>97</v>
      </c>
      <c r="H32">
        <f t="shared" si="0"/>
        <v>0</v>
      </c>
      <c r="I32">
        <f>K32*Toolboxes!B$1+L32*Toolboxes!B$2+M32*Toolboxes!B$3+N32*Toolboxes!B$4</f>
        <v>0</v>
      </c>
    </row>
    <row r="33" spans="1:13">
      <c r="A33" t="s">
        <v>98</v>
      </c>
      <c r="E33" t="s">
        <v>46</v>
      </c>
      <c r="F33" t="s">
        <v>99</v>
      </c>
      <c r="H33">
        <f t="shared" si="0"/>
        <v>0</v>
      </c>
      <c r="I33">
        <f>K33*Toolboxes!B$1+L33*Toolboxes!B$2+M33*Toolboxes!B$3+N33*Toolboxes!B$4</f>
        <v>0</v>
      </c>
    </row>
    <row r="34" spans="1:13">
      <c r="A34" t="s">
        <v>100</v>
      </c>
      <c r="E34" t="s">
        <v>46</v>
      </c>
      <c r="F34" t="s">
        <v>101</v>
      </c>
      <c r="H34">
        <f t="shared" si="0"/>
        <v>0</v>
      </c>
      <c r="I34">
        <f>K34*Toolboxes!B$1+L34*Toolboxes!B$2+M34*Toolboxes!B$3+N34*Toolboxes!B$4</f>
        <v>0</v>
      </c>
    </row>
    <row r="35" spans="1:13">
      <c r="A35" t="s">
        <v>102</v>
      </c>
      <c r="B35" t="s">
        <v>103</v>
      </c>
      <c r="E35" t="s">
        <v>46</v>
      </c>
      <c r="F35" t="s">
        <v>104</v>
      </c>
      <c r="G35">
        <f xml:space="preserve"> 20 + 16</f>
        <v>36</v>
      </c>
      <c r="H35">
        <f t="shared" si="0"/>
        <v>16</v>
      </c>
      <c r="I35">
        <f>K35*Toolboxes!B$1+L35*Toolboxes!B$2+M35*Toolboxes!B$3+N35*Toolboxes!B$4</f>
        <v>20</v>
      </c>
      <c r="L35">
        <v>1</v>
      </c>
    </row>
    <row r="36" spans="1:13">
      <c r="A36" t="s">
        <v>105</v>
      </c>
      <c r="E36" t="s">
        <v>46</v>
      </c>
      <c r="F36" t="s">
        <v>106</v>
      </c>
      <c r="G36">
        <v>34</v>
      </c>
      <c r="H36">
        <f t="shared" si="0"/>
        <v>-6</v>
      </c>
      <c r="I36">
        <f>K36*Toolboxes!B$1+L36*Toolboxes!B$2+M36*Toolboxes!B$3+N36*Toolboxes!B$4</f>
        <v>40</v>
      </c>
      <c r="L36">
        <v>2</v>
      </c>
    </row>
    <row r="37" spans="1:13">
      <c r="A37" t="s">
        <v>107</v>
      </c>
      <c r="B37" t="s">
        <v>108</v>
      </c>
      <c r="E37" t="s">
        <v>46</v>
      </c>
      <c r="F37" t="s">
        <v>109</v>
      </c>
      <c r="G37">
        <f xml:space="preserve"> 40 + 6</f>
        <v>46</v>
      </c>
      <c r="H37">
        <f t="shared" si="0"/>
        <v>6</v>
      </c>
      <c r="I37">
        <f>K37*Toolboxes!B$1+L37*Toolboxes!B$2+M37*Toolboxes!B$3+N37*Toolboxes!B$4</f>
        <v>40</v>
      </c>
      <c r="L37">
        <v>2</v>
      </c>
    </row>
    <row r="38" spans="1:13">
      <c r="A38" t="s">
        <v>110</v>
      </c>
      <c r="F38" t="s">
        <v>111</v>
      </c>
      <c r="G38">
        <v>2</v>
      </c>
      <c r="H38">
        <f t="shared" si="0"/>
        <v>2</v>
      </c>
      <c r="I38">
        <f>K38*Toolboxes!B$1+L38*Toolboxes!B$2+M38*Toolboxes!B$3+N38*Toolboxes!B$4</f>
        <v>0</v>
      </c>
    </row>
    <row r="39" spans="1:13">
      <c r="A39" t="s">
        <v>112</v>
      </c>
      <c r="B39" t="s">
        <v>113</v>
      </c>
      <c r="E39" t="s">
        <v>114</v>
      </c>
      <c r="F39" t="s">
        <v>115</v>
      </c>
      <c r="G39">
        <v>25</v>
      </c>
      <c r="H39">
        <f t="shared" si="0"/>
        <v>5</v>
      </c>
      <c r="I39">
        <f>K39*Toolboxes!B$1+L39*Toolboxes!B$2+M39*Toolboxes!B$3+N39*Toolboxes!B$4</f>
        <v>20</v>
      </c>
      <c r="M39">
        <v>1</v>
      </c>
    </row>
    <row r="40" spans="1:13">
      <c r="A40" t="s">
        <v>116</v>
      </c>
      <c r="B40" t="s">
        <v>117</v>
      </c>
      <c r="F40" t="s">
        <v>118</v>
      </c>
      <c r="G40">
        <f>20+8</f>
        <v>28</v>
      </c>
      <c r="H40">
        <f t="shared" si="0"/>
        <v>8</v>
      </c>
      <c r="I40">
        <v>20</v>
      </c>
      <c r="M40">
        <v>1</v>
      </c>
    </row>
    <row r="41" spans="1:13">
      <c r="A41" t="s">
        <v>119</v>
      </c>
      <c r="F41" t="s">
        <v>120</v>
      </c>
      <c r="G41">
        <f>20+13</f>
        <v>33</v>
      </c>
      <c r="H41">
        <f t="shared" si="0"/>
        <v>13</v>
      </c>
      <c r="I41">
        <v>20</v>
      </c>
      <c r="M41">
        <v>1</v>
      </c>
    </row>
    <row r="42" spans="1:13">
      <c r="A42" s="4" t="s">
        <v>121</v>
      </c>
      <c r="B42" s="1"/>
      <c r="E42" t="s">
        <v>114</v>
      </c>
      <c r="F42" t="s">
        <v>122</v>
      </c>
      <c r="G42">
        <v>21</v>
      </c>
      <c r="H42">
        <f t="shared" si="0"/>
        <v>1</v>
      </c>
      <c r="I42">
        <v>20</v>
      </c>
      <c r="M42">
        <v>1</v>
      </c>
    </row>
    <row r="43" spans="1:13">
      <c r="A43" t="s">
        <v>123</v>
      </c>
      <c r="F43" t="s">
        <v>124</v>
      </c>
      <c r="H43">
        <f t="shared" si="0"/>
        <v>0</v>
      </c>
      <c r="I43">
        <f>K43*Toolboxes!B$1+L43*Toolboxes!B$2+M43*Toolboxes!B$3+N43*Toolboxes!B$4</f>
        <v>0</v>
      </c>
    </row>
    <row r="44" spans="1:13">
      <c r="A44" t="s">
        <v>125</v>
      </c>
      <c r="F44" t="s">
        <v>126</v>
      </c>
      <c r="G44">
        <v>1</v>
      </c>
      <c r="H44">
        <f t="shared" ref="H44" si="1">G44-J44-I44</f>
        <v>0</v>
      </c>
      <c r="I44">
        <v>1</v>
      </c>
    </row>
    <row r="45" spans="1:13">
      <c r="A45" t="s">
        <v>127</v>
      </c>
      <c r="F45" t="s">
        <v>128</v>
      </c>
      <c r="G45">
        <v>20</v>
      </c>
      <c r="H45">
        <f>G45-J45-I45</f>
        <v>0</v>
      </c>
      <c r="I45">
        <v>20</v>
      </c>
    </row>
    <row r="46" spans="1:13">
      <c r="A46" t="s">
        <v>129</v>
      </c>
      <c r="F46" t="s">
        <v>130</v>
      </c>
      <c r="G46">
        <v>5</v>
      </c>
      <c r="H46">
        <f>G46-J46-I46</f>
        <v>5</v>
      </c>
      <c r="I46">
        <f>K46*Toolboxes!B$1+L46*Toolboxes!B$2+M46*Toolboxes!B$3+N46*Toolboxes!B$4</f>
        <v>0</v>
      </c>
    </row>
    <row r="47" spans="1:13">
      <c r="A47" t="s">
        <v>131</v>
      </c>
      <c r="B47" t="s">
        <v>132</v>
      </c>
      <c r="C47" t="s">
        <v>133</v>
      </c>
      <c r="D47" t="s">
        <v>28</v>
      </c>
      <c r="E47" t="s">
        <v>134</v>
      </c>
      <c r="F47" t="s">
        <v>135</v>
      </c>
      <c r="G47">
        <v>24</v>
      </c>
      <c r="H47">
        <f>G47-J47-I47</f>
        <v>4</v>
      </c>
      <c r="I47">
        <f>K47*Toolboxes!B$1+L47*Toolboxes!B$2+M47*Toolboxes!B$3+N47*Toolboxes!B$4</f>
        <v>20</v>
      </c>
      <c r="K47">
        <v>1</v>
      </c>
    </row>
    <row r="48" spans="1:13">
      <c r="A48" t="s">
        <v>136</v>
      </c>
      <c r="E48" t="s">
        <v>114</v>
      </c>
      <c r="F48" t="s">
        <v>137</v>
      </c>
      <c r="G48">
        <v>45</v>
      </c>
      <c r="H48">
        <f>G48-J48-I48</f>
        <v>25</v>
      </c>
      <c r="I48">
        <f>K48*Toolboxes!B$1+L48*Toolboxes!B$2+M48*Toolboxes!B$3+N48*Toolboxes!B$4</f>
        <v>20</v>
      </c>
      <c r="K48">
        <v>1</v>
      </c>
    </row>
    <row r="49" spans="1:14">
      <c r="A49" t="s">
        <v>138</v>
      </c>
      <c r="E49" t="s">
        <v>139</v>
      </c>
      <c r="F49" t="s">
        <v>140</v>
      </c>
      <c r="G49">
        <v>22</v>
      </c>
      <c r="H49">
        <f>G49-J49-I49</f>
        <v>2</v>
      </c>
      <c r="I49">
        <f>K49*Toolboxes!B$1+L49*Toolboxes!B$2+M49*Toolboxes!B$3+N49*Toolboxes!B$4</f>
        <v>20</v>
      </c>
      <c r="K49">
        <v>1</v>
      </c>
    </row>
    <row r="50" spans="1:14">
      <c r="A50" t="s">
        <v>141</v>
      </c>
      <c r="F50" t="s">
        <v>142</v>
      </c>
      <c r="G50">
        <f xml:space="preserve"> 20 + 10</f>
        <v>30</v>
      </c>
      <c r="H50">
        <f t="shared" ref="H50:H51" si="2">G50-J50-I50</f>
        <v>10</v>
      </c>
      <c r="I50">
        <v>20</v>
      </c>
    </row>
    <row r="51" spans="1:14">
      <c r="A51" t="s">
        <v>143</v>
      </c>
      <c r="F51" t="s">
        <v>144</v>
      </c>
      <c r="G51">
        <v>21</v>
      </c>
      <c r="H51">
        <f t="shared" si="2"/>
        <v>1</v>
      </c>
      <c r="I51">
        <v>20</v>
      </c>
      <c r="K51">
        <v>1</v>
      </c>
    </row>
    <row r="52" spans="1:14">
      <c r="A52" t="s">
        <v>145</v>
      </c>
      <c r="F52" t="s">
        <v>146</v>
      </c>
      <c r="H52">
        <f t="shared" ref="H52:H60" si="3">G52-J52-I52</f>
        <v>0</v>
      </c>
      <c r="I52">
        <f>K52*Toolboxes!B$1+L52*Toolboxes!B$2+M52*Toolboxes!B$3+N52*Toolboxes!B$4</f>
        <v>0</v>
      </c>
    </row>
    <row r="53" spans="1:14">
      <c r="A53" t="s">
        <v>147</v>
      </c>
      <c r="F53" t="s">
        <v>148</v>
      </c>
      <c r="H53">
        <f t="shared" si="3"/>
        <v>0</v>
      </c>
      <c r="I53">
        <f>K53*Toolboxes!B$1+L53*Toolboxes!B$2+M53*Toolboxes!B$3+N53*Toolboxes!B$4</f>
        <v>0</v>
      </c>
    </row>
    <row r="54" spans="1:14">
      <c r="A54" t="s">
        <v>149</v>
      </c>
      <c r="F54" t="s">
        <v>150</v>
      </c>
      <c r="H54">
        <f t="shared" si="3"/>
        <v>-20</v>
      </c>
      <c r="I54">
        <f>K54*Toolboxes!B$1+L54*Toolboxes!B$2+M54*Toolboxes!B$3+N54*Toolboxes!B$4</f>
        <v>20</v>
      </c>
      <c r="N54">
        <v>1</v>
      </c>
    </row>
    <row r="55" spans="1:14">
      <c r="A55" t="s">
        <v>151</v>
      </c>
      <c r="F55" t="s">
        <v>152</v>
      </c>
      <c r="H55">
        <f t="shared" si="3"/>
        <v>-20</v>
      </c>
      <c r="I55">
        <f>K55*Toolboxes!B$1+L55*Toolboxes!B$2+M55*Toolboxes!B$3+N55*Toolboxes!B$4</f>
        <v>20</v>
      </c>
      <c r="N55">
        <v>1</v>
      </c>
    </row>
    <row r="56" spans="1:14">
      <c r="A56" t="s">
        <v>153</v>
      </c>
      <c r="F56" t="s">
        <v>154</v>
      </c>
      <c r="H56">
        <f t="shared" si="3"/>
        <v>-20</v>
      </c>
      <c r="I56">
        <f>K56*Toolboxes!B$1+L56*Toolboxes!B$2+M56*Toolboxes!B$3+N56*Toolboxes!B$4</f>
        <v>20</v>
      </c>
      <c r="N56">
        <v>1</v>
      </c>
    </row>
    <row r="57" spans="1:14">
      <c r="A57" t="s">
        <v>155</v>
      </c>
      <c r="F57" t="s">
        <v>156</v>
      </c>
      <c r="H57">
        <f t="shared" si="3"/>
        <v>-20</v>
      </c>
      <c r="I57">
        <f>K57*Toolboxes!B$1+L57*Toolboxes!B$2+M57*Toolboxes!B$3+N57*Toolboxes!B$4</f>
        <v>20</v>
      </c>
      <c r="N57">
        <v>1</v>
      </c>
    </row>
    <row r="58" spans="1:14">
      <c r="A58" t="s">
        <v>157</v>
      </c>
      <c r="F58" t="s">
        <v>158</v>
      </c>
      <c r="H58">
        <f t="shared" si="3"/>
        <v>-40</v>
      </c>
      <c r="I58">
        <f>K58*Toolboxes!B$1+L58*Toolboxes!B$2+M58*Toolboxes!B$3+N58*Toolboxes!B$4</f>
        <v>40</v>
      </c>
      <c r="N58">
        <v>2</v>
      </c>
    </row>
    <row r="59" spans="1:14">
      <c r="A59" t="s">
        <v>159</v>
      </c>
      <c r="F59" t="s">
        <v>160</v>
      </c>
      <c r="H59">
        <f t="shared" si="3"/>
        <v>-40</v>
      </c>
      <c r="I59">
        <f>K59*Toolboxes!B$1+L59*Toolboxes!B$2+M59*Toolboxes!B$3+N59*Toolboxes!B$4</f>
        <v>40</v>
      </c>
      <c r="N59">
        <v>2</v>
      </c>
    </row>
    <row r="60" spans="1:14">
      <c r="A60" t="s">
        <v>161</v>
      </c>
      <c r="F60" t="s">
        <v>162</v>
      </c>
      <c r="H60">
        <f t="shared" si="3"/>
        <v>0</v>
      </c>
      <c r="I60">
        <f>K60*Toolboxes!B$1+L60*Toolboxes!B$2+M60*Toolboxes!B$3+N60*Toolboxes!B$4</f>
        <v>0</v>
      </c>
    </row>
  </sheetData>
  <sortState xmlns:xlrd2="http://schemas.microsoft.com/office/spreadsheetml/2017/richdata2" ref="A1:M1">
    <sortCondition ref="A1"/>
    <sortCondition ref="E1"/>
    <sortCondition ref="G1"/>
    <sortCondition ref="H1"/>
    <sortCondition ref="I1"/>
    <sortCondition ref="J1"/>
  </sortState>
  <phoneticPr fontId="3" type="noConversion"/>
  <conditionalFormatting sqref="H3:H59">
    <cfRule type="cellIs" dxfId="4" priority="3" operator="equal">
      <formula>0</formula>
    </cfRule>
    <cfRule type="cellIs" dxfId="3" priority="4" operator="equal">
      <formula>0</formula>
    </cfRule>
    <cfRule type="cellIs" dxfId="2" priority="5" operator="greaterThan">
      <formula>0</formula>
    </cfRule>
    <cfRule type="cellIs" dxfId="1" priority="6" operator="lessThan">
      <formula>0</formula>
    </cfRule>
  </conditionalFormatting>
  <conditionalFormatting sqref="K3:N59">
    <cfRule type="cellIs" dxfId="0" priority="7" operator="greaterThan">
      <formula>0</formula>
    </cfRule>
  </conditionalFormatting>
  <hyperlinks>
    <hyperlink ref="C7" r:id="rId1" display="https://www.bitsandparts.nl/Temperatuursensor-1-wire-Waterdicht-Dallas-DS18B20-2-meter-p109707" xr:uid="{9FFC9E7B-A3BC-41DC-9E4A-9E1829241AA9}"/>
    <hyperlink ref="C3" r:id="rId2" xr:uid="{A50BE7E1-47D7-462A-B893-02FD9AA08531}"/>
  </hyperlinks>
  <pageMargins left="0.7" right="0.7" top="0.75" bottom="0.75" header="0.3" footer="0.3"/>
  <pageSetup paperSize="9" orientation="portrait" horizontalDpi="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9254-01BC-824B-AB45-1EC51DD6A6CA}">
  <dimension ref="A1:B4"/>
  <sheetViews>
    <sheetView workbookViewId="0">
      <selection activeCell="F12" sqref="F12"/>
    </sheetView>
  </sheetViews>
  <sheetFormatPr defaultColWidth="11.42578125" defaultRowHeight="15"/>
  <sheetData>
    <row r="1" spans="1:2">
      <c r="A1" t="s">
        <v>10</v>
      </c>
      <c r="B1">
        <v>20</v>
      </c>
    </row>
    <row r="2" spans="1:2">
      <c r="A2" t="s">
        <v>163</v>
      </c>
      <c r="B2">
        <v>20</v>
      </c>
    </row>
    <row r="3" spans="1:2">
      <c r="A3" t="s">
        <v>12</v>
      </c>
      <c r="B3">
        <v>20</v>
      </c>
    </row>
    <row r="4" spans="1:2">
      <c r="A4" t="s">
        <v>13</v>
      </c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B222-1257-114A-9E32-3F409BF42F38}">
  <dimension ref="A1:H3"/>
  <sheetViews>
    <sheetView workbookViewId="0">
      <selection activeCell="D8" sqref="D8"/>
    </sheetView>
  </sheetViews>
  <sheetFormatPr defaultColWidth="11.42578125" defaultRowHeight="15"/>
  <sheetData>
    <row r="1" spans="1:8">
      <c r="A1" t="s">
        <v>164</v>
      </c>
      <c r="B1" t="s">
        <v>165</v>
      </c>
    </row>
    <row r="2" spans="1:8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172</v>
      </c>
    </row>
    <row r="3" spans="1:8">
      <c r="A3" t="s">
        <v>166</v>
      </c>
      <c r="B3" t="s">
        <v>167</v>
      </c>
      <c r="C3" t="s">
        <v>168</v>
      </c>
      <c r="D3" s="3" t="s">
        <v>173</v>
      </c>
      <c r="E3" s="3" t="s">
        <v>174</v>
      </c>
      <c r="F3" s="3" t="s">
        <v>175</v>
      </c>
      <c r="G3" t="s">
        <v>172</v>
      </c>
      <c r="H3" t="s">
        <v>176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CB8A00F1A0841B3F9E89D33680BD0" ma:contentTypeVersion="18" ma:contentTypeDescription="Create a new document." ma:contentTypeScope="" ma:versionID="1c000b4385f70b7b1f84268cc1d8b6f4">
  <xsd:schema xmlns:xsd="http://www.w3.org/2001/XMLSchema" xmlns:xs="http://www.w3.org/2001/XMLSchema" xmlns:p="http://schemas.microsoft.com/office/2006/metadata/properties" xmlns:ns2="c43a8398-59d6-4544-8889-d61e38456917" xmlns:ns3="5290365f-c8d6-40d0-b44a-6be08a8a62f3" targetNamespace="http://schemas.microsoft.com/office/2006/metadata/properties" ma:root="true" ma:fieldsID="66dbeb20f29d81400e6a07d4788d4730" ns2:_="" ns3:_="">
    <xsd:import namespace="c43a8398-59d6-4544-8889-d61e38456917"/>
    <xsd:import namespace="5290365f-c8d6-40d0-b44a-6be08a8a62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a8398-59d6-4544-8889-d61e384569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0365f-c8d6-40d0-b44a-6be08a8a62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11496c-1b5c-4cf2-8a77-78a49b0fcafa}" ma:internalName="TaxCatchAll" ma:showField="CatchAllData" ma:web="5290365f-c8d6-40d0-b44a-6be08a8a62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3a8398-59d6-4544-8889-d61e38456917">
      <Terms xmlns="http://schemas.microsoft.com/office/infopath/2007/PartnerControls"/>
    </lcf76f155ced4ddcb4097134ff3c332f>
    <TaxCatchAll xmlns="5290365f-c8d6-40d0-b44a-6be08a8a62f3" xsi:nil="true"/>
  </documentManagement>
</p:properties>
</file>

<file path=customXml/itemProps1.xml><?xml version="1.0" encoding="utf-8"?>
<ds:datastoreItem xmlns:ds="http://schemas.openxmlformats.org/officeDocument/2006/customXml" ds:itemID="{ED5F3FA2-F157-4A54-88A9-DA8FEABFC56D}"/>
</file>

<file path=customXml/itemProps2.xml><?xml version="1.0" encoding="utf-8"?>
<ds:datastoreItem xmlns:ds="http://schemas.openxmlformats.org/officeDocument/2006/customXml" ds:itemID="{84604F91-3C59-4AE5-92E7-93618F763177}"/>
</file>

<file path=customXml/itemProps3.xml><?xml version="1.0" encoding="utf-8"?>
<ds:datastoreItem xmlns:ds="http://schemas.openxmlformats.org/officeDocument/2006/customXml" ds:itemID="{17D6B607-A9B3-43F0-AF54-4344976BB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Cobben</dc:creator>
  <cp:keywords/>
  <dc:description/>
  <cp:lastModifiedBy/>
  <cp:revision/>
  <dcterms:created xsi:type="dcterms:W3CDTF">2024-10-22T10:47:00Z</dcterms:created>
  <dcterms:modified xsi:type="dcterms:W3CDTF">2025-05-06T09:26:31Z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0x0101004F5CB8A00F1A0841B3F9E89D33680BD0</vt:lpwstr>
  </property>
  <property fmtid="{D5CDD505-2E9C-101B-9397-08002B2CF9AE}" pid="3" name="MediaServiceImageTags">
    <vt:lpwstr/>
  </property>
</Properties>
</file>