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GP Final Archive\EV_Incentive\"/>
    </mc:Choice>
  </mc:AlternateContent>
  <bookViews>
    <workbookView xWindow="0" yWindow="0" windowWidth="24000" windowHeight="14685" activeTab="1"/>
  </bookViews>
  <sheets>
    <sheet name="Vehicle Data" sheetId="2" r:id="rId1"/>
    <sheet name="Metadata" sheetId="3" r:id="rId2"/>
  </sheet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8" i="2" l="1"/>
  <c r="C97" i="2"/>
  <c r="C96" i="2"/>
  <c r="V94" i="2"/>
  <c r="C94" i="2"/>
  <c r="V92" i="2"/>
  <c r="V91" i="2"/>
  <c r="C89" i="2"/>
  <c r="C88" i="2"/>
  <c r="C86" i="2"/>
  <c r="C85" i="2"/>
  <c r="C84" i="2"/>
  <c r="G83" i="2"/>
  <c r="C83" i="2"/>
  <c r="G82" i="2"/>
  <c r="C82" i="2"/>
  <c r="C81" i="2"/>
  <c r="G80" i="2"/>
  <c r="C80" i="2"/>
  <c r="V79" i="2"/>
  <c r="C74" i="2"/>
  <c r="V72" i="2"/>
  <c r="C72" i="2"/>
  <c r="V71" i="2"/>
  <c r="C70" i="2"/>
  <c r="C69" i="2"/>
  <c r="E68" i="2"/>
  <c r="C68" i="2"/>
  <c r="V67" i="2"/>
  <c r="C67" i="2"/>
  <c r="C66" i="2"/>
  <c r="C64" i="2"/>
  <c r="V61" i="2"/>
  <c r="V60" i="2"/>
  <c r="E60" i="2"/>
  <c r="E59" i="2"/>
  <c r="V56" i="2"/>
  <c r="V55" i="2"/>
  <c r="E47" i="2"/>
  <c r="E46" i="2"/>
  <c r="V45" i="2"/>
  <c r="E45" i="2"/>
  <c r="E44" i="2"/>
  <c r="E43" i="2"/>
  <c r="E42" i="2"/>
  <c r="E41" i="2"/>
  <c r="E40" i="2"/>
  <c r="E39" i="2"/>
  <c r="E38" i="2"/>
  <c r="Z33" i="2"/>
  <c r="Y33" i="2"/>
  <c r="V98" i="2" s="1"/>
  <c r="Z32" i="2"/>
  <c r="Y32" i="2"/>
  <c r="V97" i="2" s="1"/>
  <c r="Z31" i="2"/>
  <c r="Y31" i="2"/>
  <c r="V96" i="2" s="1"/>
  <c r="Z30" i="2"/>
  <c r="Y30" i="2"/>
  <c r="V93" i="2" s="1"/>
  <c r="Z29" i="2"/>
  <c r="Y29" i="2"/>
  <c r="V87" i="2" s="1"/>
  <c r="Z28" i="2"/>
  <c r="Y28" i="2"/>
  <c r="V86" i="2" s="1"/>
  <c r="Z27" i="2"/>
  <c r="Y27" i="2"/>
  <c r="V83" i="2" s="1"/>
  <c r="Z26" i="2"/>
  <c r="Y26" i="2"/>
  <c r="V82" i="2" s="1"/>
  <c r="Z25" i="2"/>
  <c r="Y25" i="2"/>
  <c r="V80" i="2" s="1"/>
  <c r="Z24" i="2"/>
  <c r="Y24" i="2"/>
  <c r="V78" i="2" s="1"/>
  <c r="Z23" i="2"/>
  <c r="Y23" i="2"/>
  <c r="V76" i="2" s="1"/>
  <c r="V23" i="2"/>
  <c r="E23" i="2"/>
  <c r="Z22" i="2"/>
  <c r="Y22" i="2"/>
  <c r="V74" i="2" s="1"/>
  <c r="E22" i="2"/>
  <c r="Z21" i="2"/>
  <c r="Y21" i="2"/>
  <c r="E21" i="2"/>
  <c r="Z20" i="2"/>
  <c r="Y20" i="2"/>
  <c r="E20" i="2"/>
  <c r="Z19" i="2"/>
  <c r="Y19" i="2"/>
  <c r="V69" i="2" s="1"/>
  <c r="E19" i="2"/>
  <c r="Z18" i="2"/>
  <c r="Y18" i="2"/>
  <c r="V18" i="2"/>
  <c r="E18" i="2"/>
  <c r="Z17" i="2"/>
  <c r="Y17" i="2"/>
  <c r="V65" i="2" s="1"/>
  <c r="V17" i="2"/>
  <c r="E17" i="2"/>
  <c r="Z16" i="2"/>
  <c r="Y16" i="2"/>
  <c r="V59" i="2" s="1"/>
  <c r="V16" i="2"/>
  <c r="E16" i="2"/>
  <c r="Z15" i="2"/>
  <c r="Y15" i="2"/>
  <c r="V58" i="2" s="1"/>
  <c r="V15" i="2"/>
  <c r="E15" i="2"/>
  <c r="Z14" i="2"/>
  <c r="Y14" i="2"/>
  <c r="V53" i="2" s="1"/>
  <c r="V14" i="2"/>
  <c r="E14" i="2"/>
  <c r="Z13" i="2"/>
  <c r="Y13" i="2"/>
  <c r="V52" i="2" s="1"/>
  <c r="E13" i="2"/>
  <c r="Z12" i="2"/>
  <c r="Y12" i="2"/>
  <c r="V46" i="2" s="1"/>
  <c r="E12" i="2"/>
  <c r="Z11" i="2"/>
  <c r="Y11" i="2"/>
  <c r="V42" i="2" s="1"/>
  <c r="T11" i="2"/>
  <c r="Y5" i="2" s="1"/>
  <c r="E11" i="2"/>
  <c r="Z10" i="2"/>
  <c r="Y10" i="2"/>
  <c r="V33" i="2" s="1"/>
  <c r="E10" i="2"/>
  <c r="Z9" i="2"/>
  <c r="Y9" i="2"/>
  <c r="V30" i="2" s="1"/>
  <c r="E9" i="2"/>
  <c r="Z8" i="2"/>
  <c r="Y8" i="2"/>
  <c r="V25" i="2" s="1"/>
  <c r="Z7" i="2"/>
  <c r="Y7" i="2"/>
  <c r="V22" i="2" s="1"/>
  <c r="Z6" i="2"/>
  <c r="Y6" i="2"/>
  <c r="Z5" i="2"/>
  <c r="Z4" i="2"/>
  <c r="Y4" i="2"/>
  <c r="V6" i="2" s="1"/>
  <c r="V4" i="2"/>
  <c r="V70" i="2" l="1"/>
  <c r="V66" i="2"/>
  <c r="V28" i="2"/>
  <c r="V39" i="2"/>
  <c r="V73" i="2"/>
  <c r="V81" i="2"/>
  <c r="V95" i="2"/>
  <c r="V24" i="2"/>
  <c r="V21" i="2"/>
  <c r="V50" i="2"/>
  <c r="V75" i="2"/>
  <c r="V88" i="2"/>
  <c r="V26" i="2"/>
  <c r="V47" i="2"/>
  <c r="V19" i="2"/>
  <c r="V36" i="2"/>
  <c r="V43" i="2"/>
  <c r="V54" i="2"/>
  <c r="V12" i="2"/>
  <c r="V10" i="2"/>
  <c r="V13" i="2"/>
  <c r="V9" i="2"/>
  <c r="V7" i="2"/>
  <c r="V11" i="2"/>
  <c r="V31" i="2"/>
  <c r="V84" i="2"/>
  <c r="V34" i="2"/>
  <c r="V48" i="2"/>
  <c r="V62" i="2"/>
  <c r="V77" i="2"/>
  <c r="V89" i="2"/>
  <c r="V5" i="2"/>
  <c r="V29" i="2"/>
  <c r="V35" i="2"/>
  <c r="V40" i="2"/>
  <c r="V44" i="2"/>
  <c r="V49" i="2"/>
  <c r="V57" i="2"/>
  <c r="V63" i="2"/>
  <c r="V85" i="2"/>
  <c r="V90" i="2"/>
  <c r="V8" i="2"/>
  <c r="V32" i="2"/>
  <c r="V20" i="2"/>
  <c r="V27" i="2"/>
  <c r="V37" i="2"/>
  <c r="V51" i="2"/>
  <c r="V64" i="2"/>
  <c r="V68" i="2"/>
  <c r="V41" i="2"/>
  <c r="V38" i="2"/>
</calcChain>
</file>

<file path=xl/sharedStrings.xml><?xml version="1.0" encoding="utf-8"?>
<sst xmlns="http://schemas.openxmlformats.org/spreadsheetml/2006/main" count="262" uniqueCount="201">
  <si>
    <t xml:space="preserve">Subcompact ICEV </t>
  </si>
  <si>
    <t xml:space="preserve">Compact ICEV </t>
  </si>
  <si>
    <t>Mid ICEV</t>
  </si>
  <si>
    <t xml:space="preserve"> Large ICEV</t>
  </si>
  <si>
    <t xml:space="preserve">Near &amp; Entry luxury ICEV </t>
  </si>
  <si>
    <t xml:space="preserve">Luxury and High End Sports ICEV </t>
  </si>
  <si>
    <t>Sports ICEV</t>
  </si>
  <si>
    <t>Compact &amp; Subcompact SUV ICEV</t>
  </si>
  <si>
    <t xml:space="preserve">Mid &amp; Large SUV ICEV </t>
  </si>
  <si>
    <t xml:space="preserve">Luxury Subcompact &amp; Compact SUV ICEV </t>
  </si>
  <si>
    <t xml:space="preserve">Luxury Mid &amp; Large SUV ICEV </t>
  </si>
  <si>
    <t>Subcompact Non-plugin Hybrid</t>
  </si>
  <si>
    <t>Compact Non-plugin Hybrid</t>
  </si>
  <si>
    <t>Mid Non-plugin hybrid</t>
  </si>
  <si>
    <t>Large Non-plugin Hybrid</t>
  </si>
  <si>
    <t>Luxury Hybrid Non Plug in</t>
  </si>
  <si>
    <t>Compact SUV Non Plug in Hybrid</t>
  </si>
  <si>
    <t>Mid SUV  Non-plugin hybrid</t>
  </si>
  <si>
    <t>Luxury SUV  Non-plugin hybrid</t>
  </si>
  <si>
    <t xml:space="preserve">Compact Plug in Hybrid </t>
  </si>
  <si>
    <t>Mid  Plug in Hybrid</t>
  </si>
  <si>
    <t>Sports Plug in Hybrid</t>
  </si>
  <si>
    <t>Luxury Plug in Hybrid</t>
  </si>
  <si>
    <t>Luxury High End Plug in Hybrid</t>
  </si>
  <si>
    <t>Luxury Mid SUV Plug in Hybrid</t>
  </si>
  <si>
    <t>Subcompact EV</t>
  </si>
  <si>
    <t>Compact EV</t>
  </si>
  <si>
    <t>Luxury EV</t>
  </si>
  <si>
    <t>Luxury High End EV</t>
  </si>
  <si>
    <t>Luxury SUV EV</t>
  </si>
  <si>
    <t>Nissan Versa</t>
  </si>
  <si>
    <t>Kia Soul</t>
  </si>
  <si>
    <t>Honda Fit</t>
  </si>
  <si>
    <t>Hyundai Accent</t>
  </si>
  <si>
    <t>Fiat 500</t>
  </si>
  <si>
    <t>Honda Civic</t>
  </si>
  <si>
    <t>Toyota Corolla</t>
  </si>
  <si>
    <t>Chevrolet Cruze</t>
  </si>
  <si>
    <t>Nissan Sentra</t>
  </si>
  <si>
    <t>Hyundai Elantra</t>
  </si>
  <si>
    <t>Honda Accord</t>
  </si>
  <si>
    <t>Toyota Camry</t>
  </si>
  <si>
    <t>Nissan Altima</t>
  </si>
  <si>
    <t>Ford Fusion</t>
  </si>
  <si>
    <t>Hyundai Sonata</t>
  </si>
  <si>
    <t xml:space="preserve">Dodge Charger </t>
  </si>
  <si>
    <t>Toyota Avalon</t>
  </si>
  <si>
    <t>Chevrolet Impala</t>
  </si>
  <si>
    <t>Nissan Maxima</t>
  </si>
  <si>
    <t>Chrysler 300</t>
  </si>
  <si>
    <t xml:space="preserve">Mercedes-Benz C-Class </t>
  </si>
  <si>
    <t>BMW 3-Series</t>
  </si>
  <si>
    <t xml:space="preserve">Lexus IS </t>
  </si>
  <si>
    <t xml:space="preserve">Lexus ES </t>
  </si>
  <si>
    <t>BMW 4 series</t>
  </si>
  <si>
    <t>Mercedes-Benz E-Class &amp; CLS-Class</t>
  </si>
  <si>
    <t xml:space="preserve">BMW 5-Series </t>
  </si>
  <si>
    <t>Mercedes-Benz S-Class</t>
  </si>
  <si>
    <t>Lexus GS</t>
  </si>
  <si>
    <t xml:space="preserve">Ford Mustang </t>
  </si>
  <si>
    <t xml:space="preserve">Chevrolet Camaro </t>
  </si>
  <si>
    <t xml:space="preserve">Dodge Challenger </t>
  </si>
  <si>
    <t>Hyundai Veloster</t>
  </si>
  <si>
    <t>Marzda-MX5</t>
  </si>
  <si>
    <t>Toyota RAV4</t>
  </si>
  <si>
    <t>Honda CR-V</t>
  </si>
  <si>
    <t>Nissan Rogue</t>
  </si>
  <si>
    <t>Subaru Forester</t>
  </si>
  <si>
    <t>Mazda CX-5</t>
  </si>
  <si>
    <t>Ford Explorer</t>
  </si>
  <si>
    <t>Toyota Highlander</t>
  </si>
  <si>
    <t>Subaru Outback</t>
  </si>
  <si>
    <t>Jeep Grand Cherokee</t>
  </si>
  <si>
    <t>Honda Pilot</t>
  </si>
  <si>
    <t>Lexus NX</t>
  </si>
  <si>
    <t>Mercedes GLC/GLK-Class</t>
  </si>
  <si>
    <t>Audi Q5</t>
  </si>
  <si>
    <t>Acura RDX</t>
  </si>
  <si>
    <t>BMW X3</t>
  </si>
  <si>
    <t>Lexus RX</t>
  </si>
  <si>
    <t>Mercedes GLE/M-Class</t>
  </si>
  <si>
    <t>BMW X5</t>
  </si>
  <si>
    <t>Acura MDX</t>
  </si>
  <si>
    <t>Mercedes GLS/GL Class</t>
  </si>
  <si>
    <t>Toyota Prius C</t>
  </si>
  <si>
    <t>Ford C-Max hybrid</t>
  </si>
  <si>
    <t>Toyota Prius</t>
  </si>
  <si>
    <t>Toyota prius V</t>
  </si>
  <si>
    <t>Ford fusion hybrid</t>
  </si>
  <si>
    <t>Honda Accord hybrid</t>
  </si>
  <si>
    <t>Toyota camry hybrid</t>
  </si>
  <si>
    <t>Hyundai sonota hybrid</t>
  </si>
  <si>
    <t>Chevrolet Malibu Hybrid</t>
  </si>
  <si>
    <t>Toyota Avalon hybrid</t>
  </si>
  <si>
    <t>Lexus CT200h hybrid</t>
  </si>
  <si>
    <t>Lincoln MKZ hybrid</t>
  </si>
  <si>
    <t>Lexus ES Hybrid</t>
  </si>
  <si>
    <t>Toyota RAV4 hybrid</t>
  </si>
  <si>
    <t>Toyota Highlander hybrid</t>
  </si>
  <si>
    <t>Lexus NX Hybrid</t>
  </si>
  <si>
    <t>Lexus RX 400 / 450 hybrid</t>
  </si>
  <si>
    <t>Chevrolet volt</t>
  </si>
  <si>
    <t>Ford c-Max energi</t>
  </si>
  <si>
    <t>Toyota prius prime</t>
  </si>
  <si>
    <t>Ford fusion Energi</t>
  </si>
  <si>
    <t>Hyundai Sonata hybrid (plug in)</t>
  </si>
  <si>
    <t>BMW i8</t>
  </si>
  <si>
    <t>Audi A3 e-tron</t>
  </si>
  <si>
    <t>BMW 330e</t>
  </si>
  <si>
    <t>Mercedes S550e Plug In</t>
  </si>
  <si>
    <t>BMW X5 eDrive</t>
  </si>
  <si>
    <t>Porsche Cayenne Hybrid</t>
  </si>
  <si>
    <t>Volvo XC90 Hybrid</t>
  </si>
  <si>
    <t>Fiat 500e</t>
  </si>
  <si>
    <t>Chevrolet Spark EV</t>
  </si>
  <si>
    <t>Smart Fortwo</t>
  </si>
  <si>
    <t>Kia Soul EV</t>
  </si>
  <si>
    <t>Chevrolet Bolt</t>
  </si>
  <si>
    <t>Nissan leaf</t>
  </si>
  <si>
    <t>Volkswangen e-golf</t>
  </si>
  <si>
    <t>Ford Focus Electric</t>
  </si>
  <si>
    <t>BMW i3 (Luxury)</t>
  </si>
  <si>
    <t>Mercedes B-class EV</t>
  </si>
  <si>
    <t>Tesla S</t>
  </si>
  <si>
    <t>Tesla X</t>
  </si>
  <si>
    <t>Fuel Economy (gal(e)/mi)</t>
  </si>
  <si>
    <t>Fuel Economy (kwh/mi)</t>
  </si>
  <si>
    <t>Year 1</t>
  </si>
  <si>
    <t>Year 2</t>
  </si>
  <si>
    <t>Year 3</t>
  </si>
  <si>
    <t>Year 4</t>
  </si>
  <si>
    <t>Year 5</t>
  </si>
  <si>
    <t>Proportion of segment sales:</t>
  </si>
  <si>
    <t>Subcompact</t>
  </si>
  <si>
    <t>Compact</t>
  </si>
  <si>
    <t>Mid</t>
  </si>
  <si>
    <t>Large</t>
  </si>
  <si>
    <t xml:space="preserve">Near &amp; Entry Luxury </t>
  </si>
  <si>
    <t>Luxury &amp; high end</t>
  </si>
  <si>
    <t>Sport</t>
  </si>
  <si>
    <t>Subcompact &amp; Compact SUV</t>
  </si>
  <si>
    <t>Mid &amp; Large SUV</t>
  </si>
  <si>
    <t>Luxury Sub- &amp; Compact SUV</t>
  </si>
  <si>
    <t>Luxury Mid &amp; Large SUV</t>
  </si>
  <si>
    <t>Mid Non-plugin Hybrid</t>
  </si>
  <si>
    <t>Large Non-plugin hybrid</t>
  </si>
  <si>
    <t>Mid Size Plug in Hybrid</t>
  </si>
  <si>
    <t>Luxury Sports Plug in Hybrid</t>
  </si>
  <si>
    <t xml:space="preserve">Luxury Small EV </t>
  </si>
  <si>
    <t>Incentives provided ($)</t>
  </si>
  <si>
    <t>Purchase price</t>
  </si>
  <si>
    <t>Purchase price (MSRP)</t>
  </si>
  <si>
    <t>True Car (2017.12)</t>
  </si>
  <si>
    <t>Segment</t>
  </si>
  <si>
    <t>Top selling model</t>
  </si>
  <si>
    <t>Operating costs</t>
  </si>
  <si>
    <t>Kelly Blue Book &amp; Google (2017.12)</t>
  </si>
  <si>
    <t>Estimated sale in California in 2016</t>
  </si>
  <si>
    <t>USA Sales in 2016</t>
  </si>
  <si>
    <t>Estimated sales in California by segement in 2016</t>
  </si>
  <si>
    <t>Segement</t>
  </si>
  <si>
    <t>USA sales by segment in 2016</t>
  </si>
  <si>
    <t>California Auto Outlook (2017.12)</t>
  </si>
  <si>
    <t>goodcarbadcar.net (2017.11)</t>
  </si>
  <si>
    <t>Estimated sales in CA by segement in 2016</t>
  </si>
  <si>
    <t>Estimated sale in CA in 2016</t>
  </si>
  <si>
    <t>fueleconomy.gov (2017.11)</t>
  </si>
  <si>
    <t>Source (Data accesed : YYYY.MM)</t>
  </si>
  <si>
    <t>Actual purchase costs</t>
  </si>
  <si>
    <t>MSRP purchase costs</t>
  </si>
  <si>
    <t xml:space="preserve">Fuel economy </t>
  </si>
  <si>
    <t xml:space="preserve">Incentive provided </t>
  </si>
  <si>
    <t>Vevhicle sales by model in USA in 2016</t>
  </si>
  <si>
    <t xml:space="preserve">Description </t>
  </si>
  <si>
    <t>Purchase price ($)</t>
  </si>
  <si>
    <t>Purchase price (MSRP, $)</t>
  </si>
  <si>
    <t>Ownership costs ($)</t>
  </si>
  <si>
    <t>Operating costs ($)</t>
  </si>
  <si>
    <t>Manufacturer's suggested retail price</t>
  </si>
  <si>
    <t>This includes federal tax credits and the rebate from Clean Vehicle Rebate Project in California</t>
  </si>
  <si>
    <t>edmunds.com(2017.12)</t>
  </si>
  <si>
    <t xml:space="preserve">Ownership costs </t>
  </si>
  <si>
    <t>California Auto Outlook (2017.12), HIS markit</t>
  </si>
  <si>
    <t>The number of vehicle sales in California based on registration data</t>
  </si>
  <si>
    <t xml:space="preserve">The number of vehicle sales in USA </t>
  </si>
  <si>
    <t>Column Headings</t>
  </si>
  <si>
    <t>USA sales by segement in 2016</t>
  </si>
  <si>
    <t>Proportion of segment sales</t>
  </si>
  <si>
    <t>-</t>
  </si>
  <si>
    <t>This number is calculated by multiplyubg the number of each model sale by the proportion of the model sale in the segement.</t>
  </si>
  <si>
    <t>Proportion of segment sales in CA</t>
  </si>
  <si>
    <t xml:space="preserve">This number is calculated by dividing the number of sales in each segement by total sales, which is dividing "Vehicle sales by model in CA in 2016" by "Estimated sale in CA by segment in 2016" </t>
  </si>
  <si>
    <t>Vehicle sales by model in CA in 2016</t>
  </si>
  <si>
    <t>Official fuel economy from EPA &amp; U.S Department of Eenrgy</t>
  </si>
  <si>
    <t xml:space="preserve">Average acutal purchase  costs in USA reported by TURECAR, and for the price that were not available, we estimaed the price based on MSRP price and marked the number in red. </t>
  </si>
  <si>
    <t xml:space="preserve">We select the top selling models in each segment based on California car sales in each segment from California Auto Outlook. </t>
  </si>
  <si>
    <t>Fuel Economy (kwh/mile)</t>
  </si>
  <si>
    <t>Fuel Economy (gal(e)/mile)</t>
  </si>
  <si>
    <t xml:space="preserve">Theses costs include maintenance and repairs costs. It is assumed that the vehicle will be driven 15,000 mile per year.  Each year (Year 1 ~ 5) means the estimated operating cost by year for 5 years. </t>
  </si>
  <si>
    <t xml:space="preserve">These costs include depreciation, tax &amp; fees, financing, and insurance. It is assumed there will be 10% down payment on the vehicle at payments and that loan term is 60 months. Each year (Year 1 ~ 5) means the estimated ownership cost by year for 5 years. </t>
  </si>
  <si>
    <t>This number is calculated by summing all the major car sale in the segments. And the list of cars in each segment is in the file named "3. Vehicle_data"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</si>
</sst>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5" x14ac:knownFonts="1">
    <font>
      <sz val="11"/>
      <color theme="1"/>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11"/>
      <color rgb="FF222222"/>
      <name val="Calibri"/>
      <family val="2"/>
      <scheme val="minor"/>
    </font>
  </fonts>
  <fills count="4">
    <fill>
      <patternFill patternType="none"/>
    </fill>
    <fill>
      <patternFill patternType="gray125"/>
    </fill>
    <fill>
      <patternFill patternType="solid">
        <fgColor rgb="FFFFC7CE"/>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2" borderId="0" applyNumberFormat="0" applyBorder="0" applyAlignment="0" applyProtection="0"/>
  </cellStyleXfs>
  <cellXfs count="32">
    <xf numFmtId="0" fontId="0" fillId="0" borderId="0" xfId="0"/>
    <xf numFmtId="0" fontId="0" fillId="0" borderId="1" xfId="0" applyBorder="1"/>
    <xf numFmtId="3" fontId="0" fillId="0" borderId="1" xfId="0" applyNumberFormat="1" applyFont="1" applyBorder="1"/>
    <xf numFmtId="3" fontId="0" fillId="0" borderId="1" xfId="0" applyNumberFormat="1" applyBorder="1"/>
    <xf numFmtId="3" fontId="4" fillId="0" borderId="1" xfId="0" applyNumberFormat="1" applyFont="1" applyBorder="1"/>
    <xf numFmtId="3" fontId="0" fillId="0" borderId="1" xfId="0" applyNumberFormat="1" applyBorder="1" applyAlignment="1">
      <alignment horizontal="right"/>
    </xf>
    <xf numFmtId="0" fontId="0" fillId="0" borderId="0" xfId="0"/>
    <xf numFmtId="0" fontId="0" fillId="0" borderId="1" xfId="0" applyBorder="1" applyAlignment="1">
      <alignment horizontal="center"/>
    </xf>
    <xf numFmtId="0" fontId="0" fillId="0" borderId="2" xfId="0" applyBorder="1"/>
    <xf numFmtId="0" fontId="0" fillId="0" borderId="0" xfId="0" applyAlignment="1">
      <alignment vertical="top"/>
    </xf>
    <xf numFmtId="0" fontId="0" fillId="0" borderId="0" xfId="0" quotePrefix="1" applyAlignment="1">
      <alignment vertical="top"/>
    </xf>
    <xf numFmtId="0" fontId="2" fillId="0" borderId="0" xfId="0" applyFont="1" applyAlignment="1">
      <alignment vertical="top"/>
    </xf>
    <xf numFmtId="3" fontId="0" fillId="3" borderId="1" xfId="0" applyNumberFormat="1" applyFill="1" applyBorder="1"/>
    <xf numFmtId="3" fontId="1" fillId="3" borderId="1" xfId="1" applyNumberFormat="1" applyFill="1" applyBorder="1" applyAlignment="1">
      <alignment horizontal="right"/>
    </xf>
    <xf numFmtId="3" fontId="0" fillId="3" borderId="1" xfId="0" applyNumberFormat="1" applyFill="1" applyBorder="1" applyAlignment="1">
      <alignment horizontal="right"/>
    </xf>
    <xf numFmtId="0" fontId="0" fillId="0" borderId="2" xfId="0" applyFont="1" applyBorder="1" applyAlignment="1">
      <alignment horizontal="center"/>
    </xf>
    <xf numFmtId="0" fontId="0" fillId="0" borderId="1" xfId="0" applyFont="1" applyBorder="1" applyAlignment="1">
      <alignment horizontal="center"/>
    </xf>
    <xf numFmtId="0" fontId="0" fillId="0" borderId="1" xfId="0" applyFont="1" applyFill="1" applyBorder="1" applyAlignment="1">
      <alignment horizontal="center"/>
    </xf>
    <xf numFmtId="0" fontId="0" fillId="0" borderId="0" xfId="0" applyFont="1" applyAlignment="1">
      <alignment vertical="top"/>
    </xf>
    <xf numFmtId="164" fontId="0" fillId="3" borderId="2" xfId="0" applyNumberFormat="1" applyFont="1" applyFill="1" applyBorder="1"/>
    <xf numFmtId="164" fontId="0" fillId="3" borderId="1" xfId="0" applyNumberFormat="1" applyFont="1" applyFill="1" applyBorder="1"/>
    <xf numFmtId="164" fontId="0" fillId="3" borderId="1" xfId="0" applyNumberFormat="1" applyFont="1" applyFill="1" applyBorder="1" applyAlignment="1"/>
    <xf numFmtId="164" fontId="3" fillId="3" borderId="1" xfId="0" applyNumberFormat="1" applyFont="1" applyFill="1" applyBorder="1" applyAlignment="1"/>
    <xf numFmtId="164" fontId="0" fillId="3" borderId="1" xfId="0" applyNumberFormat="1" applyFill="1" applyBorder="1"/>
    <xf numFmtId="0" fontId="0" fillId="3" borderId="0" xfId="0" applyFill="1"/>
    <xf numFmtId="0" fontId="0" fillId="0" borderId="0" xfId="0"/>
    <xf numFmtId="0" fontId="0" fillId="0" borderId="1" xfId="0" applyBorder="1"/>
    <xf numFmtId="0" fontId="0" fillId="3" borderId="1" xfId="0" applyFill="1" applyBorder="1" applyAlignment="1"/>
    <xf numFmtId="0" fontId="0" fillId="0" borderId="1" xfId="0" applyBorder="1" applyAlignment="1"/>
    <xf numFmtId="0" fontId="0" fillId="0" borderId="0" xfId="0"/>
    <xf numFmtId="0" fontId="0" fillId="0" borderId="1" xfId="0" applyBorder="1" applyAlignment="1">
      <alignment horizontal="center"/>
    </xf>
    <xf numFmtId="0" fontId="0" fillId="0" borderId="1" xfId="0" applyFont="1" applyBorder="1" applyAlignment="1"/>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98"/>
  <sheetViews>
    <sheetView workbookViewId="0">
      <selection activeCell="A2" sqref="A2:A3"/>
    </sheetView>
  </sheetViews>
  <sheetFormatPr defaultRowHeight="15" x14ac:dyDescent="0.25"/>
  <cols>
    <col min="1" max="1" width="19.85546875" customWidth="1"/>
    <col min="2" max="3" width="17.7109375" customWidth="1"/>
    <col min="4" max="4" width="21" bestFit="1" customWidth="1"/>
    <col min="5" max="6" width="17.7109375" style="24" customWidth="1"/>
    <col min="7" max="22" width="17.7109375" customWidth="1"/>
    <col min="23" max="23" width="15.7109375" customWidth="1"/>
    <col min="24" max="24" width="21.5703125" customWidth="1"/>
    <col min="25" max="25" width="22.7109375" customWidth="1"/>
    <col min="26" max="26" width="20.28515625" customWidth="1"/>
  </cols>
  <sheetData>
    <row r="2" spans="1:26" x14ac:dyDescent="0.25">
      <c r="A2" s="28" t="s">
        <v>153</v>
      </c>
      <c r="B2" s="31" t="s">
        <v>154</v>
      </c>
      <c r="C2" s="28" t="s">
        <v>174</v>
      </c>
      <c r="D2" s="28" t="s">
        <v>175</v>
      </c>
      <c r="E2" s="27" t="s">
        <v>197</v>
      </c>
      <c r="F2" s="27" t="s">
        <v>196</v>
      </c>
      <c r="G2" s="28" t="s">
        <v>149</v>
      </c>
      <c r="H2" s="30" t="s">
        <v>176</v>
      </c>
      <c r="I2" s="30"/>
      <c r="J2" s="30"/>
      <c r="K2" s="30"/>
      <c r="L2" s="30"/>
      <c r="M2" s="30" t="s">
        <v>177</v>
      </c>
      <c r="N2" s="30"/>
      <c r="O2" s="30"/>
      <c r="P2" s="30"/>
      <c r="Q2" s="30"/>
      <c r="S2" s="28" t="s">
        <v>153</v>
      </c>
      <c r="T2" s="28" t="s">
        <v>165</v>
      </c>
      <c r="U2" s="28" t="s">
        <v>158</v>
      </c>
      <c r="V2" s="28" t="s">
        <v>190</v>
      </c>
      <c r="X2" s="28" t="s">
        <v>160</v>
      </c>
      <c r="Y2" s="28" t="s">
        <v>164</v>
      </c>
      <c r="Z2" s="28" t="s">
        <v>161</v>
      </c>
    </row>
    <row r="3" spans="1:26" x14ac:dyDescent="0.25">
      <c r="A3" s="28"/>
      <c r="B3" s="31" t="s">
        <v>154</v>
      </c>
      <c r="C3" s="28" t="s">
        <v>150</v>
      </c>
      <c r="D3" s="28" t="s">
        <v>151</v>
      </c>
      <c r="E3" s="27" t="s">
        <v>125</v>
      </c>
      <c r="F3" s="27" t="s">
        <v>126</v>
      </c>
      <c r="G3" s="28" t="s">
        <v>149</v>
      </c>
      <c r="H3" s="7" t="s">
        <v>127</v>
      </c>
      <c r="I3" s="7" t="s">
        <v>128</v>
      </c>
      <c r="J3" s="7" t="s">
        <v>129</v>
      </c>
      <c r="K3" s="7" t="s">
        <v>130</v>
      </c>
      <c r="L3" s="7" t="s">
        <v>131</v>
      </c>
      <c r="M3" s="7" t="s">
        <v>127</v>
      </c>
      <c r="N3" s="7" t="s">
        <v>128</v>
      </c>
      <c r="O3" s="7" t="s">
        <v>129</v>
      </c>
      <c r="P3" s="7" t="s">
        <v>130</v>
      </c>
      <c r="Q3" s="7" t="s">
        <v>131</v>
      </c>
      <c r="S3" s="28"/>
      <c r="T3" s="28" t="s">
        <v>157</v>
      </c>
      <c r="U3" s="28" t="s">
        <v>158</v>
      </c>
      <c r="V3" s="28" t="s">
        <v>132</v>
      </c>
      <c r="X3" s="28" t="s">
        <v>160</v>
      </c>
      <c r="Y3" s="28" t="s">
        <v>159</v>
      </c>
      <c r="Z3" s="28" t="s">
        <v>158</v>
      </c>
    </row>
    <row r="4" spans="1:26" x14ac:dyDescent="0.25">
      <c r="A4" s="29" t="s">
        <v>0</v>
      </c>
      <c r="B4" s="15" t="s">
        <v>30</v>
      </c>
      <c r="C4" s="8">
        <v>14788</v>
      </c>
      <c r="D4" s="8">
        <v>11990</v>
      </c>
      <c r="E4" s="19">
        <v>2.9411764705882353E-2</v>
      </c>
      <c r="F4" s="19"/>
      <c r="G4" s="8">
        <v>0</v>
      </c>
      <c r="H4" s="8">
        <v>6178</v>
      </c>
      <c r="I4" s="8">
        <v>3364</v>
      </c>
      <c r="J4" s="8">
        <v>3117</v>
      </c>
      <c r="K4" s="8">
        <v>2895</v>
      </c>
      <c r="L4" s="8">
        <v>2697</v>
      </c>
      <c r="M4" s="8">
        <v>383</v>
      </c>
      <c r="N4" s="8">
        <v>642</v>
      </c>
      <c r="O4" s="8">
        <v>614</v>
      </c>
      <c r="P4" s="8">
        <v>1247</v>
      </c>
      <c r="Q4" s="8">
        <v>1697</v>
      </c>
      <c r="S4" s="26" t="s">
        <v>0</v>
      </c>
      <c r="T4" s="3">
        <v>20748</v>
      </c>
      <c r="U4" s="1">
        <v>132214</v>
      </c>
      <c r="V4" s="1">
        <f>T4/$Y$4</f>
        <v>0.32901476348297681</v>
      </c>
      <c r="X4" s="1" t="s">
        <v>133</v>
      </c>
      <c r="Y4" s="3">
        <f>SUM(T4:T8)</f>
        <v>63061</v>
      </c>
      <c r="Z4" s="1">
        <f>SUM(U4:U8)</f>
        <v>429815</v>
      </c>
    </row>
    <row r="5" spans="1:26" x14ac:dyDescent="0.25">
      <c r="A5" s="29"/>
      <c r="B5" s="16" t="s">
        <v>31</v>
      </c>
      <c r="C5" s="1">
        <v>16526</v>
      </c>
      <c r="D5" s="1">
        <v>16100</v>
      </c>
      <c r="E5" s="20">
        <v>3.5714285714285712E-2</v>
      </c>
      <c r="F5" s="20"/>
      <c r="G5" s="1">
        <v>0</v>
      </c>
      <c r="H5" s="3">
        <v>7923</v>
      </c>
      <c r="I5" s="3">
        <v>3372</v>
      </c>
      <c r="J5" s="3">
        <v>3083</v>
      </c>
      <c r="K5" s="3">
        <v>2814</v>
      </c>
      <c r="L5" s="3">
        <v>2575</v>
      </c>
      <c r="M5" s="3">
        <v>562</v>
      </c>
      <c r="N5" s="3">
        <v>782</v>
      </c>
      <c r="O5" s="3">
        <v>690</v>
      </c>
      <c r="P5" s="3">
        <v>1154</v>
      </c>
      <c r="Q5" s="3">
        <v>2342</v>
      </c>
      <c r="S5" s="26"/>
      <c r="T5" s="3">
        <v>15386</v>
      </c>
      <c r="U5" s="1">
        <v>145768</v>
      </c>
      <c r="V5" s="1">
        <f>T5/$Y$4</f>
        <v>0.24398598182711978</v>
      </c>
      <c r="X5" s="1" t="s">
        <v>134</v>
      </c>
      <c r="Y5" s="3">
        <f>SUM(T9:T13)</f>
        <v>232760.6586102719</v>
      </c>
      <c r="Z5" s="1">
        <f>SUM(U9:U13)</f>
        <v>1357041</v>
      </c>
    </row>
    <row r="6" spans="1:26" x14ac:dyDescent="0.25">
      <c r="A6" s="29"/>
      <c r="B6" s="16" t="s">
        <v>32</v>
      </c>
      <c r="C6" s="1">
        <v>19521</v>
      </c>
      <c r="D6" s="1">
        <v>16090</v>
      </c>
      <c r="E6" s="20">
        <v>2.7777777777777776E-2</v>
      </c>
      <c r="F6" s="20"/>
      <c r="G6" s="1">
        <v>0</v>
      </c>
      <c r="H6" s="3">
        <v>8371</v>
      </c>
      <c r="I6" s="3">
        <v>3617</v>
      </c>
      <c r="J6" s="3">
        <v>3291</v>
      </c>
      <c r="K6" s="3">
        <v>2991</v>
      </c>
      <c r="L6" s="3">
        <v>2718</v>
      </c>
      <c r="M6" s="3">
        <v>242</v>
      </c>
      <c r="N6" s="3">
        <v>566</v>
      </c>
      <c r="O6" s="3">
        <v>478</v>
      </c>
      <c r="P6" s="3">
        <v>1507</v>
      </c>
      <c r="Q6" s="3">
        <v>1665</v>
      </c>
      <c r="S6" s="26"/>
      <c r="T6" s="3">
        <v>11620</v>
      </c>
      <c r="U6" s="1">
        <v>56630</v>
      </c>
      <c r="V6" s="1">
        <f>T6/$Y$4</f>
        <v>0.18426602813149173</v>
      </c>
      <c r="X6" s="1" t="s">
        <v>135</v>
      </c>
      <c r="Y6" s="3">
        <f>SUM(T14:T18)</f>
        <v>221665</v>
      </c>
      <c r="Z6" s="1">
        <f>SUM(U14:U18)</f>
        <v>1506479</v>
      </c>
    </row>
    <row r="7" spans="1:26" x14ac:dyDescent="0.25">
      <c r="A7" s="29"/>
      <c r="B7" s="16" t="s">
        <v>33</v>
      </c>
      <c r="C7" s="1">
        <v>13842</v>
      </c>
      <c r="D7" s="1">
        <v>14745</v>
      </c>
      <c r="E7" s="20">
        <v>3.2258064516129031E-2</v>
      </c>
      <c r="F7" s="20"/>
      <c r="G7" s="1">
        <v>0</v>
      </c>
      <c r="H7" s="3">
        <v>6743</v>
      </c>
      <c r="I7" s="3">
        <v>3401</v>
      </c>
      <c r="J7" s="3">
        <v>3157</v>
      </c>
      <c r="K7" s="3">
        <v>2932</v>
      </c>
      <c r="L7" s="3">
        <v>2731</v>
      </c>
      <c r="M7" s="3">
        <v>302</v>
      </c>
      <c r="N7" s="3">
        <v>510</v>
      </c>
      <c r="O7" s="3">
        <v>386</v>
      </c>
      <c r="P7" s="3">
        <v>894</v>
      </c>
      <c r="Q7" s="3">
        <v>1937</v>
      </c>
      <c r="S7" s="26"/>
      <c r="T7" s="3">
        <v>7734</v>
      </c>
      <c r="U7" s="1">
        <v>79766</v>
      </c>
      <c r="V7" s="1">
        <f>T7/$Y$4</f>
        <v>0.12264315504035775</v>
      </c>
      <c r="X7" s="1" t="s">
        <v>136</v>
      </c>
      <c r="Y7" s="3">
        <f>SUM(T19:T23)</f>
        <v>26552</v>
      </c>
      <c r="Z7" s="1">
        <f>SUM(U19:U23)</f>
        <v>356434</v>
      </c>
    </row>
    <row r="8" spans="1:26" x14ac:dyDescent="0.25">
      <c r="A8" s="29"/>
      <c r="B8" s="16" t="s">
        <v>34</v>
      </c>
      <c r="C8" s="12">
        <v>14300</v>
      </c>
      <c r="D8" s="1">
        <v>16490</v>
      </c>
      <c r="E8" s="20">
        <v>2.9411764705882353E-2</v>
      </c>
      <c r="F8" s="20"/>
      <c r="G8" s="1">
        <v>0</v>
      </c>
      <c r="H8" s="3">
        <v>12229</v>
      </c>
      <c r="I8" s="3">
        <v>3277</v>
      </c>
      <c r="J8" s="3">
        <v>2986</v>
      </c>
      <c r="K8" s="3">
        <v>2716</v>
      </c>
      <c r="L8" s="3">
        <v>2466</v>
      </c>
      <c r="M8" s="3">
        <v>75</v>
      </c>
      <c r="N8" s="3">
        <v>260</v>
      </c>
      <c r="O8" s="3">
        <v>590</v>
      </c>
      <c r="P8" s="3">
        <v>1722</v>
      </c>
      <c r="Q8" s="3">
        <v>1560</v>
      </c>
      <c r="S8" s="26"/>
      <c r="T8" s="3">
        <v>7573</v>
      </c>
      <c r="U8" s="1">
        <v>15437</v>
      </c>
      <c r="V8" s="1">
        <f>T8/$Y$4</f>
        <v>0.12009007151805395</v>
      </c>
      <c r="X8" s="1" t="s">
        <v>137</v>
      </c>
      <c r="Y8" s="3">
        <f>SUM(T24:T28)</f>
        <v>75606</v>
      </c>
      <c r="Z8" s="1">
        <f>SUM(U24:U28)</f>
        <v>278976</v>
      </c>
    </row>
    <row r="9" spans="1:26" x14ac:dyDescent="0.25">
      <c r="A9" s="29" t="s">
        <v>1</v>
      </c>
      <c r="B9" s="16" t="s">
        <v>35</v>
      </c>
      <c r="C9" s="12">
        <v>18568</v>
      </c>
      <c r="D9" s="1">
        <v>18740</v>
      </c>
      <c r="E9" s="20">
        <f>1/36</f>
        <v>2.7777777777777776E-2</v>
      </c>
      <c r="F9" s="20"/>
      <c r="G9" s="1">
        <v>0</v>
      </c>
      <c r="H9" s="3">
        <v>7572</v>
      </c>
      <c r="I9" s="3">
        <v>3999</v>
      </c>
      <c r="J9" s="3">
        <v>3638</v>
      </c>
      <c r="K9" s="3">
        <v>3308</v>
      </c>
      <c r="L9" s="3">
        <v>3004</v>
      </c>
      <c r="M9" s="3">
        <v>162</v>
      </c>
      <c r="N9" s="3">
        <v>665</v>
      </c>
      <c r="O9" s="3">
        <v>586</v>
      </c>
      <c r="P9" s="3">
        <v>1406</v>
      </c>
      <c r="Q9" s="3">
        <v>1645</v>
      </c>
      <c r="S9" s="26" t="s">
        <v>1</v>
      </c>
      <c r="T9" s="3">
        <v>88390</v>
      </c>
      <c r="U9" s="1">
        <v>366927</v>
      </c>
      <c r="V9" s="1">
        <f>T9/$Y$5</f>
        <v>0.37974630475675791</v>
      </c>
      <c r="X9" s="1" t="s">
        <v>138</v>
      </c>
      <c r="Y9" s="3">
        <f>SUM(T29:T32)</f>
        <v>30885</v>
      </c>
      <c r="Z9" s="1">
        <f>SUM(U29:U32)</f>
        <v>116985</v>
      </c>
    </row>
    <row r="10" spans="1:26" x14ac:dyDescent="0.25">
      <c r="A10" s="29"/>
      <c r="B10" s="16" t="s">
        <v>36</v>
      </c>
      <c r="C10" s="12">
        <v>17530</v>
      </c>
      <c r="D10" s="1">
        <v>18500</v>
      </c>
      <c r="E10" s="20">
        <f>1/30</f>
        <v>3.3333333333333333E-2</v>
      </c>
      <c r="F10" s="20"/>
      <c r="G10" s="1">
        <v>0</v>
      </c>
      <c r="H10" s="3">
        <v>6598</v>
      </c>
      <c r="I10" s="3">
        <v>3825</v>
      </c>
      <c r="J10" s="3">
        <v>3507</v>
      </c>
      <c r="K10" s="3">
        <v>3220</v>
      </c>
      <c r="L10" s="3">
        <v>2962</v>
      </c>
      <c r="M10" s="3">
        <v>45</v>
      </c>
      <c r="N10" s="3">
        <v>501</v>
      </c>
      <c r="O10" s="3">
        <v>502</v>
      </c>
      <c r="P10" s="3">
        <v>1281</v>
      </c>
      <c r="Q10" s="3">
        <v>2003</v>
      </c>
      <c r="S10" s="26"/>
      <c r="T10" s="3">
        <v>64430</v>
      </c>
      <c r="U10" s="1">
        <v>378210</v>
      </c>
      <c r="V10" s="1">
        <f>T10/$Y$5</f>
        <v>0.27680794677540344</v>
      </c>
      <c r="X10" s="1" t="s">
        <v>139</v>
      </c>
      <c r="Y10" s="3">
        <f>SUM(T33:T37)</f>
        <v>38694</v>
      </c>
      <c r="Z10" s="1">
        <f>SUM(U33:U37)</f>
        <v>282588</v>
      </c>
    </row>
    <row r="11" spans="1:26" x14ac:dyDescent="0.25">
      <c r="A11" s="29"/>
      <c r="B11" s="16" t="s">
        <v>37</v>
      </c>
      <c r="C11" s="12">
        <v>17959</v>
      </c>
      <c r="D11" s="1">
        <v>16975</v>
      </c>
      <c r="E11" s="20">
        <f>1/37</f>
        <v>2.7027027027027029E-2</v>
      </c>
      <c r="F11" s="20"/>
      <c r="G11" s="1">
        <v>0</v>
      </c>
      <c r="H11" s="3">
        <v>11780</v>
      </c>
      <c r="I11" s="3">
        <v>3747</v>
      </c>
      <c r="J11" s="3">
        <v>3409</v>
      </c>
      <c r="K11" s="3">
        <v>3095</v>
      </c>
      <c r="L11" s="3">
        <v>2805</v>
      </c>
      <c r="M11" s="3">
        <v>43</v>
      </c>
      <c r="N11" s="3">
        <v>495</v>
      </c>
      <c r="O11" s="3">
        <v>803</v>
      </c>
      <c r="P11" s="3">
        <v>1626</v>
      </c>
      <c r="Q11" s="3">
        <v>2459</v>
      </c>
      <c r="S11" s="26"/>
      <c r="T11" s="3">
        <f>T13/9.93*9</f>
        <v>18622.658610271905</v>
      </c>
      <c r="U11" s="1">
        <v>188876</v>
      </c>
      <c r="V11" s="1">
        <f>T11/$Y$5</f>
        <v>8.0007758705706256E-2</v>
      </c>
      <c r="X11" s="1" t="s">
        <v>140</v>
      </c>
      <c r="Y11" s="3">
        <f>SUM(T38:T42)</f>
        <v>145296</v>
      </c>
      <c r="Z11" s="1">
        <f>SUM(U38:U42)</f>
        <v>1330221</v>
      </c>
    </row>
    <row r="12" spans="1:26" x14ac:dyDescent="0.25">
      <c r="A12" s="29"/>
      <c r="B12" s="16" t="s">
        <v>38</v>
      </c>
      <c r="C12" s="12">
        <v>17464</v>
      </c>
      <c r="D12" s="1">
        <v>16990</v>
      </c>
      <c r="E12" s="20">
        <f>1/32</f>
        <v>3.125E-2</v>
      </c>
      <c r="F12" s="20"/>
      <c r="G12" s="1">
        <v>0</v>
      </c>
      <c r="H12" s="3">
        <v>7290</v>
      </c>
      <c r="I12" s="3">
        <v>3776</v>
      </c>
      <c r="J12" s="3">
        <v>3484</v>
      </c>
      <c r="K12" s="3">
        <v>3216</v>
      </c>
      <c r="L12" s="3">
        <v>2975</v>
      </c>
      <c r="M12" s="3">
        <v>385</v>
      </c>
      <c r="N12" s="3">
        <v>656</v>
      </c>
      <c r="O12" s="3">
        <v>752</v>
      </c>
      <c r="P12" s="3">
        <v>1326</v>
      </c>
      <c r="Q12" s="3">
        <v>2160</v>
      </c>
      <c r="S12" s="26"/>
      <c r="T12" s="3">
        <v>40771</v>
      </c>
      <c r="U12" s="1">
        <v>214709</v>
      </c>
      <c r="V12" s="1">
        <f>T12/$Y$5</f>
        <v>0.17516276265683647</v>
      </c>
      <c r="X12" s="1" t="s">
        <v>141</v>
      </c>
      <c r="Y12" s="3">
        <f>SUM(T43:T47)</f>
        <v>95203</v>
      </c>
      <c r="Z12" s="1">
        <f>SUM(U43:U47)</f>
        <v>955829</v>
      </c>
    </row>
    <row r="13" spans="1:26" x14ac:dyDescent="0.25">
      <c r="A13" s="29"/>
      <c r="B13" s="16" t="s">
        <v>39</v>
      </c>
      <c r="C13" s="12">
        <v>19273</v>
      </c>
      <c r="D13" s="1">
        <v>17150</v>
      </c>
      <c r="E13" s="20">
        <f>1/35</f>
        <v>2.8571428571428571E-2</v>
      </c>
      <c r="F13" s="20"/>
      <c r="G13" s="1">
        <v>0</v>
      </c>
      <c r="H13" s="3">
        <v>7288</v>
      </c>
      <c r="I13" s="3">
        <v>3343</v>
      </c>
      <c r="J13" s="3">
        <v>3090</v>
      </c>
      <c r="K13" s="3">
        <v>2854</v>
      </c>
      <c r="L13" s="3">
        <v>2637</v>
      </c>
      <c r="M13" s="3">
        <v>303</v>
      </c>
      <c r="N13" s="3">
        <v>492</v>
      </c>
      <c r="O13" s="3">
        <v>388</v>
      </c>
      <c r="P13" s="3">
        <v>789</v>
      </c>
      <c r="Q13" s="3">
        <v>2092</v>
      </c>
      <c r="S13" s="26"/>
      <c r="T13" s="3">
        <v>20547</v>
      </c>
      <c r="U13" s="1">
        <v>208319</v>
      </c>
      <c r="V13" s="1">
        <f>T13/$Y$5</f>
        <v>8.8275227105295895E-2</v>
      </c>
      <c r="X13" s="1" t="s">
        <v>142</v>
      </c>
      <c r="Y13" s="3">
        <f>SUM(T48:T52)</f>
        <v>45620</v>
      </c>
      <c r="Z13" s="1">
        <f>SUM(U48:U52)</f>
        <v>303414</v>
      </c>
    </row>
    <row r="14" spans="1:26" x14ac:dyDescent="0.25">
      <c r="A14" s="29" t="s">
        <v>2</v>
      </c>
      <c r="B14" s="16" t="s">
        <v>40</v>
      </c>
      <c r="C14" s="12">
        <v>23137</v>
      </c>
      <c r="D14" s="1">
        <v>22455</v>
      </c>
      <c r="E14" s="21">
        <f>1/30</f>
        <v>3.3333333333333333E-2</v>
      </c>
      <c r="F14" s="21"/>
      <c r="G14" s="1">
        <v>0</v>
      </c>
      <c r="H14" s="3">
        <v>8570</v>
      </c>
      <c r="I14" s="3">
        <v>4203</v>
      </c>
      <c r="J14" s="3">
        <v>3782</v>
      </c>
      <c r="K14" s="3">
        <v>3395</v>
      </c>
      <c r="L14" s="3">
        <v>3041</v>
      </c>
      <c r="M14" s="3">
        <v>149</v>
      </c>
      <c r="N14" s="3">
        <v>610</v>
      </c>
      <c r="O14" s="3">
        <v>577</v>
      </c>
      <c r="P14" s="3">
        <v>1338</v>
      </c>
      <c r="Q14" s="3">
        <v>1959</v>
      </c>
      <c r="S14" s="26" t="s">
        <v>2</v>
      </c>
      <c r="T14" s="3">
        <v>76184</v>
      </c>
      <c r="U14" s="1">
        <v>345225</v>
      </c>
      <c r="V14" s="1">
        <f>T14/$Y$6</f>
        <v>0.34368980217896378</v>
      </c>
      <c r="X14" s="1" t="s">
        <v>143</v>
      </c>
      <c r="Y14" s="3">
        <f>SUM(T53:T57)</f>
        <v>52831</v>
      </c>
      <c r="Z14" s="1">
        <f>SUM(U53:U56)</f>
        <v>264362</v>
      </c>
    </row>
    <row r="15" spans="1:26" x14ac:dyDescent="0.25">
      <c r="A15" s="29"/>
      <c r="B15" s="16" t="s">
        <v>41</v>
      </c>
      <c r="C15" s="12">
        <v>24387</v>
      </c>
      <c r="D15" s="1">
        <v>23070</v>
      </c>
      <c r="E15" s="21">
        <f>1/27</f>
        <v>3.7037037037037035E-2</v>
      </c>
      <c r="F15" s="21"/>
      <c r="G15" s="1">
        <v>0</v>
      </c>
      <c r="H15" s="3">
        <v>10896</v>
      </c>
      <c r="I15" s="3">
        <v>4094</v>
      </c>
      <c r="J15" s="3">
        <v>3708</v>
      </c>
      <c r="K15" s="3">
        <v>3349</v>
      </c>
      <c r="L15" s="3">
        <v>3016</v>
      </c>
      <c r="M15" s="3">
        <v>61</v>
      </c>
      <c r="N15" s="3">
        <v>548</v>
      </c>
      <c r="O15" s="3">
        <v>607</v>
      </c>
      <c r="P15" s="3">
        <v>1294</v>
      </c>
      <c r="Q15" s="3">
        <v>1734</v>
      </c>
      <c r="S15" s="26"/>
      <c r="T15" s="3">
        <v>58973</v>
      </c>
      <c r="U15" s="1">
        <v>388618</v>
      </c>
      <c r="V15" s="1">
        <f>T15/$Y$6</f>
        <v>0.26604560936548394</v>
      </c>
      <c r="X15" s="1" t="s">
        <v>11</v>
      </c>
      <c r="Y15" s="3">
        <f>SUM(T58)</f>
        <v>10403.126334820869</v>
      </c>
      <c r="Z15" s="1">
        <f>SUM(U58)</f>
        <v>20452</v>
      </c>
    </row>
    <row r="16" spans="1:26" x14ac:dyDescent="0.25">
      <c r="A16" s="29"/>
      <c r="B16" s="16" t="s">
        <v>42</v>
      </c>
      <c r="C16" s="12">
        <v>19050</v>
      </c>
      <c r="D16" s="1">
        <v>22500</v>
      </c>
      <c r="E16" s="22">
        <f>1/31</f>
        <v>3.2258064516129031E-2</v>
      </c>
      <c r="F16" s="22"/>
      <c r="G16" s="1">
        <v>0</v>
      </c>
      <c r="H16" s="3">
        <v>8126</v>
      </c>
      <c r="I16" s="3">
        <v>4410</v>
      </c>
      <c r="J16" s="3">
        <v>4019</v>
      </c>
      <c r="K16" s="3">
        <v>3658</v>
      </c>
      <c r="L16" s="3">
        <v>3346</v>
      </c>
      <c r="M16" s="3">
        <v>465</v>
      </c>
      <c r="N16" s="3">
        <v>742</v>
      </c>
      <c r="O16" s="3">
        <v>838</v>
      </c>
      <c r="P16" s="3">
        <v>1418</v>
      </c>
      <c r="Q16" s="3">
        <v>1868</v>
      </c>
      <c r="S16" s="26"/>
      <c r="T16" s="3">
        <v>32729</v>
      </c>
      <c r="U16" s="1">
        <v>307380</v>
      </c>
      <c r="V16" s="1">
        <f>T16/$Y$6</f>
        <v>0.14765073421604674</v>
      </c>
      <c r="X16" s="1" t="s">
        <v>12</v>
      </c>
      <c r="Y16" s="3">
        <f>SUM(T59:T61)</f>
        <v>41016.927151464522</v>
      </c>
      <c r="Z16" s="1">
        <f>SUM(U59:U61)</f>
        <v>125583</v>
      </c>
    </row>
    <row r="17" spans="1:26" x14ac:dyDescent="0.25">
      <c r="A17" s="29"/>
      <c r="B17" s="16" t="s">
        <v>43</v>
      </c>
      <c r="C17" s="12">
        <v>20727</v>
      </c>
      <c r="D17" s="1">
        <v>22610</v>
      </c>
      <c r="E17" s="21">
        <f>1/27</f>
        <v>3.7037037037037035E-2</v>
      </c>
      <c r="F17" s="21"/>
      <c r="G17" s="1">
        <v>0</v>
      </c>
      <c r="H17" s="3">
        <v>11565</v>
      </c>
      <c r="I17" s="3">
        <v>3778</v>
      </c>
      <c r="J17" s="3">
        <v>3444</v>
      </c>
      <c r="K17" s="3">
        <v>3128</v>
      </c>
      <c r="L17" s="3">
        <v>2834</v>
      </c>
      <c r="M17" s="3">
        <v>275</v>
      </c>
      <c r="N17" s="3">
        <v>763</v>
      </c>
      <c r="O17" s="3">
        <v>578</v>
      </c>
      <c r="P17" s="3">
        <v>1432</v>
      </c>
      <c r="Q17" s="3">
        <v>1770</v>
      </c>
      <c r="S17" s="26"/>
      <c r="T17" s="3">
        <v>29871</v>
      </c>
      <c r="U17" s="1">
        <v>265840</v>
      </c>
      <c r="V17" s="1">
        <f>T17/$Y$6</f>
        <v>0.13475740419100896</v>
      </c>
      <c r="X17" s="1" t="s">
        <v>144</v>
      </c>
      <c r="Y17" s="3">
        <f>SUM(T62:T66)</f>
        <v>19332.06618391606</v>
      </c>
      <c r="Z17" s="1">
        <f>SUM(U62:U66)</f>
        <v>88350</v>
      </c>
    </row>
    <row r="18" spans="1:26" x14ac:dyDescent="0.25">
      <c r="A18" s="29"/>
      <c r="B18" s="16" t="s">
        <v>44</v>
      </c>
      <c r="C18" s="12">
        <v>20317</v>
      </c>
      <c r="D18" s="1">
        <v>21600</v>
      </c>
      <c r="E18" s="21">
        <f>1/31</f>
        <v>3.2258064516129031E-2</v>
      </c>
      <c r="F18" s="21"/>
      <c r="G18" s="1">
        <v>0</v>
      </c>
      <c r="H18" s="3">
        <v>8263</v>
      </c>
      <c r="I18" s="3">
        <v>3909</v>
      </c>
      <c r="J18" s="3">
        <v>3561</v>
      </c>
      <c r="K18" s="3">
        <v>3242</v>
      </c>
      <c r="L18" s="3">
        <v>2949</v>
      </c>
      <c r="M18" s="3">
        <v>336</v>
      </c>
      <c r="N18" s="3">
        <v>549</v>
      </c>
      <c r="O18" s="3">
        <v>433</v>
      </c>
      <c r="P18" s="3">
        <v>992</v>
      </c>
      <c r="Q18" s="3">
        <v>2589</v>
      </c>
      <c r="S18" s="26"/>
      <c r="T18" s="3">
        <v>23908</v>
      </c>
      <c r="U18" s="1">
        <v>199416</v>
      </c>
      <c r="V18" s="1">
        <f>T18/$Y$6</f>
        <v>0.1078564500484966</v>
      </c>
      <c r="X18" s="1" t="s">
        <v>145</v>
      </c>
      <c r="Y18" s="3">
        <f>SUM(T67)</f>
        <v>1849.1826974564185</v>
      </c>
      <c r="Z18" s="1">
        <f>SUM(U67)</f>
        <v>8451</v>
      </c>
    </row>
    <row r="19" spans="1:26" x14ac:dyDescent="0.25">
      <c r="A19" s="29" t="s">
        <v>3</v>
      </c>
      <c r="B19" s="16" t="s">
        <v>45</v>
      </c>
      <c r="C19" s="12">
        <v>27129</v>
      </c>
      <c r="D19" s="1">
        <v>27995</v>
      </c>
      <c r="E19" s="21">
        <f>1/23</f>
        <v>4.3478260869565216E-2</v>
      </c>
      <c r="F19" s="21"/>
      <c r="G19" s="1">
        <v>0</v>
      </c>
      <c r="H19" s="3">
        <v>16203</v>
      </c>
      <c r="I19" s="3">
        <v>5148</v>
      </c>
      <c r="J19" s="3">
        <v>4647</v>
      </c>
      <c r="K19" s="3">
        <v>4179</v>
      </c>
      <c r="L19" s="3">
        <v>3746</v>
      </c>
      <c r="M19" s="3">
        <v>182</v>
      </c>
      <c r="N19" s="3">
        <v>724</v>
      </c>
      <c r="O19" s="3">
        <v>519</v>
      </c>
      <c r="P19" s="3">
        <v>2258</v>
      </c>
      <c r="Q19" s="3">
        <v>1816</v>
      </c>
      <c r="S19" s="26" t="s">
        <v>3</v>
      </c>
      <c r="T19" s="3">
        <v>8566</v>
      </c>
      <c r="U19" s="1">
        <v>95437</v>
      </c>
      <c r="V19" s="1">
        <f>T19/$Y$7</f>
        <v>0.32261223260018079</v>
      </c>
      <c r="X19" s="1" t="s">
        <v>15</v>
      </c>
      <c r="Y19" s="3">
        <f>SUM(T68:T70)</f>
        <v>8632.4259395328609</v>
      </c>
      <c r="Z19" s="1">
        <f>SUM(U68:U70)</f>
        <v>23767</v>
      </c>
    </row>
    <row r="20" spans="1:26" x14ac:dyDescent="0.25">
      <c r="A20" s="29"/>
      <c r="B20" s="16" t="s">
        <v>46</v>
      </c>
      <c r="C20" s="12">
        <v>29580</v>
      </c>
      <c r="D20" s="1">
        <v>33300</v>
      </c>
      <c r="E20" s="21">
        <f>1/24</f>
        <v>4.1666666666666664E-2</v>
      </c>
      <c r="F20" s="21"/>
      <c r="G20" s="1">
        <v>0</v>
      </c>
      <c r="H20" s="3">
        <v>11751</v>
      </c>
      <c r="I20" s="3">
        <v>5353</v>
      </c>
      <c r="J20" s="3">
        <v>4798</v>
      </c>
      <c r="K20" s="3">
        <v>4287</v>
      </c>
      <c r="L20" s="3">
        <v>3813</v>
      </c>
      <c r="M20" s="3">
        <v>45</v>
      </c>
      <c r="N20" s="3">
        <v>474</v>
      </c>
      <c r="O20" s="3">
        <v>510</v>
      </c>
      <c r="P20" s="3">
        <v>1297</v>
      </c>
      <c r="Q20" s="3">
        <v>2996</v>
      </c>
      <c r="S20" s="26"/>
      <c r="T20" s="3">
        <v>5574</v>
      </c>
      <c r="U20" s="1">
        <v>48080</v>
      </c>
      <c r="V20" s="1">
        <f>T20/$Y$7</f>
        <v>0.20992768906297077</v>
      </c>
      <c r="X20" s="1" t="s">
        <v>16</v>
      </c>
      <c r="Y20" s="3">
        <f>SUM(T71)</f>
        <v>9861.8700951793635</v>
      </c>
      <c r="Z20" s="1">
        <f>SUM(U71)</f>
        <v>45070</v>
      </c>
    </row>
    <row r="21" spans="1:26" x14ac:dyDescent="0.25">
      <c r="A21" s="29"/>
      <c r="B21" s="16" t="s">
        <v>47</v>
      </c>
      <c r="C21" s="12">
        <v>28784</v>
      </c>
      <c r="D21" s="1">
        <v>27500</v>
      </c>
      <c r="E21" s="22">
        <f>1/25</f>
        <v>0.04</v>
      </c>
      <c r="F21" s="22"/>
      <c r="G21" s="1">
        <v>0</v>
      </c>
      <c r="H21" s="3">
        <v>15596</v>
      </c>
      <c r="I21" s="3">
        <v>4289</v>
      </c>
      <c r="J21" s="3">
        <v>3837</v>
      </c>
      <c r="K21" s="3">
        <v>3411</v>
      </c>
      <c r="L21" s="3">
        <v>3008</v>
      </c>
      <c r="M21" s="3">
        <v>43</v>
      </c>
      <c r="N21" s="3">
        <v>527</v>
      </c>
      <c r="O21" s="3">
        <v>835</v>
      </c>
      <c r="P21" s="3">
        <v>1498</v>
      </c>
      <c r="Q21" s="3">
        <v>2464</v>
      </c>
      <c r="S21" s="26"/>
      <c r="T21" s="3">
        <v>5089</v>
      </c>
      <c r="U21" s="1">
        <v>97006</v>
      </c>
      <c r="V21" s="1">
        <f>T21/$Y$7</f>
        <v>0.19166164507381742</v>
      </c>
      <c r="X21" s="1" t="s">
        <v>17</v>
      </c>
      <c r="Y21" s="3">
        <f>SUM(T72)</f>
        <v>1307.6222695538468</v>
      </c>
      <c r="Z21" s="1">
        <f>SUM(U72)</f>
        <v>5976</v>
      </c>
    </row>
    <row r="22" spans="1:26" x14ac:dyDescent="0.25">
      <c r="A22" s="29"/>
      <c r="B22" s="16" t="s">
        <v>48</v>
      </c>
      <c r="C22" s="12">
        <v>35022</v>
      </c>
      <c r="D22" s="1">
        <v>32610</v>
      </c>
      <c r="E22" s="21">
        <f>1/25</f>
        <v>0.04</v>
      </c>
      <c r="F22" s="21"/>
      <c r="G22" s="1">
        <v>0</v>
      </c>
      <c r="H22" s="3">
        <v>10646</v>
      </c>
      <c r="I22" s="3">
        <v>6189</v>
      </c>
      <c r="J22" s="3">
        <v>5592</v>
      </c>
      <c r="K22" s="3">
        <v>5046</v>
      </c>
      <c r="L22" s="3">
        <v>4555</v>
      </c>
      <c r="M22" s="3">
        <v>429</v>
      </c>
      <c r="N22" s="3">
        <v>721</v>
      </c>
      <c r="O22" s="3">
        <v>669</v>
      </c>
      <c r="P22" s="3">
        <v>1398</v>
      </c>
      <c r="Q22" s="3">
        <v>2151</v>
      </c>
      <c r="S22" s="26"/>
      <c r="T22" s="3">
        <v>3814</v>
      </c>
      <c r="U22" s="1">
        <v>62670</v>
      </c>
      <c r="V22" s="1">
        <f>T22/$Y$7</f>
        <v>0.14364266345284724</v>
      </c>
      <c r="X22" s="1" t="s">
        <v>18</v>
      </c>
      <c r="Y22" s="3">
        <f>SUM(T73:T74)</f>
        <v>2495.1165896456687</v>
      </c>
      <c r="Z22" s="1">
        <f>SUM(U74)</f>
        <v>8561</v>
      </c>
    </row>
    <row r="23" spans="1:26" x14ac:dyDescent="0.25">
      <c r="A23" s="29"/>
      <c r="B23" s="16" t="s">
        <v>49</v>
      </c>
      <c r="C23" s="12">
        <v>27084</v>
      </c>
      <c r="D23" s="1">
        <v>35675</v>
      </c>
      <c r="E23" s="21">
        <f>1/23</f>
        <v>4.3478260869565216E-2</v>
      </c>
      <c r="F23" s="21"/>
      <c r="G23" s="1">
        <v>0</v>
      </c>
      <c r="H23" s="3">
        <v>23795</v>
      </c>
      <c r="I23" s="3">
        <v>6205</v>
      </c>
      <c r="J23" s="3">
        <v>5514</v>
      </c>
      <c r="K23" s="3">
        <v>4864</v>
      </c>
      <c r="L23" s="3">
        <v>4256</v>
      </c>
      <c r="M23" s="3">
        <v>161</v>
      </c>
      <c r="N23" s="3">
        <v>709</v>
      </c>
      <c r="O23" s="3">
        <v>566</v>
      </c>
      <c r="P23" s="3">
        <v>2265</v>
      </c>
      <c r="Q23" s="3">
        <v>1921</v>
      </c>
      <c r="S23" s="26"/>
      <c r="T23" s="3">
        <v>3509</v>
      </c>
      <c r="U23" s="1">
        <v>53241</v>
      </c>
      <c r="V23" s="1">
        <f>T23/$Y$7</f>
        <v>0.13215576981018379</v>
      </c>
      <c r="X23" s="1" t="s">
        <v>19</v>
      </c>
      <c r="Y23" s="3">
        <f>SUM(T75:T76)</f>
        <v>15107.416471523255</v>
      </c>
      <c r="Z23" s="1">
        <f>SUM(U75:U76)</f>
        <v>32696</v>
      </c>
    </row>
    <row r="24" spans="1:26" x14ac:dyDescent="0.25">
      <c r="A24" s="29" t="s">
        <v>4</v>
      </c>
      <c r="B24" s="17" t="s">
        <v>50</v>
      </c>
      <c r="C24" s="12">
        <v>37405</v>
      </c>
      <c r="D24" s="1">
        <v>39500</v>
      </c>
      <c r="E24" s="21">
        <v>3.5714285714285712E-2</v>
      </c>
      <c r="F24" s="21"/>
      <c r="G24" s="1">
        <v>0</v>
      </c>
      <c r="H24" s="3">
        <v>19015</v>
      </c>
      <c r="I24" s="3">
        <v>6936</v>
      </c>
      <c r="J24" s="3">
        <v>6150</v>
      </c>
      <c r="K24" s="3">
        <v>5425</v>
      </c>
      <c r="L24" s="3">
        <v>4758</v>
      </c>
      <c r="M24" s="3">
        <v>311</v>
      </c>
      <c r="N24" s="3">
        <v>1177</v>
      </c>
      <c r="O24" s="3">
        <v>758</v>
      </c>
      <c r="P24" s="3">
        <v>4168</v>
      </c>
      <c r="Q24" s="3">
        <v>4291</v>
      </c>
      <c r="S24" s="26" t="s">
        <v>4</v>
      </c>
      <c r="T24" s="3">
        <v>20500</v>
      </c>
      <c r="U24" s="1">
        <v>77167</v>
      </c>
      <c r="V24" s="1">
        <f>T24/$Y$8</f>
        <v>0.27114250191783723</v>
      </c>
      <c r="X24" s="1" t="s">
        <v>146</v>
      </c>
      <c r="Y24" s="3">
        <f>SUM(T77:T79)</f>
        <v>9419.4359290955272</v>
      </c>
      <c r="Z24" s="1">
        <f>SUM(U77:U79)</f>
        <v>21412</v>
      </c>
    </row>
    <row r="25" spans="1:26" x14ac:dyDescent="0.25">
      <c r="A25" s="29"/>
      <c r="B25" s="17" t="s">
        <v>51</v>
      </c>
      <c r="C25" s="12">
        <v>38449</v>
      </c>
      <c r="D25" s="1">
        <v>33450</v>
      </c>
      <c r="E25" s="21">
        <v>2.7777777777777776E-2</v>
      </c>
      <c r="F25" s="21"/>
      <c r="G25" s="1">
        <v>0</v>
      </c>
      <c r="H25" s="3">
        <v>14075</v>
      </c>
      <c r="I25" s="3">
        <v>6627</v>
      </c>
      <c r="J25" s="3">
        <v>5899</v>
      </c>
      <c r="K25" s="3">
        <v>5243</v>
      </c>
      <c r="L25" s="3">
        <v>4634</v>
      </c>
      <c r="M25" s="3">
        <v>0</v>
      </c>
      <c r="N25" s="3">
        <v>0</v>
      </c>
      <c r="O25" s="3">
        <v>727</v>
      </c>
      <c r="P25" s="3">
        <v>3936</v>
      </c>
      <c r="Q25" s="3">
        <v>4636</v>
      </c>
      <c r="S25" s="26"/>
      <c r="T25" s="3">
        <v>19690</v>
      </c>
      <c r="U25" s="1">
        <v>70458</v>
      </c>
      <c r="V25" s="1">
        <f>T25/$Y$8</f>
        <v>0.26042906647620562</v>
      </c>
      <c r="X25" s="1" t="s">
        <v>147</v>
      </c>
      <c r="Y25" s="3">
        <f>SUM(T80)</f>
        <v>736.51889697847037</v>
      </c>
      <c r="Z25" s="1">
        <f>SUM(U80)</f>
        <v>1594</v>
      </c>
    </row>
    <row r="26" spans="1:26" x14ac:dyDescent="0.25">
      <c r="A26" s="29"/>
      <c r="B26" s="17" t="s">
        <v>52</v>
      </c>
      <c r="C26" s="12">
        <v>35547</v>
      </c>
      <c r="D26" s="1">
        <v>37825</v>
      </c>
      <c r="E26" s="21">
        <v>3.8461538461538464E-2</v>
      </c>
      <c r="F26" s="21"/>
      <c r="G26" s="1">
        <v>0</v>
      </c>
      <c r="H26" s="3">
        <v>15528</v>
      </c>
      <c r="I26" s="3">
        <v>7546</v>
      </c>
      <c r="J26" s="3">
        <v>6739</v>
      </c>
      <c r="K26" s="3">
        <v>5995</v>
      </c>
      <c r="L26" s="3">
        <v>5313</v>
      </c>
      <c r="M26" s="5">
        <v>442</v>
      </c>
      <c r="N26" s="5">
        <v>1030</v>
      </c>
      <c r="O26" s="5">
        <v>1007</v>
      </c>
      <c r="P26" s="5">
        <v>3565</v>
      </c>
      <c r="Q26" s="5">
        <v>3817</v>
      </c>
      <c r="S26" s="26"/>
      <c r="T26" s="3">
        <v>11818</v>
      </c>
      <c r="U26" s="1">
        <v>37289</v>
      </c>
      <c r="V26" s="1">
        <f>T26/$Y$8</f>
        <v>0.15631034573975611</v>
      </c>
      <c r="X26" s="1" t="s">
        <v>22</v>
      </c>
      <c r="Y26" s="3">
        <f>SUM(T81:T82)</f>
        <v>2384.2142461787371</v>
      </c>
      <c r="Z26" s="1">
        <f>SUM(U81:U82)</f>
        <v>5160</v>
      </c>
    </row>
    <row r="27" spans="1:26" x14ac:dyDescent="0.25">
      <c r="A27" s="29"/>
      <c r="B27" s="17" t="s">
        <v>53</v>
      </c>
      <c r="C27" s="12">
        <v>38099</v>
      </c>
      <c r="D27" s="1">
        <v>38900</v>
      </c>
      <c r="E27" s="21">
        <v>2.5000000000000001E-2</v>
      </c>
      <c r="F27" s="21"/>
      <c r="G27" s="1">
        <v>0</v>
      </c>
      <c r="H27" s="3">
        <v>13510</v>
      </c>
      <c r="I27" s="3">
        <v>7412</v>
      </c>
      <c r="J27" s="3">
        <v>6591</v>
      </c>
      <c r="K27" s="3">
        <v>5838</v>
      </c>
      <c r="L27" s="3">
        <v>5152</v>
      </c>
      <c r="M27" s="5">
        <v>416</v>
      </c>
      <c r="N27" s="5">
        <v>952</v>
      </c>
      <c r="O27" s="5">
        <v>981</v>
      </c>
      <c r="P27" s="5">
        <v>1795</v>
      </c>
      <c r="Q27" s="5">
        <v>3468</v>
      </c>
      <c r="S27" s="26"/>
      <c r="T27" s="3">
        <v>12601</v>
      </c>
      <c r="U27" s="1">
        <v>58299</v>
      </c>
      <c r="V27" s="1">
        <f>T27/$Y$8</f>
        <v>0.16666666666666666</v>
      </c>
      <c r="X27" s="1" t="s">
        <v>23</v>
      </c>
      <c r="Y27" s="3">
        <f>T83</f>
        <v>254.13136344928401</v>
      </c>
      <c r="Z27" s="1">
        <f>U83</f>
        <v>550</v>
      </c>
    </row>
    <row r="28" spans="1:26" x14ac:dyDescent="0.25">
      <c r="A28" s="29"/>
      <c r="B28" s="17" t="s">
        <v>54</v>
      </c>
      <c r="C28" s="12">
        <v>42021</v>
      </c>
      <c r="D28" s="1">
        <v>41950</v>
      </c>
      <c r="E28" s="21">
        <v>3.7037037037037035E-2</v>
      </c>
      <c r="F28" s="21"/>
      <c r="G28" s="1">
        <v>0</v>
      </c>
      <c r="H28" s="3">
        <v>19669</v>
      </c>
      <c r="I28" s="3">
        <v>8253</v>
      </c>
      <c r="J28" s="3">
        <v>7307</v>
      </c>
      <c r="K28" s="3">
        <v>6432</v>
      </c>
      <c r="L28" s="3">
        <v>5631</v>
      </c>
      <c r="M28" s="5">
        <v>0</v>
      </c>
      <c r="N28" s="5">
        <v>0</v>
      </c>
      <c r="O28" s="5">
        <v>727</v>
      </c>
      <c r="P28" s="5">
        <v>4109</v>
      </c>
      <c r="Q28" s="5">
        <v>4810</v>
      </c>
      <c r="S28" s="26"/>
      <c r="T28" s="3">
        <v>10997</v>
      </c>
      <c r="U28" s="1">
        <v>35763</v>
      </c>
      <c r="V28" s="1">
        <f>T28/$Y$8</f>
        <v>0.14545141919953442</v>
      </c>
      <c r="X28" s="1" t="s">
        <v>24</v>
      </c>
      <c r="Y28" s="3">
        <f>SUM(T84:T86)</f>
        <v>4678.7894296135446</v>
      </c>
      <c r="Z28" s="1">
        <f>SUM(U84:U86)</f>
        <v>10126</v>
      </c>
    </row>
    <row r="29" spans="1:26" x14ac:dyDescent="0.25">
      <c r="A29" s="29" t="s">
        <v>5</v>
      </c>
      <c r="B29" s="17" t="s">
        <v>55</v>
      </c>
      <c r="C29" s="12">
        <v>50186</v>
      </c>
      <c r="D29" s="1">
        <v>52150</v>
      </c>
      <c r="E29" s="21">
        <v>0.04</v>
      </c>
      <c r="F29" s="21"/>
      <c r="G29" s="1">
        <v>0</v>
      </c>
      <c r="H29" s="3">
        <v>30996</v>
      </c>
      <c r="I29" s="3">
        <v>13415</v>
      </c>
      <c r="J29" s="3">
        <v>11719</v>
      </c>
      <c r="K29" s="3">
        <v>10161</v>
      </c>
      <c r="L29" s="3">
        <v>8744</v>
      </c>
      <c r="M29" s="5">
        <v>508</v>
      </c>
      <c r="N29" s="5">
        <v>1562</v>
      </c>
      <c r="O29" s="5">
        <v>973</v>
      </c>
      <c r="P29" s="5">
        <v>5727</v>
      </c>
      <c r="Q29" s="5">
        <v>5664</v>
      </c>
      <c r="S29" s="26" t="s">
        <v>5</v>
      </c>
      <c r="T29" s="3">
        <v>11684</v>
      </c>
      <c r="U29" s="1">
        <v>50896</v>
      </c>
      <c r="V29" s="1">
        <f>T29/$Y$9</f>
        <v>0.37830662133721871</v>
      </c>
      <c r="X29" s="1" t="s">
        <v>25</v>
      </c>
      <c r="Y29" s="3">
        <f>SUM(T87:T90)</f>
        <v>5592.0203234738601</v>
      </c>
      <c r="Z29" s="1">
        <f>SUM(U87:U91)</f>
        <v>9896</v>
      </c>
    </row>
    <row r="30" spans="1:26" x14ac:dyDescent="0.25">
      <c r="A30" s="29"/>
      <c r="B30" s="17" t="s">
        <v>56</v>
      </c>
      <c r="C30" s="12">
        <v>51240</v>
      </c>
      <c r="D30" s="1">
        <v>51200</v>
      </c>
      <c r="E30" s="21">
        <v>3.7037037037037035E-2</v>
      </c>
      <c r="F30" s="21"/>
      <c r="G30" s="1">
        <v>0</v>
      </c>
      <c r="H30" s="3">
        <v>21129</v>
      </c>
      <c r="I30" s="3">
        <v>10589</v>
      </c>
      <c r="J30" s="3">
        <v>9296</v>
      </c>
      <c r="K30" s="3">
        <v>8115</v>
      </c>
      <c r="L30" s="3">
        <v>7045</v>
      </c>
      <c r="M30" s="3">
        <v>0</v>
      </c>
      <c r="N30" s="3">
        <v>0</v>
      </c>
      <c r="O30" s="3">
        <v>811</v>
      </c>
      <c r="P30" s="3">
        <v>4356</v>
      </c>
      <c r="Q30" s="3">
        <v>5053</v>
      </c>
      <c r="S30" s="26"/>
      <c r="T30" s="3">
        <v>10551</v>
      </c>
      <c r="U30" s="1">
        <v>32408</v>
      </c>
      <c r="V30" s="1">
        <f>T30/$Y$9</f>
        <v>0.34162214667314228</v>
      </c>
      <c r="X30" s="1" t="s">
        <v>26</v>
      </c>
      <c r="Y30" s="3">
        <f>SUM(T91:T94)</f>
        <v>11640.189133138567</v>
      </c>
      <c r="Z30" s="1">
        <f>SUM(U92:U94)</f>
        <v>18815</v>
      </c>
    </row>
    <row r="31" spans="1:26" x14ac:dyDescent="0.25">
      <c r="A31" s="29"/>
      <c r="B31" s="17" t="s">
        <v>57</v>
      </c>
      <c r="C31" s="12">
        <v>89577</v>
      </c>
      <c r="D31" s="1">
        <v>96600</v>
      </c>
      <c r="E31" s="21">
        <v>5.8823529411764705E-2</v>
      </c>
      <c r="F31" s="21"/>
      <c r="G31" s="1">
        <v>0</v>
      </c>
      <c r="H31" s="3">
        <v>41714</v>
      </c>
      <c r="I31" s="3">
        <v>17682</v>
      </c>
      <c r="J31" s="3">
        <v>15376</v>
      </c>
      <c r="K31" s="3">
        <v>13217</v>
      </c>
      <c r="L31" s="3">
        <v>11208</v>
      </c>
      <c r="M31" s="3">
        <v>281</v>
      </c>
      <c r="N31" s="3">
        <v>3604</v>
      </c>
      <c r="O31" s="3">
        <v>1264</v>
      </c>
      <c r="P31" s="3">
        <v>9875</v>
      </c>
      <c r="Q31" s="3">
        <v>4713</v>
      </c>
      <c r="S31" s="26"/>
      <c r="T31" s="3">
        <v>4725</v>
      </c>
      <c r="U31" s="1">
        <v>18803</v>
      </c>
      <c r="V31" s="1">
        <f>T31/$Y$9</f>
        <v>0.152986886838271</v>
      </c>
      <c r="X31" s="1" t="s">
        <v>148</v>
      </c>
      <c r="Y31" s="3">
        <f>SUM(T95:T96)</f>
        <v>5443.3234779902841</v>
      </c>
      <c r="Z31" s="1">
        <f>SUM(U95:U96)</f>
        <v>8257</v>
      </c>
    </row>
    <row r="32" spans="1:26" x14ac:dyDescent="0.25">
      <c r="A32" s="29"/>
      <c r="B32" s="17" t="s">
        <v>58</v>
      </c>
      <c r="C32" s="12">
        <v>48618</v>
      </c>
      <c r="D32" s="1">
        <v>46310</v>
      </c>
      <c r="E32" s="21">
        <v>5.2631578947368418E-2</v>
      </c>
      <c r="F32" s="21"/>
      <c r="G32" s="1">
        <v>0</v>
      </c>
      <c r="H32" s="3">
        <v>17495</v>
      </c>
      <c r="I32" s="3">
        <v>9314</v>
      </c>
      <c r="J32" s="3">
        <v>8262</v>
      </c>
      <c r="K32" s="3">
        <v>7297</v>
      </c>
      <c r="L32" s="3">
        <v>6420</v>
      </c>
      <c r="M32" s="3">
        <v>542</v>
      </c>
      <c r="N32" s="3">
        <v>1162</v>
      </c>
      <c r="O32" s="3">
        <v>1105</v>
      </c>
      <c r="P32" s="3">
        <v>3571</v>
      </c>
      <c r="Q32" s="3">
        <v>2640</v>
      </c>
      <c r="S32" s="26"/>
      <c r="T32" s="3">
        <v>3925</v>
      </c>
      <c r="U32" s="1">
        <v>14878</v>
      </c>
      <c r="V32" s="1">
        <f>T32/$Y$9</f>
        <v>0.12708434515136799</v>
      </c>
      <c r="X32" s="1" t="s">
        <v>28</v>
      </c>
      <c r="Y32" s="3">
        <f>T97</f>
        <v>11326</v>
      </c>
      <c r="Z32" s="1">
        <f>U97</f>
        <v>28821</v>
      </c>
    </row>
    <row r="33" spans="1:26" x14ac:dyDescent="0.25">
      <c r="A33" s="29" t="s">
        <v>6</v>
      </c>
      <c r="B33" s="17" t="s">
        <v>59</v>
      </c>
      <c r="C33" s="12">
        <v>22567</v>
      </c>
      <c r="D33" s="1">
        <v>25185</v>
      </c>
      <c r="E33" s="21">
        <v>4.1666666666666664E-2</v>
      </c>
      <c r="F33" s="21"/>
      <c r="G33" s="1">
        <v>0</v>
      </c>
      <c r="H33" s="3">
        <v>9078</v>
      </c>
      <c r="I33" s="3">
        <v>4637</v>
      </c>
      <c r="J33" s="3">
        <v>4168</v>
      </c>
      <c r="K33" s="3">
        <v>3733</v>
      </c>
      <c r="L33" s="3">
        <v>3333</v>
      </c>
      <c r="M33" s="3">
        <v>284</v>
      </c>
      <c r="N33" s="3">
        <v>791</v>
      </c>
      <c r="O33" s="3">
        <v>1347</v>
      </c>
      <c r="P33" s="3">
        <v>2129</v>
      </c>
      <c r="Q33" s="3">
        <v>1349</v>
      </c>
      <c r="S33" s="26" t="s">
        <v>6</v>
      </c>
      <c r="T33" s="3">
        <v>14772</v>
      </c>
      <c r="U33" s="1">
        <v>105932</v>
      </c>
      <c r="V33" s="1">
        <f>T33/$Y$10</f>
        <v>0.3817646146689409</v>
      </c>
      <c r="X33" s="1" t="s">
        <v>29</v>
      </c>
      <c r="Y33" s="3">
        <f>T98</f>
        <v>6289</v>
      </c>
      <c r="Z33" s="1">
        <f>U98</f>
        <v>18192</v>
      </c>
    </row>
    <row r="34" spans="1:26" x14ac:dyDescent="0.25">
      <c r="A34" s="29"/>
      <c r="B34" s="17" t="s">
        <v>60</v>
      </c>
      <c r="C34" s="12">
        <v>25531</v>
      </c>
      <c r="D34" s="1">
        <v>25905</v>
      </c>
      <c r="E34" s="21">
        <v>0.04</v>
      </c>
      <c r="F34" s="21"/>
      <c r="G34" s="1">
        <v>0</v>
      </c>
      <c r="H34" s="3">
        <v>13167</v>
      </c>
      <c r="I34" s="3">
        <v>4568</v>
      </c>
      <c r="J34" s="3">
        <v>4107</v>
      </c>
      <c r="K34" s="3">
        <v>3673</v>
      </c>
      <c r="L34" s="3">
        <v>3263</v>
      </c>
      <c r="M34" s="3">
        <v>43</v>
      </c>
      <c r="N34" s="3">
        <v>559</v>
      </c>
      <c r="O34" s="3">
        <v>1484</v>
      </c>
      <c r="P34" s="3">
        <v>2527</v>
      </c>
      <c r="Q34" s="3">
        <v>1741</v>
      </c>
      <c r="S34" s="26"/>
      <c r="T34" s="3">
        <v>9731</v>
      </c>
      <c r="U34" s="1">
        <v>72705</v>
      </c>
      <c r="V34" s="1">
        <f>T34/$Y$10</f>
        <v>0.25148601850416086</v>
      </c>
    </row>
    <row r="35" spans="1:26" x14ac:dyDescent="0.25">
      <c r="A35" s="29"/>
      <c r="B35" s="17" t="s">
        <v>61</v>
      </c>
      <c r="C35" s="12">
        <v>28622</v>
      </c>
      <c r="D35" s="1">
        <v>26995</v>
      </c>
      <c r="E35" s="21">
        <v>4.3478260869565216E-2</v>
      </c>
      <c r="F35" s="21"/>
      <c r="G35" s="1">
        <v>0</v>
      </c>
      <c r="H35" s="3">
        <v>13611</v>
      </c>
      <c r="I35" s="3">
        <v>4932</v>
      </c>
      <c r="J35" s="3">
        <v>4465</v>
      </c>
      <c r="K35" s="3">
        <v>4031</v>
      </c>
      <c r="L35" s="3">
        <v>3625</v>
      </c>
      <c r="M35" s="3">
        <v>193</v>
      </c>
      <c r="N35" s="3">
        <v>824</v>
      </c>
      <c r="O35" s="3">
        <v>556</v>
      </c>
      <c r="P35" s="3">
        <v>1595</v>
      </c>
      <c r="Q35" s="3">
        <v>1927</v>
      </c>
      <c r="S35" s="26"/>
      <c r="T35" s="3">
        <v>8975</v>
      </c>
      <c r="U35" s="1">
        <v>64433</v>
      </c>
      <c r="V35" s="1">
        <f>T35/$Y$10</f>
        <v>0.2319481056494547</v>
      </c>
    </row>
    <row r="36" spans="1:26" x14ac:dyDescent="0.25">
      <c r="A36" s="29"/>
      <c r="B36" s="17" t="s">
        <v>62</v>
      </c>
      <c r="C36" s="12">
        <v>16436</v>
      </c>
      <c r="D36" s="1">
        <v>18100</v>
      </c>
      <c r="E36" s="21">
        <v>3.2258064516129031E-2</v>
      </c>
      <c r="F36" s="21"/>
      <c r="G36" s="1">
        <v>0</v>
      </c>
      <c r="H36" s="3">
        <v>10044</v>
      </c>
      <c r="I36" s="3">
        <v>3739</v>
      </c>
      <c r="J36" s="3">
        <v>3412</v>
      </c>
      <c r="K36" s="3">
        <v>3109</v>
      </c>
      <c r="L36" s="3">
        <v>2827</v>
      </c>
      <c r="M36" s="3">
        <v>337</v>
      </c>
      <c r="N36" s="3">
        <v>515</v>
      </c>
      <c r="O36" s="3">
        <v>426</v>
      </c>
      <c r="P36" s="3">
        <v>859</v>
      </c>
      <c r="Q36" s="3">
        <v>2169</v>
      </c>
      <c r="S36" s="26"/>
      <c r="T36" s="3">
        <v>3450</v>
      </c>
      <c r="U36" s="1">
        <v>30053</v>
      </c>
      <c r="V36" s="1">
        <f>T36/$Y$10</f>
        <v>8.9161110249651107E-2</v>
      </c>
    </row>
    <row r="37" spans="1:26" x14ac:dyDescent="0.25">
      <c r="A37" s="29"/>
      <c r="B37" s="17" t="s">
        <v>63</v>
      </c>
      <c r="C37" s="12">
        <v>29497</v>
      </c>
      <c r="D37" s="1">
        <v>24915</v>
      </c>
      <c r="E37" s="21">
        <v>3.4482758620689655E-2</v>
      </c>
      <c r="F37" s="21"/>
      <c r="G37" s="1">
        <v>0</v>
      </c>
      <c r="H37" s="3">
        <v>9232</v>
      </c>
      <c r="I37" s="3">
        <v>4528</v>
      </c>
      <c r="J37" s="3">
        <v>4054</v>
      </c>
      <c r="K37" s="3">
        <v>3614</v>
      </c>
      <c r="L37" s="3">
        <v>3208</v>
      </c>
      <c r="M37" s="3">
        <v>295</v>
      </c>
      <c r="N37" s="3">
        <v>506</v>
      </c>
      <c r="O37" s="3">
        <v>671</v>
      </c>
      <c r="P37" s="3">
        <v>1207</v>
      </c>
      <c r="Q37" s="3">
        <v>2597</v>
      </c>
      <c r="S37" s="26"/>
      <c r="T37" s="3">
        <v>1766</v>
      </c>
      <c r="U37" s="1">
        <v>9465</v>
      </c>
      <c r="V37" s="1">
        <f>T37/$Y$10</f>
        <v>4.5640150927792424E-2</v>
      </c>
    </row>
    <row r="38" spans="1:26" x14ac:dyDescent="0.25">
      <c r="A38" s="29" t="s">
        <v>7</v>
      </c>
      <c r="B38" s="16" t="s">
        <v>64</v>
      </c>
      <c r="C38" s="12">
        <v>23233</v>
      </c>
      <c r="D38" s="1">
        <v>24410</v>
      </c>
      <c r="E38" s="20">
        <f>1/32</f>
        <v>3.125E-2</v>
      </c>
      <c r="F38" s="20"/>
      <c r="G38" s="1">
        <v>0</v>
      </c>
      <c r="H38" s="3">
        <v>7168</v>
      </c>
      <c r="I38" s="3">
        <v>4501</v>
      </c>
      <c r="J38" s="3">
        <v>4054</v>
      </c>
      <c r="K38" s="3">
        <v>3642</v>
      </c>
      <c r="L38" s="3">
        <v>3267</v>
      </c>
      <c r="M38" s="3">
        <v>68</v>
      </c>
      <c r="N38" s="3">
        <v>494</v>
      </c>
      <c r="O38" s="3">
        <v>546</v>
      </c>
      <c r="P38" s="3">
        <v>2045</v>
      </c>
      <c r="Q38" s="3">
        <v>2783</v>
      </c>
      <c r="S38" s="26" t="s">
        <v>7</v>
      </c>
      <c r="T38" s="3">
        <v>39961</v>
      </c>
      <c r="U38" s="1">
        <v>352154</v>
      </c>
      <c r="V38" s="1">
        <f>T38/$Y$11</f>
        <v>0.27503165950886466</v>
      </c>
    </row>
    <row r="39" spans="1:26" x14ac:dyDescent="0.25">
      <c r="A39" s="29"/>
      <c r="B39" s="16" t="s">
        <v>65</v>
      </c>
      <c r="C39" s="12">
        <v>26470</v>
      </c>
      <c r="D39" s="1">
        <v>24045</v>
      </c>
      <c r="E39" s="20">
        <f>1/29</f>
        <v>3.4482758620689655E-2</v>
      </c>
      <c r="F39" s="20"/>
      <c r="G39" s="1">
        <v>0</v>
      </c>
      <c r="H39" s="3">
        <v>8352</v>
      </c>
      <c r="I39" s="3">
        <v>4405</v>
      </c>
      <c r="J39" s="3">
        <v>3930</v>
      </c>
      <c r="K39" s="3">
        <v>3489</v>
      </c>
      <c r="L39" s="3">
        <v>3088</v>
      </c>
      <c r="M39" s="3">
        <v>199</v>
      </c>
      <c r="N39" s="3">
        <v>707</v>
      </c>
      <c r="O39" s="3">
        <v>620</v>
      </c>
      <c r="P39" s="3">
        <v>2101</v>
      </c>
      <c r="Q39" s="3">
        <v>1905</v>
      </c>
      <c r="S39" s="26"/>
      <c r="T39" s="3">
        <v>41196</v>
      </c>
      <c r="U39" s="1">
        <v>357335</v>
      </c>
      <c r="V39" s="1">
        <f>T39/$Y$11</f>
        <v>0.28353154938883385</v>
      </c>
    </row>
    <row r="40" spans="1:26" x14ac:dyDescent="0.25">
      <c r="A40" s="29"/>
      <c r="B40" s="16" t="s">
        <v>66</v>
      </c>
      <c r="C40" s="12">
        <v>22181</v>
      </c>
      <c r="D40" s="1">
        <v>23820</v>
      </c>
      <c r="E40" s="20">
        <f>1/34</f>
        <v>2.9411764705882353E-2</v>
      </c>
      <c r="F40" s="20"/>
      <c r="G40" s="1">
        <v>0</v>
      </c>
      <c r="H40" s="3">
        <v>7776</v>
      </c>
      <c r="I40" s="3">
        <v>4631</v>
      </c>
      <c r="J40" s="3">
        <v>4169</v>
      </c>
      <c r="K40" s="3">
        <v>3744</v>
      </c>
      <c r="L40" s="3">
        <v>3358</v>
      </c>
      <c r="M40" s="3">
        <v>344</v>
      </c>
      <c r="N40" s="3">
        <v>628</v>
      </c>
      <c r="O40" s="3">
        <v>573</v>
      </c>
      <c r="P40" s="3">
        <v>1873</v>
      </c>
      <c r="Q40" s="3">
        <v>1945</v>
      </c>
      <c r="S40" s="26"/>
      <c r="T40" s="3">
        <v>28482</v>
      </c>
      <c r="U40" s="1">
        <v>329904</v>
      </c>
      <c r="V40" s="1">
        <f>T40/$Y$11</f>
        <v>0.19602741988767758</v>
      </c>
    </row>
    <row r="41" spans="1:26" x14ac:dyDescent="0.25">
      <c r="A41" s="29"/>
      <c r="B41" s="16" t="s">
        <v>67</v>
      </c>
      <c r="C41" s="12">
        <v>25776</v>
      </c>
      <c r="D41" s="1">
        <v>22595</v>
      </c>
      <c r="E41" s="20">
        <f>1/28</f>
        <v>3.5714285714285712E-2</v>
      </c>
      <c r="F41" s="20"/>
      <c r="G41" s="1">
        <v>0</v>
      </c>
      <c r="H41" s="3">
        <v>8721</v>
      </c>
      <c r="I41" s="3">
        <v>4264</v>
      </c>
      <c r="J41" s="3">
        <v>3832</v>
      </c>
      <c r="K41" s="3">
        <v>3431</v>
      </c>
      <c r="L41" s="3">
        <v>3058</v>
      </c>
      <c r="M41" s="3">
        <v>464</v>
      </c>
      <c r="N41" s="3">
        <v>903</v>
      </c>
      <c r="O41" s="3">
        <v>721</v>
      </c>
      <c r="P41" s="3">
        <v>2759</v>
      </c>
      <c r="Q41" s="3">
        <v>1570</v>
      </c>
      <c r="S41" s="26"/>
      <c r="T41" s="3">
        <v>18252</v>
      </c>
      <c r="U41" s="1">
        <v>178593</v>
      </c>
      <c r="V41" s="1">
        <f>T41/$Y$11</f>
        <v>0.12561942517343905</v>
      </c>
    </row>
    <row r="42" spans="1:26" x14ac:dyDescent="0.25">
      <c r="A42" s="29"/>
      <c r="B42" s="16" t="s">
        <v>68</v>
      </c>
      <c r="C42" s="12">
        <v>25926</v>
      </c>
      <c r="D42" s="1">
        <v>24045</v>
      </c>
      <c r="E42" s="23">
        <f>1/27</f>
        <v>3.7037037037037035E-2</v>
      </c>
      <c r="F42" s="23"/>
      <c r="G42" s="1">
        <v>0</v>
      </c>
      <c r="H42" s="3">
        <v>10722</v>
      </c>
      <c r="I42" s="3">
        <v>4562</v>
      </c>
      <c r="J42" s="3">
        <v>4068</v>
      </c>
      <c r="K42" s="3">
        <v>3610</v>
      </c>
      <c r="L42" s="3">
        <v>3189</v>
      </c>
      <c r="M42" s="3">
        <v>288</v>
      </c>
      <c r="N42" s="3">
        <v>641</v>
      </c>
      <c r="O42" s="3">
        <v>905</v>
      </c>
      <c r="P42" s="3">
        <v>1915</v>
      </c>
      <c r="Q42" s="3">
        <v>2176</v>
      </c>
      <c r="S42" s="26"/>
      <c r="T42" s="3">
        <v>17405</v>
      </c>
      <c r="U42" s="1">
        <v>112235</v>
      </c>
      <c r="V42" s="1">
        <f>T42/$Y$11</f>
        <v>0.1197899460411849</v>
      </c>
    </row>
    <row r="43" spans="1:26" x14ac:dyDescent="0.25">
      <c r="A43" s="29" t="s">
        <v>8</v>
      </c>
      <c r="B43" s="16" t="s">
        <v>69</v>
      </c>
      <c r="C43" s="12">
        <v>30614</v>
      </c>
      <c r="D43" s="1">
        <v>31660</v>
      </c>
      <c r="E43" s="23">
        <f>1/22</f>
        <v>4.5454545454545456E-2</v>
      </c>
      <c r="F43" s="23"/>
      <c r="G43" s="1">
        <v>0</v>
      </c>
      <c r="H43" s="3">
        <v>13569</v>
      </c>
      <c r="I43" s="3">
        <v>4968</v>
      </c>
      <c r="J43" s="3">
        <v>4432</v>
      </c>
      <c r="K43" s="3">
        <v>3935</v>
      </c>
      <c r="L43" s="3">
        <v>3470</v>
      </c>
      <c r="M43" s="3">
        <v>298</v>
      </c>
      <c r="N43" s="3">
        <v>888</v>
      </c>
      <c r="O43" s="3">
        <v>582</v>
      </c>
      <c r="P43" s="3">
        <v>2652</v>
      </c>
      <c r="Q43" s="3">
        <v>1437</v>
      </c>
      <c r="S43" s="26" t="s">
        <v>8</v>
      </c>
      <c r="T43" s="3">
        <v>24052</v>
      </c>
      <c r="U43" s="1">
        <v>248507</v>
      </c>
      <c r="V43" s="1">
        <f>T43/$Y$12</f>
        <v>0.25263909750743146</v>
      </c>
    </row>
    <row r="44" spans="1:26" x14ac:dyDescent="0.25">
      <c r="A44" s="29"/>
      <c r="B44" s="16" t="s">
        <v>70</v>
      </c>
      <c r="C44" s="12">
        <v>38546</v>
      </c>
      <c r="D44" s="1">
        <v>30630</v>
      </c>
      <c r="E44" s="23">
        <f>1/29</f>
        <v>3.4482758620689655E-2</v>
      </c>
      <c r="F44" s="23"/>
      <c r="G44" s="1">
        <v>0</v>
      </c>
      <c r="H44" s="3">
        <v>10138</v>
      </c>
      <c r="I44" s="3">
        <v>5525</v>
      </c>
      <c r="J44" s="3">
        <v>4900</v>
      </c>
      <c r="K44" s="3">
        <v>4323</v>
      </c>
      <c r="L44" s="3">
        <v>3793</v>
      </c>
      <c r="M44" s="3">
        <v>58</v>
      </c>
      <c r="N44" s="3">
        <v>474</v>
      </c>
      <c r="O44" s="3">
        <v>546</v>
      </c>
      <c r="P44" s="3">
        <v>1940</v>
      </c>
      <c r="Q44" s="3">
        <v>2448</v>
      </c>
      <c r="S44" s="26"/>
      <c r="T44" s="3">
        <v>21742</v>
      </c>
      <c r="U44" s="1">
        <v>191379</v>
      </c>
      <c r="V44" s="1">
        <f>T44/$Y$12</f>
        <v>0.22837515624507632</v>
      </c>
    </row>
    <row r="45" spans="1:26" x14ac:dyDescent="0.25">
      <c r="A45" s="29"/>
      <c r="B45" s="16" t="s">
        <v>71</v>
      </c>
      <c r="C45" s="12">
        <v>31828</v>
      </c>
      <c r="D45" s="1">
        <v>25645</v>
      </c>
      <c r="E45" s="23">
        <f>1/28</f>
        <v>3.5714285714285712E-2</v>
      </c>
      <c r="F45" s="23"/>
      <c r="G45" s="1">
        <v>0</v>
      </c>
      <c r="H45" s="3">
        <v>9369</v>
      </c>
      <c r="I45" s="3">
        <v>4514</v>
      </c>
      <c r="J45" s="3">
        <v>4044</v>
      </c>
      <c r="K45" s="3">
        <v>3609</v>
      </c>
      <c r="L45" s="3">
        <v>3206</v>
      </c>
      <c r="M45" s="3">
        <v>428</v>
      </c>
      <c r="N45" s="3">
        <v>862</v>
      </c>
      <c r="O45" s="3">
        <v>686</v>
      </c>
      <c r="P45" s="3">
        <v>2880</v>
      </c>
      <c r="Q45" s="3">
        <v>1491</v>
      </c>
      <c r="S45" s="26"/>
      <c r="T45" s="3">
        <v>19501</v>
      </c>
      <c r="U45" s="1">
        <v>182898</v>
      </c>
      <c r="V45" s="1">
        <f>T45/$Y$12</f>
        <v>0.20483598205938888</v>
      </c>
    </row>
    <row r="46" spans="1:26" x14ac:dyDescent="0.25">
      <c r="A46" s="29"/>
      <c r="B46" s="16" t="s">
        <v>72</v>
      </c>
      <c r="C46" s="12">
        <v>34368</v>
      </c>
      <c r="D46" s="1">
        <v>30395</v>
      </c>
      <c r="E46" s="23">
        <f>1/21</f>
        <v>4.7619047619047616E-2</v>
      </c>
      <c r="F46" s="23"/>
      <c r="G46" s="1">
        <v>0</v>
      </c>
      <c r="H46" s="3">
        <v>9205</v>
      </c>
      <c r="I46" s="3">
        <v>4692</v>
      </c>
      <c r="J46" s="3">
        <v>4193</v>
      </c>
      <c r="K46" s="3">
        <v>3729</v>
      </c>
      <c r="L46" s="3">
        <v>3300</v>
      </c>
      <c r="M46" s="3">
        <v>261</v>
      </c>
      <c r="N46" s="3">
        <v>838</v>
      </c>
      <c r="O46" s="3">
        <v>698</v>
      </c>
      <c r="P46" s="3">
        <v>2559</v>
      </c>
      <c r="Q46" s="3">
        <v>2052</v>
      </c>
      <c r="S46" s="26"/>
      <c r="T46" s="3">
        <v>15159</v>
      </c>
      <c r="U46" s="1">
        <v>212273</v>
      </c>
      <c r="V46" s="1">
        <f>T46/$Y$12</f>
        <v>0.15922817558270222</v>
      </c>
    </row>
    <row r="47" spans="1:26" x14ac:dyDescent="0.25">
      <c r="A47" s="29"/>
      <c r="B47" s="16" t="s">
        <v>73</v>
      </c>
      <c r="C47" s="12">
        <v>35002</v>
      </c>
      <c r="D47" s="1">
        <v>30745</v>
      </c>
      <c r="E47" s="23">
        <f>1/23</f>
        <v>4.3478260869565216E-2</v>
      </c>
      <c r="F47" s="23"/>
      <c r="G47" s="1">
        <v>0</v>
      </c>
      <c r="H47" s="3">
        <v>9806</v>
      </c>
      <c r="I47" s="3">
        <v>5380</v>
      </c>
      <c r="J47" s="3">
        <v>4766</v>
      </c>
      <c r="K47" s="3">
        <v>4200</v>
      </c>
      <c r="L47" s="3">
        <v>3678</v>
      </c>
      <c r="M47" s="3">
        <v>190</v>
      </c>
      <c r="N47" s="3">
        <v>722</v>
      </c>
      <c r="O47" s="3">
        <v>605</v>
      </c>
      <c r="P47" s="3">
        <v>2688</v>
      </c>
      <c r="Q47" s="3">
        <v>2102</v>
      </c>
      <c r="S47" s="26"/>
      <c r="T47" s="3">
        <v>14749</v>
      </c>
      <c r="U47" s="1">
        <v>120772</v>
      </c>
      <c r="V47" s="1">
        <f>T47/$Y$12</f>
        <v>0.15492158860540109</v>
      </c>
    </row>
    <row r="48" spans="1:26" x14ac:dyDescent="0.25">
      <c r="A48" s="29" t="s">
        <v>9</v>
      </c>
      <c r="B48" s="16" t="s">
        <v>74</v>
      </c>
      <c r="C48" s="12">
        <v>33662</v>
      </c>
      <c r="D48" s="1">
        <v>35285</v>
      </c>
      <c r="E48" s="23">
        <v>0.04</v>
      </c>
      <c r="F48" s="23"/>
      <c r="G48" s="1">
        <v>0</v>
      </c>
      <c r="H48" s="3">
        <v>13488</v>
      </c>
      <c r="I48" s="3">
        <v>6952</v>
      </c>
      <c r="J48" s="3">
        <v>6164</v>
      </c>
      <c r="K48" s="3">
        <v>5441</v>
      </c>
      <c r="L48" s="3">
        <v>4777</v>
      </c>
      <c r="M48" s="3">
        <v>456</v>
      </c>
      <c r="N48" s="3">
        <v>1027</v>
      </c>
      <c r="O48" s="3">
        <v>681</v>
      </c>
      <c r="P48" s="3">
        <v>2815</v>
      </c>
      <c r="Q48" s="3">
        <v>3394</v>
      </c>
      <c r="S48" s="26" t="s">
        <v>9</v>
      </c>
      <c r="T48" s="3">
        <v>11674</v>
      </c>
      <c r="U48" s="1">
        <v>109435</v>
      </c>
      <c r="V48" s="1">
        <f>T48/$Y$13</f>
        <v>0.25589653660675143</v>
      </c>
    </row>
    <row r="49" spans="1:22" x14ac:dyDescent="0.25">
      <c r="A49" s="29"/>
      <c r="B49" s="16" t="s">
        <v>75</v>
      </c>
      <c r="C49" s="12">
        <v>38745</v>
      </c>
      <c r="D49" s="1">
        <v>39150</v>
      </c>
      <c r="E49" s="23">
        <v>4.1666666666666664E-2</v>
      </c>
      <c r="F49" s="23"/>
      <c r="G49" s="1">
        <v>0</v>
      </c>
      <c r="H49" s="3">
        <v>18526</v>
      </c>
      <c r="I49" s="3">
        <v>6881</v>
      </c>
      <c r="J49" s="3">
        <v>6084</v>
      </c>
      <c r="K49" s="3">
        <v>5352</v>
      </c>
      <c r="L49" s="3">
        <v>4652</v>
      </c>
      <c r="M49" s="3">
        <v>318</v>
      </c>
      <c r="N49" s="3">
        <v>1151</v>
      </c>
      <c r="O49" s="3">
        <v>1061</v>
      </c>
      <c r="P49" s="3">
        <v>4206</v>
      </c>
      <c r="Q49" s="3">
        <v>4740</v>
      </c>
      <c r="S49" s="26"/>
      <c r="T49" s="3">
        <v>10155</v>
      </c>
      <c r="U49" s="1">
        <v>47872</v>
      </c>
      <c r="V49" s="1">
        <f>T49/$Y$13</f>
        <v>0.22259973695747479</v>
      </c>
    </row>
    <row r="50" spans="1:22" x14ac:dyDescent="0.25">
      <c r="A50" s="29"/>
      <c r="B50" s="16" t="s">
        <v>76</v>
      </c>
      <c r="C50" s="12">
        <v>44238</v>
      </c>
      <c r="D50" s="1">
        <v>40900</v>
      </c>
      <c r="E50" s="23">
        <v>4.5454545454545456E-2</v>
      </c>
      <c r="F50" s="23"/>
      <c r="G50" s="1">
        <v>0</v>
      </c>
      <c r="H50" s="3">
        <v>13424</v>
      </c>
      <c r="I50" s="3">
        <v>7733</v>
      </c>
      <c r="J50" s="3">
        <v>6847</v>
      </c>
      <c r="K50" s="3">
        <v>6036</v>
      </c>
      <c r="L50" s="3">
        <v>5292</v>
      </c>
      <c r="M50" s="3">
        <v>321</v>
      </c>
      <c r="N50" s="3">
        <v>1453</v>
      </c>
      <c r="O50" s="3">
        <v>1882</v>
      </c>
      <c r="P50" s="3">
        <v>4475</v>
      </c>
      <c r="Q50" s="3">
        <v>3678</v>
      </c>
      <c r="S50" s="26"/>
      <c r="T50" s="3">
        <v>9280</v>
      </c>
      <c r="U50" s="1">
        <v>49550</v>
      </c>
      <c r="V50" s="1">
        <f>T50/$Y$13</f>
        <v>0.20341955282770716</v>
      </c>
    </row>
    <row r="51" spans="1:22" x14ac:dyDescent="0.25">
      <c r="A51" s="29"/>
      <c r="B51" s="16" t="s">
        <v>77</v>
      </c>
      <c r="C51" s="12">
        <v>37841</v>
      </c>
      <c r="D51" s="1">
        <v>35670</v>
      </c>
      <c r="E51" s="23">
        <v>4.3478260869565216E-2</v>
      </c>
      <c r="F51" s="23"/>
      <c r="G51" s="1">
        <v>0</v>
      </c>
      <c r="H51" s="3">
        <v>11391</v>
      </c>
      <c r="I51" s="3">
        <v>5964</v>
      </c>
      <c r="J51" s="3">
        <v>5267</v>
      </c>
      <c r="K51" s="3">
        <v>4623</v>
      </c>
      <c r="L51" s="3">
        <v>4032</v>
      </c>
      <c r="M51" s="3">
        <v>187</v>
      </c>
      <c r="N51" s="3">
        <v>917</v>
      </c>
      <c r="O51" s="3">
        <v>421</v>
      </c>
      <c r="P51" s="3">
        <v>2775</v>
      </c>
      <c r="Q51" s="3">
        <v>2654</v>
      </c>
      <c r="S51" s="26"/>
      <c r="T51" s="3">
        <v>7522</v>
      </c>
      <c r="U51" s="1">
        <v>52361</v>
      </c>
      <c r="V51" s="1">
        <f>T51/$Y$13</f>
        <v>0.16488382288469969</v>
      </c>
    </row>
    <row r="52" spans="1:22" x14ac:dyDescent="0.25">
      <c r="A52" s="29"/>
      <c r="B52" s="16" t="s">
        <v>78</v>
      </c>
      <c r="C52" s="12">
        <v>41055</v>
      </c>
      <c r="D52" s="1">
        <v>40050</v>
      </c>
      <c r="E52" s="23">
        <v>4.1666666666666664E-2</v>
      </c>
      <c r="F52" s="23"/>
      <c r="G52" s="1">
        <v>0</v>
      </c>
      <c r="H52" s="3">
        <v>18349</v>
      </c>
      <c r="I52" s="3">
        <v>7606</v>
      </c>
      <c r="J52" s="3">
        <v>6695</v>
      </c>
      <c r="K52" s="3">
        <v>5855</v>
      </c>
      <c r="L52" s="3">
        <v>5088</v>
      </c>
      <c r="M52" s="3">
        <v>0</v>
      </c>
      <c r="N52" s="3">
        <v>0</v>
      </c>
      <c r="O52" s="3">
        <v>750</v>
      </c>
      <c r="P52" s="3">
        <v>4351</v>
      </c>
      <c r="Q52" s="3">
        <v>5772</v>
      </c>
      <c r="S52" s="26"/>
      <c r="T52" s="3">
        <v>6989</v>
      </c>
      <c r="U52" s="1">
        <v>44196</v>
      </c>
      <c r="V52" s="1">
        <f>T52/$Y$13</f>
        <v>0.15320035072336693</v>
      </c>
    </row>
    <row r="53" spans="1:22" x14ac:dyDescent="0.25">
      <c r="A53" s="29" t="s">
        <v>10</v>
      </c>
      <c r="B53" s="16" t="s">
        <v>79</v>
      </c>
      <c r="C53" s="12">
        <v>42136</v>
      </c>
      <c r="D53" s="1">
        <v>43220</v>
      </c>
      <c r="E53" s="23">
        <v>4.3478260869565216E-2</v>
      </c>
      <c r="F53" s="23"/>
      <c r="G53" s="1">
        <v>0</v>
      </c>
      <c r="H53" s="3">
        <v>15974</v>
      </c>
      <c r="I53" s="3">
        <v>8029</v>
      </c>
      <c r="J53" s="3">
        <v>7072</v>
      </c>
      <c r="K53" s="3">
        <v>6191</v>
      </c>
      <c r="L53" s="3">
        <v>5382</v>
      </c>
      <c r="M53" s="3">
        <v>456</v>
      </c>
      <c r="N53" s="3">
        <v>972</v>
      </c>
      <c r="O53" s="3">
        <v>1030</v>
      </c>
      <c r="P53" s="3">
        <v>2674</v>
      </c>
      <c r="Q53" s="3">
        <v>3572</v>
      </c>
      <c r="S53" s="26" t="s">
        <v>10</v>
      </c>
      <c r="T53" s="3">
        <v>20070</v>
      </c>
      <c r="U53" s="1">
        <v>109435</v>
      </c>
      <c r="V53" s="1">
        <f>T53/$Y$14</f>
        <v>0.37989059453729818</v>
      </c>
    </row>
    <row r="54" spans="1:22" x14ac:dyDescent="0.25">
      <c r="A54" s="29"/>
      <c r="B54" s="16" t="s">
        <v>80</v>
      </c>
      <c r="C54" s="12">
        <v>49807</v>
      </c>
      <c r="D54" s="1">
        <v>52000</v>
      </c>
      <c r="E54" s="23">
        <v>0.05</v>
      </c>
      <c r="F54" s="23"/>
      <c r="G54" s="1">
        <v>0</v>
      </c>
      <c r="H54" s="3">
        <v>21244</v>
      </c>
      <c r="I54" s="3">
        <v>9401</v>
      </c>
      <c r="J54" s="3">
        <v>8239</v>
      </c>
      <c r="K54" s="3">
        <v>7163</v>
      </c>
      <c r="L54" s="3">
        <v>6181</v>
      </c>
      <c r="M54" s="3">
        <v>265</v>
      </c>
      <c r="N54" s="3">
        <v>1334</v>
      </c>
      <c r="O54" s="3">
        <v>1104</v>
      </c>
      <c r="P54" s="3">
        <v>4288</v>
      </c>
      <c r="Q54" s="3">
        <v>5955</v>
      </c>
      <c r="S54" s="26"/>
      <c r="T54" s="3">
        <v>9947</v>
      </c>
      <c r="U54" s="1">
        <v>51791</v>
      </c>
      <c r="V54" s="1">
        <f>T54/$Y$14</f>
        <v>0.1882796085631542</v>
      </c>
    </row>
    <row r="55" spans="1:22" x14ac:dyDescent="0.25">
      <c r="A55" s="29"/>
      <c r="B55" s="16" t="s">
        <v>81</v>
      </c>
      <c r="C55" s="12">
        <v>53925</v>
      </c>
      <c r="D55" s="1">
        <v>56600</v>
      </c>
      <c r="E55" s="23">
        <v>4.7619047619047616E-2</v>
      </c>
      <c r="F55" s="23"/>
      <c r="G55" s="1">
        <v>0</v>
      </c>
      <c r="H55" s="3">
        <v>21929</v>
      </c>
      <c r="I55" s="3">
        <v>11560</v>
      </c>
      <c r="J55" s="3">
        <v>10111</v>
      </c>
      <c r="K55" s="3">
        <v>8786</v>
      </c>
      <c r="L55" s="3">
        <v>7589</v>
      </c>
      <c r="M55" s="3">
        <v>0</v>
      </c>
      <c r="N55" s="3">
        <v>0</v>
      </c>
      <c r="O55" s="3">
        <v>741</v>
      </c>
      <c r="P55" s="3">
        <v>5320</v>
      </c>
      <c r="Q55" s="3">
        <v>5762</v>
      </c>
      <c r="S55" s="26"/>
      <c r="T55" s="3">
        <v>9285</v>
      </c>
      <c r="U55" s="1">
        <v>47641</v>
      </c>
      <c r="V55" s="1">
        <f>T55/$Y$14</f>
        <v>0.17574908671045408</v>
      </c>
    </row>
    <row r="56" spans="1:22" x14ac:dyDescent="0.25">
      <c r="A56" s="29"/>
      <c r="B56" s="16" t="s">
        <v>82</v>
      </c>
      <c r="C56" s="12">
        <v>46404</v>
      </c>
      <c r="D56" s="1">
        <v>44050</v>
      </c>
      <c r="E56" s="23">
        <v>4.3478260869565216E-2</v>
      </c>
      <c r="F56" s="23"/>
      <c r="G56" s="1">
        <v>0</v>
      </c>
      <c r="H56" s="3">
        <v>10979</v>
      </c>
      <c r="I56" s="3">
        <v>7501</v>
      </c>
      <c r="J56" s="3">
        <v>6625</v>
      </c>
      <c r="K56" s="3">
        <v>5820</v>
      </c>
      <c r="L56" s="3">
        <v>5089</v>
      </c>
      <c r="M56" s="3">
        <v>410</v>
      </c>
      <c r="N56" s="3">
        <v>668</v>
      </c>
      <c r="O56" s="3">
        <v>596</v>
      </c>
      <c r="P56" s="3">
        <v>2672</v>
      </c>
      <c r="Q56" s="3">
        <v>1735</v>
      </c>
      <c r="S56" s="26"/>
      <c r="T56" s="3">
        <v>8497</v>
      </c>
      <c r="U56" s="1">
        <v>55495</v>
      </c>
      <c r="V56" s="1">
        <f>T56/$Y$14</f>
        <v>0.16083360148397721</v>
      </c>
    </row>
    <row r="57" spans="1:22" x14ac:dyDescent="0.25">
      <c r="A57" s="29"/>
      <c r="B57" s="16" t="s">
        <v>83</v>
      </c>
      <c r="C57" s="12">
        <v>64810</v>
      </c>
      <c r="D57" s="1">
        <v>67050</v>
      </c>
      <c r="E57" s="23">
        <v>5.2631578947368418E-2</v>
      </c>
      <c r="F57" s="23"/>
      <c r="G57" s="1">
        <v>0</v>
      </c>
      <c r="H57" s="3">
        <v>27720</v>
      </c>
      <c r="I57" s="3">
        <v>12954</v>
      </c>
      <c r="J57" s="3">
        <v>11306</v>
      </c>
      <c r="K57" s="3">
        <v>9783</v>
      </c>
      <c r="L57" s="3">
        <v>8393</v>
      </c>
      <c r="M57" s="3">
        <v>323</v>
      </c>
      <c r="N57" s="3">
        <v>887</v>
      </c>
      <c r="O57" s="3">
        <v>750</v>
      </c>
      <c r="P57" s="3">
        <v>5735</v>
      </c>
      <c r="Q57" s="3">
        <v>4896</v>
      </c>
      <c r="S57" s="26"/>
      <c r="T57" s="3">
        <v>5032</v>
      </c>
      <c r="U57" s="1">
        <v>30442</v>
      </c>
      <c r="V57" s="1">
        <f>T57/$Y$14</f>
        <v>9.524710870511631E-2</v>
      </c>
    </row>
    <row r="58" spans="1:22" x14ac:dyDescent="0.25">
      <c r="A58" t="s">
        <v>11</v>
      </c>
      <c r="B58" s="16" t="s">
        <v>84</v>
      </c>
      <c r="C58" s="12">
        <v>20085</v>
      </c>
      <c r="D58" s="1">
        <v>20150</v>
      </c>
      <c r="E58" s="23">
        <v>2.1739130434782608E-2</v>
      </c>
      <c r="F58" s="23"/>
      <c r="G58" s="1">
        <v>0</v>
      </c>
      <c r="H58" s="3">
        <v>6294</v>
      </c>
      <c r="I58" s="3">
        <v>4039</v>
      </c>
      <c r="J58" s="3">
        <v>3707</v>
      </c>
      <c r="K58" s="3">
        <v>3404</v>
      </c>
      <c r="L58" s="3">
        <v>3131</v>
      </c>
      <c r="M58" s="3">
        <v>53</v>
      </c>
      <c r="N58" s="3">
        <v>619</v>
      </c>
      <c r="O58" s="3">
        <v>599</v>
      </c>
      <c r="P58" s="3">
        <v>1533</v>
      </c>
      <c r="Q58" s="3">
        <v>1762</v>
      </c>
      <c r="S58" s="1" t="s">
        <v>11</v>
      </c>
      <c r="T58" s="3">
        <v>10403.126334820869</v>
      </c>
      <c r="U58" s="1">
        <v>20452</v>
      </c>
      <c r="V58" s="1">
        <f>T58/$Y$15</f>
        <v>1</v>
      </c>
    </row>
    <row r="59" spans="1:22" x14ac:dyDescent="0.25">
      <c r="A59" s="29" t="s">
        <v>12</v>
      </c>
      <c r="B59" s="16" t="s">
        <v>85</v>
      </c>
      <c r="C59" s="12">
        <v>24135</v>
      </c>
      <c r="D59" s="1">
        <v>24175</v>
      </c>
      <c r="E59" s="20">
        <f>1/95</f>
        <v>1.0526315789473684E-2</v>
      </c>
      <c r="F59" s="20"/>
      <c r="G59" s="1">
        <v>0</v>
      </c>
      <c r="H59" s="3">
        <v>15978</v>
      </c>
      <c r="I59" s="3">
        <v>4696</v>
      </c>
      <c r="J59" s="3">
        <v>4234</v>
      </c>
      <c r="K59" s="3">
        <v>3806</v>
      </c>
      <c r="L59" s="3">
        <v>3408</v>
      </c>
      <c r="M59" s="3">
        <v>276</v>
      </c>
      <c r="N59" s="3">
        <v>760</v>
      </c>
      <c r="O59" s="3">
        <v>604</v>
      </c>
      <c r="P59" s="3">
        <v>1440</v>
      </c>
      <c r="Q59" s="3">
        <v>2277</v>
      </c>
      <c r="S59" s="26" t="s">
        <v>12</v>
      </c>
      <c r="T59" s="3">
        <v>2598.8336170500397</v>
      </c>
      <c r="U59" s="1">
        <v>11877</v>
      </c>
      <c r="V59" s="1">
        <f>T59/$Y$16</f>
        <v>6.3360027128635046E-2</v>
      </c>
    </row>
    <row r="60" spans="1:22" x14ac:dyDescent="0.25">
      <c r="A60" s="29"/>
      <c r="B60" s="16" t="s">
        <v>86</v>
      </c>
      <c r="C60" s="12">
        <v>28360</v>
      </c>
      <c r="D60" s="1">
        <v>23475</v>
      </c>
      <c r="E60" s="23">
        <f>1/56</f>
        <v>1.7857142857142856E-2</v>
      </c>
      <c r="F60" s="23"/>
      <c r="G60" s="1">
        <v>0</v>
      </c>
      <c r="H60" s="4">
        <v>9289</v>
      </c>
      <c r="I60" s="2">
        <v>4509</v>
      </c>
      <c r="J60" s="3">
        <v>4064</v>
      </c>
      <c r="K60" s="2">
        <v>3654</v>
      </c>
      <c r="L60" s="2">
        <v>3280</v>
      </c>
      <c r="M60" s="3">
        <v>59</v>
      </c>
      <c r="N60" s="3">
        <v>475</v>
      </c>
      <c r="O60" s="3">
        <v>544</v>
      </c>
      <c r="P60" s="3">
        <v>1254</v>
      </c>
      <c r="Q60" s="3">
        <v>2168</v>
      </c>
      <c r="S60" s="26"/>
      <c r="T60" s="3">
        <v>30770.644100569705</v>
      </c>
      <c r="U60" s="1">
        <v>98866</v>
      </c>
      <c r="V60" s="1">
        <f>T60/$Y$16</f>
        <v>0.75019379162514932</v>
      </c>
    </row>
    <row r="61" spans="1:22" x14ac:dyDescent="0.25">
      <c r="A61" s="29"/>
      <c r="B61" s="16" t="s">
        <v>87</v>
      </c>
      <c r="C61" s="12">
        <v>24174</v>
      </c>
      <c r="D61" s="1">
        <v>26675</v>
      </c>
      <c r="E61" s="23">
        <v>2.4390243902439025E-2</v>
      </c>
      <c r="F61" s="23"/>
      <c r="G61" s="1">
        <v>0</v>
      </c>
      <c r="H61" s="4">
        <v>10642</v>
      </c>
      <c r="I61" s="2">
        <v>4265</v>
      </c>
      <c r="J61" s="3">
        <v>3850</v>
      </c>
      <c r="K61" s="2">
        <v>3467</v>
      </c>
      <c r="L61" s="2">
        <v>3110</v>
      </c>
      <c r="M61" s="3">
        <v>45</v>
      </c>
      <c r="N61" s="3">
        <v>492</v>
      </c>
      <c r="O61" s="3">
        <v>594</v>
      </c>
      <c r="P61" s="3">
        <v>1333</v>
      </c>
      <c r="Q61" s="3">
        <v>2366</v>
      </c>
      <c r="S61" s="26"/>
      <c r="T61" s="3">
        <v>7647.4494338447757</v>
      </c>
      <c r="U61" s="1">
        <v>14840</v>
      </c>
      <c r="V61" s="1">
        <f>T61/$Y$16</f>
        <v>0.18644618124621559</v>
      </c>
    </row>
    <row r="62" spans="1:22" x14ac:dyDescent="0.25">
      <c r="A62" s="29" t="s">
        <v>13</v>
      </c>
      <c r="B62" s="16" t="s">
        <v>88</v>
      </c>
      <c r="C62" s="12">
        <v>25511</v>
      </c>
      <c r="D62" s="1">
        <v>25785</v>
      </c>
      <c r="E62" s="23">
        <v>2.3809523809523808E-2</v>
      </c>
      <c r="F62" s="23"/>
      <c r="G62" s="1">
        <v>0</v>
      </c>
      <c r="H62" s="2">
        <v>14375</v>
      </c>
      <c r="I62" s="2">
        <v>4181</v>
      </c>
      <c r="J62" s="3">
        <v>3796</v>
      </c>
      <c r="K62" s="2">
        <v>3435</v>
      </c>
      <c r="L62" s="2">
        <v>3098</v>
      </c>
      <c r="M62" s="3">
        <v>281</v>
      </c>
      <c r="N62" s="3">
        <v>771</v>
      </c>
      <c r="O62" s="3">
        <v>602</v>
      </c>
      <c r="P62" s="3">
        <v>1440</v>
      </c>
      <c r="Q62" s="3">
        <v>1856</v>
      </c>
      <c r="S62" s="26" t="s">
        <v>13</v>
      </c>
      <c r="T62" s="3">
        <v>7362.5960719457553</v>
      </c>
      <c r="U62" s="1">
        <v>33648</v>
      </c>
      <c r="V62" s="1">
        <f>T62/$Y$17</f>
        <v>0.38084889643463493</v>
      </c>
    </row>
    <row r="63" spans="1:22" x14ac:dyDescent="0.25">
      <c r="A63" s="29"/>
      <c r="B63" s="16" t="s">
        <v>89</v>
      </c>
      <c r="C63" s="12">
        <v>31656</v>
      </c>
      <c r="D63" s="1">
        <v>29605</v>
      </c>
      <c r="E63" s="23">
        <v>2.0833333333333332E-2</v>
      </c>
      <c r="F63" s="23"/>
      <c r="G63" s="1">
        <v>0</v>
      </c>
      <c r="H63" s="2">
        <v>10478</v>
      </c>
      <c r="I63" s="2">
        <v>5344</v>
      </c>
      <c r="J63" s="3">
        <v>4805</v>
      </c>
      <c r="K63" s="3">
        <v>4313</v>
      </c>
      <c r="L63" s="3">
        <v>3863</v>
      </c>
      <c r="M63" s="3">
        <v>165</v>
      </c>
      <c r="N63" s="3">
        <v>648</v>
      </c>
      <c r="O63" s="3">
        <v>596</v>
      </c>
      <c r="P63" s="3">
        <v>1379</v>
      </c>
      <c r="Q63" s="3">
        <v>2306</v>
      </c>
      <c r="S63" s="26"/>
      <c r="T63" s="3">
        <v>2008.4780475627106</v>
      </c>
      <c r="U63" s="1">
        <v>9179</v>
      </c>
      <c r="V63" s="1">
        <f>T63/$Y$17</f>
        <v>0.1038936049801924</v>
      </c>
    </row>
    <row r="64" spans="1:22" x14ac:dyDescent="0.25">
      <c r="A64" s="29"/>
      <c r="B64" s="16" t="s">
        <v>90</v>
      </c>
      <c r="C64" s="13">
        <f>D64*1.0407</f>
        <v>27880.352999999999</v>
      </c>
      <c r="D64" s="1">
        <v>26790</v>
      </c>
      <c r="E64" s="23">
        <v>2.1739130434782608E-2</v>
      </c>
      <c r="F64" s="23"/>
      <c r="G64" s="1">
        <v>0</v>
      </c>
      <c r="H64" s="3">
        <v>9912</v>
      </c>
      <c r="I64" s="3">
        <v>5118</v>
      </c>
      <c r="J64" s="3">
        <v>4608</v>
      </c>
      <c r="K64" s="3">
        <v>4143</v>
      </c>
      <c r="L64" s="3">
        <v>3720</v>
      </c>
      <c r="M64" s="3">
        <v>45</v>
      </c>
      <c r="N64" s="3">
        <v>463</v>
      </c>
      <c r="O64" s="3">
        <v>471</v>
      </c>
      <c r="P64" s="3">
        <v>1156</v>
      </c>
      <c r="Q64" s="3">
        <v>1706</v>
      </c>
      <c r="S64" s="26"/>
      <c r="T64" s="3">
        <v>4863.5408610062505</v>
      </c>
      <c r="U64" s="1">
        <v>22227</v>
      </c>
      <c r="V64" s="1">
        <f>T64/$Y$17</f>
        <v>0.25157894736842101</v>
      </c>
    </row>
    <row r="65" spans="1:22" x14ac:dyDescent="0.25">
      <c r="A65" s="29"/>
      <c r="B65" s="16" t="s">
        <v>91</v>
      </c>
      <c r="C65" s="14">
        <v>23203</v>
      </c>
      <c r="D65" s="1">
        <v>26000</v>
      </c>
      <c r="E65" s="23">
        <v>2.5000000000000001E-2</v>
      </c>
      <c r="F65" s="23"/>
      <c r="G65" s="1">
        <v>0</v>
      </c>
      <c r="H65" s="3">
        <v>12334</v>
      </c>
      <c r="I65" s="3">
        <v>4515</v>
      </c>
      <c r="J65" s="3">
        <v>4105</v>
      </c>
      <c r="K65" s="3">
        <v>3727</v>
      </c>
      <c r="L65" s="3">
        <v>3380</v>
      </c>
      <c r="M65" s="3">
        <v>349</v>
      </c>
      <c r="N65" s="3">
        <v>559</v>
      </c>
      <c r="O65" s="3">
        <v>446</v>
      </c>
      <c r="P65" s="3">
        <v>1136</v>
      </c>
      <c r="Q65" s="3">
        <v>2370</v>
      </c>
      <c r="S65" s="26"/>
      <c r="T65" s="3">
        <v>4148.8999084689567</v>
      </c>
      <c r="U65" s="1">
        <v>18961</v>
      </c>
      <c r="V65" s="1">
        <f>T65/$Y$17</f>
        <v>0.21461233729484996</v>
      </c>
    </row>
    <row r="66" spans="1:22" x14ac:dyDescent="0.25">
      <c r="A66" s="29"/>
      <c r="B66" s="16" t="s">
        <v>92</v>
      </c>
      <c r="C66" s="13">
        <f>D66*1.0407</f>
        <v>29009.512499999997</v>
      </c>
      <c r="D66" s="1">
        <v>27875</v>
      </c>
      <c r="E66" s="23">
        <v>2.1739130434782608E-2</v>
      </c>
      <c r="F66" s="23"/>
      <c r="G66" s="1">
        <v>0</v>
      </c>
      <c r="H66" s="3">
        <v>17694</v>
      </c>
      <c r="I66" s="3">
        <v>5024</v>
      </c>
      <c r="J66" s="3">
        <v>4498</v>
      </c>
      <c r="K66" s="3">
        <v>4007</v>
      </c>
      <c r="L66" s="3">
        <v>3552</v>
      </c>
      <c r="M66" s="3">
        <v>43</v>
      </c>
      <c r="N66" s="3">
        <v>589</v>
      </c>
      <c r="O66" s="3">
        <v>830</v>
      </c>
      <c r="P66" s="3">
        <v>1549</v>
      </c>
      <c r="Q66" s="3">
        <v>2540</v>
      </c>
      <c r="S66" s="26"/>
      <c r="T66" s="3">
        <v>948.55129493238394</v>
      </c>
      <c r="U66" s="1">
        <v>4335</v>
      </c>
      <c r="V66" s="1">
        <f>T66/$Y$17</f>
        <v>4.9066213921901525E-2</v>
      </c>
    </row>
    <row r="67" spans="1:22" x14ac:dyDescent="0.25">
      <c r="A67" t="s">
        <v>14</v>
      </c>
      <c r="B67" s="16" t="s">
        <v>93</v>
      </c>
      <c r="C67" s="13">
        <f>D67*1.0407</f>
        <v>38818.11</v>
      </c>
      <c r="D67" s="1">
        <v>37300</v>
      </c>
      <c r="E67" s="23">
        <v>2.5000000000000001E-2</v>
      </c>
      <c r="F67" s="23"/>
      <c r="G67" s="1">
        <v>0</v>
      </c>
      <c r="H67" s="5">
        <v>10844</v>
      </c>
      <c r="I67" s="5">
        <v>6333</v>
      </c>
      <c r="J67" s="3">
        <v>5659</v>
      </c>
      <c r="K67" s="3">
        <v>5040</v>
      </c>
      <c r="L67" s="3">
        <v>4477</v>
      </c>
      <c r="M67" s="3">
        <v>45</v>
      </c>
      <c r="N67" s="3">
        <v>451</v>
      </c>
      <c r="O67" s="3">
        <v>487</v>
      </c>
      <c r="P67" s="3">
        <v>1250</v>
      </c>
      <c r="Q67" s="3">
        <v>2972</v>
      </c>
      <c r="S67" s="1" t="s">
        <v>14</v>
      </c>
      <c r="T67" s="3">
        <v>1849.1826974564185</v>
      </c>
      <c r="U67" s="1">
        <v>8451</v>
      </c>
      <c r="V67" s="1">
        <f>T67/$Y$18</f>
        <v>1</v>
      </c>
    </row>
    <row r="68" spans="1:22" x14ac:dyDescent="0.25">
      <c r="A68" s="29" t="s">
        <v>15</v>
      </c>
      <c r="B68" s="16" t="s">
        <v>94</v>
      </c>
      <c r="C68" s="13">
        <f>D68*1.0407</f>
        <v>32521.875</v>
      </c>
      <c r="D68" s="1">
        <v>31250</v>
      </c>
      <c r="E68" s="21">
        <f>1/42</f>
        <v>2.3809523809523808E-2</v>
      </c>
      <c r="F68" s="21"/>
      <c r="G68" s="1">
        <v>0</v>
      </c>
      <c r="H68" s="5">
        <v>16157</v>
      </c>
      <c r="I68" s="5">
        <v>6080</v>
      </c>
      <c r="J68" s="3">
        <v>5441</v>
      </c>
      <c r="K68" s="3">
        <v>4846</v>
      </c>
      <c r="L68" s="3">
        <v>4301</v>
      </c>
      <c r="M68" s="3">
        <v>393</v>
      </c>
      <c r="N68" s="3">
        <v>930</v>
      </c>
      <c r="O68" s="3">
        <v>946</v>
      </c>
      <c r="P68" s="3">
        <v>1647</v>
      </c>
      <c r="Q68" s="3">
        <v>2720</v>
      </c>
      <c r="S68" s="26" t="s">
        <v>15</v>
      </c>
      <c r="T68" s="3">
        <v>5380</v>
      </c>
      <c r="U68" s="1">
        <v>8903</v>
      </c>
      <c r="V68" s="1">
        <f>T68/$Y$19</f>
        <v>0.6232315269989025</v>
      </c>
    </row>
    <row r="69" spans="1:22" x14ac:dyDescent="0.25">
      <c r="A69" s="29"/>
      <c r="B69" s="16" t="s">
        <v>95</v>
      </c>
      <c r="C69" s="13">
        <f>D69*1.0407</f>
        <v>36601.419000000002</v>
      </c>
      <c r="D69" s="1">
        <v>35170</v>
      </c>
      <c r="E69" s="23">
        <v>2.5000000000000001E-2</v>
      </c>
      <c r="F69" s="23"/>
      <c r="G69" s="1">
        <v>0</v>
      </c>
      <c r="H69" s="5">
        <v>18330</v>
      </c>
      <c r="I69" s="5">
        <v>5421</v>
      </c>
      <c r="J69" s="3">
        <v>4872</v>
      </c>
      <c r="K69" s="3">
        <v>4355</v>
      </c>
      <c r="L69" s="3">
        <v>3871</v>
      </c>
      <c r="M69" s="3">
        <v>79</v>
      </c>
      <c r="N69" s="3">
        <v>269</v>
      </c>
      <c r="O69" s="3">
        <v>195</v>
      </c>
      <c r="P69" s="3">
        <v>1501</v>
      </c>
      <c r="Q69" s="3">
        <v>2415</v>
      </c>
      <c r="S69" s="26"/>
      <c r="T69" s="3">
        <v>1579.6059511226938</v>
      </c>
      <c r="U69" s="1">
        <v>7219</v>
      </c>
      <c r="V69" s="1">
        <f>T69/$Y$19</f>
        <v>0.18298517267188663</v>
      </c>
    </row>
    <row r="70" spans="1:22" x14ac:dyDescent="0.25">
      <c r="A70" s="29"/>
      <c r="B70" s="16" t="s">
        <v>96</v>
      </c>
      <c r="C70" s="13">
        <f>D70*1.0407</f>
        <v>43522.074000000001</v>
      </c>
      <c r="D70" s="1">
        <v>41820</v>
      </c>
      <c r="E70" s="23">
        <v>2.5000000000000001E-2</v>
      </c>
      <c r="F70" s="23"/>
      <c r="G70" s="1">
        <v>0</v>
      </c>
      <c r="H70" s="5">
        <v>15005</v>
      </c>
      <c r="I70" s="5">
        <v>8357</v>
      </c>
      <c r="J70" s="3">
        <v>7413</v>
      </c>
      <c r="K70" s="3">
        <v>6553</v>
      </c>
      <c r="L70" s="3">
        <v>5772</v>
      </c>
      <c r="M70" s="3">
        <v>406</v>
      </c>
      <c r="N70" s="3">
        <v>935</v>
      </c>
      <c r="O70" s="3">
        <v>963</v>
      </c>
      <c r="P70" s="3">
        <v>1917</v>
      </c>
      <c r="Q70" s="3">
        <v>3015</v>
      </c>
      <c r="S70" s="26"/>
      <c r="T70" s="3">
        <v>1672.8199884101671</v>
      </c>
      <c r="U70" s="1">
        <v>7645</v>
      </c>
      <c r="V70" s="1">
        <f>T70/$Y$19</f>
        <v>0.1937833003292109</v>
      </c>
    </row>
    <row r="71" spans="1:22" x14ac:dyDescent="0.25">
      <c r="A71" t="s">
        <v>16</v>
      </c>
      <c r="B71" s="16" t="s">
        <v>97</v>
      </c>
      <c r="C71" s="14">
        <v>33119</v>
      </c>
      <c r="D71" s="1">
        <v>29030</v>
      </c>
      <c r="E71" s="23">
        <v>3.125E-2</v>
      </c>
      <c r="F71" s="23"/>
      <c r="G71" s="1">
        <v>0</v>
      </c>
      <c r="H71" s="3">
        <v>8129</v>
      </c>
      <c r="I71" s="3">
        <v>5528</v>
      </c>
      <c r="J71" s="3">
        <v>4940</v>
      </c>
      <c r="K71" s="3">
        <v>4402</v>
      </c>
      <c r="L71" s="3">
        <v>3916</v>
      </c>
      <c r="M71" s="3">
        <v>111</v>
      </c>
      <c r="N71" s="3">
        <v>579</v>
      </c>
      <c r="O71" s="3">
        <v>624</v>
      </c>
      <c r="P71" s="3">
        <v>2277</v>
      </c>
      <c r="Q71" s="3">
        <v>2812</v>
      </c>
      <c r="S71" s="1" t="s">
        <v>16</v>
      </c>
      <c r="T71" s="3">
        <v>9861.8700951793635</v>
      </c>
      <c r="U71" s="1">
        <v>45070</v>
      </c>
      <c r="V71" s="1">
        <f>T71/$Y$20</f>
        <v>1</v>
      </c>
    </row>
    <row r="72" spans="1:22" x14ac:dyDescent="0.25">
      <c r="A72" t="s">
        <v>17</v>
      </c>
      <c r="B72" s="16" t="s">
        <v>98</v>
      </c>
      <c r="C72" s="13">
        <f>D72*1.0407</f>
        <v>37746.188999999998</v>
      </c>
      <c r="D72" s="1">
        <v>36270</v>
      </c>
      <c r="E72" s="23">
        <v>3.4482758620689655E-2</v>
      </c>
      <c r="F72" s="23"/>
      <c r="G72" s="1">
        <v>0</v>
      </c>
      <c r="H72" s="3">
        <v>14554</v>
      </c>
      <c r="I72" s="3">
        <v>7825</v>
      </c>
      <c r="J72" s="3">
        <v>6895</v>
      </c>
      <c r="K72" s="3">
        <v>6039</v>
      </c>
      <c r="L72" s="3">
        <v>5255</v>
      </c>
      <c r="M72" s="3">
        <v>58</v>
      </c>
      <c r="N72" s="3">
        <v>507</v>
      </c>
      <c r="O72" s="3">
        <v>603</v>
      </c>
      <c r="P72" s="3">
        <v>2117</v>
      </c>
      <c r="Q72" s="3">
        <v>2404</v>
      </c>
      <c r="S72" s="1" t="s">
        <v>17</v>
      </c>
      <c r="T72" s="3">
        <v>1307.6222695538468</v>
      </c>
      <c r="U72" s="1">
        <v>5976</v>
      </c>
      <c r="V72" s="1">
        <f>T72/$Y$21</f>
        <v>1</v>
      </c>
    </row>
    <row r="73" spans="1:22" x14ac:dyDescent="0.25">
      <c r="A73" s="29" t="s">
        <v>18</v>
      </c>
      <c r="B73" s="16" t="s">
        <v>99</v>
      </c>
      <c r="C73" s="13">
        <v>36306</v>
      </c>
      <c r="D73" s="1">
        <v>39720</v>
      </c>
      <c r="E73" s="23">
        <v>3.2000000000000001E-2</v>
      </c>
      <c r="F73" s="23"/>
      <c r="G73" s="1"/>
      <c r="H73" s="3">
        <v>16955</v>
      </c>
      <c r="I73" s="3">
        <v>7870</v>
      </c>
      <c r="J73" s="3">
        <v>6942</v>
      </c>
      <c r="K73" s="3">
        <v>6089</v>
      </c>
      <c r="L73" s="3">
        <v>5305</v>
      </c>
      <c r="M73" s="3">
        <v>487</v>
      </c>
      <c r="N73" s="3">
        <v>1052</v>
      </c>
      <c r="O73" s="3">
        <v>713</v>
      </c>
      <c r="P73" s="3">
        <v>2937</v>
      </c>
      <c r="Q73" s="3">
        <v>3249</v>
      </c>
      <c r="S73" s="26" t="s">
        <v>18</v>
      </c>
      <c r="T73" s="3">
        <v>621.86453983802414</v>
      </c>
      <c r="U73" s="1">
        <v>2842</v>
      </c>
      <c r="V73" s="1">
        <f>T73/$Y$22</f>
        <v>0.24923265807243705</v>
      </c>
    </row>
    <row r="74" spans="1:22" x14ac:dyDescent="0.25">
      <c r="A74" s="29"/>
      <c r="B74" s="16" t="s">
        <v>100</v>
      </c>
      <c r="C74" s="13">
        <f>D74*1.0407</f>
        <v>56197.799999999996</v>
      </c>
      <c r="D74" s="1">
        <v>54000</v>
      </c>
      <c r="E74" s="23">
        <v>0.04</v>
      </c>
      <c r="F74" s="23"/>
      <c r="G74" s="1">
        <v>0</v>
      </c>
      <c r="H74" s="3">
        <v>20000</v>
      </c>
      <c r="I74" s="3">
        <v>9079</v>
      </c>
      <c r="J74" s="3">
        <v>7976</v>
      </c>
      <c r="K74" s="3">
        <v>6955</v>
      </c>
      <c r="L74" s="3">
        <v>6020</v>
      </c>
      <c r="M74" s="3">
        <v>555</v>
      </c>
      <c r="N74" s="3">
        <v>1074</v>
      </c>
      <c r="O74" s="3">
        <v>1135</v>
      </c>
      <c r="P74" s="3">
        <v>2967</v>
      </c>
      <c r="Q74" s="3">
        <v>3572</v>
      </c>
      <c r="S74" s="26"/>
      <c r="T74" s="3">
        <v>1873.2520498076444</v>
      </c>
      <c r="U74" s="1">
        <v>8561</v>
      </c>
      <c r="V74" s="1">
        <f>T74/$Y$22</f>
        <v>0.75076734192756289</v>
      </c>
    </row>
    <row r="75" spans="1:22" x14ac:dyDescent="0.25">
      <c r="A75" s="29" t="s">
        <v>19</v>
      </c>
      <c r="B75" s="16" t="s">
        <v>101</v>
      </c>
      <c r="C75" s="14">
        <v>29944</v>
      </c>
      <c r="D75" s="1">
        <v>33220</v>
      </c>
      <c r="E75" s="20">
        <v>2.4E-2</v>
      </c>
      <c r="F75" s="20">
        <v>0.31</v>
      </c>
      <c r="G75" s="1">
        <v>9000</v>
      </c>
      <c r="H75" s="3">
        <v>17298</v>
      </c>
      <c r="I75" s="3">
        <v>6180</v>
      </c>
      <c r="J75" s="3">
        <v>5488</v>
      </c>
      <c r="K75" s="3">
        <v>4864</v>
      </c>
      <c r="L75" s="3">
        <v>4287</v>
      </c>
      <c r="M75" s="3">
        <v>70</v>
      </c>
      <c r="N75" s="3">
        <v>494</v>
      </c>
      <c r="O75" s="3">
        <v>868</v>
      </c>
      <c r="P75" s="3">
        <v>1447</v>
      </c>
      <c r="Q75" s="3">
        <v>2088</v>
      </c>
      <c r="S75" s="26" t="s">
        <v>19</v>
      </c>
      <c r="T75" s="3">
        <v>11430.828727948794</v>
      </c>
      <c r="U75" s="1">
        <v>24739</v>
      </c>
      <c r="V75" s="1">
        <f>T75/$Y$23</f>
        <v>0.756636897479814</v>
      </c>
    </row>
    <row r="76" spans="1:22" x14ac:dyDescent="0.25">
      <c r="A76" s="29"/>
      <c r="B76" s="16" t="s">
        <v>102</v>
      </c>
      <c r="C76" s="14">
        <v>23775</v>
      </c>
      <c r="D76" s="1">
        <v>27120</v>
      </c>
      <c r="E76" s="20">
        <v>2.5999999999999999E-2</v>
      </c>
      <c r="F76" s="20">
        <v>0.35</v>
      </c>
      <c r="G76" s="1">
        <v>5507</v>
      </c>
      <c r="H76" s="3">
        <v>20491</v>
      </c>
      <c r="I76" s="3">
        <v>5261</v>
      </c>
      <c r="J76" s="3">
        <v>4725</v>
      </c>
      <c r="K76" s="3">
        <v>4223</v>
      </c>
      <c r="L76" s="3">
        <v>3754</v>
      </c>
      <c r="M76" s="3">
        <v>276</v>
      </c>
      <c r="N76" s="3">
        <v>760</v>
      </c>
      <c r="O76" s="3">
        <v>604</v>
      </c>
      <c r="P76" s="3">
        <v>1440</v>
      </c>
      <c r="Q76" s="3">
        <v>2277</v>
      </c>
      <c r="S76" s="26"/>
      <c r="T76" s="3">
        <v>3676.5877435744596</v>
      </c>
      <c r="U76" s="1">
        <v>7957</v>
      </c>
      <c r="V76" s="1">
        <f>T76/$Y$23</f>
        <v>0.24336310252018595</v>
      </c>
    </row>
    <row r="77" spans="1:22" x14ac:dyDescent="0.25">
      <c r="A77" s="29" t="s">
        <v>20</v>
      </c>
      <c r="B77" s="16" t="s">
        <v>103</v>
      </c>
      <c r="C77" s="14">
        <v>26621</v>
      </c>
      <c r="D77" s="1">
        <v>27100</v>
      </c>
      <c r="E77" s="23">
        <v>1.9E-2</v>
      </c>
      <c r="F77" s="23">
        <v>0.25</v>
      </c>
      <c r="G77" s="1">
        <v>6002</v>
      </c>
      <c r="H77" s="3">
        <v>16478</v>
      </c>
      <c r="I77" s="3">
        <v>5811</v>
      </c>
      <c r="J77" s="3">
        <v>5176</v>
      </c>
      <c r="K77" s="3">
        <v>4586</v>
      </c>
      <c r="L77" s="3">
        <v>4043</v>
      </c>
      <c r="M77" s="3">
        <v>66</v>
      </c>
      <c r="N77" s="3">
        <v>559</v>
      </c>
      <c r="O77" s="3">
        <v>534</v>
      </c>
      <c r="P77" s="3">
        <v>1366</v>
      </c>
      <c r="Q77" s="3">
        <v>2289</v>
      </c>
      <c r="S77" s="26" t="s">
        <v>20</v>
      </c>
      <c r="T77" s="3">
        <v>669</v>
      </c>
      <c r="U77" s="1">
        <v>2474</v>
      </c>
      <c r="V77" s="1">
        <f>T77/$Y$24</f>
        <v>7.1023361168956828E-2</v>
      </c>
    </row>
    <row r="78" spans="1:22" x14ac:dyDescent="0.25">
      <c r="A78" s="29"/>
      <c r="B78" s="16" t="s">
        <v>104</v>
      </c>
      <c r="C78" s="14">
        <v>26549</v>
      </c>
      <c r="D78" s="1">
        <v>33120</v>
      </c>
      <c r="E78" s="23">
        <v>2.4E-2</v>
      </c>
      <c r="F78" s="23">
        <v>0.35</v>
      </c>
      <c r="G78" s="1">
        <v>5507</v>
      </c>
      <c r="H78" s="3">
        <v>20028</v>
      </c>
      <c r="I78" s="3">
        <v>5513</v>
      </c>
      <c r="J78" s="3">
        <v>4938</v>
      </c>
      <c r="K78" s="3">
        <v>4404</v>
      </c>
      <c r="L78" s="3">
        <v>3915</v>
      </c>
      <c r="M78" s="3">
        <v>248</v>
      </c>
      <c r="N78" s="3">
        <v>638</v>
      </c>
      <c r="O78" s="3">
        <v>550</v>
      </c>
      <c r="P78" s="3">
        <v>1259</v>
      </c>
      <c r="Q78" s="3">
        <v>2051</v>
      </c>
      <c r="S78" s="26"/>
      <c r="T78" s="3">
        <v>7364.264855735797</v>
      </c>
      <c r="U78" s="1">
        <v>15938</v>
      </c>
      <c r="V78" s="1">
        <f>T78/$Y$24</f>
        <v>0.78181590821043234</v>
      </c>
    </row>
    <row r="79" spans="1:22" x14ac:dyDescent="0.25">
      <c r="A79" s="29"/>
      <c r="B79" s="16" t="s">
        <v>105</v>
      </c>
      <c r="C79" s="14">
        <v>38261</v>
      </c>
      <c r="D79" s="1">
        <v>34600</v>
      </c>
      <c r="E79" s="23">
        <v>2.5999999999999999E-2</v>
      </c>
      <c r="F79" s="23">
        <v>0.34</v>
      </c>
      <c r="G79" s="1">
        <v>6419</v>
      </c>
      <c r="H79" s="3">
        <v>14702</v>
      </c>
      <c r="I79" s="3">
        <v>4859</v>
      </c>
      <c r="J79" s="3">
        <v>4370</v>
      </c>
      <c r="K79" s="3">
        <v>3920</v>
      </c>
      <c r="L79" s="3">
        <v>3502</v>
      </c>
      <c r="M79" s="3">
        <v>349</v>
      </c>
      <c r="N79" s="3">
        <v>559</v>
      </c>
      <c r="O79" s="3">
        <v>446</v>
      </c>
      <c r="P79" s="3">
        <v>1136</v>
      </c>
      <c r="Q79" s="3">
        <v>2336</v>
      </c>
      <c r="S79" s="26"/>
      <c r="T79" s="3">
        <v>1386.1710733597308</v>
      </c>
      <c r="U79" s="1">
        <v>3000</v>
      </c>
      <c r="V79" s="1">
        <f>T79/$Y$24</f>
        <v>0.14716073062061091</v>
      </c>
    </row>
    <row r="80" spans="1:22" x14ac:dyDescent="0.25">
      <c r="A80" t="s">
        <v>21</v>
      </c>
      <c r="B80" s="16" t="s">
        <v>106</v>
      </c>
      <c r="C80" s="13">
        <f t="shared" ref="C80:C86" si="0">D80*1.0407</f>
        <v>149339.4093</v>
      </c>
      <c r="D80" s="1">
        <v>143499</v>
      </c>
      <c r="E80" s="23">
        <v>3.5999999999999997E-2</v>
      </c>
      <c r="F80" s="23">
        <v>0.43</v>
      </c>
      <c r="G80" s="1">
        <f>3793+1500</f>
        <v>5293</v>
      </c>
      <c r="H80" s="3">
        <v>53865.171773438051</v>
      </c>
      <c r="I80" s="3">
        <v>21935.221484880531</v>
      </c>
      <c r="J80" s="3">
        <v>19176.342037769911</v>
      </c>
      <c r="K80" s="3">
        <v>16734.075390818583</v>
      </c>
      <c r="L80" s="3">
        <v>14605.421544026547</v>
      </c>
      <c r="M80" s="3">
        <v>112</v>
      </c>
      <c r="N80" s="3">
        <v>389</v>
      </c>
      <c r="O80" s="3">
        <v>717</v>
      </c>
      <c r="P80" s="3">
        <v>3664</v>
      </c>
      <c r="Q80" s="3">
        <v>3927</v>
      </c>
      <c r="S80" s="1" t="s">
        <v>21</v>
      </c>
      <c r="T80" s="3">
        <v>736.51889697847037</v>
      </c>
      <c r="U80" s="1">
        <v>1594</v>
      </c>
      <c r="V80" s="1">
        <f>T80/$Y$25</f>
        <v>1</v>
      </c>
    </row>
    <row r="81" spans="1:22" x14ac:dyDescent="0.25">
      <c r="A81" s="29" t="s">
        <v>22</v>
      </c>
      <c r="B81" s="16" t="s">
        <v>107</v>
      </c>
      <c r="C81" s="13">
        <f t="shared" si="0"/>
        <v>40483.229999999996</v>
      </c>
      <c r="D81" s="1">
        <v>38900</v>
      </c>
      <c r="E81" s="20">
        <v>2.9000000000000001E-2</v>
      </c>
      <c r="F81" s="20">
        <v>0.41</v>
      </c>
      <c r="G81" s="1">
        <v>6002</v>
      </c>
      <c r="H81" s="3">
        <v>18742</v>
      </c>
      <c r="I81" s="3">
        <v>7064</v>
      </c>
      <c r="J81" s="3">
        <v>6261</v>
      </c>
      <c r="K81" s="3">
        <v>5520</v>
      </c>
      <c r="L81" s="3">
        <v>4840</v>
      </c>
      <c r="M81" s="3">
        <v>280</v>
      </c>
      <c r="N81" s="3">
        <v>1041</v>
      </c>
      <c r="O81" s="3">
        <v>1076</v>
      </c>
      <c r="P81" s="3">
        <v>2499</v>
      </c>
      <c r="Q81" s="3">
        <v>3785</v>
      </c>
      <c r="S81" s="26" t="s">
        <v>22</v>
      </c>
      <c r="T81" s="3">
        <v>1977.6040646598829</v>
      </c>
      <c r="U81" s="1">
        <v>4280</v>
      </c>
      <c r="V81" s="1">
        <f>T81/$Y$26</f>
        <v>0.8294573643410853</v>
      </c>
    </row>
    <row r="82" spans="1:22" x14ac:dyDescent="0.25">
      <c r="A82" s="29"/>
      <c r="B82" s="16" t="s">
        <v>108</v>
      </c>
      <c r="C82" s="13">
        <f t="shared" si="0"/>
        <v>45478.59</v>
      </c>
      <c r="D82" s="1">
        <v>43700</v>
      </c>
      <c r="E82" s="23">
        <v>3.3000000000000002E-2</v>
      </c>
      <c r="F82" s="23">
        <v>0.47</v>
      </c>
      <c r="G82" s="1">
        <f>4001+1500</f>
        <v>5501</v>
      </c>
      <c r="H82" s="3">
        <v>15841</v>
      </c>
      <c r="I82" s="3">
        <v>7939</v>
      </c>
      <c r="J82" s="3">
        <v>7032</v>
      </c>
      <c r="K82" s="3">
        <v>6200</v>
      </c>
      <c r="L82" s="3">
        <v>5447</v>
      </c>
      <c r="M82" s="3">
        <v>0</v>
      </c>
      <c r="N82" s="3">
        <v>1127</v>
      </c>
      <c r="O82" s="3">
        <v>4911</v>
      </c>
      <c r="P82" s="3">
        <v>3991</v>
      </c>
      <c r="Q82" s="3">
        <v>3901</v>
      </c>
      <c r="S82" s="26"/>
      <c r="T82" s="3">
        <v>406.6101815188544</v>
      </c>
      <c r="U82" s="1">
        <v>880</v>
      </c>
      <c r="V82" s="1">
        <f>T82/$Y$26</f>
        <v>0.17054263565891473</v>
      </c>
    </row>
    <row r="83" spans="1:22" x14ac:dyDescent="0.25">
      <c r="A83" t="s">
        <v>23</v>
      </c>
      <c r="B83" s="16" t="s">
        <v>109</v>
      </c>
      <c r="C83" s="13">
        <f t="shared" si="0"/>
        <v>99542.955000000002</v>
      </c>
      <c r="D83" s="1">
        <v>95650</v>
      </c>
      <c r="E83" s="23">
        <v>3.7999999999999999E-2</v>
      </c>
      <c r="F83" s="23">
        <v>0.59</v>
      </c>
      <c r="G83" s="1">
        <f>3000+1500</f>
        <v>4500</v>
      </c>
      <c r="H83" s="3">
        <v>14353</v>
      </c>
      <c r="I83" s="3">
        <v>7993</v>
      </c>
      <c r="J83" s="3">
        <v>7155</v>
      </c>
      <c r="K83" s="3">
        <v>6394</v>
      </c>
      <c r="L83" s="3">
        <v>5710</v>
      </c>
      <c r="M83" s="3">
        <v>9843</v>
      </c>
      <c r="N83" s="3">
        <v>4148</v>
      </c>
      <c r="O83" s="3">
        <v>3461</v>
      </c>
      <c r="P83" s="3">
        <v>3642</v>
      </c>
      <c r="Q83" s="3">
        <v>11056</v>
      </c>
      <c r="S83" s="1" t="s">
        <v>23</v>
      </c>
      <c r="T83" s="3">
        <v>254.13136344928401</v>
      </c>
      <c r="U83" s="1">
        <v>550</v>
      </c>
      <c r="V83" s="1">
        <f>T83/$Y$27</f>
        <v>1</v>
      </c>
    </row>
    <row r="84" spans="1:22" x14ac:dyDescent="0.25">
      <c r="A84" s="29" t="s">
        <v>24</v>
      </c>
      <c r="B84" s="16" t="s">
        <v>110</v>
      </c>
      <c r="C84" s="13">
        <f t="shared" si="0"/>
        <v>65772.239999999991</v>
      </c>
      <c r="D84" s="1">
        <v>63200</v>
      </c>
      <c r="E84" s="23">
        <v>4.2000000000000003E-2</v>
      </c>
      <c r="F84" s="23">
        <v>0.59</v>
      </c>
      <c r="G84" s="1">
        <v>6168</v>
      </c>
      <c r="H84" s="3">
        <v>29488.227138643066</v>
      </c>
      <c r="I84" s="3">
        <v>12034.271386430679</v>
      </c>
      <c r="J84" s="3">
        <v>10465.843657817109</v>
      </c>
      <c r="K84" s="3">
        <v>9015.8318584070803</v>
      </c>
      <c r="L84" s="3">
        <v>7681.2359882005894</v>
      </c>
      <c r="M84" s="3">
        <v>112</v>
      </c>
      <c r="N84" s="3">
        <v>389</v>
      </c>
      <c r="O84" s="3">
        <v>717</v>
      </c>
      <c r="P84" s="3">
        <v>3664</v>
      </c>
      <c r="Q84" s="3">
        <v>3927</v>
      </c>
      <c r="S84" s="26" t="s">
        <v>24</v>
      </c>
      <c r="T84" s="3">
        <v>2770.0318615971955</v>
      </c>
      <c r="U84" s="1">
        <v>5995</v>
      </c>
      <c r="V84" s="1">
        <f>T84/$Y$28</f>
        <v>0.59204029231680821</v>
      </c>
    </row>
    <row r="85" spans="1:22" x14ac:dyDescent="0.25">
      <c r="A85" s="29"/>
      <c r="B85" s="16" t="s">
        <v>111</v>
      </c>
      <c r="C85" s="13">
        <f t="shared" si="0"/>
        <v>83151.929999999993</v>
      </c>
      <c r="D85" s="1">
        <v>79900</v>
      </c>
      <c r="E85" s="23">
        <v>4.4999999999999998E-2</v>
      </c>
      <c r="F85" s="23">
        <v>0.71</v>
      </c>
      <c r="G85" s="1">
        <v>6835</v>
      </c>
      <c r="H85" s="3">
        <v>30724</v>
      </c>
      <c r="I85" s="3">
        <v>15230</v>
      </c>
      <c r="J85" s="3">
        <v>13222</v>
      </c>
      <c r="K85" s="3">
        <v>11378</v>
      </c>
      <c r="L85" s="3">
        <v>9699</v>
      </c>
      <c r="M85" s="3">
        <v>99</v>
      </c>
      <c r="N85" s="3">
        <v>1041</v>
      </c>
      <c r="O85" s="3">
        <v>862</v>
      </c>
      <c r="P85" s="3">
        <v>4756</v>
      </c>
      <c r="Q85" s="3">
        <v>4086</v>
      </c>
      <c r="S85" s="26"/>
      <c r="T85" s="3">
        <v>975.40237862079732</v>
      </c>
      <c r="U85" s="1">
        <v>2111</v>
      </c>
      <c r="V85" s="1">
        <f>T85/$Y$28</f>
        <v>0.20847323721113967</v>
      </c>
    </row>
    <row r="86" spans="1:22" x14ac:dyDescent="0.25">
      <c r="A86" s="29"/>
      <c r="B86" s="16" t="s">
        <v>112</v>
      </c>
      <c r="C86" s="13">
        <f t="shared" si="0"/>
        <v>70559.459999999992</v>
      </c>
      <c r="D86" s="1">
        <v>67800</v>
      </c>
      <c r="E86" s="23">
        <v>0.04</v>
      </c>
      <c r="F86" s="23">
        <v>0.6</v>
      </c>
      <c r="G86" s="1">
        <v>6502</v>
      </c>
      <c r="H86" s="3">
        <v>30790</v>
      </c>
      <c r="I86" s="3">
        <v>12563</v>
      </c>
      <c r="J86" s="3">
        <v>10931</v>
      </c>
      <c r="K86" s="3">
        <v>9428</v>
      </c>
      <c r="L86" s="3">
        <v>8051</v>
      </c>
      <c r="M86" s="3">
        <v>112</v>
      </c>
      <c r="N86" s="3">
        <v>389</v>
      </c>
      <c r="O86" s="3">
        <v>717</v>
      </c>
      <c r="P86" s="3">
        <v>3664</v>
      </c>
      <c r="Q86" s="3">
        <v>3927</v>
      </c>
      <c r="S86" s="26"/>
      <c r="T86" s="3">
        <v>933.3551893955522</v>
      </c>
      <c r="U86" s="1">
        <v>2020</v>
      </c>
      <c r="V86" s="1">
        <f>T86/$Y$28</f>
        <v>0.19948647047205217</v>
      </c>
    </row>
    <row r="87" spans="1:22" x14ac:dyDescent="0.25">
      <c r="A87" s="29" t="s">
        <v>25</v>
      </c>
      <c r="B87" s="16" t="s">
        <v>113</v>
      </c>
      <c r="C87" s="14">
        <v>31644</v>
      </c>
      <c r="D87" s="1">
        <v>32995</v>
      </c>
      <c r="E87" s="23"/>
      <c r="F87" s="23">
        <v>0.3</v>
      </c>
      <c r="G87" s="1">
        <v>10000</v>
      </c>
      <c r="H87" s="3">
        <v>26983</v>
      </c>
      <c r="I87" s="3">
        <v>4767</v>
      </c>
      <c r="J87" s="3">
        <v>4266</v>
      </c>
      <c r="K87" s="3">
        <v>3793</v>
      </c>
      <c r="L87" s="3">
        <v>3345</v>
      </c>
      <c r="M87" s="3">
        <v>75</v>
      </c>
      <c r="N87" s="3">
        <v>260</v>
      </c>
      <c r="O87" s="3">
        <v>526</v>
      </c>
      <c r="P87" s="3">
        <v>1428</v>
      </c>
      <c r="Q87" s="3">
        <v>1383</v>
      </c>
      <c r="S87" s="26" t="s">
        <v>25</v>
      </c>
      <c r="T87" s="3">
        <v>2338.9613824812313</v>
      </c>
      <c r="U87" s="1">
        <v>3897</v>
      </c>
      <c r="V87" s="1">
        <f>T87/$Y$29</f>
        <v>0.41826768273049264</v>
      </c>
    </row>
    <row r="88" spans="1:22" x14ac:dyDescent="0.25">
      <c r="A88" s="29"/>
      <c r="B88" s="16" t="s">
        <v>114</v>
      </c>
      <c r="C88" s="13">
        <f>D88*1.0407</f>
        <v>26142.383999999998</v>
      </c>
      <c r="D88" s="1">
        <v>25120</v>
      </c>
      <c r="E88" s="23"/>
      <c r="F88" s="23">
        <v>0.28000000000000003</v>
      </c>
      <c r="G88" s="1">
        <v>10000</v>
      </c>
      <c r="H88" s="3">
        <v>14428</v>
      </c>
      <c r="I88" s="3">
        <v>4548</v>
      </c>
      <c r="J88" s="3">
        <v>4125</v>
      </c>
      <c r="K88" s="3">
        <v>3735</v>
      </c>
      <c r="L88" s="3">
        <v>3376</v>
      </c>
      <c r="M88" s="3">
        <v>82</v>
      </c>
      <c r="N88" s="3">
        <v>437</v>
      </c>
      <c r="O88" s="3">
        <v>689</v>
      </c>
      <c r="P88" s="3">
        <v>1285</v>
      </c>
      <c r="Q88" s="3">
        <v>1800</v>
      </c>
      <c r="S88" s="26"/>
      <c r="T88" s="3">
        <v>1821.5929678805587</v>
      </c>
      <c r="U88" s="1">
        <v>3035</v>
      </c>
      <c r="V88" s="1">
        <f>T88/$Y$29</f>
        <v>0.32574863153375549</v>
      </c>
    </row>
    <row r="89" spans="1:22" x14ac:dyDescent="0.25">
      <c r="A89" s="29"/>
      <c r="B89" s="16" t="s">
        <v>115</v>
      </c>
      <c r="C89" s="13">
        <f>D89*1.0407</f>
        <v>24768.66</v>
      </c>
      <c r="D89" s="1">
        <v>23800</v>
      </c>
      <c r="E89" s="23"/>
      <c r="F89" s="23">
        <v>0.31</v>
      </c>
      <c r="G89" s="1">
        <v>10000</v>
      </c>
      <c r="H89" s="3">
        <v>13912.033439490446</v>
      </c>
      <c r="I89" s="3">
        <v>4440.4872611464962</v>
      </c>
      <c r="J89" s="3">
        <v>4030.4140127388537</v>
      </c>
      <c r="K89" s="3">
        <v>3651.1337579617834</v>
      </c>
      <c r="L89" s="3">
        <v>3300.751592356688</v>
      </c>
      <c r="M89" s="3">
        <v>82</v>
      </c>
      <c r="N89" s="3">
        <v>437</v>
      </c>
      <c r="O89" s="3">
        <v>689</v>
      </c>
      <c r="P89" s="3">
        <v>1285</v>
      </c>
      <c r="Q89" s="3">
        <v>1800</v>
      </c>
      <c r="S89" s="26"/>
      <c r="T89" s="3">
        <v>394.32836240445704</v>
      </c>
      <c r="U89" s="1">
        <v>657</v>
      </c>
      <c r="V89" s="1">
        <f>T89/$Y$29</f>
        <v>7.0516260598905228E-2</v>
      </c>
    </row>
    <row r="90" spans="1:22" x14ac:dyDescent="0.25">
      <c r="A90" s="29"/>
      <c r="B90" s="16" t="s">
        <v>116</v>
      </c>
      <c r="C90" s="14">
        <v>29844</v>
      </c>
      <c r="D90" s="1">
        <v>32250</v>
      </c>
      <c r="E90" s="20"/>
      <c r="F90" s="20">
        <v>0.31</v>
      </c>
      <c r="G90" s="1">
        <v>10000</v>
      </c>
      <c r="H90" s="3">
        <v>17215.001194267516</v>
      </c>
      <c r="I90" s="3">
        <v>5128.7316878980891</v>
      </c>
      <c r="J90" s="3">
        <v>4635.9076433121018</v>
      </c>
      <c r="K90" s="3">
        <v>4188.0047770700639</v>
      </c>
      <c r="L90" s="3">
        <v>3782.4554140127389</v>
      </c>
      <c r="M90" s="3">
        <v>82</v>
      </c>
      <c r="N90" s="3">
        <v>437</v>
      </c>
      <c r="O90" s="3">
        <v>689</v>
      </c>
      <c r="P90" s="3">
        <v>1285</v>
      </c>
      <c r="Q90" s="3">
        <v>1800</v>
      </c>
      <c r="S90" s="26"/>
      <c r="T90" s="3">
        <v>1037.1376107076128</v>
      </c>
      <c r="U90" s="1">
        <v>1728</v>
      </c>
      <c r="V90" s="1">
        <f>T90/$Y$29</f>
        <v>0.18546742513684658</v>
      </c>
    </row>
    <row r="91" spans="1:22" x14ac:dyDescent="0.25">
      <c r="A91" s="29" t="s">
        <v>26</v>
      </c>
      <c r="B91" s="16" t="s">
        <v>117</v>
      </c>
      <c r="C91" s="14">
        <v>34362</v>
      </c>
      <c r="D91" s="1">
        <v>36620</v>
      </c>
      <c r="E91" s="20"/>
      <c r="F91" s="20">
        <v>0.28000000000000003</v>
      </c>
      <c r="G91" s="1">
        <v>10000</v>
      </c>
      <c r="H91" s="3">
        <v>23746.063186813186</v>
      </c>
      <c r="I91" s="3">
        <v>6212.0041208791208</v>
      </c>
      <c r="J91" s="3">
        <v>5552.7836538461543</v>
      </c>
      <c r="K91" s="3">
        <v>4948.4711538461543</v>
      </c>
      <c r="L91" s="3">
        <v>4403.3241758241766</v>
      </c>
      <c r="M91" s="3">
        <v>248</v>
      </c>
      <c r="N91" s="3">
        <v>638</v>
      </c>
      <c r="O91" s="3">
        <v>550</v>
      </c>
      <c r="P91" s="3">
        <v>1259</v>
      </c>
      <c r="Q91" s="3">
        <v>2051</v>
      </c>
      <c r="S91" s="26" t="s">
        <v>26</v>
      </c>
      <c r="T91" s="3">
        <v>347.51312303223841</v>
      </c>
      <c r="U91" s="1">
        <v>579</v>
      </c>
      <c r="V91" s="1">
        <f>T91/$Y$30</f>
        <v>2.9854594204393119E-2</v>
      </c>
    </row>
    <row r="92" spans="1:22" x14ac:dyDescent="0.25">
      <c r="A92" s="29"/>
      <c r="B92" s="16" t="s">
        <v>118</v>
      </c>
      <c r="C92" s="14">
        <v>28838</v>
      </c>
      <c r="D92" s="1">
        <v>30680</v>
      </c>
      <c r="E92" s="23"/>
      <c r="F92" s="23">
        <v>0.3</v>
      </c>
      <c r="G92" s="1">
        <v>10000</v>
      </c>
      <c r="H92" s="3">
        <v>19952</v>
      </c>
      <c r="I92" s="3">
        <v>5824</v>
      </c>
      <c r="J92" s="3">
        <v>5198</v>
      </c>
      <c r="K92" s="3">
        <v>4622</v>
      </c>
      <c r="L92" s="3">
        <v>4094</v>
      </c>
      <c r="M92" s="3">
        <v>248</v>
      </c>
      <c r="N92" s="3">
        <v>484</v>
      </c>
      <c r="O92" s="3">
        <v>603</v>
      </c>
      <c r="P92" s="3">
        <v>1098</v>
      </c>
      <c r="Q92" s="3">
        <v>1568</v>
      </c>
      <c r="S92" s="26"/>
      <c r="T92" s="3">
        <v>8406.3364441960803</v>
      </c>
      <c r="U92" s="1">
        <v>14006</v>
      </c>
      <c r="V92" s="1">
        <f>T92/$Y$30</f>
        <v>0.72218211818088074</v>
      </c>
    </row>
    <row r="93" spans="1:22" x14ac:dyDescent="0.25">
      <c r="A93" s="29"/>
      <c r="B93" s="16" t="s">
        <v>119</v>
      </c>
      <c r="C93" s="14">
        <v>28892</v>
      </c>
      <c r="D93" s="1">
        <v>30495</v>
      </c>
      <c r="E93" s="20"/>
      <c r="F93" s="20">
        <v>0.28000000000000003</v>
      </c>
      <c r="G93" s="1">
        <v>10000</v>
      </c>
      <c r="H93" s="3">
        <v>19866.19931551499</v>
      </c>
      <c r="I93" s="3">
        <v>5805.8738591916554</v>
      </c>
      <c r="J93" s="3">
        <v>5182.0567144719689</v>
      </c>
      <c r="K93" s="3">
        <v>4607.8717405475882</v>
      </c>
      <c r="L93" s="3">
        <v>4081.3309973924383</v>
      </c>
      <c r="M93" s="3">
        <v>248</v>
      </c>
      <c r="N93" s="3">
        <v>484</v>
      </c>
      <c r="O93" s="3">
        <v>603</v>
      </c>
      <c r="P93" s="3">
        <v>1098</v>
      </c>
      <c r="Q93" s="3">
        <v>1568</v>
      </c>
      <c r="S93" s="26"/>
      <c r="T93" s="3">
        <v>2362.9691975439073</v>
      </c>
      <c r="U93" s="1">
        <v>3937</v>
      </c>
      <c r="V93" s="1">
        <f>T93/$Y$30</f>
        <v>0.20300092812209963</v>
      </c>
    </row>
    <row r="94" spans="1:22" x14ac:dyDescent="0.25">
      <c r="A94" s="29"/>
      <c r="B94" s="16" t="s">
        <v>120</v>
      </c>
      <c r="C94" s="13">
        <f>D94*1.0407</f>
        <v>30305.183999999997</v>
      </c>
      <c r="D94" s="1">
        <v>29120</v>
      </c>
      <c r="E94" s="20"/>
      <c r="F94" s="20">
        <v>0.31</v>
      </c>
      <c r="G94" s="1">
        <v>10000</v>
      </c>
      <c r="H94" s="3">
        <v>20028</v>
      </c>
      <c r="I94" s="3">
        <v>5513</v>
      </c>
      <c r="J94" s="3">
        <v>4938</v>
      </c>
      <c r="K94" s="3">
        <v>4404</v>
      </c>
      <c r="L94" s="3">
        <v>3915</v>
      </c>
      <c r="M94" s="3">
        <v>248</v>
      </c>
      <c r="N94" s="3">
        <v>638</v>
      </c>
      <c r="O94" s="3">
        <v>550</v>
      </c>
      <c r="P94" s="3">
        <v>1259</v>
      </c>
      <c r="Q94" s="3">
        <v>2051</v>
      </c>
      <c r="S94" s="26"/>
      <c r="T94" s="3">
        <v>523.37036836634161</v>
      </c>
      <c r="U94" s="1">
        <v>872</v>
      </c>
      <c r="V94" s="1">
        <f>T94/$Y$30</f>
        <v>4.4962359492626579E-2</v>
      </c>
    </row>
    <row r="95" spans="1:22" x14ac:dyDescent="0.25">
      <c r="A95" s="29" t="s">
        <v>27</v>
      </c>
      <c r="B95" s="16" t="s">
        <v>121</v>
      </c>
      <c r="C95" s="14">
        <v>45817</v>
      </c>
      <c r="D95" s="1">
        <v>42400</v>
      </c>
      <c r="E95" s="23"/>
      <c r="F95" s="23">
        <v>0.28000000000000003</v>
      </c>
      <c r="G95" s="1">
        <v>10000</v>
      </c>
      <c r="H95" s="3">
        <v>20261</v>
      </c>
      <c r="I95" s="3">
        <v>7923</v>
      </c>
      <c r="J95" s="3">
        <v>7019</v>
      </c>
      <c r="K95" s="3">
        <v>6184</v>
      </c>
      <c r="L95" s="3">
        <v>5423</v>
      </c>
      <c r="M95" s="3">
        <v>0</v>
      </c>
      <c r="N95" s="3">
        <v>0</v>
      </c>
      <c r="O95" s="3">
        <v>562</v>
      </c>
      <c r="P95" s="3">
        <v>2811</v>
      </c>
      <c r="Q95" s="3">
        <v>3801</v>
      </c>
      <c r="S95" s="26" t="s">
        <v>27</v>
      </c>
      <c r="T95" s="3">
        <v>5064</v>
      </c>
      <c r="U95" s="1">
        <v>7625</v>
      </c>
      <c r="V95" s="1">
        <f>T95/$Y$31</f>
        <v>0.93031399300003881</v>
      </c>
    </row>
    <row r="96" spans="1:22" x14ac:dyDescent="0.25">
      <c r="A96" s="29"/>
      <c r="B96" s="16" t="s">
        <v>122</v>
      </c>
      <c r="C96" s="13">
        <f>D96*1.0407</f>
        <v>41523.93</v>
      </c>
      <c r="D96" s="1">
        <v>39900</v>
      </c>
      <c r="E96" s="23"/>
      <c r="F96" s="23">
        <v>0.4</v>
      </c>
      <c r="G96" s="1">
        <v>10000</v>
      </c>
      <c r="H96" s="3">
        <v>19510.174528301886</v>
      </c>
      <c r="I96" s="3">
        <v>7665.3349056603774</v>
      </c>
      <c r="J96" s="3">
        <v>6792.3490566037744</v>
      </c>
      <c r="K96" s="3">
        <v>5983.3514150943392</v>
      </c>
      <c r="L96" s="3">
        <v>5243.0471698113215</v>
      </c>
      <c r="M96" s="3">
        <v>0</v>
      </c>
      <c r="N96" s="3">
        <v>0</v>
      </c>
      <c r="O96" s="3">
        <v>562</v>
      </c>
      <c r="P96" s="3">
        <v>2811</v>
      </c>
      <c r="Q96" s="3">
        <v>3801</v>
      </c>
      <c r="S96" s="26"/>
      <c r="T96" s="3">
        <v>379.3234779902844</v>
      </c>
      <c r="U96" s="1">
        <v>632</v>
      </c>
      <c r="V96" s="1">
        <f>T96/$Y$31</f>
        <v>6.9686006999961261E-2</v>
      </c>
    </row>
    <row r="97" spans="1:22" x14ac:dyDescent="0.25">
      <c r="A97" t="s">
        <v>28</v>
      </c>
      <c r="B97" s="16" t="s">
        <v>123</v>
      </c>
      <c r="C97" s="13">
        <f>D97*1.0407</f>
        <v>70767.599999999991</v>
      </c>
      <c r="D97" s="1">
        <v>68000</v>
      </c>
      <c r="E97" s="20"/>
      <c r="F97" s="20">
        <v>0.32</v>
      </c>
      <c r="G97" s="1">
        <v>10000</v>
      </c>
      <c r="H97" s="3">
        <v>33518.452830188675</v>
      </c>
      <c r="I97" s="3">
        <v>12291.490566037737</v>
      </c>
      <c r="J97" s="3">
        <v>10638.905660377359</v>
      </c>
      <c r="K97" s="3">
        <v>9089.6415094339609</v>
      </c>
      <c r="L97" s="3">
        <v>7651.7169811320755</v>
      </c>
      <c r="M97" s="3">
        <v>0</v>
      </c>
      <c r="N97" s="3">
        <v>0</v>
      </c>
      <c r="O97" s="3">
        <v>562</v>
      </c>
      <c r="P97" s="3">
        <v>2811</v>
      </c>
      <c r="Q97" s="3">
        <v>3801</v>
      </c>
      <c r="S97" s="1" t="s">
        <v>28</v>
      </c>
      <c r="T97" s="3">
        <v>11326</v>
      </c>
      <c r="U97" s="1">
        <v>28821</v>
      </c>
      <c r="V97" s="1">
        <f>T97/$Y$32</f>
        <v>1</v>
      </c>
    </row>
    <row r="98" spans="1:22" x14ac:dyDescent="0.25">
      <c r="A98" t="s">
        <v>29</v>
      </c>
      <c r="B98" s="16" t="s">
        <v>124</v>
      </c>
      <c r="C98" s="13">
        <f>D98*1.0407</f>
        <v>82735.649999999994</v>
      </c>
      <c r="D98" s="1">
        <v>79500</v>
      </c>
      <c r="E98" s="20"/>
      <c r="F98" s="20">
        <v>0.32</v>
      </c>
      <c r="G98" s="1">
        <v>10000</v>
      </c>
      <c r="H98" s="3">
        <v>36972.25</v>
      </c>
      <c r="I98" s="3">
        <v>13476.75</v>
      </c>
      <c r="J98" s="3">
        <v>11681.5</v>
      </c>
      <c r="K98" s="3">
        <v>10012.625</v>
      </c>
      <c r="L98" s="3">
        <v>8479.5</v>
      </c>
      <c r="M98" s="3">
        <v>0</v>
      </c>
      <c r="N98" s="3">
        <v>0</v>
      </c>
      <c r="O98" s="3">
        <v>562</v>
      </c>
      <c r="P98" s="3">
        <v>2811</v>
      </c>
      <c r="Q98" s="3">
        <v>3801</v>
      </c>
      <c r="S98" s="1" t="s">
        <v>29</v>
      </c>
      <c r="T98" s="3">
        <v>6289</v>
      </c>
      <c r="U98" s="1">
        <v>18192</v>
      </c>
      <c r="V98" s="1">
        <f>T98/$Y$33</f>
        <v>1</v>
      </c>
    </row>
  </sheetData>
  <mergeCells count="60">
    <mergeCell ref="A48:A52"/>
    <mergeCell ref="H2:L2"/>
    <mergeCell ref="M2:Q2"/>
    <mergeCell ref="A4:A8"/>
    <mergeCell ref="A9:A13"/>
    <mergeCell ref="A14:A18"/>
    <mergeCell ref="A19:A23"/>
    <mergeCell ref="A2:A3"/>
    <mergeCell ref="B2:B3"/>
    <mergeCell ref="C2:C3"/>
    <mergeCell ref="D2:D3"/>
    <mergeCell ref="A24:A28"/>
    <mergeCell ref="A29:A32"/>
    <mergeCell ref="A33:A37"/>
    <mergeCell ref="A38:A42"/>
    <mergeCell ref="A43:A47"/>
    <mergeCell ref="A95:A96"/>
    <mergeCell ref="A53:A57"/>
    <mergeCell ref="A59:A61"/>
    <mergeCell ref="A62:A66"/>
    <mergeCell ref="A68:A70"/>
    <mergeCell ref="A73:A74"/>
    <mergeCell ref="A75:A76"/>
    <mergeCell ref="A77:A79"/>
    <mergeCell ref="A81:A82"/>
    <mergeCell ref="A84:A86"/>
    <mergeCell ref="A87:A90"/>
    <mergeCell ref="A91:A94"/>
    <mergeCell ref="Z2:Z3"/>
    <mergeCell ref="T2:T3"/>
    <mergeCell ref="U2:U3"/>
    <mergeCell ref="V2:V3"/>
    <mergeCell ref="S2:S3"/>
    <mergeCell ref="E2:E3"/>
    <mergeCell ref="F2:F3"/>
    <mergeCell ref="G2:G3"/>
    <mergeCell ref="X2:X3"/>
    <mergeCell ref="Y2:Y3"/>
    <mergeCell ref="S59:S61"/>
    <mergeCell ref="S4:S8"/>
    <mergeCell ref="S9:S13"/>
    <mergeCell ref="S14:S18"/>
    <mergeCell ref="S19:S23"/>
    <mergeCell ref="S24:S28"/>
    <mergeCell ref="S29:S32"/>
    <mergeCell ref="S33:S37"/>
    <mergeCell ref="S38:S42"/>
    <mergeCell ref="S43:S47"/>
    <mergeCell ref="S48:S52"/>
    <mergeCell ref="S53:S57"/>
    <mergeCell ref="S84:S86"/>
    <mergeCell ref="S87:S90"/>
    <mergeCell ref="S91:S94"/>
    <mergeCell ref="S95:S96"/>
    <mergeCell ref="S62:S66"/>
    <mergeCell ref="S68:S70"/>
    <mergeCell ref="S73:S74"/>
    <mergeCell ref="S75:S76"/>
    <mergeCell ref="S77:S79"/>
    <mergeCell ref="S81:S82"/>
  </mergeCells>
  <pageMargins left="0.7" right="0.7" top="0.75" bottom="0.75" header="0.3" footer="0.3"/>
  <ignoredErrors>
    <ignoredError sqref="Y4:Z3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4"/>
  <sheetViews>
    <sheetView tabSelected="1" workbookViewId="0">
      <selection activeCell="B23" sqref="B23"/>
    </sheetView>
  </sheetViews>
  <sheetFormatPr defaultRowHeight="15" x14ac:dyDescent="0.25"/>
  <cols>
    <col min="1" max="1" width="40" style="9" customWidth="1"/>
    <col min="2" max="2" width="46" style="9" customWidth="1"/>
    <col min="3" max="3" width="40.5703125" style="9" customWidth="1"/>
    <col min="4" max="10" width="30.7109375" style="9" customWidth="1"/>
  </cols>
  <sheetData>
    <row r="2" spans="1:10" x14ac:dyDescent="0.25">
      <c r="A2" s="9" t="s">
        <v>185</v>
      </c>
      <c r="B2" s="11" t="s">
        <v>167</v>
      </c>
      <c r="C2" s="11" t="s">
        <v>173</v>
      </c>
    </row>
    <row r="3" spans="1:10" s="6" customFormat="1" x14ac:dyDescent="0.25">
      <c r="A3" s="9" t="s">
        <v>154</v>
      </c>
      <c r="B3" s="9" t="s">
        <v>162</v>
      </c>
      <c r="C3" s="18" t="s">
        <v>195</v>
      </c>
      <c r="D3" s="9"/>
      <c r="E3" s="9"/>
      <c r="F3" s="9"/>
      <c r="G3" s="9"/>
      <c r="H3" s="9"/>
      <c r="I3" s="9"/>
      <c r="J3" s="9"/>
    </row>
    <row r="4" spans="1:10" x14ac:dyDescent="0.25">
      <c r="A4" s="9" t="s">
        <v>168</v>
      </c>
      <c r="B4" s="9" t="s">
        <v>152</v>
      </c>
      <c r="C4" s="9" t="s">
        <v>194</v>
      </c>
    </row>
    <row r="5" spans="1:10" x14ac:dyDescent="0.25">
      <c r="A5" s="9" t="s">
        <v>169</v>
      </c>
      <c r="B5" s="9" t="s">
        <v>156</v>
      </c>
      <c r="C5" s="9" t="s">
        <v>178</v>
      </c>
    </row>
    <row r="6" spans="1:10" x14ac:dyDescent="0.25">
      <c r="A6" s="9" t="s">
        <v>170</v>
      </c>
      <c r="B6" s="9" t="s">
        <v>166</v>
      </c>
      <c r="C6" s="9" t="s">
        <v>193</v>
      </c>
    </row>
    <row r="7" spans="1:10" x14ac:dyDescent="0.25">
      <c r="A7" s="9" t="s">
        <v>171</v>
      </c>
      <c r="B7" s="9" t="s">
        <v>166</v>
      </c>
      <c r="C7" s="9" t="s">
        <v>179</v>
      </c>
    </row>
    <row r="8" spans="1:10" x14ac:dyDescent="0.25">
      <c r="A8" s="9" t="s">
        <v>181</v>
      </c>
      <c r="B8" s="9" t="s">
        <v>180</v>
      </c>
      <c r="C8" s="9" t="s">
        <v>199</v>
      </c>
    </row>
    <row r="9" spans="1:10" x14ac:dyDescent="0.25">
      <c r="A9" s="9" t="s">
        <v>155</v>
      </c>
      <c r="B9" s="9" t="s">
        <v>180</v>
      </c>
      <c r="C9" s="9" t="s">
        <v>198</v>
      </c>
    </row>
    <row r="10" spans="1:10" x14ac:dyDescent="0.25">
      <c r="A10" s="9" t="s">
        <v>192</v>
      </c>
      <c r="B10" s="9" t="s">
        <v>182</v>
      </c>
      <c r="C10" s="9" t="s">
        <v>183</v>
      </c>
    </row>
    <row r="11" spans="1:10" x14ac:dyDescent="0.25">
      <c r="A11" s="9" t="s">
        <v>172</v>
      </c>
      <c r="B11" s="9" t="s">
        <v>163</v>
      </c>
      <c r="C11" s="9" t="s">
        <v>184</v>
      </c>
    </row>
    <row r="12" spans="1:10" x14ac:dyDescent="0.25">
      <c r="A12" s="9" t="s">
        <v>187</v>
      </c>
      <c r="B12" s="10" t="s">
        <v>188</v>
      </c>
      <c r="C12" s="9" t="s">
        <v>191</v>
      </c>
    </row>
    <row r="13" spans="1:10" x14ac:dyDescent="0.25">
      <c r="A13" s="9" t="s">
        <v>164</v>
      </c>
      <c r="B13" s="9" t="s">
        <v>182</v>
      </c>
      <c r="C13" s="9" t="s">
        <v>189</v>
      </c>
    </row>
    <row r="14" spans="1:10" x14ac:dyDescent="0.25">
      <c r="A14" s="9" t="s">
        <v>186</v>
      </c>
      <c r="B14" s="9" t="s">
        <v>163</v>
      </c>
      <c r="C14" s="9" t="s">
        <v>200</v>
      </c>
    </row>
    <row r="18" spans="1:5" x14ac:dyDescent="0.25">
      <c r="A18" s="25"/>
      <c r="B18" s="25"/>
      <c r="C18" s="25"/>
      <c r="D18" s="25"/>
      <c r="E18" s="25"/>
    </row>
    <row r="19" spans="1:5" x14ac:dyDescent="0.25">
      <c r="A19" s="25"/>
      <c r="B19" s="25"/>
      <c r="D19" s="25"/>
      <c r="E19" s="25"/>
    </row>
    <row r="20" spans="1:5" x14ac:dyDescent="0.25">
      <c r="A20" s="25"/>
      <c r="B20" s="25"/>
      <c r="D20" s="25"/>
      <c r="E20" s="25"/>
    </row>
    <row r="21" spans="1:5" x14ac:dyDescent="0.25">
      <c r="A21" s="25"/>
      <c r="B21" s="25"/>
      <c r="D21" s="25"/>
      <c r="E21" s="25"/>
    </row>
    <row r="22" spans="1:5" x14ac:dyDescent="0.25">
      <c r="A22" s="25"/>
      <c r="B22" s="25"/>
      <c r="D22" s="25"/>
      <c r="E22" s="25"/>
    </row>
    <row r="23" spans="1:5" x14ac:dyDescent="0.25">
      <c r="A23" s="25"/>
      <c r="B23" s="25"/>
      <c r="D23" s="25"/>
      <c r="E23" s="25"/>
    </row>
    <row r="24" spans="1:5" x14ac:dyDescent="0.25">
      <c r="A24" s="25"/>
      <c r="B24" s="25"/>
      <c r="C24" s="25"/>
      <c r="D24" s="25"/>
      <c r="E24" s="25"/>
    </row>
    <row r="25" spans="1:5" x14ac:dyDescent="0.25">
      <c r="A25" s="25"/>
      <c r="C25" s="25"/>
      <c r="D25" s="25"/>
      <c r="E25" s="25"/>
    </row>
    <row r="26" spans="1:5" x14ac:dyDescent="0.25">
      <c r="A26" s="25"/>
      <c r="C26" s="25"/>
      <c r="D26" s="25"/>
      <c r="E26" s="25"/>
    </row>
    <row r="27" spans="1:5" x14ac:dyDescent="0.25">
      <c r="A27" s="25"/>
      <c r="C27" s="25"/>
      <c r="D27" s="25"/>
      <c r="E27" s="25"/>
    </row>
    <row r="28" spans="1:5" x14ac:dyDescent="0.25">
      <c r="A28" s="25"/>
      <c r="C28" s="25"/>
      <c r="D28" s="25"/>
      <c r="E28" s="25"/>
    </row>
    <row r="29" spans="1:5" x14ac:dyDescent="0.25">
      <c r="A29" s="25"/>
      <c r="C29" s="25"/>
      <c r="D29" s="25"/>
      <c r="E29" s="25"/>
    </row>
    <row r="30" spans="1:5" x14ac:dyDescent="0.25">
      <c r="A30" s="25"/>
      <c r="C30" s="25"/>
      <c r="D30" s="25"/>
      <c r="E30" s="25"/>
    </row>
    <row r="31" spans="1:5" x14ac:dyDescent="0.25">
      <c r="A31" s="25"/>
      <c r="B31" s="10"/>
      <c r="C31" s="25"/>
      <c r="D31" s="25"/>
      <c r="E31" s="25"/>
    </row>
    <row r="32" spans="1:5" x14ac:dyDescent="0.25">
      <c r="A32" s="25"/>
      <c r="C32" s="25"/>
      <c r="D32" s="25"/>
      <c r="E32" s="25"/>
    </row>
    <row r="33" spans="1:5" x14ac:dyDescent="0.25">
      <c r="A33" s="25"/>
      <c r="C33" s="25"/>
      <c r="D33" s="25"/>
      <c r="E33" s="25"/>
    </row>
    <row r="34" spans="1:5" x14ac:dyDescent="0.25">
      <c r="A34" s="25"/>
      <c r="B34" s="25"/>
      <c r="C34" s="25"/>
      <c r="D34" s="25"/>
      <c r="E34" s="25"/>
    </row>
    <row r="35" spans="1:5" x14ac:dyDescent="0.25">
      <c r="A35" s="25"/>
      <c r="B35" s="25"/>
      <c r="C35" s="25"/>
      <c r="D35" s="25"/>
      <c r="E35" s="25"/>
    </row>
    <row r="36" spans="1:5" x14ac:dyDescent="0.25">
      <c r="A36" s="25"/>
      <c r="B36" s="25"/>
      <c r="C36" s="25"/>
      <c r="D36" s="25"/>
      <c r="E36" s="25"/>
    </row>
    <row r="37" spans="1:5" x14ac:dyDescent="0.25">
      <c r="A37" s="25"/>
      <c r="B37" s="25"/>
      <c r="C37" s="25"/>
      <c r="D37" s="25"/>
      <c r="E37" s="25"/>
    </row>
    <row r="38" spans="1:5" x14ac:dyDescent="0.25">
      <c r="A38" s="25"/>
      <c r="B38" s="25"/>
      <c r="C38" s="25"/>
      <c r="D38" s="25"/>
      <c r="E38" s="25"/>
    </row>
    <row r="39" spans="1:5" x14ac:dyDescent="0.25">
      <c r="A39" s="25"/>
      <c r="B39" s="25"/>
      <c r="C39" s="25"/>
      <c r="D39" s="25"/>
      <c r="E39" s="25"/>
    </row>
    <row r="40" spans="1:5" x14ac:dyDescent="0.25">
      <c r="A40" s="25"/>
      <c r="B40" s="25"/>
      <c r="C40" s="25"/>
      <c r="D40" s="25"/>
      <c r="E40" s="25"/>
    </row>
    <row r="41" spans="1:5" x14ac:dyDescent="0.25">
      <c r="A41" s="25"/>
      <c r="B41" s="25"/>
      <c r="C41" s="25"/>
      <c r="D41" s="25"/>
      <c r="E41" s="25"/>
    </row>
    <row r="42" spans="1:5" x14ac:dyDescent="0.25">
      <c r="A42" s="25"/>
      <c r="B42" s="25"/>
      <c r="C42" s="25"/>
      <c r="D42" s="25"/>
      <c r="E42" s="25"/>
    </row>
    <row r="43" spans="1:5" x14ac:dyDescent="0.25">
      <c r="A43" s="25"/>
      <c r="B43" s="25"/>
      <c r="C43" s="25"/>
      <c r="D43" s="25"/>
      <c r="E43" s="25"/>
    </row>
    <row r="44" spans="1:5" x14ac:dyDescent="0.25">
      <c r="A44" s="25"/>
      <c r="B44" s="25"/>
      <c r="C44" s="25"/>
      <c r="D44" s="25"/>
      <c r="E44"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Vehicle Data</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Eunhee Lee</dc:creator>
  <cp:lastModifiedBy>Eunhee Lee</cp:lastModifiedBy>
  <dcterms:created xsi:type="dcterms:W3CDTF">2018-05-30T21:29:47Z</dcterms:created>
  <dcterms:modified xsi:type="dcterms:W3CDTF">2018-06-01T01:03:25Z</dcterms:modified>
</cp:coreProperties>
</file>