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png" ContentType="image/png"/>
  <Default Extension="rels" ContentType="application/vnd.openxmlformats-package.relationships+xml"/>
  <Default Extension="tmp" ContentType="image/p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5225"/>
  <workbookPr/>
  <mc:AlternateContent xmlns:mc="http://schemas.openxmlformats.org/markup-compatibility/2006">
    <mc:Choice Requires="x15">
      <x15ac:absPath xmlns:x15ac="http://schemas.microsoft.com/office/spreadsheetml/2010/11/ac" url="C:\Users\User\Dropbox\Fellowship 1960-2015 PFU database\Data\Machines - Data\Diesel_rock_borers\"/>
    </mc:Choice>
  </mc:AlternateContent>
  <xr:revisionPtr revIDLastSave="0" documentId="13_ncr:1_{857D72C1-E3F2-42D0-91F3-FD3A6FD56B8E}" xr6:coauthVersionLast="47" xr6:coauthVersionMax="47" xr10:uidLastSave="{00000000-0000-0000-0000-000000000000}"/>
  <bookViews>
    <workbookView xWindow="1440" yWindow="168" windowWidth="21600" windowHeight="11832" activeTab="3" xr2:uid="{00000000-000D-0000-FFFF-FFFF00000000}"/>
  </bookViews>
  <sheets>
    <sheet name="REFS" sheetId="2" r:id="rId1"/>
    <sheet name="FIN_ETA" sheetId="3" r:id="rId2"/>
    <sheet name="Calcs" sheetId="8" r:id="rId3"/>
    <sheet name="Holmberg_2017" sheetId="9" r:id="rId4"/>
    <sheet name="Xin_2014" sheetId="7" r:id="rId5"/>
    <sheet name="Detroit_2012" sheetId="5" r:id="rId6"/>
    <sheet name="Shrinivasa_2012" sheetId="6" r:id="rId7"/>
  </sheets>
  <externalReferences>
    <externalReference r:id="rId8"/>
    <externalReference r:id="rId9"/>
  </externalReferences>
  <definedNames>
    <definedName name="COP_max">'[1]Domestic refrigeration'!$B$12</definedName>
    <definedName name="deltaE_food" localSheetId="2">#REF!</definedName>
    <definedName name="deltaE_food" localSheetId="5">#REF!</definedName>
    <definedName name="deltaE_food" localSheetId="3">#REF!</definedName>
    <definedName name="deltaE_food" localSheetId="6">#REF!</definedName>
    <definedName name="deltaE_food" localSheetId="4">#REF!</definedName>
    <definedName name="deltaE_food">#REF!</definedName>
    <definedName name="Ep_tot_cap_2000" localSheetId="2">#REF!</definedName>
    <definedName name="Ep_tot_cap_2000" localSheetId="5">#REF!</definedName>
    <definedName name="Ep_tot_cap_2000" localSheetId="3">#REF!</definedName>
    <definedName name="Ep_tot_cap_2000" localSheetId="6">#REF!</definedName>
    <definedName name="Ep_tot_cap_2000" localSheetId="4">#REF!</definedName>
    <definedName name="Ep_tot_cap_2000">#REF!</definedName>
    <definedName name="eta_charcoal">[2]Afrane_2012!$B$6</definedName>
    <definedName name="N_ml" localSheetId="2">#REF!</definedName>
    <definedName name="N_ml" localSheetId="5">#REF!</definedName>
    <definedName name="N_ml" localSheetId="3">#REF!</definedName>
    <definedName name="N_ml" localSheetId="6">#REF!</definedName>
    <definedName name="N_ml" localSheetId="4">#REF!</definedName>
    <definedName name="N_ml">#REF!</definedName>
    <definedName name="phi_Combustible_renewables">[1]phi_heat!$C$17</definedName>
    <definedName name="phi_Electricity">[1]phi_heat!$C$28</definedName>
    <definedName name="phi_Feed">[1]phi_heat!$C$27</definedName>
    <definedName name="phi_Food">[1]phi_heat!$C$26</definedName>
    <definedName name="phi_HTH.600.C">[1]phi_heat!$C$10</definedName>
    <definedName name="phi_Hydro">[1]phi_heat!$C$19</definedName>
    <definedName name="phi_LTH.neg20.C">[1]phi_heat!$C$6</definedName>
    <definedName name="phi_MTH.100.C">[1]phi_heat!$C$8</definedName>
    <definedName name="phi_MTH.200.C">[1]phi_heat!$C$9</definedName>
    <definedName name="phi_Natural_gas">[1]phi_heat!$C$15</definedName>
    <definedName name="phi_Oil_and_oil_products">[1]phi_heat!$C$16</definedName>
    <definedName name="phi_Phytomass">[1]phi_heat!$C$29</definedName>
    <definedName name="S_food" localSheetId="2">#REF!</definedName>
    <definedName name="S_food" localSheetId="5">#REF!</definedName>
    <definedName name="S_food" localSheetId="3">#REF!</definedName>
    <definedName name="S_food" localSheetId="6">#REF!</definedName>
    <definedName name="S_food" localSheetId="4">#REF!</definedName>
    <definedName name="S_food">#REF!</definedName>
    <definedName name="S_food_2000" localSheetId="2">#REF!</definedName>
    <definedName name="S_food_2000" localSheetId="5">#REF!</definedName>
    <definedName name="S_food_2000" localSheetId="3">#REF!</definedName>
    <definedName name="S_food_2000" localSheetId="6">#REF!</definedName>
    <definedName name="S_food_2000" localSheetId="4">#REF!</definedName>
    <definedName name="S_food_2000">#REF!</definedName>
    <definedName name="S_food_S_food_2000" localSheetId="2">#REF!</definedName>
    <definedName name="S_food_S_food_2000" localSheetId="5">#REF!</definedName>
    <definedName name="S_food_S_food_2000" localSheetId="3">#REF!</definedName>
    <definedName name="S_food_S_food_2000" localSheetId="6">#REF!</definedName>
    <definedName name="S_food_S_food_2000" localSheetId="4">#REF!</definedName>
    <definedName name="S_food_S_food_2000">#REF!</definedName>
    <definedName name="T_0_ref">'[1]Domestic refrigeration'!$B$10</definedName>
    <definedName name="T_ref">'[1]Domestic refrigeration'!$B$11</definedName>
    <definedName name="w" localSheetId="2">#REF!</definedName>
    <definedName name="w" localSheetId="5">#REF!</definedName>
    <definedName name="w" localSheetId="3">#REF!</definedName>
    <definedName name="w" localSheetId="6">#REF!</definedName>
    <definedName name="w" localSheetId="4">#REF!</definedName>
    <definedName name="w">#REF!</definedName>
    <definedName name="Year_Food" localSheetId="2">#REF!</definedName>
    <definedName name="Year_Food" localSheetId="5">#REF!</definedName>
    <definedName name="Year_Food" localSheetId="3">#REF!</definedName>
    <definedName name="Year_Food" localSheetId="6">#REF!</definedName>
    <definedName name="Year_Food" localSheetId="4">#REF!</definedName>
    <definedName name="Year_Food">#REF!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L58" i="8" l="1"/>
  <c r="L53" i="8" l="1"/>
  <c r="L54" i="8" s="1"/>
  <c r="L55" i="8" s="1"/>
  <c r="L56" i="8" s="1"/>
  <c r="L57" i="8" s="1"/>
  <c r="L52" i="8"/>
  <c r="L51" i="8"/>
  <c r="L50" i="8"/>
  <c r="L49" i="8"/>
  <c r="L48" i="8"/>
  <c r="L47" i="8"/>
  <c r="L46" i="8"/>
  <c r="L45" i="8"/>
  <c r="L44" i="8"/>
  <c r="L43" i="8"/>
  <c r="L42" i="8"/>
  <c r="L41" i="8"/>
  <c r="L40" i="8"/>
  <c r="L39" i="8"/>
  <c r="L38" i="8"/>
  <c r="L37" i="8"/>
  <c r="L36" i="8"/>
  <c r="L35" i="8"/>
  <c r="L34" i="8"/>
  <c r="L33" i="8"/>
  <c r="L32" i="8"/>
  <c r="L31" i="8"/>
  <c r="L30" i="8"/>
  <c r="L29" i="8"/>
  <c r="L28" i="8"/>
  <c r="L27" i="8"/>
  <c r="L26" i="8"/>
  <c r="L25" i="8"/>
  <c r="L24" i="8"/>
  <c r="L23" i="8"/>
  <c r="L22" i="8"/>
  <c r="L21" i="8"/>
  <c r="L20" i="8"/>
  <c r="L19" i="8"/>
  <c r="L18" i="8"/>
  <c r="L17" i="8"/>
  <c r="L16" i="8"/>
  <c r="L15" i="8"/>
  <c r="L14" i="8"/>
  <c r="L13" i="8"/>
  <c r="L12" i="8"/>
  <c r="L11" i="8"/>
  <c r="L10" i="8"/>
  <c r="L9" i="8"/>
  <c r="L8" i="8"/>
  <c r="L7" i="8"/>
  <c r="L6" i="8"/>
  <c r="L5" i="8"/>
  <c r="L4" i="8"/>
  <c r="L3" i="8"/>
  <c r="C55" i="7"/>
  <c r="C54" i="7"/>
  <c r="C53" i="7"/>
  <c r="C52" i="7"/>
  <c r="C51" i="7"/>
  <c r="C50" i="7"/>
  <c r="C49" i="7"/>
  <c r="C48" i="7"/>
  <c r="C47" i="7"/>
  <c r="C46" i="7"/>
  <c r="C45" i="7"/>
  <c r="C44" i="7"/>
  <c r="C43" i="7"/>
  <c r="C42" i="7"/>
  <c r="C41" i="7"/>
  <c r="C40" i="7"/>
  <c r="C39" i="7"/>
  <c r="C38" i="7"/>
  <c r="C37" i="7"/>
  <c r="C36" i="7"/>
  <c r="C35" i="7"/>
  <c r="C34" i="7"/>
  <c r="C33" i="7"/>
  <c r="C32" i="7"/>
  <c r="C31" i="7"/>
  <c r="C30" i="7"/>
  <c r="C29" i="7"/>
  <c r="C28" i="7"/>
  <c r="C27" i="7"/>
  <c r="C26" i="7"/>
  <c r="C25" i="7"/>
  <c r="C24" i="7"/>
  <c r="C23" i="7"/>
  <c r="C22" i="7"/>
  <c r="C21" i="7"/>
  <c r="C20" i="7"/>
  <c r="C19" i="7"/>
  <c r="C18" i="7"/>
  <c r="C17" i="7"/>
  <c r="C16" i="7"/>
  <c r="C15" i="7"/>
  <c r="C14" i="7"/>
  <c r="C13" i="7"/>
  <c r="C12" i="7"/>
  <c r="C11" i="7"/>
  <c r="C10" i="7"/>
  <c r="C9" i="7"/>
  <c r="C8" i="7"/>
  <c r="C7" i="7"/>
  <c r="C6" i="7"/>
  <c r="C5" i="7"/>
  <c r="C41" i="6"/>
  <c r="C40" i="6"/>
  <c r="C39" i="6"/>
  <c r="C38" i="6"/>
  <c r="C37" i="6"/>
  <c r="C36" i="6"/>
  <c r="C35" i="6"/>
  <c r="C34" i="6"/>
  <c r="C33" i="6"/>
  <c r="C32" i="6"/>
  <c r="C31" i="6"/>
  <c r="C30" i="6"/>
  <c r="C29" i="6"/>
  <c r="C28" i="6"/>
  <c r="C27" i="6"/>
  <c r="C26" i="6"/>
  <c r="C25" i="6"/>
  <c r="C24" i="6"/>
  <c r="C23" i="6"/>
  <c r="C22" i="6"/>
  <c r="C21" i="6"/>
  <c r="C20" i="6"/>
  <c r="C19" i="6"/>
  <c r="C18" i="6"/>
  <c r="C17" i="6"/>
  <c r="C16" i="6"/>
  <c r="C15" i="6"/>
  <c r="C14" i="6"/>
  <c r="C13" i="6"/>
  <c r="C12" i="6"/>
  <c r="C11" i="6"/>
  <c r="C10" i="6"/>
  <c r="C9" i="6"/>
  <c r="C8" i="6"/>
  <c r="C7" i="6"/>
  <c r="C6" i="6"/>
  <c r="C5" i="6"/>
  <c r="L60" i="8" l="1"/>
  <c r="L59" i="8"/>
  <c r="L63" i="8"/>
  <c r="L61" i="8"/>
  <c r="O61" i="8" s="1"/>
  <c r="P61" i="8" s="1"/>
  <c r="L62" i="8"/>
  <c r="O62" i="8" s="1"/>
  <c r="P62" i="8" s="1"/>
  <c r="O54" i="8" l="1"/>
  <c r="P54" i="8" s="1"/>
  <c r="O8" i="8"/>
  <c r="P8" i="8" s="1"/>
  <c r="O6" i="8"/>
  <c r="P6" i="8" s="1"/>
  <c r="O48" i="8"/>
  <c r="P48" i="8" s="1"/>
  <c r="O18" i="8"/>
  <c r="P18" i="8" s="1"/>
  <c r="O51" i="8"/>
  <c r="P51" i="8" s="1"/>
  <c r="O50" i="8"/>
  <c r="P50" i="8" s="1"/>
  <c r="O3" i="8"/>
  <c r="P3" i="8" s="1"/>
  <c r="O56" i="8"/>
  <c r="P56" i="8" s="1"/>
  <c r="O49" i="8"/>
  <c r="P49" i="8" s="1"/>
  <c r="O40" i="8"/>
  <c r="P40" i="8" s="1"/>
  <c r="O7" i="8"/>
  <c r="P7" i="8" s="1"/>
  <c r="O35" i="8"/>
  <c r="P35" i="8" s="1"/>
  <c r="O43" i="8"/>
  <c r="P43" i="8" s="1"/>
  <c r="O53" i="8"/>
  <c r="P53" i="8" s="1"/>
  <c r="O30" i="8"/>
  <c r="P30" i="8" s="1"/>
  <c r="O63" i="8"/>
  <c r="P63" i="8" s="1"/>
  <c r="O47" i="8"/>
  <c r="P47" i="8" s="1"/>
  <c r="O5" i="8"/>
  <c r="P5" i="8" s="1"/>
  <c r="O32" i="8"/>
  <c r="P32" i="8" s="1"/>
  <c r="O14" i="8"/>
  <c r="P14" i="8" s="1"/>
  <c r="O39" i="8"/>
  <c r="P39" i="8" s="1"/>
  <c r="O16" i="8"/>
  <c r="P16" i="8" s="1"/>
  <c r="O36" i="8"/>
  <c r="P36" i="8" s="1"/>
  <c r="O59" i="8"/>
  <c r="P59" i="8" s="1"/>
  <c r="O25" i="8"/>
  <c r="P25" i="8" s="1"/>
  <c r="O55" i="8"/>
  <c r="P55" i="8" s="1"/>
  <c r="O44" i="8"/>
  <c r="P44" i="8" s="1"/>
  <c r="O46" i="8"/>
  <c r="P46" i="8" s="1"/>
  <c r="O19" i="8"/>
  <c r="P19" i="8" s="1"/>
  <c r="O12" i="8"/>
  <c r="P12" i="8" s="1"/>
  <c r="O29" i="8"/>
  <c r="P29" i="8" s="1"/>
  <c r="O22" i="8"/>
  <c r="P22" i="8" s="1"/>
  <c r="O9" i="8"/>
  <c r="P9" i="8" s="1"/>
  <c r="O11" i="8"/>
  <c r="P11" i="8" s="1"/>
  <c r="O33" i="8"/>
  <c r="P33" i="8" s="1"/>
  <c r="O34" i="8"/>
  <c r="P34" i="8" s="1"/>
  <c r="O21" i="8"/>
  <c r="P21" i="8" s="1"/>
  <c r="O38" i="8"/>
  <c r="P38" i="8" s="1"/>
  <c r="O23" i="8"/>
  <c r="P23" i="8" s="1"/>
  <c r="O60" i="8"/>
  <c r="P60" i="8" s="1"/>
  <c r="O42" i="8"/>
  <c r="P42" i="8" s="1"/>
  <c r="O24" i="8"/>
  <c r="P24" i="8" s="1"/>
  <c r="O13" i="8"/>
  <c r="P13" i="8" s="1"/>
  <c r="O52" i="8"/>
  <c r="P52" i="8" s="1"/>
  <c r="O26" i="8"/>
  <c r="P26" i="8" s="1"/>
  <c r="O28" i="8"/>
  <c r="P28" i="8" s="1"/>
  <c r="O45" i="8"/>
  <c r="P45" i="8" s="1"/>
  <c r="O58" i="8"/>
  <c r="P58" i="8" s="1"/>
  <c r="O37" i="8"/>
  <c r="P37" i="8" s="1"/>
  <c r="O4" i="8"/>
  <c r="P4" i="8" s="1"/>
  <c r="O57" i="8"/>
  <c r="P57" i="8" s="1"/>
  <c r="O27" i="8"/>
  <c r="P27" i="8" s="1"/>
  <c r="O15" i="8"/>
  <c r="P15" i="8" s="1"/>
  <c r="O41" i="8"/>
  <c r="P41" i="8" s="1"/>
  <c r="O31" i="8"/>
  <c r="P31" i="8" s="1"/>
  <c r="O10" i="8"/>
  <c r="P10" i="8" s="1"/>
  <c r="O20" i="8"/>
  <c r="P20" i="8" s="1"/>
  <c r="O17" i="8"/>
  <c r="P17" i="8" s="1"/>
  <c r="H2" i="3" l="1" a="1"/>
  <c r="H2" i="3" l="1"/>
  <c r="U2" i="3"/>
  <c r="AW2" i="3"/>
  <c r="P2" i="3"/>
  <c r="AO2" i="3"/>
  <c r="BP2" i="3"/>
  <c r="AG2" i="3"/>
  <c r="AU2" i="3"/>
  <c r="AJ2" i="3"/>
  <c r="Y2" i="3"/>
  <c r="AM2" i="3"/>
  <c r="L2" i="3"/>
  <c r="AE2" i="3"/>
  <c r="I2" i="3"/>
  <c r="W2" i="3"/>
  <c r="O2" i="3"/>
  <c r="AR2" i="3"/>
  <c r="AQ2" i="3"/>
  <c r="BN2" i="3"/>
  <c r="BF2" i="3"/>
  <c r="AL2" i="3"/>
  <c r="K2" i="3"/>
  <c r="J2" i="3"/>
  <c r="AZ2" i="3"/>
  <c r="AB2" i="3"/>
  <c r="AV2" i="3"/>
  <c r="AN2" i="3"/>
  <c r="AF2" i="3"/>
  <c r="BK2" i="3"/>
  <c r="M2" i="3"/>
  <c r="Q2" i="3"/>
  <c r="BO2" i="3"/>
  <c r="BG2" i="3"/>
  <c r="BJ2" i="3"/>
  <c r="T2" i="3"/>
  <c r="AT2" i="3"/>
  <c r="S2" i="3"/>
  <c r="AD2" i="3"/>
  <c r="V2" i="3"/>
  <c r="N2" i="3"/>
  <c r="AX2" i="3"/>
  <c r="AK2" i="3"/>
  <c r="BE2" i="3"/>
  <c r="BC2" i="3"/>
  <c r="BH2" i="3"/>
  <c r="AY2" i="3"/>
  <c r="AI2" i="3"/>
  <c r="AA2" i="3"/>
  <c r="AP2" i="3"/>
  <c r="AH2" i="3"/>
  <c r="R2" i="3"/>
  <c r="BL2" i="3"/>
  <c r="BD2" i="3"/>
  <c r="AS2" i="3"/>
  <c r="AC2" i="3"/>
  <c r="X2" i="3"/>
  <c r="BB2" i="3"/>
  <c r="BA2" i="3"/>
  <c r="Z2" i="3"/>
  <c r="BM2" i="3"/>
  <c r="BI2" i="3"/>
</calcChain>
</file>

<file path=xl/sharedStrings.xml><?xml version="1.0" encoding="utf-8"?>
<sst xmlns="http://schemas.openxmlformats.org/spreadsheetml/2006/main" count="274" uniqueCount="70">
  <si>
    <t>Country</t>
  </si>
  <si>
    <t>Energy.type</t>
  </si>
  <si>
    <t>Last.stage</t>
  </si>
  <si>
    <t>Method</t>
  </si>
  <si>
    <t>Machine</t>
  </si>
  <si>
    <t>Eu.product</t>
  </si>
  <si>
    <t>Quantity</t>
  </si>
  <si>
    <t>E</t>
  </si>
  <si>
    <t>Final</t>
  </si>
  <si>
    <t>PCM</t>
  </si>
  <si>
    <t>eta.fu</t>
  </si>
  <si>
    <t xml:space="preserve"> @techreport{Detroit2012nearzero,</t>
  </si>
  <si>
    <t xml:space="preserve">  title={Near Zero Emissions at 50 Percent Thermal Efficiency},</t>
  </si>
  <si>
    <t xml:space="preserve">  author={Detroit Diesel Corporation},</t>
  </si>
  <si>
    <t xml:space="preserve">  year={2012},</t>
  </si>
  <si>
    <t xml:space="preserve">  doi = {10.2172/1054511},</t>
  </si>
  <si>
    <t xml:space="preserve">  institution={Detroit Diesel Corporation}</t>
  </si>
  <si>
    <t>}</t>
  </si>
  <si>
    <t>@article{shrinivasa2012evolution,</t>
  </si>
  <si>
    <t xml:space="preserve">  title={The evolution of diesel engines},</t>
  </si>
  <si>
    <t xml:space="preserve">  author={Shrinivasa, U},</t>
  </si>
  <si>
    <t xml:space="preserve">  journal={Resonance},</t>
  </si>
  <si>
    <t xml:space="preserve">  volume={17},</t>
  </si>
  <si>
    <t xml:space="preserve">  number={4},</t>
  </si>
  <si>
    <t xml:space="preserve">  pages={365--377},</t>
  </si>
  <si>
    <t xml:space="preserve">  url = {https://link.springer.com/article/10.1007/s12045-012-0038-3},</t>
  </si>
  <si>
    <t xml:space="preserve">  publisher={Springer}</t>
  </si>
  <si>
    <t>@article{xin2014improving,</t>
  </si>
  <si>
    <t xml:space="preserve">  title={Improving the environmental performance of heavy-duty vehicles and engines: key issues and system design approaches},</t>
  </si>
  <si>
    <t xml:space="preserve">  author={Xin, Q and Pinzon, CF},</t>
  </si>
  <si>
    <t xml:space="preserve">  journal={Alternative Fuels and Advanced Vehicle Technologies for Improved Environmental Performance},</t>
  </si>
  <si>
    <t xml:space="preserve">  pages={225--278},</t>
  </si>
  <si>
    <t xml:space="preserve">  doi = {10.1533/9780857097422.2.225},</t>
  </si>
  <si>
    <t xml:space="preserve">  year={2014},</t>
  </si>
  <si>
    <t xml:space="preserve">  publisher={Elsevier}</t>
  </si>
  <si>
    <t>@article{holmberg2017global,</t>
  </si>
  <si>
    <t xml:space="preserve">  title={Global energy consumption due to friction and wear in the mining industry},</t>
  </si>
  <si>
    <t xml:space="preserve">  author={Holmberg, Kenneth and Kivikyt{\"o}-Reponen, P{\"a}ivi and H{\"a}rkisaari, Pirita and Valtonen, Kati and Erdemir, Ali},</t>
  </si>
  <si>
    <t xml:space="preserve">  journal={Tribology International},</t>
  </si>
  <si>
    <t xml:space="preserve">  volume={115},</t>
  </si>
  <si>
    <t xml:space="preserve">  pages={116--139},</t>
  </si>
  <si>
    <t xml:space="preserve">  doi = {10.1016/j.triboint.2017.05.010},</t>
  </si>
  <si>
    <t xml:space="preserve">  year={2017},</t>
  </si>
  <si>
    <t>Diesel rock borers</t>
  </si>
  <si>
    <t>Detroit (2012) - Net Zero Emissions at 50 Percent Thermal Efficiency</t>
  </si>
  <si>
    <t>https://doi.org/10.2172/1054511</t>
  </si>
  <si>
    <t>Year</t>
  </si>
  <si>
    <t>Efficiency [-]</t>
  </si>
  <si>
    <t>Shrinivasa (2012) - The Evolution of Diesel Engines</t>
  </si>
  <si>
    <t>https://doi.org/10.1007/s12045-012-0038-3</t>
  </si>
  <si>
    <t>Efficiency [%]</t>
  </si>
  <si>
    <t>Xin &amp; Pinzon (2014) - 9 - Improving the environmental performance of heavy-duty vehicles and engines: key issues and system design approaches</t>
  </si>
  <si>
    <t>https://doi.org/10.1533/9780857097422.2.225</t>
  </si>
  <si>
    <t>Diesel Engine Efficiency [-]</t>
  </si>
  <si>
    <t>Source/Method</t>
  </si>
  <si>
    <t>Indexed Diesel Engine Efficiency (2018i) [-]</t>
  </si>
  <si>
    <t>Energy Efficiency [-]</t>
  </si>
  <si>
    <t>Xin &amp; Pinzon (2014)</t>
  </si>
  <si>
    <t>Detroit (2012)</t>
  </si>
  <si>
    <t>Shrnivasa (2012)</t>
  </si>
  <si>
    <t>Linear extrapolation</t>
  </si>
  <si>
    <t>Holmberg et al (2017) - Global energy consumption due to friction and wear in the mining industry</t>
  </si>
  <si>
    <t>https://doi.org/10.1016/j.triboint.2017.05.010</t>
  </si>
  <si>
    <t>Diesel engine</t>
  </si>
  <si>
    <t>Rock crushing</t>
  </si>
  <si>
    <t>Machine/Process</t>
  </si>
  <si>
    <t>Holmberg et al (2017)</t>
  </si>
  <si>
    <t>Linear interpolation</t>
  </si>
  <si>
    <t>MF</t>
  </si>
  <si>
    <t>WRLD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</si>
</sst>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3">
    <font>
      <sz val="10"/>
      <color theme="1"/>
      <name val="Arial"/>
      <family val="2"/>
    </font>
    <font>
      <sz val="12"/>
      <name val="Arial"/>
      <family val="2"/>
    </font>
    <font>
      <b/>
      <sz val="11"/>
      <name val="Calibri"/>
      <family val="2"/>
      <scheme val="minor"/>
    </font>
    <font>
      <sz val="10"/>
      <name val="Arial"/>
      <family val="2"/>
    </font>
    <font>
      <sz val="11"/>
      <color theme="1"/>
      <name val="Calibri"/>
      <family val="2"/>
      <scheme val="minor"/>
    </font>
    <font>
      <sz val="10"/>
      <color theme="1"/>
      <name val="Arial Unicode MS"/>
      <family val="2"/>
    </font>
    <font>
      <b/>
      <sz val="10"/>
      <color theme="1"/>
      <name val="Arial"/>
      <family val="2"/>
    </font>
    <font>
      <u/>
      <sz val="10"/>
      <color theme="10"/>
      <name val="Arial"/>
      <family val="2"/>
    </font>
    <font>
      <sz val="12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rgb="FFFF0000"/>
      <name val="Calibri"/>
      <family val="2"/>
      <scheme val="minor"/>
    </font>
    <font>
      <sz val="10"/>
      <color theme="9"/>
      <name val="Arial Unicode MS"/>
      <family val="2"/>
    </font>
    <font>
      <sz val="10"/>
      <color theme="9"/>
      <name val="Arial"/>
      <family val="2"/>
    </font>
  </fonts>
  <fills count="3">
    <fill>
      <patternFill patternType="none"/>
    </fill>
    <fill>
      <patternFill patternType="gray125"/>
    </fill>
    <fill>
      <patternFill patternType="solid">
        <fgColor theme="0"/>
        <bgColor indexed="64"/>
      </patternFill>
    </fill>
  </fills>
  <borders count="2">
    <border>
      <left/>
      <right/>
      <top/>
      <bottom/>
      <diagonal/>
    </border>
    <border>
      <left/>
      <right/>
      <top/>
      <bottom style="thin">
        <color auto="1"/>
      </bottom>
      <diagonal/>
    </border>
  </borders>
  <cellStyleXfs count="5">
    <xf numFmtId="0" fontId="0" fillId="0" borderId="0"/>
    <xf numFmtId="0" fontId="1" fillId="0" borderId="0"/>
    <xf numFmtId="0" fontId="4" fillId="0" borderId="0"/>
    <xf numFmtId="0" fontId="7" fillId="0" borderId="0" applyNumberFormat="0" applyFill="0" applyBorder="0" applyAlignment="0" applyProtection="0"/>
    <xf numFmtId="0" fontId="8" fillId="0" borderId="0"/>
  </cellStyleXfs>
  <cellXfs count="28">
    <xf numFmtId="0" fontId="0" fillId="0" borderId="0" xfId="0"/>
    <xf numFmtId="0" fontId="2" fillId="0" borderId="1" xfId="1" applyFont="1" applyBorder="1" applyAlignment="1">
      <alignment horizontal="center"/>
    </xf>
    <xf numFmtId="0" fontId="0" fillId="0" borderId="0" xfId="0" applyAlignment="1">
      <alignment horizontal="center"/>
    </xf>
    <xf numFmtId="0" fontId="3" fillId="0" borderId="0" xfId="0" applyFont="1" applyAlignment="1">
      <alignment horizontal="center"/>
    </xf>
    <xf numFmtId="10" fontId="0" fillId="0" borderId="0" xfId="0" applyNumberFormat="1" applyAlignment="1">
      <alignment horizontal="center"/>
    </xf>
    <xf numFmtId="2" fontId="0" fillId="0" borderId="0" xfId="0" applyNumberFormat="1" applyAlignment="1">
      <alignment horizontal="center"/>
    </xf>
    <xf numFmtId="0" fontId="4" fillId="0" borderId="0" xfId="2" applyAlignment="1">
      <alignment horizontal="center"/>
    </xf>
    <xf numFmtId="0" fontId="4" fillId="0" borderId="0" xfId="2"/>
    <xf numFmtId="0" fontId="7" fillId="0" borderId="0" xfId="3"/>
    <xf numFmtId="0" fontId="6" fillId="0" borderId="0" xfId="0" applyFont="1" applyAlignment="1">
      <alignment horizontal="center"/>
    </xf>
    <xf numFmtId="0" fontId="8" fillId="0" borderId="0" xfId="4" applyAlignment="1">
      <alignment horizontal="center"/>
    </xf>
    <xf numFmtId="0" fontId="9" fillId="0" borderId="0" xfId="4" applyFont="1" applyFill="1" applyAlignment="1">
      <alignment horizontal="left"/>
    </xf>
    <xf numFmtId="0" fontId="8" fillId="0" borderId="0" xfId="4" applyFill="1" applyAlignment="1">
      <alignment horizontal="center"/>
    </xf>
    <xf numFmtId="0" fontId="9" fillId="0" borderId="1" xfId="4" applyFont="1" applyBorder="1" applyAlignment="1">
      <alignment horizontal="center"/>
    </xf>
    <xf numFmtId="10" fontId="8" fillId="0" borderId="0" xfId="4" applyNumberFormat="1" applyAlignment="1">
      <alignment horizontal="center"/>
    </xf>
    <xf numFmtId="0" fontId="8" fillId="0" borderId="0" xfId="4" applyFont="1" applyFill="1" applyAlignment="1">
      <alignment horizontal="left"/>
    </xf>
    <xf numFmtId="0" fontId="8" fillId="0" borderId="0" xfId="4" applyFont="1" applyFill="1" applyAlignment="1">
      <alignment horizontal="center"/>
    </xf>
    <xf numFmtId="2" fontId="8" fillId="0" borderId="0" xfId="4" applyNumberFormat="1" applyAlignment="1">
      <alignment horizontal="center"/>
    </xf>
    <xf numFmtId="10" fontId="10" fillId="0" borderId="0" xfId="4" applyNumberFormat="1" applyFont="1" applyAlignment="1">
      <alignment horizontal="center"/>
    </xf>
    <xf numFmtId="0" fontId="10" fillId="0" borderId="0" xfId="4" applyFont="1" applyAlignment="1">
      <alignment horizontal="center"/>
    </xf>
    <xf numFmtId="0" fontId="5" fillId="2" borderId="0" xfId="0" applyFont="1" applyFill="1" applyAlignment="1">
      <alignment vertical="center"/>
    </xf>
    <xf numFmtId="0" fontId="0" fillId="2" borderId="0" xfId="0" applyFill="1"/>
    <xf numFmtId="10" fontId="8" fillId="0" borderId="0" xfId="4" applyNumberFormat="1" applyFont="1" applyAlignment="1">
      <alignment horizontal="center"/>
    </xf>
    <xf numFmtId="0" fontId="8" fillId="0" borderId="0" xfId="4" applyFont="1" applyAlignment="1">
      <alignment horizontal="center"/>
    </xf>
    <xf numFmtId="0" fontId="0" fillId="0" borderId="0" xfId="0" applyFont="1" applyAlignment="1">
      <alignment horizontal="center"/>
    </xf>
    <xf numFmtId="10" fontId="0" fillId="0" borderId="0" xfId="0" applyNumberFormat="1" applyFont="1" applyAlignment="1">
      <alignment horizontal="center"/>
    </xf>
    <xf numFmtId="0" fontId="11" fillId="2" borderId="0" xfId="0" applyFont="1" applyFill="1" applyAlignment="1">
      <alignment vertical="center"/>
    </xf>
    <xf numFmtId="0" fontId="12" fillId="2" borderId="0" xfId="0" applyFont="1" applyFill="1"/>
  </cellXfs>
  <cellStyles count="5">
    <cellStyle name="Hyperlink" xfId="3" builtinId="8"/>
    <cellStyle name="Normal" xfId="0" builtinId="0"/>
    <cellStyle name="Normal 2" xfId="2" xr:uid="{00000000-0005-0000-0000-000002000000}"/>
    <cellStyle name="Normal 2 2" xfId="4" xr:uid="{00000000-0005-0000-0000-000003000000}"/>
    <cellStyle name="Normal 2 2 3" xfId="1" xr:uid="{00000000-0005-0000-0000-000004000000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externalLink" Target="externalLinks/externalLink1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externalLink" Target="externalLinks/externalLink2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jpe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4" Type="http://schemas.openxmlformats.org/officeDocument/2006/relationships/image" Target="../media/image4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5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6.tmp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image" Target="../media/image8.tmp"/><Relationship Id="rId1" Type="http://schemas.openxmlformats.org/officeDocument/2006/relationships/image" Target="../media/image7.tmp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19050</xdr:colOff>
      <xdr:row>3</xdr:row>
      <xdr:rowOff>9525</xdr:rowOff>
    </xdr:from>
    <xdr:to>
      <xdr:col>17</xdr:col>
      <xdr:colOff>244089</xdr:colOff>
      <xdr:row>24</xdr:row>
      <xdr:rowOff>111125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4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848350" y="495300"/>
          <a:ext cx="6321039" cy="3502025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twoCellAnchor>
  <xdr:twoCellAnchor editAs="oneCell">
    <xdr:from>
      <xdr:col>7</xdr:col>
      <xdr:colOff>0</xdr:colOff>
      <xdr:row>26</xdr:row>
      <xdr:rowOff>0</xdr:rowOff>
    </xdr:from>
    <xdr:to>
      <xdr:col>12</xdr:col>
      <xdr:colOff>289851</xdr:colOff>
      <xdr:row>41</xdr:row>
      <xdr:rowOff>79061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04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172075" y="4210050"/>
          <a:ext cx="3337851" cy="2507936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26</xdr:row>
      <xdr:rowOff>0</xdr:rowOff>
    </xdr:from>
    <xdr:to>
      <xdr:col>18</xdr:col>
      <xdr:colOff>176742</xdr:colOff>
      <xdr:row>38</xdr:row>
      <xdr:rowOff>157479</xdr:rowOff>
    </xdr:to>
    <xdr:pic>
      <xdr:nvPicPr>
        <xdr:cNvPr id="5" name="Picture 4" descr="IADC545 251mm Mining Tricone Drill Bit , Dth Drilling ...">
          <a:extLst>
            <a:ext uri="{FF2B5EF4-FFF2-40B4-BE49-F238E27FC236}">
              <a16:creationId xmlns:a16="http://schemas.microsoft.com/office/drawing/2014/main" id="{00000000-0008-0000-0400-000005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829675" y="4210050"/>
          <a:ext cx="3224742" cy="210057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26</xdr:row>
      <xdr:rowOff>0</xdr:rowOff>
    </xdr:from>
    <xdr:to>
      <xdr:col>24</xdr:col>
      <xdr:colOff>130585</xdr:colOff>
      <xdr:row>44</xdr:row>
      <xdr:rowOff>80236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00000000-0008-0000-04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2487275" y="4210050"/>
          <a:ext cx="3178585" cy="2994886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63038</xdr:colOff>
      <xdr:row>4</xdr:row>
      <xdr:rowOff>142875</xdr:rowOff>
    </xdr:from>
    <xdr:to>
      <xdr:col>23</xdr:col>
      <xdr:colOff>379319</xdr:colOff>
      <xdr:row>38</xdr:row>
      <xdr:rowOff>160943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7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549438" y="790575"/>
          <a:ext cx="9460281" cy="5523518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257175</xdr:colOff>
      <xdr:row>6</xdr:row>
      <xdr:rowOff>133350</xdr:rowOff>
    </xdr:from>
    <xdr:to>
      <xdr:col>19</xdr:col>
      <xdr:colOff>162933</xdr:colOff>
      <xdr:row>29</xdr:row>
      <xdr:rowOff>114817</xdr:rowOff>
    </xdr:to>
    <xdr:pic>
      <xdr:nvPicPr>
        <xdr:cNvPr id="2" name="Picture 1" descr="Screen Clipping">
          <a:extLst>
            <a:ext uri="{FF2B5EF4-FFF2-40B4-BE49-F238E27FC236}">
              <a16:creationId xmlns:a16="http://schemas.microsoft.com/office/drawing/2014/main" id="{00000000-0008-0000-05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962525" y="1104900"/>
          <a:ext cx="7220958" cy="3705742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oneCellAnchor>
    <xdr:from>
      <xdr:col>8</xdr:col>
      <xdr:colOff>180975</xdr:colOff>
      <xdr:row>3</xdr:row>
      <xdr:rowOff>0</xdr:rowOff>
    </xdr:from>
    <xdr:ext cx="5567795" cy="4707848"/>
    <xdr:pic>
      <xdr:nvPicPr>
        <xdr:cNvPr id="2" name="Picture 1" descr="Screen Clipping">
          <a:extLst>
            <a:ext uri="{FF2B5EF4-FFF2-40B4-BE49-F238E27FC236}">
              <a16:creationId xmlns:a16="http://schemas.microsoft.com/office/drawing/2014/main" id="{00000000-0008-0000-06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43575" y="485775"/>
          <a:ext cx="5567795" cy="4707848"/>
        </a:xfrm>
        <a:prstGeom prst="rect">
          <a:avLst/>
        </a:prstGeom>
      </xdr:spPr>
    </xdr:pic>
    <xdr:clientData/>
  </xdr:oneCellAnchor>
  <xdr:oneCellAnchor>
    <xdr:from>
      <xdr:col>18</xdr:col>
      <xdr:colOff>0</xdr:colOff>
      <xdr:row>3</xdr:row>
      <xdr:rowOff>0</xdr:rowOff>
    </xdr:from>
    <xdr:ext cx="5256068" cy="4071013"/>
    <xdr:pic>
      <xdr:nvPicPr>
        <xdr:cNvPr id="3" name="Picture 2" descr="Screen Clipping">
          <a:extLst>
            <a:ext uri="{FF2B5EF4-FFF2-40B4-BE49-F238E27FC236}">
              <a16:creationId xmlns:a16="http://schemas.microsoft.com/office/drawing/2014/main" id="{00000000-0008-0000-06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658600" y="485775"/>
          <a:ext cx="5256068" cy="4071013"/>
        </a:xfrm>
        <a:prstGeom prst="rect">
          <a:avLst/>
        </a:prstGeom>
      </xdr:spPr>
    </xdr:pic>
    <xdr:clientData/>
  </xdr:one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earzm/Dropbox/Fellowship%201960-2015%20PFU%20database/Country-level%20exergy%20accounting%20data/GHA/GHA%20FU%20Analysis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earzm/Dropbox/Fellowship%201960-2015%20PFU%20database/Data/Machines%20-%20Data/Charcoal%20stoves/Charcoal%20stoves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FU Allocations"/>
      <sheetName val="FU etas"/>
      <sheetName val="FU Allocations (2017)"/>
      <sheetName val="Allocations+"/>
      <sheetName val="etas+"/>
      <sheetName val="EL - Light"/>
      <sheetName val="ISDE - MD"/>
      <sheetName val="ESP - 2.a-LTH-MTH1"/>
      <sheetName val="ESP - 2.b-MTH2-HTH"/>
      <sheetName val="ESP - 3. Mecanical drive"/>
      <sheetName val="GHUsefulWorkEfficienciesMatrix"/>
      <sheetName val="PB Efficiencies"/>
      <sheetName val="phi_heat"/>
      <sheetName val="Stove efficiencies"/>
      <sheetName val="Fan efficiencies"/>
      <sheetName val="Electric lighting efficiencies"/>
      <sheetName val="TV lighting efficiencies"/>
      <sheetName val="Domestic refrigeration"/>
      <sheetName val="Domestic electricity allocation"/>
      <sheetName val="Non-spec. ind. elec. alloc."/>
      <sheetName val="FixedGHIndustryElectricity"/>
      <sheetName val="GHPrimary"/>
      <sheetName val="Summary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>
        <row r="23">
          <cell r="B23">
            <v>0.70333299999999999</v>
          </cell>
        </row>
      </sheetData>
      <sheetData sheetId="12">
        <row r="6">
          <cell r="C6">
            <v>0.13300399011970354</v>
          </cell>
        </row>
        <row r="8">
          <cell r="C8">
            <v>0.20099155835454907</v>
          </cell>
        </row>
        <row r="9">
          <cell r="C9">
            <v>0.36986156609954557</v>
          </cell>
        </row>
        <row r="10">
          <cell r="C10">
            <v>0.65853518868464755</v>
          </cell>
        </row>
        <row r="15">
          <cell r="C15">
            <v>1.04</v>
          </cell>
        </row>
        <row r="16">
          <cell r="C16">
            <v>1.07</v>
          </cell>
        </row>
        <row r="17">
          <cell r="C17">
            <v>1.1499999999999999</v>
          </cell>
        </row>
        <row r="19">
          <cell r="C19">
            <v>1</v>
          </cell>
        </row>
        <row r="26">
          <cell r="C26">
            <v>1</v>
          </cell>
        </row>
        <row r="27">
          <cell r="C27">
            <v>1</v>
          </cell>
        </row>
        <row r="28">
          <cell r="C28">
            <v>1</v>
          </cell>
        </row>
        <row r="29">
          <cell r="C29">
            <v>1</v>
          </cell>
        </row>
      </sheetData>
      <sheetData sheetId="13">
        <row r="5">
          <cell r="B5">
            <v>0.14000000000000001</v>
          </cell>
        </row>
      </sheetData>
      <sheetData sheetId="14"/>
      <sheetData sheetId="15"/>
      <sheetData sheetId="16"/>
      <sheetData sheetId="17">
        <row r="10">
          <cell r="B10">
            <v>25</v>
          </cell>
        </row>
        <row r="11">
          <cell r="B11">
            <v>-10</v>
          </cell>
        </row>
        <row r="12">
          <cell r="B12">
            <v>7.5185714285714278</v>
          </cell>
        </row>
      </sheetData>
      <sheetData sheetId="18"/>
      <sheetData sheetId="19"/>
      <sheetData sheetId="20"/>
      <sheetData sheetId="21"/>
      <sheetData sheetId="22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EADME"/>
      <sheetName val="FIN_ETA"/>
      <sheetName val="Calcs"/>
      <sheetName val="Boafo-Mensah_2013"/>
      <sheetName val="Hyman_1986"/>
      <sheetName val="Zhang_2013"/>
      <sheetName val="Coffey_2017"/>
      <sheetName val="Adeyemi_2017"/>
      <sheetName val="Afrane_2012"/>
      <sheetName val="CleanCookingCatalog_2021"/>
      <sheetName val="Edwards_2004"/>
      <sheetName val="FAO_2017"/>
      <sheetName val="Barnes_1996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>
        <row r="6">
          <cell r="B6">
            <v>0.18</v>
          </cell>
        </row>
      </sheetData>
      <sheetData sheetId="9"/>
      <sheetData sheetId="10" refreshError="1"/>
      <sheetData sheetId="11"/>
      <sheetData sheetId="12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2" Type="http://schemas.openxmlformats.org/officeDocument/2006/relationships/printerSettings" Target="../printerSettings/printerSettings3.bin"/><Relationship Id="rId1" Type="http://schemas.openxmlformats.org/officeDocument/2006/relationships/hyperlink" Target="https://doi.org/10.1016/j.triboint.2017.05.010" TargetMode="Externa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hyperlink" Target="https://doi.org/10.1533/9780857097422.2.225" TargetMode="Externa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hyperlink" Target="https://doi.org/10.2172/1054511" TargetMode="External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1" Type="http://schemas.openxmlformats.org/officeDocument/2006/relationships/hyperlink" Target="https://doi.org/10.1007/s12045-012-0038-3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40"/>
  <sheetViews>
    <sheetView workbookViewId="0">
      <selection sqref="A1:A10"/>
    </sheetView>
  </sheetViews>
  <sheetFormatPr defaultColWidth="9.109375" defaultRowHeight="13.2"/>
  <cols>
    <col min="1" max="16384" width="9.109375" style="21"/>
  </cols>
  <sheetData>
    <row r="1" spans="1:1">
      <c r="A1" s="26" t="s">
        <v>35</v>
      </c>
    </row>
    <row r="2" spans="1:1">
      <c r="A2" s="26" t="s">
        <v>36</v>
      </c>
    </row>
    <row r="3" spans="1:1">
      <c r="A3" s="26" t="s">
        <v>37</v>
      </c>
    </row>
    <row r="4" spans="1:1">
      <c r="A4" s="26" t="s">
        <v>38</v>
      </c>
    </row>
    <row r="5" spans="1:1">
      <c r="A5" s="26" t="s">
        <v>39</v>
      </c>
    </row>
    <row r="6" spans="1:1">
      <c r="A6" s="26" t="s">
        <v>40</v>
      </c>
    </row>
    <row r="7" spans="1:1">
      <c r="A7" s="27" t="s">
        <v>41</v>
      </c>
    </row>
    <row r="8" spans="1:1">
      <c r="A8" s="26" t="s">
        <v>42</v>
      </c>
    </row>
    <row r="9" spans="1:1">
      <c r="A9" s="26" t="s">
        <v>34</v>
      </c>
    </row>
    <row r="10" spans="1:1">
      <c r="A10" s="26" t="s">
        <v>17</v>
      </c>
    </row>
    <row r="12" spans="1:1">
      <c r="A12" s="21" t="s">
        <v>11</v>
      </c>
    </row>
    <row r="13" spans="1:1">
      <c r="A13" s="21" t="s">
        <v>12</v>
      </c>
    </row>
    <row r="14" spans="1:1">
      <c r="A14" s="21" t="s">
        <v>13</v>
      </c>
    </row>
    <row r="15" spans="1:1">
      <c r="A15" s="21" t="s">
        <v>14</v>
      </c>
    </row>
    <row r="16" spans="1:1">
      <c r="A16" s="21" t="s">
        <v>15</v>
      </c>
    </row>
    <row r="17" spans="1:1">
      <c r="A17" s="21" t="s">
        <v>16</v>
      </c>
    </row>
    <row r="18" spans="1:1">
      <c r="A18" s="21" t="s">
        <v>17</v>
      </c>
    </row>
    <row r="20" spans="1:1">
      <c r="A20" s="20" t="s">
        <v>18</v>
      </c>
    </row>
    <row r="21" spans="1:1">
      <c r="A21" s="20" t="s">
        <v>19</v>
      </c>
    </row>
    <row r="22" spans="1:1">
      <c r="A22" s="20" t="s">
        <v>20</v>
      </c>
    </row>
    <row r="23" spans="1:1">
      <c r="A23" s="20" t="s">
        <v>21</v>
      </c>
    </row>
    <row r="24" spans="1:1">
      <c r="A24" s="20" t="s">
        <v>22</v>
      </c>
    </row>
    <row r="25" spans="1:1">
      <c r="A25" s="20" t="s">
        <v>23</v>
      </c>
    </row>
    <row r="26" spans="1:1">
      <c r="A26" s="20" t="s">
        <v>24</v>
      </c>
    </row>
    <row r="27" spans="1:1">
      <c r="A27" s="21" t="s">
        <v>25</v>
      </c>
    </row>
    <row r="28" spans="1:1">
      <c r="A28" s="20" t="s">
        <v>14</v>
      </c>
    </row>
    <row r="29" spans="1:1">
      <c r="A29" s="20" t="s">
        <v>26</v>
      </c>
    </row>
    <row r="30" spans="1:1">
      <c r="A30" s="20" t="s">
        <v>17</v>
      </c>
    </row>
    <row r="32" spans="1:1">
      <c r="A32" s="26" t="s">
        <v>27</v>
      </c>
    </row>
    <row r="33" spans="1:1">
      <c r="A33" s="26" t="s">
        <v>28</v>
      </c>
    </row>
    <row r="34" spans="1:1">
      <c r="A34" s="26" t="s">
        <v>29</v>
      </c>
    </row>
    <row r="35" spans="1:1">
      <c r="A35" s="26" t="s">
        <v>30</v>
      </c>
    </row>
    <row r="36" spans="1:1">
      <c r="A36" s="26" t="s">
        <v>31</v>
      </c>
    </row>
    <row r="37" spans="1:1">
      <c r="A37" s="26" t="s">
        <v>32</v>
      </c>
    </row>
    <row r="38" spans="1:1">
      <c r="A38" s="26" t="s">
        <v>33</v>
      </c>
    </row>
    <row r="39" spans="1:1">
      <c r="A39" s="26" t="s">
        <v>34</v>
      </c>
    </row>
    <row r="40" spans="1:1">
      <c r="A40" s="26" t="s">
        <v>17</v>
      </c>
    </row>
  </sheetData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BP17"/>
  <sheetViews>
    <sheetView zoomScale="90" zoomScaleNormal="90" workbookViewId="0">
      <selection activeCell="E7" sqref="E7"/>
    </sheetView>
  </sheetViews>
  <sheetFormatPr defaultColWidth="9.109375" defaultRowHeight="14.4"/>
  <cols>
    <col min="1" max="1" width="9.109375" style="7"/>
    <col min="2" max="2" width="11.6640625" style="7" bestFit="1" customWidth="1"/>
    <col min="3" max="3" width="10.109375" style="7" bestFit="1" customWidth="1"/>
    <col min="4" max="4" width="8.109375" style="7" bestFit="1" customWidth="1"/>
    <col min="5" max="5" width="26.44140625" style="7" bestFit="1" customWidth="1"/>
    <col min="6" max="6" width="12.44140625" style="7" customWidth="1"/>
    <col min="7" max="7" width="11.44140625" style="7" customWidth="1"/>
    <col min="8" max="16384" width="9.109375" style="7"/>
  </cols>
  <sheetData>
    <row r="1" spans="1:68" s="1" customFormat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>
        <v>1960</v>
      </c>
      <c r="I1" s="1">
        <v>1961</v>
      </c>
      <c r="J1" s="1">
        <v>1962</v>
      </c>
      <c r="K1" s="1">
        <v>1963</v>
      </c>
      <c r="L1" s="1">
        <v>1964</v>
      </c>
      <c r="M1" s="1">
        <v>1965</v>
      </c>
      <c r="N1" s="1">
        <v>1966</v>
      </c>
      <c r="O1" s="1">
        <v>1967</v>
      </c>
      <c r="P1" s="1">
        <v>1968</v>
      </c>
      <c r="Q1" s="1">
        <v>1969</v>
      </c>
      <c r="R1" s="1">
        <v>1970</v>
      </c>
      <c r="S1" s="1">
        <v>1971</v>
      </c>
      <c r="T1" s="1">
        <v>1972</v>
      </c>
      <c r="U1" s="1">
        <v>1973</v>
      </c>
      <c r="V1" s="1">
        <v>1974</v>
      </c>
      <c r="W1" s="1">
        <v>1975</v>
      </c>
      <c r="X1" s="1">
        <v>1976</v>
      </c>
      <c r="Y1" s="1">
        <v>1977</v>
      </c>
      <c r="Z1" s="1">
        <v>1978</v>
      </c>
      <c r="AA1" s="1">
        <v>1979</v>
      </c>
      <c r="AB1" s="1">
        <v>1980</v>
      </c>
      <c r="AC1" s="1">
        <v>1981</v>
      </c>
      <c r="AD1" s="1">
        <v>1982</v>
      </c>
      <c r="AE1" s="1">
        <v>1983</v>
      </c>
      <c r="AF1" s="1">
        <v>1984</v>
      </c>
      <c r="AG1" s="1">
        <v>1985</v>
      </c>
      <c r="AH1" s="1">
        <v>1986</v>
      </c>
      <c r="AI1" s="1">
        <v>1987</v>
      </c>
      <c r="AJ1" s="1">
        <v>1988</v>
      </c>
      <c r="AK1" s="1">
        <v>1989</v>
      </c>
      <c r="AL1" s="1">
        <v>1990</v>
      </c>
      <c r="AM1" s="1">
        <v>1991</v>
      </c>
      <c r="AN1" s="1">
        <v>1992</v>
      </c>
      <c r="AO1" s="1">
        <v>1993</v>
      </c>
      <c r="AP1" s="1">
        <v>1994</v>
      </c>
      <c r="AQ1" s="1">
        <v>1995</v>
      </c>
      <c r="AR1" s="1">
        <v>1996</v>
      </c>
      <c r="AS1" s="1">
        <v>1997</v>
      </c>
      <c r="AT1" s="1">
        <v>1998</v>
      </c>
      <c r="AU1" s="1">
        <v>1999</v>
      </c>
      <c r="AV1" s="1">
        <v>2000</v>
      </c>
      <c r="AW1" s="1">
        <v>2001</v>
      </c>
      <c r="AX1" s="1">
        <v>2002</v>
      </c>
      <c r="AY1" s="1">
        <v>2003</v>
      </c>
      <c r="AZ1" s="1">
        <v>2004</v>
      </c>
      <c r="BA1" s="1">
        <v>2005</v>
      </c>
      <c r="BB1" s="1">
        <v>2006</v>
      </c>
      <c r="BC1" s="1">
        <v>2007</v>
      </c>
      <c r="BD1" s="1">
        <v>2008</v>
      </c>
      <c r="BE1" s="1">
        <v>2009</v>
      </c>
      <c r="BF1" s="1">
        <v>2010</v>
      </c>
      <c r="BG1" s="1">
        <v>2011</v>
      </c>
      <c r="BH1" s="1">
        <v>2012</v>
      </c>
      <c r="BI1" s="1">
        <v>2013</v>
      </c>
      <c r="BJ1" s="1">
        <v>2014</v>
      </c>
      <c r="BK1" s="1">
        <v>2015</v>
      </c>
      <c r="BL1" s="1">
        <v>2016</v>
      </c>
      <c r="BM1" s="1">
        <v>2017</v>
      </c>
      <c r="BN1" s="1">
        <v>2018</v>
      </c>
      <c r="BO1" s="1">
        <v>2019</v>
      </c>
      <c r="BP1" s="1">
        <v>2020</v>
      </c>
    </row>
    <row r="2" spans="1:68" s="24" customFormat="1" ht="13.2">
      <c r="A2" s="3" t="s">
        <v>69</v>
      </c>
      <c r="B2" s="3" t="s">
        <v>7</v>
      </c>
      <c r="C2" s="3" t="s">
        <v>8</v>
      </c>
      <c r="D2" s="3" t="s">
        <v>9</v>
      </c>
      <c r="E2" s="24" t="s">
        <v>43</v>
      </c>
      <c r="F2" s="24" t="s">
        <v>68</v>
      </c>
      <c r="G2" s="24" t="s">
        <v>10</v>
      </c>
      <c r="H2" s="25">
        <f t="array" ref="H2:BP2">TRANSPOSE(Calcs!P3:P63)</f>
        <v>3.6911540335490697E-2</v>
      </c>
      <c r="I2" s="25">
        <v>3.6838672154269156E-2</v>
      </c>
      <c r="J2" s="25">
        <v>3.7000722288627504E-2</v>
      </c>
      <c r="K2" s="25">
        <v>3.7162772422985851E-2</v>
      </c>
      <c r="L2" s="25">
        <v>3.7325910142138562E-2</v>
      </c>
      <c r="M2" s="25">
        <v>3.7487960276496909E-2</v>
      </c>
      <c r="N2" s="25">
        <v>3.7539076761831422E-2</v>
      </c>
      <c r="O2" s="25">
        <v>3.758258015360548E-2</v>
      </c>
      <c r="P2" s="25">
        <v>3.7627171130173886E-2</v>
      </c>
      <c r="Q2" s="25">
        <v>3.7670674521947944E-2</v>
      </c>
      <c r="R2" s="25">
        <v>3.7715265498516344E-2</v>
      </c>
      <c r="S2" s="25">
        <v>3.7759856475084751E-2</v>
      </c>
      <c r="T2" s="25">
        <v>3.780444745165315E-2</v>
      </c>
      <c r="U2" s="25">
        <v>3.7850126013015913E-2</v>
      </c>
      <c r="V2" s="25">
        <v>3.7894716989584326E-2</v>
      </c>
      <c r="W2" s="25">
        <v>3.7951271398890596E-2</v>
      </c>
      <c r="X2" s="25">
        <v>3.8167700772966516E-2</v>
      </c>
      <c r="Y2" s="25">
        <v>3.8385217731836778E-2</v>
      </c>
      <c r="Z2" s="25">
        <v>3.8601647105912705E-2</v>
      </c>
      <c r="AA2" s="25">
        <v>3.8819164064782974E-2</v>
      </c>
      <c r="AB2" s="25">
        <v>3.9035593438858894E-2</v>
      </c>
      <c r="AC2" s="25">
        <v>3.9368394385930407E-2</v>
      </c>
      <c r="AD2" s="25">
        <v>3.9701195333001919E-2</v>
      </c>
      <c r="AE2" s="25">
        <v>4.0033996280073446E-2</v>
      </c>
      <c r="AF2" s="25">
        <v>4.0366797227144952E-2</v>
      </c>
      <c r="AG2" s="25">
        <v>4.0699598174216471E-2</v>
      </c>
      <c r="AH2" s="25">
        <v>4.1008472255812251E-2</v>
      </c>
      <c r="AI2" s="25">
        <v>4.1316258752613681E-2</v>
      </c>
      <c r="AJ2" s="25">
        <v>4.1624045249415126E-2</v>
      </c>
      <c r="AK2" s="25">
        <v>4.1931831746216557E-2</v>
      </c>
      <c r="AL2" s="25">
        <v>4.2239618243017987E-2</v>
      </c>
      <c r="AM2" s="25">
        <v>4.2889993950040096E-2</v>
      </c>
      <c r="AN2" s="25">
        <v>4.3564296522537939E-2</v>
      </c>
      <c r="AO2" s="25">
        <v>4.4237511510241426E-2</v>
      </c>
      <c r="AP2" s="25">
        <v>4.4911814082739275E-2</v>
      </c>
      <c r="AQ2" s="25">
        <v>4.5585029070442762E-2</v>
      </c>
      <c r="AR2" s="25">
        <v>4.6079880151872629E-2</v>
      </c>
      <c r="AS2" s="25">
        <v>4.6561680215770285E-2</v>
      </c>
      <c r="AT2" s="25">
        <v>4.7107647782534665E-2</v>
      </c>
      <c r="AU2" s="25">
        <v>4.7668841536419954E-2</v>
      </c>
      <c r="AV2" s="25">
        <v>4.8228947705510908E-2</v>
      </c>
      <c r="AW2" s="25">
        <v>4.7824366162012209E-2</v>
      </c>
      <c r="AX2" s="25">
        <v>4.5627444877422464E-2</v>
      </c>
      <c r="AY2" s="25">
        <v>4.5747079204801117E-2</v>
      </c>
      <c r="AZ2" s="25">
        <v>4.5866713532179762E-2</v>
      </c>
      <c r="BA2" s="25">
        <v>4.5986347859558414E-2</v>
      </c>
      <c r="BB2" s="25">
        <v>4.6154923502682875E-2</v>
      </c>
      <c r="BC2" s="25">
        <v>4.6327849484984737E-2</v>
      </c>
      <c r="BD2" s="25">
        <v>4.6613884285899139E-2</v>
      </c>
      <c r="BE2" s="25">
        <v>4.6926021121877978E-2</v>
      </c>
      <c r="BF2" s="25">
        <v>4.7238157957856818E-2</v>
      </c>
      <c r="BG2" s="25">
        <v>4.7796306474317936E-2</v>
      </c>
      <c r="BH2" s="25">
        <v>4.8354454990779061E-2</v>
      </c>
      <c r="BI2" s="25">
        <v>4.8912603507240172E-2</v>
      </c>
      <c r="BJ2" s="25">
        <v>4.9470752023701298E-2</v>
      </c>
      <c r="BK2" s="25">
        <v>5.0028900540162402E-2</v>
      </c>
      <c r="BL2" s="25">
        <v>4.9493130846404755E-2</v>
      </c>
      <c r="BM2" s="25">
        <v>4.9746565423202327E-2</v>
      </c>
      <c r="BN2" s="25">
        <v>0.05</v>
      </c>
      <c r="BO2" s="25">
        <v>5.0253434576797575E-2</v>
      </c>
      <c r="BP2" s="25">
        <v>5.0506869153595146E-2</v>
      </c>
    </row>
    <row r="3" spans="1:68" s="6" customFormat="1"/>
    <row r="4" spans="1:68" s="6" customFormat="1"/>
    <row r="5" spans="1:68" s="6" customFormat="1"/>
    <row r="6" spans="1:68" s="6" customFormat="1"/>
    <row r="7" spans="1:68" s="6" customFormat="1"/>
    <row r="8" spans="1:68" s="6" customFormat="1"/>
    <row r="9" spans="1:68" s="6" customFormat="1"/>
    <row r="10" spans="1:68" s="6" customFormat="1"/>
    <row r="11" spans="1:68" s="6" customFormat="1"/>
    <row r="12" spans="1:68" s="6" customFormat="1"/>
    <row r="13" spans="1:68" s="6" customFormat="1"/>
    <row r="14" spans="1:68" s="6" customFormat="1"/>
    <row r="15" spans="1:68" s="6" customFormat="1"/>
    <row r="16" spans="1:68" s="6" customFormat="1"/>
    <row r="17" s="6" customFormat="1"/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P69"/>
  <sheetViews>
    <sheetView topLeftCell="E4" zoomScale="70" zoomScaleNormal="70" workbookViewId="0">
      <selection activeCell="P21" sqref="P21"/>
    </sheetView>
  </sheetViews>
  <sheetFormatPr defaultColWidth="9.109375" defaultRowHeight="15.6"/>
  <cols>
    <col min="1" max="2" width="9.109375" style="10"/>
    <col min="3" max="3" width="27" style="10" bestFit="1" customWidth="1"/>
    <col min="4" max="4" width="19.109375" style="10" bestFit="1" customWidth="1"/>
    <col min="5" max="5" width="9.109375" style="10"/>
    <col min="6" max="6" width="27" style="10" bestFit="1" customWidth="1"/>
    <col min="7" max="7" width="16.6640625" style="10" bestFit="1" customWidth="1"/>
    <col min="8" max="8" width="9.109375" style="10"/>
    <col min="9" max="9" width="27" style="10" bestFit="1" customWidth="1"/>
    <col min="10" max="10" width="16.6640625" style="10" bestFit="1" customWidth="1"/>
    <col min="11" max="11" width="9.109375" style="10"/>
    <col min="12" max="12" width="27" style="10" bestFit="1" customWidth="1"/>
    <col min="13" max="13" width="21.44140625" style="10" bestFit="1" customWidth="1"/>
    <col min="14" max="14" width="9.109375" style="10"/>
    <col min="15" max="15" width="43" style="10" bestFit="1" customWidth="1"/>
    <col min="16" max="16" width="20.44140625" style="10" bestFit="1" customWidth="1"/>
    <col min="17" max="16384" width="9.109375" style="10"/>
  </cols>
  <sheetData>
    <row r="1" spans="1:16">
      <c r="C1" s="11"/>
      <c r="D1" s="12"/>
    </row>
    <row r="2" spans="1:16" s="13" customFormat="1">
      <c r="A2" s="13" t="s">
        <v>46</v>
      </c>
      <c r="C2" s="13" t="s">
        <v>53</v>
      </c>
      <c r="D2" s="13" t="s">
        <v>54</v>
      </c>
      <c r="F2" s="13" t="s">
        <v>53</v>
      </c>
      <c r="G2" s="13" t="s">
        <v>54</v>
      </c>
      <c r="I2" s="13" t="s">
        <v>53</v>
      </c>
      <c r="J2" s="13" t="s">
        <v>54</v>
      </c>
      <c r="L2" s="13" t="s">
        <v>53</v>
      </c>
      <c r="M2" s="13" t="s">
        <v>54</v>
      </c>
      <c r="O2" s="13" t="s">
        <v>55</v>
      </c>
      <c r="P2" s="13" t="s">
        <v>56</v>
      </c>
    </row>
    <row r="3" spans="1:16">
      <c r="A3" s="10">
        <v>1960</v>
      </c>
      <c r="C3" s="14">
        <v>0.33939000000000002</v>
      </c>
      <c r="D3" s="15" t="s">
        <v>57</v>
      </c>
      <c r="F3" s="14">
        <v>0.33700000000000002</v>
      </c>
      <c r="G3" s="10" t="s">
        <v>58</v>
      </c>
      <c r="L3" s="14">
        <f>C3</f>
        <v>0.33939000000000002</v>
      </c>
      <c r="M3" s="16" t="s">
        <v>57</v>
      </c>
      <c r="O3" s="17">
        <f t="shared" ref="O3:O60" si="0">L3/L$61</f>
        <v>0.73823080670981389</v>
      </c>
      <c r="P3" s="14">
        <f>O3*Holmberg_2017!$C$6</f>
        <v>3.6911540335490697E-2</v>
      </c>
    </row>
    <row r="4" spans="1:16">
      <c r="A4" s="10">
        <v>1961</v>
      </c>
      <c r="C4" s="14">
        <v>0.33872000000000002</v>
      </c>
      <c r="D4" s="15" t="s">
        <v>57</v>
      </c>
      <c r="F4" s="14">
        <v>0.33800000000000002</v>
      </c>
      <c r="G4" s="10" t="s">
        <v>58</v>
      </c>
      <c r="L4" s="14">
        <f t="shared" ref="L4:L53" si="1">C4</f>
        <v>0.33872000000000002</v>
      </c>
      <c r="M4" s="16" t="s">
        <v>57</v>
      </c>
      <c r="O4" s="17">
        <f t="shared" si="0"/>
        <v>0.73677344308538306</v>
      </c>
      <c r="P4" s="14">
        <f>O4*Holmberg_2017!$C$6</f>
        <v>3.6838672154269156E-2</v>
      </c>
    </row>
    <row r="5" spans="1:16">
      <c r="A5" s="10">
        <v>1962</v>
      </c>
      <c r="C5" s="14">
        <v>0.34021000000000001</v>
      </c>
      <c r="D5" s="15" t="s">
        <v>57</v>
      </c>
      <c r="F5" s="14">
        <v>0.33800000000000002</v>
      </c>
      <c r="G5" s="10" t="s">
        <v>58</v>
      </c>
      <c r="L5" s="14">
        <f t="shared" si="1"/>
        <v>0.34021000000000001</v>
      </c>
      <c r="M5" s="16" t="s">
        <v>57</v>
      </c>
      <c r="O5" s="17">
        <f t="shared" si="0"/>
        <v>0.74001444577255004</v>
      </c>
      <c r="P5" s="14">
        <f>O5*Holmberg_2017!$C$6</f>
        <v>3.7000722288627504E-2</v>
      </c>
    </row>
    <row r="6" spans="1:16">
      <c r="A6" s="10">
        <v>1963</v>
      </c>
      <c r="C6" s="14">
        <v>0.3417</v>
      </c>
      <c r="D6" s="15" t="s">
        <v>57</v>
      </c>
      <c r="F6" s="14">
        <v>0.33900000000000002</v>
      </c>
      <c r="G6" s="10" t="s">
        <v>58</v>
      </c>
      <c r="L6" s="14">
        <f t="shared" si="1"/>
        <v>0.3417</v>
      </c>
      <c r="M6" s="16" t="s">
        <v>57</v>
      </c>
      <c r="O6" s="17">
        <f t="shared" si="0"/>
        <v>0.74325544845971703</v>
      </c>
      <c r="P6" s="14">
        <f>O6*Holmberg_2017!$C$6</f>
        <v>3.7162772422985851E-2</v>
      </c>
    </row>
    <row r="7" spans="1:16">
      <c r="A7" s="10">
        <v>1964</v>
      </c>
      <c r="C7" s="14">
        <v>0.34320000000000001</v>
      </c>
      <c r="D7" s="15" t="s">
        <v>57</v>
      </c>
      <c r="F7" s="14">
        <v>0.33900000000000002</v>
      </c>
      <c r="G7" s="10" t="s">
        <v>58</v>
      </c>
      <c r="L7" s="14">
        <f t="shared" si="1"/>
        <v>0.34320000000000001</v>
      </c>
      <c r="M7" s="16" t="s">
        <v>57</v>
      </c>
      <c r="O7" s="17">
        <f t="shared" si="0"/>
        <v>0.74651820284277115</v>
      </c>
      <c r="P7" s="14">
        <f>O7*Holmberg_2017!$C$6</f>
        <v>3.7325910142138562E-2</v>
      </c>
    </row>
    <row r="8" spans="1:16">
      <c r="A8" s="10">
        <v>1965</v>
      </c>
      <c r="C8" s="14">
        <v>0.34469</v>
      </c>
      <c r="D8" s="15" t="s">
        <v>57</v>
      </c>
      <c r="F8" s="14">
        <v>0.34</v>
      </c>
      <c r="G8" s="10" t="s">
        <v>58</v>
      </c>
      <c r="L8" s="14">
        <f t="shared" si="1"/>
        <v>0.34469</v>
      </c>
      <c r="M8" s="16" t="s">
        <v>57</v>
      </c>
      <c r="O8" s="17">
        <f t="shared" si="0"/>
        <v>0.74975920552993813</v>
      </c>
      <c r="P8" s="14">
        <f>O8*Holmberg_2017!$C$6</f>
        <v>3.7487960276496909E-2</v>
      </c>
    </row>
    <row r="9" spans="1:16">
      <c r="A9" s="10">
        <v>1966</v>
      </c>
      <c r="C9" s="14">
        <v>0.34515999999999997</v>
      </c>
      <c r="D9" s="15" t="s">
        <v>57</v>
      </c>
      <c r="F9" s="14">
        <v>0.34100000000000003</v>
      </c>
      <c r="G9" s="10" t="s">
        <v>58</v>
      </c>
      <c r="L9" s="14">
        <f t="shared" si="1"/>
        <v>0.34515999999999997</v>
      </c>
      <c r="M9" s="16" t="s">
        <v>57</v>
      </c>
      <c r="O9" s="17">
        <f t="shared" si="0"/>
        <v>0.75078153523662838</v>
      </c>
      <c r="P9" s="14">
        <f>O9*Holmberg_2017!$C$6</f>
        <v>3.7539076761831422E-2</v>
      </c>
    </row>
    <row r="10" spans="1:16">
      <c r="A10" s="10">
        <v>1967</v>
      </c>
      <c r="C10" s="14">
        <v>0.34555999999999998</v>
      </c>
      <c r="D10" s="15" t="s">
        <v>57</v>
      </c>
      <c r="F10" s="14">
        <v>0.34200000000000003</v>
      </c>
      <c r="G10" s="10" t="s">
        <v>58</v>
      </c>
      <c r="L10" s="14">
        <f t="shared" si="1"/>
        <v>0.34555999999999998</v>
      </c>
      <c r="M10" s="16" t="s">
        <v>57</v>
      </c>
      <c r="O10" s="17">
        <f t="shared" si="0"/>
        <v>0.75165160307210954</v>
      </c>
      <c r="P10" s="14">
        <f>O10*Holmberg_2017!$C$6</f>
        <v>3.758258015360548E-2</v>
      </c>
    </row>
    <row r="11" spans="1:16">
      <c r="A11" s="10">
        <v>1968</v>
      </c>
      <c r="C11" s="14">
        <v>0.34597</v>
      </c>
      <c r="D11" s="15" t="s">
        <v>57</v>
      </c>
      <c r="F11" s="14">
        <v>0.34200000000000003</v>
      </c>
      <c r="G11" s="10" t="s">
        <v>58</v>
      </c>
      <c r="L11" s="14">
        <f t="shared" si="1"/>
        <v>0.34597</v>
      </c>
      <c r="M11" s="16" t="s">
        <v>57</v>
      </c>
      <c r="O11" s="17">
        <f t="shared" si="0"/>
        <v>0.75254342260347762</v>
      </c>
      <c r="P11" s="14">
        <f>O11*Holmberg_2017!$C$6</f>
        <v>3.7627171130173886E-2</v>
      </c>
    </row>
    <row r="12" spans="1:16">
      <c r="A12" s="10">
        <v>1969</v>
      </c>
      <c r="C12" s="14">
        <v>0.34637000000000001</v>
      </c>
      <c r="D12" s="15" t="s">
        <v>57</v>
      </c>
      <c r="F12" s="14">
        <v>0.34300000000000003</v>
      </c>
      <c r="G12" s="10" t="s">
        <v>58</v>
      </c>
      <c r="L12" s="14">
        <f t="shared" si="1"/>
        <v>0.34637000000000001</v>
      </c>
      <c r="M12" s="16" t="s">
        <v>57</v>
      </c>
      <c r="O12" s="17">
        <f t="shared" si="0"/>
        <v>0.75341349043895878</v>
      </c>
      <c r="P12" s="14">
        <f>O12*Holmberg_2017!$C$6</f>
        <v>3.7670674521947944E-2</v>
      </c>
    </row>
    <row r="13" spans="1:16">
      <c r="A13" s="10">
        <v>1970</v>
      </c>
      <c r="C13" s="14">
        <v>0.34677999999999998</v>
      </c>
      <c r="D13" s="15" t="s">
        <v>57</v>
      </c>
      <c r="F13" s="14">
        <v>0.34399999999999997</v>
      </c>
      <c r="G13" s="10" t="s">
        <v>58</v>
      </c>
      <c r="I13" s="14">
        <v>0.40958</v>
      </c>
      <c r="J13" s="10" t="s">
        <v>59</v>
      </c>
      <c r="L13" s="14">
        <f t="shared" si="1"/>
        <v>0.34677999999999998</v>
      </c>
      <c r="M13" s="16" t="s">
        <v>57</v>
      </c>
      <c r="O13" s="17">
        <f t="shared" si="0"/>
        <v>0.75430530997032685</v>
      </c>
      <c r="P13" s="14">
        <f>O13*Holmberg_2017!$C$6</f>
        <v>3.7715265498516344E-2</v>
      </c>
    </row>
    <row r="14" spans="1:16">
      <c r="A14" s="10">
        <v>1971</v>
      </c>
      <c r="C14" s="14">
        <v>0.34719</v>
      </c>
      <c r="D14" s="15" t="s">
        <v>57</v>
      </c>
      <c r="F14" s="14">
        <v>0.34599999999999997</v>
      </c>
      <c r="G14" s="10" t="s">
        <v>58</v>
      </c>
      <c r="I14" s="14">
        <v>0.41100999999999999</v>
      </c>
      <c r="J14" s="10" t="s">
        <v>59</v>
      </c>
      <c r="L14" s="14">
        <f t="shared" si="1"/>
        <v>0.34719</v>
      </c>
      <c r="M14" s="16" t="s">
        <v>57</v>
      </c>
      <c r="O14" s="17">
        <f t="shared" si="0"/>
        <v>0.75519712950169493</v>
      </c>
      <c r="P14" s="14">
        <f>O14*Holmberg_2017!$C$6</f>
        <v>3.7759856475084751E-2</v>
      </c>
    </row>
    <row r="15" spans="1:16">
      <c r="A15" s="10">
        <v>1972</v>
      </c>
      <c r="C15" s="14">
        <v>0.34759999999999996</v>
      </c>
      <c r="D15" s="15" t="s">
        <v>57</v>
      </c>
      <c r="F15" s="14">
        <v>0.34699999999999998</v>
      </c>
      <c r="G15" s="10" t="s">
        <v>58</v>
      </c>
      <c r="I15" s="14">
        <v>0.41243000000000002</v>
      </c>
      <c r="J15" s="10" t="s">
        <v>59</v>
      </c>
      <c r="L15" s="14">
        <f t="shared" si="1"/>
        <v>0.34759999999999996</v>
      </c>
      <c r="M15" s="16" t="s">
        <v>57</v>
      </c>
      <c r="O15" s="17">
        <f t="shared" si="0"/>
        <v>0.75608894903306301</v>
      </c>
      <c r="P15" s="14">
        <f>O15*Holmberg_2017!$C$6</f>
        <v>3.780444745165315E-2</v>
      </c>
    </row>
    <row r="16" spans="1:16">
      <c r="A16" s="10">
        <v>1973</v>
      </c>
      <c r="C16" s="14">
        <v>0.34802</v>
      </c>
      <c r="D16" s="15" t="s">
        <v>57</v>
      </c>
      <c r="F16" s="14">
        <v>0.34899999999999998</v>
      </c>
      <c r="G16" s="10" t="s">
        <v>58</v>
      </c>
      <c r="I16" s="14">
        <v>0.41386000000000001</v>
      </c>
      <c r="J16" s="10" t="s">
        <v>59</v>
      </c>
      <c r="L16" s="14">
        <f t="shared" si="1"/>
        <v>0.34802</v>
      </c>
      <c r="M16" s="16" t="s">
        <v>57</v>
      </c>
      <c r="O16" s="17">
        <f t="shared" si="0"/>
        <v>0.75700252026031822</v>
      </c>
      <c r="P16" s="14">
        <f>O16*Holmberg_2017!$C$6</f>
        <v>3.7850126013015913E-2</v>
      </c>
    </row>
    <row r="17" spans="1:16">
      <c r="A17" s="10">
        <v>1974</v>
      </c>
      <c r="C17" s="14">
        <v>0.34843000000000002</v>
      </c>
      <c r="D17" s="15" t="s">
        <v>57</v>
      </c>
      <c r="F17" s="14">
        <v>0.35</v>
      </c>
      <c r="G17" s="10" t="s">
        <v>58</v>
      </c>
      <c r="I17" s="14">
        <v>0.41529000000000005</v>
      </c>
      <c r="J17" s="10" t="s">
        <v>59</v>
      </c>
      <c r="L17" s="14">
        <f t="shared" si="1"/>
        <v>0.34843000000000002</v>
      </c>
      <c r="M17" s="16" t="s">
        <v>57</v>
      </c>
      <c r="O17" s="17">
        <f t="shared" si="0"/>
        <v>0.75789433979168641</v>
      </c>
      <c r="P17" s="14">
        <f>O17*Holmberg_2017!$C$6</f>
        <v>3.7894716989584326E-2</v>
      </c>
    </row>
    <row r="18" spans="1:16">
      <c r="A18" s="10">
        <v>1975</v>
      </c>
      <c r="C18" s="14">
        <v>0.34895000000000004</v>
      </c>
      <c r="D18" s="15" t="s">
        <v>57</v>
      </c>
      <c r="F18" s="14">
        <v>0.35199999999999998</v>
      </c>
      <c r="G18" s="10" t="s">
        <v>58</v>
      </c>
      <c r="I18" s="14">
        <v>0.41670999999999997</v>
      </c>
      <c r="J18" s="10" t="s">
        <v>59</v>
      </c>
      <c r="L18" s="14">
        <f t="shared" si="1"/>
        <v>0.34895000000000004</v>
      </c>
      <c r="M18" s="16" t="s">
        <v>57</v>
      </c>
      <c r="O18" s="17">
        <f t="shared" si="0"/>
        <v>0.75902542797781181</v>
      </c>
      <c r="P18" s="14">
        <f>O18*Holmberg_2017!$C$6</f>
        <v>3.7951271398890596E-2</v>
      </c>
    </row>
    <row r="19" spans="1:16">
      <c r="A19" s="10">
        <v>1976</v>
      </c>
      <c r="C19" s="14">
        <v>0.35094000000000003</v>
      </c>
      <c r="D19" s="15" t="s">
        <v>57</v>
      </c>
      <c r="F19" s="14">
        <v>0.35299999999999998</v>
      </c>
      <c r="G19" s="10" t="s">
        <v>58</v>
      </c>
      <c r="I19" s="14">
        <v>0.41840000000000005</v>
      </c>
      <c r="J19" s="10" t="s">
        <v>59</v>
      </c>
      <c r="L19" s="14">
        <f t="shared" si="1"/>
        <v>0.35094000000000003</v>
      </c>
      <c r="M19" s="16" t="s">
        <v>57</v>
      </c>
      <c r="O19" s="17">
        <f t="shared" si="0"/>
        <v>0.76335401545933024</v>
      </c>
      <c r="P19" s="14">
        <f>O19*Holmberg_2017!$C$6</f>
        <v>3.8167700772966516E-2</v>
      </c>
    </row>
    <row r="20" spans="1:16">
      <c r="A20" s="10">
        <v>1977</v>
      </c>
      <c r="C20" s="14">
        <v>0.35293999999999998</v>
      </c>
      <c r="D20" s="15" t="s">
        <v>57</v>
      </c>
      <c r="F20" s="14">
        <v>0.35499999999999998</v>
      </c>
      <c r="G20" s="10" t="s">
        <v>58</v>
      </c>
      <c r="I20" s="14">
        <v>0.42009999999999997</v>
      </c>
      <c r="J20" s="10" t="s">
        <v>59</v>
      </c>
      <c r="L20" s="14">
        <f t="shared" si="1"/>
        <v>0.35293999999999998</v>
      </c>
      <c r="M20" s="16" t="s">
        <v>57</v>
      </c>
      <c r="O20" s="17">
        <f t="shared" si="0"/>
        <v>0.76770435463673548</v>
      </c>
      <c r="P20" s="14">
        <f>O20*Holmberg_2017!$C$6</f>
        <v>3.8385217731836778E-2</v>
      </c>
    </row>
    <row r="21" spans="1:16">
      <c r="A21" s="10">
        <v>1978</v>
      </c>
      <c r="C21" s="14">
        <v>0.35493000000000002</v>
      </c>
      <c r="D21" s="15" t="s">
        <v>57</v>
      </c>
      <c r="F21" s="14">
        <v>0.35699999999999998</v>
      </c>
      <c r="G21" s="10" t="s">
        <v>58</v>
      </c>
      <c r="I21" s="14">
        <v>0.42180000000000001</v>
      </c>
      <c r="J21" s="10" t="s">
        <v>59</v>
      </c>
      <c r="L21" s="14">
        <f t="shared" si="1"/>
        <v>0.35493000000000002</v>
      </c>
      <c r="M21" s="16" t="s">
        <v>57</v>
      </c>
      <c r="O21" s="17">
        <f t="shared" si="0"/>
        <v>0.77203294211825402</v>
      </c>
      <c r="P21" s="14">
        <f>O21*Holmberg_2017!$C$6</f>
        <v>3.8601647105912705E-2</v>
      </c>
    </row>
    <row r="22" spans="1:16">
      <c r="A22" s="10">
        <v>1979</v>
      </c>
      <c r="C22" s="14">
        <v>0.35692999999999997</v>
      </c>
      <c r="D22" s="15" t="s">
        <v>57</v>
      </c>
      <c r="F22" s="14">
        <v>0.35899999999999999</v>
      </c>
      <c r="G22" s="10" t="s">
        <v>58</v>
      </c>
      <c r="I22" s="14">
        <v>0.42349999999999999</v>
      </c>
      <c r="J22" s="10" t="s">
        <v>59</v>
      </c>
      <c r="L22" s="14">
        <f t="shared" si="1"/>
        <v>0.35692999999999997</v>
      </c>
      <c r="M22" s="16" t="s">
        <v>57</v>
      </c>
      <c r="O22" s="17">
        <f t="shared" si="0"/>
        <v>0.77638328129565937</v>
      </c>
      <c r="P22" s="14">
        <f>O22*Holmberg_2017!$C$6</f>
        <v>3.8819164064782974E-2</v>
      </c>
    </row>
    <row r="23" spans="1:16">
      <c r="A23" s="10">
        <v>1980</v>
      </c>
      <c r="C23" s="14">
        <v>0.35892000000000002</v>
      </c>
      <c r="D23" s="15" t="s">
        <v>57</v>
      </c>
      <c r="F23" s="14">
        <v>0.36099999999999999</v>
      </c>
      <c r="G23" s="10" t="s">
        <v>58</v>
      </c>
      <c r="I23" s="14">
        <v>0.42523000000000005</v>
      </c>
      <c r="J23" s="10" t="s">
        <v>59</v>
      </c>
      <c r="L23" s="14">
        <f t="shared" si="1"/>
        <v>0.35892000000000002</v>
      </c>
      <c r="M23" s="16" t="s">
        <v>57</v>
      </c>
      <c r="O23" s="17">
        <f t="shared" si="0"/>
        <v>0.7807118687771778</v>
      </c>
      <c r="P23" s="14">
        <f>O23*Holmberg_2017!$C$6</f>
        <v>3.9035593438858894E-2</v>
      </c>
    </row>
    <row r="24" spans="1:16">
      <c r="A24" s="10">
        <v>1981</v>
      </c>
      <c r="C24" s="14">
        <v>0.36198000000000002</v>
      </c>
      <c r="D24" s="15" t="s">
        <v>57</v>
      </c>
      <c r="F24" s="14">
        <v>0.36399999999999999</v>
      </c>
      <c r="G24" s="10" t="s">
        <v>58</v>
      </c>
      <c r="I24" s="14">
        <v>0.42771999999999999</v>
      </c>
      <c r="J24" s="10" t="s">
        <v>59</v>
      </c>
      <c r="L24" s="14">
        <f t="shared" si="1"/>
        <v>0.36198000000000002</v>
      </c>
      <c r="M24" s="16" t="s">
        <v>57</v>
      </c>
      <c r="O24" s="17">
        <f t="shared" si="0"/>
        <v>0.78736788771860811</v>
      </c>
      <c r="P24" s="14">
        <f>O24*Holmberg_2017!$C$6</f>
        <v>3.9368394385930407E-2</v>
      </c>
    </row>
    <row r="25" spans="1:16">
      <c r="A25" s="10">
        <v>1982</v>
      </c>
      <c r="C25" s="14">
        <v>0.36503999999999998</v>
      </c>
      <c r="D25" s="15" t="s">
        <v>57</v>
      </c>
      <c r="F25" s="14">
        <v>0.36599999999999999</v>
      </c>
      <c r="G25" s="10" t="s">
        <v>58</v>
      </c>
      <c r="I25" s="14">
        <v>0.43021999999999999</v>
      </c>
      <c r="J25" s="10" t="s">
        <v>59</v>
      </c>
      <c r="L25" s="14">
        <f t="shared" si="1"/>
        <v>0.36503999999999998</v>
      </c>
      <c r="M25" s="16" t="s">
        <v>57</v>
      </c>
      <c r="O25" s="17">
        <f t="shared" si="0"/>
        <v>0.7940239066600383</v>
      </c>
      <c r="P25" s="14">
        <f>O25*Holmberg_2017!$C$6</f>
        <v>3.9701195333001919E-2</v>
      </c>
    </row>
    <row r="26" spans="1:16">
      <c r="A26" s="10">
        <v>1983</v>
      </c>
      <c r="C26" s="14">
        <v>0.36810000000000004</v>
      </c>
      <c r="D26" s="15" t="s">
        <v>57</v>
      </c>
      <c r="F26" s="14">
        <v>0.36899999999999999</v>
      </c>
      <c r="G26" s="10" t="s">
        <v>58</v>
      </c>
      <c r="I26" s="14">
        <v>0.43271999999999999</v>
      </c>
      <c r="J26" s="10" t="s">
        <v>59</v>
      </c>
      <c r="L26" s="14">
        <f t="shared" si="1"/>
        <v>0.36810000000000004</v>
      </c>
      <c r="M26" s="16" t="s">
        <v>57</v>
      </c>
      <c r="O26" s="17">
        <f t="shared" si="0"/>
        <v>0.80067992560146883</v>
      </c>
      <c r="P26" s="14">
        <f>O26*Holmberg_2017!$C$6</f>
        <v>4.0033996280073446E-2</v>
      </c>
    </row>
    <row r="27" spans="1:16">
      <c r="A27" s="10">
        <v>1984</v>
      </c>
      <c r="C27" s="14">
        <v>0.37115999999999999</v>
      </c>
      <c r="D27" s="15" t="s">
        <v>57</v>
      </c>
      <c r="F27" s="14">
        <v>0.372</v>
      </c>
      <c r="G27" s="10" t="s">
        <v>58</v>
      </c>
      <c r="I27" s="14">
        <v>0.43520999999999999</v>
      </c>
      <c r="J27" s="10" t="s">
        <v>59</v>
      </c>
      <c r="L27" s="14">
        <f t="shared" si="1"/>
        <v>0.37115999999999999</v>
      </c>
      <c r="M27" s="16" t="s">
        <v>57</v>
      </c>
      <c r="O27" s="17">
        <f t="shared" si="0"/>
        <v>0.80733594454289903</v>
      </c>
      <c r="P27" s="14">
        <f>O27*Holmberg_2017!$C$6</f>
        <v>4.0366797227144952E-2</v>
      </c>
    </row>
    <row r="28" spans="1:16">
      <c r="A28" s="10">
        <v>1985</v>
      </c>
      <c r="C28" s="14">
        <v>0.37422</v>
      </c>
      <c r="D28" s="15" t="s">
        <v>57</v>
      </c>
      <c r="F28" s="14">
        <v>0.375</v>
      </c>
      <c r="G28" s="10" t="s">
        <v>58</v>
      </c>
      <c r="I28" s="14">
        <v>0.43770999999999999</v>
      </c>
      <c r="J28" s="10" t="s">
        <v>59</v>
      </c>
      <c r="L28" s="14">
        <f t="shared" si="1"/>
        <v>0.37422</v>
      </c>
      <c r="M28" s="16" t="s">
        <v>57</v>
      </c>
      <c r="O28" s="17">
        <f t="shared" si="0"/>
        <v>0.81399196348432934</v>
      </c>
      <c r="P28" s="14">
        <f>O28*Holmberg_2017!$C$6</f>
        <v>4.0699598174216471E-2</v>
      </c>
    </row>
    <row r="29" spans="1:16">
      <c r="A29" s="10">
        <v>1986</v>
      </c>
      <c r="C29" s="14">
        <v>0.37706000000000001</v>
      </c>
      <c r="D29" s="15" t="s">
        <v>57</v>
      </c>
      <c r="F29" s="14">
        <v>0.379</v>
      </c>
      <c r="G29" s="10" t="s">
        <v>58</v>
      </c>
      <c r="I29" s="14">
        <v>0.44091999999999998</v>
      </c>
      <c r="J29" s="10" t="s">
        <v>59</v>
      </c>
      <c r="L29" s="14">
        <f t="shared" si="1"/>
        <v>0.37706000000000001</v>
      </c>
      <c r="M29" s="16" t="s">
        <v>57</v>
      </c>
      <c r="O29" s="17">
        <f t="shared" si="0"/>
        <v>0.82016944511624501</v>
      </c>
      <c r="P29" s="14">
        <f>O29*Holmberg_2017!$C$6</f>
        <v>4.1008472255812251E-2</v>
      </c>
    </row>
    <row r="30" spans="1:16">
      <c r="A30" s="10">
        <v>1987</v>
      </c>
      <c r="C30" s="14">
        <v>0.37988999999999995</v>
      </c>
      <c r="D30" s="15" t="s">
        <v>57</v>
      </c>
      <c r="F30" s="14">
        <v>0.38200000000000001</v>
      </c>
      <c r="G30" s="10" t="s">
        <v>58</v>
      </c>
      <c r="I30" s="14">
        <v>0.44412999999999997</v>
      </c>
      <c r="J30" s="10" t="s">
        <v>59</v>
      </c>
      <c r="L30" s="14">
        <f t="shared" si="1"/>
        <v>0.37988999999999995</v>
      </c>
      <c r="M30" s="16" t="s">
        <v>57</v>
      </c>
      <c r="O30" s="17">
        <f t="shared" si="0"/>
        <v>0.82632517505227354</v>
      </c>
      <c r="P30" s="14">
        <f>O30*Holmberg_2017!$C$6</f>
        <v>4.1316258752613681E-2</v>
      </c>
    </row>
    <row r="31" spans="1:16">
      <c r="A31" s="10">
        <v>1988</v>
      </c>
      <c r="C31" s="14">
        <v>0.38272</v>
      </c>
      <c r="D31" s="15" t="s">
        <v>57</v>
      </c>
      <c r="F31" s="14">
        <v>0.38600000000000001</v>
      </c>
      <c r="G31" s="10" t="s">
        <v>58</v>
      </c>
      <c r="I31" s="14">
        <v>0.44734000000000002</v>
      </c>
      <c r="J31" s="10" t="s">
        <v>59</v>
      </c>
      <c r="L31" s="14">
        <f t="shared" si="1"/>
        <v>0.38272</v>
      </c>
      <c r="M31" s="16" t="s">
        <v>57</v>
      </c>
      <c r="O31" s="17">
        <f t="shared" si="0"/>
        <v>0.83248090498830241</v>
      </c>
      <c r="P31" s="14">
        <f>O31*Holmberg_2017!$C$6</f>
        <v>4.1624045249415126E-2</v>
      </c>
    </row>
    <row r="32" spans="1:16">
      <c r="A32" s="10">
        <v>1989</v>
      </c>
      <c r="C32" s="14">
        <v>0.38555</v>
      </c>
      <c r="D32" s="15" t="s">
        <v>57</v>
      </c>
      <c r="F32" s="14">
        <v>0.39</v>
      </c>
      <c r="G32" s="10" t="s">
        <v>58</v>
      </c>
      <c r="I32" s="14">
        <v>0.45055000000000001</v>
      </c>
      <c r="J32" s="10" t="s">
        <v>59</v>
      </c>
      <c r="L32" s="14">
        <f t="shared" si="1"/>
        <v>0.38555</v>
      </c>
      <c r="M32" s="16" t="s">
        <v>57</v>
      </c>
      <c r="O32" s="17">
        <f t="shared" si="0"/>
        <v>0.83863663492433105</v>
      </c>
      <c r="P32" s="14">
        <f>O32*Holmberg_2017!$C$6</f>
        <v>4.1931831746216557E-2</v>
      </c>
    </row>
    <row r="33" spans="1:16">
      <c r="A33" s="10">
        <v>1990</v>
      </c>
      <c r="C33" s="14">
        <v>0.38838</v>
      </c>
      <c r="D33" s="15" t="s">
        <v>57</v>
      </c>
      <c r="F33" s="14">
        <v>0.39300000000000002</v>
      </c>
      <c r="G33" s="10" t="s">
        <v>58</v>
      </c>
      <c r="I33" s="14">
        <v>0.45376</v>
      </c>
      <c r="J33" s="10" t="s">
        <v>59</v>
      </c>
      <c r="L33" s="14">
        <f t="shared" si="1"/>
        <v>0.38838</v>
      </c>
      <c r="M33" s="16" t="s">
        <v>57</v>
      </c>
      <c r="O33" s="17">
        <f t="shared" si="0"/>
        <v>0.84479236486035969</v>
      </c>
      <c r="P33" s="14">
        <f>O33*Holmberg_2017!$C$6</f>
        <v>4.2239618243017987E-2</v>
      </c>
    </row>
    <row r="34" spans="1:16">
      <c r="A34" s="10">
        <v>1991</v>
      </c>
      <c r="C34" s="14">
        <v>0.39435999999999999</v>
      </c>
      <c r="D34" s="15" t="s">
        <v>57</v>
      </c>
      <c r="F34" s="14">
        <v>0.39800000000000002</v>
      </c>
      <c r="G34" s="10" t="s">
        <v>58</v>
      </c>
      <c r="I34" s="14">
        <v>0.45754</v>
      </c>
      <c r="J34" s="10" t="s">
        <v>59</v>
      </c>
      <c r="L34" s="14">
        <f t="shared" si="1"/>
        <v>0.39435999999999999</v>
      </c>
      <c r="M34" s="16" t="s">
        <v>57</v>
      </c>
      <c r="O34" s="17">
        <f t="shared" si="0"/>
        <v>0.8577998790008019</v>
      </c>
      <c r="P34" s="14">
        <f>O34*Holmberg_2017!$C$6</f>
        <v>4.2889993950040096E-2</v>
      </c>
    </row>
    <row r="35" spans="1:16">
      <c r="A35" s="10">
        <v>1992</v>
      </c>
      <c r="C35" s="14">
        <v>0.40055999999999997</v>
      </c>
      <c r="D35" s="15" t="s">
        <v>57</v>
      </c>
      <c r="F35" s="14">
        <v>0.40200000000000002</v>
      </c>
      <c r="G35" s="10" t="s">
        <v>58</v>
      </c>
      <c r="I35" s="14">
        <v>0.46134000000000003</v>
      </c>
      <c r="J35" s="10" t="s">
        <v>59</v>
      </c>
      <c r="L35" s="14">
        <f t="shared" si="1"/>
        <v>0.40055999999999997</v>
      </c>
      <c r="M35" s="16" t="s">
        <v>57</v>
      </c>
      <c r="O35" s="17">
        <f t="shared" si="0"/>
        <v>0.87128593045075875</v>
      </c>
      <c r="P35" s="14">
        <f>O35*Holmberg_2017!$C$6</f>
        <v>4.3564296522537939E-2</v>
      </c>
    </row>
    <row r="36" spans="1:16">
      <c r="A36" s="10">
        <v>1993</v>
      </c>
      <c r="C36" s="14">
        <v>0.40674999999999994</v>
      </c>
      <c r="D36" s="15" t="s">
        <v>57</v>
      </c>
      <c r="F36" s="14">
        <v>0.40699999999999997</v>
      </c>
      <c r="G36" s="10" t="s">
        <v>58</v>
      </c>
      <c r="I36" s="14">
        <v>0.46515000000000001</v>
      </c>
      <c r="J36" s="10" t="s">
        <v>59</v>
      </c>
      <c r="L36" s="14">
        <f t="shared" si="1"/>
        <v>0.40674999999999994</v>
      </c>
      <c r="M36" s="16" t="s">
        <v>57</v>
      </c>
      <c r="O36" s="17">
        <f t="shared" si="0"/>
        <v>0.88475023020482846</v>
      </c>
      <c r="P36" s="14">
        <f>O36*Holmberg_2017!$C$6</f>
        <v>4.4237511510241426E-2</v>
      </c>
    </row>
    <row r="37" spans="1:16">
      <c r="A37" s="10">
        <v>1994</v>
      </c>
      <c r="C37" s="14">
        <v>0.41295000000000004</v>
      </c>
      <c r="D37" s="15" t="s">
        <v>57</v>
      </c>
      <c r="F37" s="14">
        <v>0.41099999999999998</v>
      </c>
      <c r="G37" s="10" t="s">
        <v>58</v>
      </c>
      <c r="I37" s="14">
        <v>0.46895000000000003</v>
      </c>
      <c r="J37" s="10" t="s">
        <v>59</v>
      </c>
      <c r="L37" s="14">
        <f t="shared" si="1"/>
        <v>0.41295000000000004</v>
      </c>
      <c r="M37" s="16" t="s">
        <v>57</v>
      </c>
      <c r="O37" s="17">
        <f t="shared" si="0"/>
        <v>0.89823628165478542</v>
      </c>
      <c r="P37" s="14">
        <f>O37*Holmberg_2017!$C$6</f>
        <v>4.4911814082739275E-2</v>
      </c>
    </row>
    <row r="38" spans="1:16">
      <c r="A38" s="10">
        <v>1995</v>
      </c>
      <c r="C38" s="14">
        <v>0.41914000000000001</v>
      </c>
      <c r="D38" s="15" t="s">
        <v>57</v>
      </c>
      <c r="F38" s="14">
        <v>0.41599999999999998</v>
      </c>
      <c r="G38" s="10" t="s">
        <v>58</v>
      </c>
      <c r="I38" s="14">
        <v>0.47276000000000001</v>
      </c>
      <c r="J38" s="10" t="s">
        <v>59</v>
      </c>
      <c r="L38" s="14">
        <f t="shared" si="1"/>
        <v>0.41914000000000001</v>
      </c>
      <c r="M38" s="16" t="s">
        <v>57</v>
      </c>
      <c r="O38" s="17">
        <f t="shared" si="0"/>
        <v>0.91170058140885524</v>
      </c>
      <c r="P38" s="14">
        <f>O38*Holmberg_2017!$C$6</f>
        <v>4.5585029070442762E-2</v>
      </c>
    </row>
    <row r="39" spans="1:16">
      <c r="A39" s="10">
        <v>1996</v>
      </c>
      <c r="C39" s="14">
        <v>0.42369000000000001</v>
      </c>
      <c r="D39" s="15" t="s">
        <v>57</v>
      </c>
      <c r="F39" s="14">
        <v>0.42</v>
      </c>
      <c r="G39" s="10" t="s">
        <v>58</v>
      </c>
      <c r="I39" s="14">
        <v>0.47700000000000004</v>
      </c>
      <c r="J39" s="10" t="s">
        <v>59</v>
      </c>
      <c r="L39" s="14">
        <f t="shared" si="1"/>
        <v>0.42369000000000001</v>
      </c>
      <c r="M39" s="16" t="s">
        <v>57</v>
      </c>
      <c r="O39" s="17">
        <f t="shared" si="0"/>
        <v>0.92159760303745253</v>
      </c>
      <c r="P39" s="14">
        <f>O39*Holmberg_2017!$C$6</f>
        <v>4.6079880151872629E-2</v>
      </c>
    </row>
    <row r="40" spans="1:16">
      <c r="A40" s="10">
        <v>1997</v>
      </c>
      <c r="C40" s="14">
        <v>0.42812</v>
      </c>
      <c r="D40" s="15" t="s">
        <v>57</v>
      </c>
      <c r="F40" s="14">
        <v>0.42399999999999999</v>
      </c>
      <c r="G40" s="10" t="s">
        <v>58</v>
      </c>
      <c r="I40" s="14">
        <v>0.48127999999999999</v>
      </c>
      <c r="J40" s="10" t="s">
        <v>59</v>
      </c>
      <c r="L40" s="14">
        <f t="shared" si="1"/>
        <v>0.42812</v>
      </c>
      <c r="M40" s="16" t="s">
        <v>57</v>
      </c>
      <c r="O40" s="17">
        <f t="shared" si="0"/>
        <v>0.93123360431540558</v>
      </c>
      <c r="P40" s="14">
        <f>O40*Holmberg_2017!$C$6</f>
        <v>4.6561680215770285E-2</v>
      </c>
    </row>
    <row r="41" spans="1:16">
      <c r="A41" s="10">
        <v>1998</v>
      </c>
      <c r="C41" s="14">
        <v>0.43314000000000002</v>
      </c>
      <c r="D41" s="15" t="s">
        <v>57</v>
      </c>
      <c r="F41" s="14">
        <v>0.42799999999999999</v>
      </c>
      <c r="G41" s="10" t="s">
        <v>58</v>
      </c>
      <c r="I41" s="14">
        <v>0.48555999999999999</v>
      </c>
      <c r="J41" s="10" t="s">
        <v>59</v>
      </c>
      <c r="L41" s="14">
        <f t="shared" si="1"/>
        <v>0.43314000000000002</v>
      </c>
      <c r="M41" s="16" t="s">
        <v>57</v>
      </c>
      <c r="O41" s="17">
        <f t="shared" si="0"/>
        <v>0.94215295565069324</v>
      </c>
      <c r="P41" s="14">
        <f>O41*Holmberg_2017!$C$6</f>
        <v>4.7107647782534665E-2</v>
      </c>
    </row>
    <row r="42" spans="1:16">
      <c r="A42" s="10">
        <v>1999</v>
      </c>
      <c r="C42" s="14">
        <v>0.43829999999999997</v>
      </c>
      <c r="D42" s="15" t="s">
        <v>57</v>
      </c>
      <c r="F42" s="14">
        <v>0.43</v>
      </c>
      <c r="G42" s="10" t="s">
        <v>58</v>
      </c>
      <c r="I42" s="14">
        <v>0.48984</v>
      </c>
      <c r="J42" s="10" t="s">
        <v>59</v>
      </c>
      <c r="L42" s="14">
        <f t="shared" si="1"/>
        <v>0.43829999999999997</v>
      </c>
      <c r="M42" s="16" t="s">
        <v>57</v>
      </c>
      <c r="O42" s="17">
        <f t="shared" si="0"/>
        <v>0.95337683072839907</v>
      </c>
      <c r="P42" s="14">
        <f>O42*Holmberg_2017!$C$6</f>
        <v>4.7668841536419954E-2</v>
      </c>
    </row>
    <row r="43" spans="1:16">
      <c r="A43" s="10">
        <v>2000</v>
      </c>
      <c r="C43" s="14">
        <v>0.44345000000000001</v>
      </c>
      <c r="D43" s="15" t="s">
        <v>57</v>
      </c>
      <c r="F43" s="14">
        <v>0.432</v>
      </c>
      <c r="G43" s="10" t="s">
        <v>58</v>
      </c>
      <c r="I43" s="14">
        <v>0.49412</v>
      </c>
      <c r="J43" s="10" t="s">
        <v>59</v>
      </c>
      <c r="L43" s="14">
        <f t="shared" si="1"/>
        <v>0.44345000000000001</v>
      </c>
      <c r="M43" s="16" t="s">
        <v>57</v>
      </c>
      <c r="O43" s="17">
        <f t="shared" si="0"/>
        <v>0.9645789541102181</v>
      </c>
      <c r="P43" s="14">
        <f>O43*Holmberg_2017!$C$6</f>
        <v>4.8228947705510908E-2</v>
      </c>
    </row>
    <row r="44" spans="1:16">
      <c r="A44" s="10">
        <v>2001</v>
      </c>
      <c r="C44" s="14">
        <v>0.43973000000000001</v>
      </c>
      <c r="D44" s="15" t="s">
        <v>57</v>
      </c>
      <c r="F44" s="14">
        <v>0.433</v>
      </c>
      <c r="G44" s="10" t="s">
        <v>58</v>
      </c>
      <c r="I44" s="14">
        <v>0.49524000000000001</v>
      </c>
      <c r="J44" s="10" t="s">
        <v>59</v>
      </c>
      <c r="L44" s="14">
        <f t="shared" si="1"/>
        <v>0.43973000000000001</v>
      </c>
      <c r="M44" s="16" t="s">
        <v>57</v>
      </c>
      <c r="O44" s="17">
        <f t="shared" si="0"/>
        <v>0.9564873232402441</v>
      </c>
      <c r="P44" s="14">
        <f>O44*Holmberg_2017!$C$6</f>
        <v>4.7824366162012209E-2</v>
      </c>
    </row>
    <row r="45" spans="1:16">
      <c r="A45" s="10">
        <v>2002</v>
      </c>
      <c r="C45" s="14">
        <v>0.41953000000000001</v>
      </c>
      <c r="D45" s="15" t="s">
        <v>57</v>
      </c>
      <c r="I45" s="14">
        <v>0.49595999999999996</v>
      </c>
      <c r="J45" s="10" t="s">
        <v>59</v>
      </c>
      <c r="L45" s="14">
        <f t="shared" si="1"/>
        <v>0.41953000000000001</v>
      </c>
      <c r="M45" s="16" t="s">
        <v>57</v>
      </c>
      <c r="O45" s="17">
        <f t="shared" si="0"/>
        <v>0.91254889754844926</v>
      </c>
      <c r="P45" s="14">
        <f>O45*Holmberg_2017!$C$6</f>
        <v>4.5627444877422464E-2</v>
      </c>
    </row>
    <row r="46" spans="1:16">
      <c r="A46" s="10">
        <v>2003</v>
      </c>
      <c r="C46" s="14">
        <v>0.42063</v>
      </c>
      <c r="D46" s="15" t="s">
        <v>57</v>
      </c>
      <c r="I46" s="14">
        <v>0.49667</v>
      </c>
      <c r="J46" s="10" t="s">
        <v>59</v>
      </c>
      <c r="L46" s="14">
        <f t="shared" si="1"/>
        <v>0.42063</v>
      </c>
      <c r="M46" s="16" t="s">
        <v>57</v>
      </c>
      <c r="O46" s="17">
        <f t="shared" si="0"/>
        <v>0.91494158409602222</v>
      </c>
      <c r="P46" s="14">
        <f>O46*Holmberg_2017!$C$6</f>
        <v>4.5747079204801117E-2</v>
      </c>
    </row>
    <row r="47" spans="1:16">
      <c r="A47" s="10">
        <v>2004</v>
      </c>
      <c r="C47" s="14">
        <v>0.42172999999999999</v>
      </c>
      <c r="D47" s="15" t="s">
        <v>57</v>
      </c>
      <c r="I47" s="14">
        <v>0.49737999999999999</v>
      </c>
      <c r="J47" s="10" t="s">
        <v>59</v>
      </c>
      <c r="L47" s="14">
        <f t="shared" si="1"/>
        <v>0.42172999999999999</v>
      </c>
      <c r="M47" s="16" t="s">
        <v>57</v>
      </c>
      <c r="O47" s="17">
        <f t="shared" si="0"/>
        <v>0.91733427064359518</v>
      </c>
      <c r="P47" s="14">
        <f>O47*Holmberg_2017!$C$6</f>
        <v>4.5866713532179762E-2</v>
      </c>
    </row>
    <row r="48" spans="1:16">
      <c r="A48" s="10">
        <v>2005</v>
      </c>
      <c r="C48" s="14">
        <v>0.42283000000000004</v>
      </c>
      <c r="D48" s="15" t="s">
        <v>57</v>
      </c>
      <c r="I48" s="14">
        <v>0.49810000000000004</v>
      </c>
      <c r="J48" s="10" t="s">
        <v>59</v>
      </c>
      <c r="L48" s="14">
        <f t="shared" si="1"/>
        <v>0.42283000000000004</v>
      </c>
      <c r="M48" s="16" t="s">
        <v>57</v>
      </c>
      <c r="O48" s="17">
        <f t="shared" si="0"/>
        <v>0.91972695719116826</v>
      </c>
      <c r="P48" s="14">
        <f>O48*Holmberg_2017!$C$6</f>
        <v>4.5986347859558414E-2</v>
      </c>
    </row>
    <row r="49" spans="1:16">
      <c r="A49" s="10">
        <v>2006</v>
      </c>
      <c r="C49" s="14">
        <v>0.42438000000000003</v>
      </c>
      <c r="D49" s="15" t="s">
        <v>57</v>
      </c>
      <c r="I49" s="14">
        <v>0.49878999999999996</v>
      </c>
      <c r="J49" s="10" t="s">
        <v>59</v>
      </c>
      <c r="L49" s="14">
        <f t="shared" si="1"/>
        <v>0.42438000000000003</v>
      </c>
      <c r="M49" s="16" t="s">
        <v>57</v>
      </c>
      <c r="O49" s="17">
        <f t="shared" si="0"/>
        <v>0.92309847005365742</v>
      </c>
      <c r="P49" s="14">
        <f>O49*Holmberg_2017!$C$6</f>
        <v>4.6154923502682875E-2</v>
      </c>
    </row>
    <row r="50" spans="1:16">
      <c r="A50" s="10">
        <v>2007</v>
      </c>
      <c r="C50" s="14">
        <v>0.42597000000000002</v>
      </c>
      <c r="D50" s="15" t="s">
        <v>57</v>
      </c>
      <c r="I50" s="14"/>
      <c r="L50" s="14">
        <f t="shared" si="1"/>
        <v>0.42597000000000002</v>
      </c>
      <c r="M50" s="16" t="s">
        <v>57</v>
      </c>
      <c r="O50" s="17">
        <f t="shared" si="0"/>
        <v>0.92655698969969469</v>
      </c>
      <c r="P50" s="14">
        <f>O50*Holmberg_2017!$C$6</f>
        <v>4.6327849484984737E-2</v>
      </c>
    </row>
    <row r="51" spans="1:16">
      <c r="A51" s="10">
        <v>2008</v>
      </c>
      <c r="C51" s="14">
        <v>0.42859999999999998</v>
      </c>
      <c r="D51" s="15" t="s">
        <v>57</v>
      </c>
      <c r="L51" s="14">
        <f t="shared" si="1"/>
        <v>0.42859999999999998</v>
      </c>
      <c r="M51" s="16" t="s">
        <v>57</v>
      </c>
      <c r="O51" s="17">
        <f t="shared" si="0"/>
        <v>0.93227768571798275</v>
      </c>
      <c r="P51" s="14">
        <f>O51*Holmberg_2017!$C$6</f>
        <v>4.6613884285899139E-2</v>
      </c>
    </row>
    <row r="52" spans="1:16">
      <c r="A52" s="10">
        <v>2009</v>
      </c>
      <c r="C52" s="14">
        <v>0.43146999999999996</v>
      </c>
      <c r="D52" s="15" t="s">
        <v>57</v>
      </c>
      <c r="L52" s="14">
        <f t="shared" si="1"/>
        <v>0.43146999999999996</v>
      </c>
      <c r="M52" s="16" t="s">
        <v>57</v>
      </c>
      <c r="O52" s="17">
        <f t="shared" si="0"/>
        <v>0.93852042243755951</v>
      </c>
      <c r="P52" s="14">
        <f>O52*Holmberg_2017!$C$6</f>
        <v>4.6926021121877978E-2</v>
      </c>
    </row>
    <row r="53" spans="1:16">
      <c r="A53" s="10">
        <v>2010</v>
      </c>
      <c r="C53" s="14">
        <v>0.43433999999999995</v>
      </c>
      <c r="D53" s="15" t="s">
        <v>57</v>
      </c>
      <c r="L53" s="14">
        <f t="shared" si="1"/>
        <v>0.43433999999999995</v>
      </c>
      <c r="M53" s="16" t="s">
        <v>57</v>
      </c>
      <c r="O53" s="17">
        <f t="shared" si="0"/>
        <v>0.94476315915713627</v>
      </c>
      <c r="P53" s="14">
        <f>O53*Holmberg_2017!$C$6</f>
        <v>4.7238157957856818E-2</v>
      </c>
    </row>
    <row r="54" spans="1:16">
      <c r="A54" s="10">
        <v>2011</v>
      </c>
      <c r="C54" s="14"/>
      <c r="L54" s="18">
        <f>L53+((L$58-L$53)/(A$58-A$53))</f>
        <v>0.43947199999999997</v>
      </c>
      <c r="M54" s="19" t="s">
        <v>67</v>
      </c>
      <c r="O54" s="17">
        <f t="shared" si="0"/>
        <v>0.95592612948635869</v>
      </c>
      <c r="P54" s="14">
        <f>O54*Holmberg_2017!$C$6</f>
        <v>4.7796306474317936E-2</v>
      </c>
    </row>
    <row r="55" spans="1:16">
      <c r="A55" s="10">
        <v>2012</v>
      </c>
      <c r="C55" s="14"/>
      <c r="L55" s="18">
        <f t="shared" ref="L55:L57" si="2">L54+((L$58-L$53)/(A$58-A$53))</f>
        <v>0.444604</v>
      </c>
      <c r="M55" s="19" t="s">
        <v>67</v>
      </c>
      <c r="O55" s="17">
        <f t="shared" si="0"/>
        <v>0.96708909981558111</v>
      </c>
      <c r="P55" s="14">
        <f>O55*Holmberg_2017!$C$6</f>
        <v>4.8354454990779061E-2</v>
      </c>
    </row>
    <row r="56" spans="1:16">
      <c r="A56" s="10">
        <v>2013</v>
      </c>
      <c r="C56" s="14"/>
      <c r="L56" s="18">
        <f t="shared" si="2"/>
        <v>0.44973600000000002</v>
      </c>
      <c r="M56" s="19" t="s">
        <v>67</v>
      </c>
      <c r="O56" s="17">
        <f t="shared" si="0"/>
        <v>0.97825207014480342</v>
      </c>
      <c r="P56" s="14">
        <f>O56*Holmberg_2017!$C$6</f>
        <v>4.8912603507240172E-2</v>
      </c>
    </row>
    <row r="57" spans="1:16">
      <c r="A57" s="10">
        <v>2014</v>
      </c>
      <c r="C57" s="14"/>
      <c r="L57" s="18">
        <f t="shared" si="2"/>
        <v>0.45486800000000005</v>
      </c>
      <c r="M57" s="19" t="s">
        <v>67</v>
      </c>
      <c r="O57" s="17">
        <f t="shared" si="0"/>
        <v>0.98941504047402584</v>
      </c>
      <c r="P57" s="14">
        <f>O57*Holmberg_2017!$C$6</f>
        <v>4.9470752023701298E-2</v>
      </c>
    </row>
    <row r="58" spans="1:16">
      <c r="A58" s="10">
        <v>2015</v>
      </c>
      <c r="C58" s="14"/>
      <c r="L58" s="22">
        <f>Holmberg_2017!C5</f>
        <v>0.46</v>
      </c>
      <c r="M58" s="23" t="s">
        <v>66</v>
      </c>
      <c r="O58" s="17">
        <f t="shared" si="0"/>
        <v>1.000578010803248</v>
      </c>
      <c r="P58" s="14">
        <f>O58*Holmberg_2017!$C$6</f>
        <v>5.0028900540162402E-2</v>
      </c>
    </row>
    <row r="59" spans="1:16">
      <c r="A59" s="10">
        <v>2016</v>
      </c>
      <c r="C59" s="14"/>
      <c r="L59" s="18">
        <f>_xlfn.FORECAST.LINEAR(A59,L$3:L$58,A$3:A$58)</f>
        <v>0.45507376623376583</v>
      </c>
      <c r="M59" s="19" t="s">
        <v>60</v>
      </c>
      <c r="O59" s="17">
        <f t="shared" si="0"/>
        <v>0.98986261692809507</v>
      </c>
      <c r="P59" s="14">
        <f>O59*Holmberg_2017!$C$6</f>
        <v>4.9493130846404755E-2</v>
      </c>
    </row>
    <row r="60" spans="1:16">
      <c r="A60" s="10">
        <v>2017</v>
      </c>
      <c r="C60" s="14"/>
      <c r="L60" s="18">
        <f t="shared" ref="L60:L63" si="3">_xlfn.FORECAST.LINEAR(A60,L$3:L$58,A$3:A$58)</f>
        <v>0.45740401742993786</v>
      </c>
      <c r="M60" s="19" t="s">
        <v>60</v>
      </c>
      <c r="O60" s="17">
        <f t="shared" si="0"/>
        <v>0.99493130846404654</v>
      </c>
      <c r="P60" s="14">
        <f>O60*Holmberg_2017!$C$6</f>
        <v>4.9746565423202327E-2</v>
      </c>
    </row>
    <row r="61" spans="1:16">
      <c r="A61" s="10">
        <v>2018</v>
      </c>
      <c r="C61" s="14"/>
      <c r="L61" s="18">
        <f t="shared" si="3"/>
        <v>0.45973426862611078</v>
      </c>
      <c r="M61" s="19" t="s">
        <v>60</v>
      </c>
      <c r="O61" s="17">
        <f>L61/L$61</f>
        <v>1</v>
      </c>
      <c r="P61" s="14">
        <f>O61*Holmberg_2017!$C$6</f>
        <v>0.05</v>
      </c>
    </row>
    <row r="62" spans="1:16">
      <c r="A62" s="10">
        <v>2019</v>
      </c>
      <c r="C62" s="14"/>
      <c r="L62" s="18">
        <f t="shared" si="3"/>
        <v>0.4620645198222828</v>
      </c>
      <c r="M62" s="19" t="s">
        <v>60</v>
      </c>
      <c r="O62" s="17">
        <f t="shared" ref="O62:O63" si="4">L62/L$61</f>
        <v>1.0050686915359515</v>
      </c>
      <c r="P62" s="14">
        <f>O62*Holmberg_2017!$C$6</f>
        <v>5.0253434576797575E-2</v>
      </c>
    </row>
    <row r="63" spans="1:16">
      <c r="A63" s="10">
        <v>2020</v>
      </c>
      <c r="C63" s="14"/>
      <c r="L63" s="18">
        <f t="shared" si="3"/>
        <v>0.46439477101845483</v>
      </c>
      <c r="M63" s="19" t="s">
        <v>60</v>
      </c>
      <c r="O63" s="17">
        <f t="shared" si="4"/>
        <v>1.0101373830719029</v>
      </c>
      <c r="P63" s="14">
        <f>O63*Holmberg_2017!$C$6</f>
        <v>5.0506869153595146E-2</v>
      </c>
    </row>
    <row r="64" spans="1:16">
      <c r="C64" s="14"/>
    </row>
    <row r="65" spans="3:3">
      <c r="C65" s="14"/>
    </row>
    <row r="66" spans="3:3">
      <c r="C66" s="14"/>
    </row>
    <row r="67" spans="3:3">
      <c r="C67" s="14"/>
    </row>
    <row r="68" spans="3:3">
      <c r="C68" s="14"/>
    </row>
    <row r="69" spans="3:3">
      <c r="C69" s="14"/>
    </row>
  </sheetData>
  <pageMargins left="0.7" right="0.7" top="0.75" bottom="0.75" header="0.3" footer="0.3"/>
  <pageSetup paperSize="9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tabColor rgb="FF92D050"/>
  </sheetPr>
  <dimension ref="A1:C6"/>
  <sheetViews>
    <sheetView tabSelected="1" workbookViewId="0">
      <selection activeCell="C6" sqref="C6"/>
    </sheetView>
  </sheetViews>
  <sheetFormatPr defaultColWidth="8.6640625" defaultRowHeight="13.2"/>
  <cols>
    <col min="2" max="2" width="19.109375" bestFit="1" customWidth="1"/>
    <col min="3" max="3" width="12.6640625" customWidth="1"/>
  </cols>
  <sheetData>
    <row r="1" spans="1:3">
      <c r="A1" t="s">
        <v>61</v>
      </c>
    </row>
    <row r="2" spans="1:3">
      <c r="A2" s="8" t="s">
        <v>62</v>
      </c>
    </row>
    <row r="4" spans="1:3">
      <c r="A4" s="9" t="s">
        <v>46</v>
      </c>
      <c r="B4" s="9" t="s">
        <v>65</v>
      </c>
      <c r="C4" s="9" t="s">
        <v>47</v>
      </c>
    </row>
    <row r="5" spans="1:3">
      <c r="A5" s="2">
        <v>2015</v>
      </c>
      <c r="B5" s="2" t="s">
        <v>63</v>
      </c>
      <c r="C5" s="4">
        <v>0.46</v>
      </c>
    </row>
    <row r="6" spans="1:3">
      <c r="A6" s="2">
        <v>2015</v>
      </c>
      <c r="B6" s="2" t="s">
        <v>64</v>
      </c>
      <c r="C6" s="4">
        <v>0.05</v>
      </c>
    </row>
  </sheetData>
  <hyperlinks>
    <hyperlink ref="A2" r:id="rId1" xr:uid="{00000000-0004-0000-0400-000000000000}"/>
  </hyperlinks>
  <pageMargins left="0.7" right="0.7" top="0.75" bottom="0.75" header="0.3" footer="0.3"/>
  <pageSetup paperSize="9" orientation="portrait" r:id="rId2"/>
  <drawing r:id="rId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>
    <tabColor rgb="FF92D050"/>
  </sheetPr>
  <dimension ref="A1:C55"/>
  <sheetViews>
    <sheetView zoomScale="80" zoomScaleNormal="80" workbookViewId="0">
      <selection activeCell="G10" sqref="G10"/>
    </sheetView>
  </sheetViews>
  <sheetFormatPr defaultColWidth="8.6640625" defaultRowHeight="13.2"/>
  <cols>
    <col min="2" max="2" width="14.33203125" bestFit="1" customWidth="1"/>
    <col min="3" max="3" width="13.109375" bestFit="1" customWidth="1"/>
  </cols>
  <sheetData>
    <row r="1" spans="1:3">
      <c r="A1" t="s">
        <v>51</v>
      </c>
    </row>
    <row r="2" spans="1:3">
      <c r="A2" s="8" t="s">
        <v>52</v>
      </c>
    </row>
    <row r="4" spans="1:3">
      <c r="A4" s="9" t="s">
        <v>46</v>
      </c>
      <c r="B4" s="9" t="s">
        <v>50</v>
      </c>
      <c r="C4" s="9" t="s">
        <v>47</v>
      </c>
    </row>
    <row r="5" spans="1:3">
      <c r="A5" s="2">
        <v>1960</v>
      </c>
      <c r="B5" s="5">
        <v>33.939</v>
      </c>
      <c r="C5" s="4">
        <f>B5/100</f>
        <v>0.33939000000000002</v>
      </c>
    </row>
    <row r="6" spans="1:3">
      <c r="A6" s="2">
        <v>1961</v>
      </c>
      <c r="B6" s="5">
        <v>33.872</v>
      </c>
      <c r="C6" s="4">
        <f t="shared" ref="C6:C55" si="0">B6/100</f>
        <v>0.33872000000000002</v>
      </c>
    </row>
    <row r="7" spans="1:3">
      <c r="A7" s="2">
        <v>1962</v>
      </c>
      <c r="B7" s="5">
        <v>34.021000000000001</v>
      </c>
      <c r="C7" s="4">
        <f t="shared" si="0"/>
        <v>0.34021000000000001</v>
      </c>
    </row>
    <row r="8" spans="1:3">
      <c r="A8" s="2">
        <v>1963</v>
      </c>
      <c r="B8" s="5">
        <v>34.17</v>
      </c>
      <c r="C8" s="4">
        <f t="shared" si="0"/>
        <v>0.3417</v>
      </c>
    </row>
    <row r="9" spans="1:3">
      <c r="A9" s="2">
        <v>1964</v>
      </c>
      <c r="B9" s="5">
        <v>34.32</v>
      </c>
      <c r="C9" s="4">
        <f t="shared" si="0"/>
        <v>0.34320000000000001</v>
      </c>
    </row>
    <row r="10" spans="1:3">
      <c r="A10" s="2">
        <v>1965</v>
      </c>
      <c r="B10" s="5">
        <v>34.469000000000001</v>
      </c>
      <c r="C10" s="4">
        <f t="shared" si="0"/>
        <v>0.34469</v>
      </c>
    </row>
    <row r="11" spans="1:3">
      <c r="A11" s="2">
        <v>1966</v>
      </c>
      <c r="B11" s="5">
        <v>34.515999999999998</v>
      </c>
      <c r="C11" s="4">
        <f t="shared" si="0"/>
        <v>0.34515999999999997</v>
      </c>
    </row>
    <row r="12" spans="1:3">
      <c r="A12" s="2">
        <v>1967</v>
      </c>
      <c r="B12" s="5">
        <v>34.555999999999997</v>
      </c>
      <c r="C12" s="4">
        <f t="shared" si="0"/>
        <v>0.34555999999999998</v>
      </c>
    </row>
    <row r="13" spans="1:3">
      <c r="A13" s="2">
        <v>1968</v>
      </c>
      <c r="B13" s="5">
        <v>34.597000000000001</v>
      </c>
      <c r="C13" s="4">
        <f t="shared" si="0"/>
        <v>0.34597</v>
      </c>
    </row>
    <row r="14" spans="1:3">
      <c r="A14" s="2">
        <v>1969</v>
      </c>
      <c r="B14" s="5">
        <v>34.637</v>
      </c>
      <c r="C14" s="4">
        <f t="shared" si="0"/>
        <v>0.34637000000000001</v>
      </c>
    </row>
    <row r="15" spans="1:3">
      <c r="A15" s="2">
        <v>1970</v>
      </c>
      <c r="B15" s="5">
        <v>34.677999999999997</v>
      </c>
      <c r="C15" s="4">
        <f t="shared" si="0"/>
        <v>0.34677999999999998</v>
      </c>
    </row>
    <row r="16" spans="1:3">
      <c r="A16" s="2">
        <v>1971</v>
      </c>
      <c r="B16" s="5">
        <v>34.719000000000001</v>
      </c>
      <c r="C16" s="4">
        <f t="shared" si="0"/>
        <v>0.34719</v>
      </c>
    </row>
    <row r="17" spans="1:3">
      <c r="A17" s="2">
        <v>1972</v>
      </c>
      <c r="B17" s="5">
        <v>34.76</v>
      </c>
      <c r="C17" s="4">
        <f t="shared" si="0"/>
        <v>0.34759999999999996</v>
      </c>
    </row>
    <row r="18" spans="1:3">
      <c r="A18" s="2">
        <v>1973</v>
      </c>
      <c r="B18" s="5">
        <v>34.802</v>
      </c>
      <c r="C18" s="4">
        <f t="shared" si="0"/>
        <v>0.34802</v>
      </c>
    </row>
    <row r="19" spans="1:3">
      <c r="A19" s="2">
        <v>1974</v>
      </c>
      <c r="B19" s="5">
        <v>34.843000000000004</v>
      </c>
      <c r="C19" s="4">
        <f t="shared" si="0"/>
        <v>0.34843000000000002</v>
      </c>
    </row>
    <row r="20" spans="1:3">
      <c r="A20" s="2">
        <v>1975</v>
      </c>
      <c r="B20" s="5">
        <v>34.895000000000003</v>
      </c>
      <c r="C20" s="4">
        <f t="shared" si="0"/>
        <v>0.34895000000000004</v>
      </c>
    </row>
    <row r="21" spans="1:3">
      <c r="A21" s="2">
        <v>1976</v>
      </c>
      <c r="B21" s="5">
        <v>35.094000000000001</v>
      </c>
      <c r="C21" s="4">
        <f t="shared" si="0"/>
        <v>0.35094000000000003</v>
      </c>
    </row>
    <row r="22" spans="1:3">
      <c r="A22" s="2">
        <v>1977</v>
      </c>
      <c r="B22" s="5">
        <v>35.293999999999997</v>
      </c>
      <c r="C22" s="4">
        <f t="shared" si="0"/>
        <v>0.35293999999999998</v>
      </c>
    </row>
    <row r="23" spans="1:3">
      <c r="A23" s="2">
        <v>1978</v>
      </c>
      <c r="B23" s="5">
        <v>35.493000000000002</v>
      </c>
      <c r="C23" s="4">
        <f t="shared" si="0"/>
        <v>0.35493000000000002</v>
      </c>
    </row>
    <row r="24" spans="1:3">
      <c r="A24" s="2">
        <v>1979</v>
      </c>
      <c r="B24" s="5">
        <v>35.692999999999998</v>
      </c>
      <c r="C24" s="4">
        <f t="shared" si="0"/>
        <v>0.35692999999999997</v>
      </c>
    </row>
    <row r="25" spans="1:3">
      <c r="A25" s="2">
        <v>1980</v>
      </c>
      <c r="B25" s="5">
        <v>35.892000000000003</v>
      </c>
      <c r="C25" s="4">
        <f t="shared" si="0"/>
        <v>0.35892000000000002</v>
      </c>
    </row>
    <row r="26" spans="1:3">
      <c r="A26" s="2">
        <v>1981</v>
      </c>
      <c r="B26" s="5">
        <v>36.198</v>
      </c>
      <c r="C26" s="4">
        <f t="shared" si="0"/>
        <v>0.36198000000000002</v>
      </c>
    </row>
    <row r="27" spans="1:3">
      <c r="A27" s="2">
        <v>1982</v>
      </c>
      <c r="B27" s="5">
        <v>36.503999999999998</v>
      </c>
      <c r="C27" s="4">
        <f t="shared" si="0"/>
        <v>0.36503999999999998</v>
      </c>
    </row>
    <row r="28" spans="1:3">
      <c r="A28" s="2">
        <v>1983</v>
      </c>
      <c r="B28" s="5">
        <v>36.81</v>
      </c>
      <c r="C28" s="4">
        <f t="shared" si="0"/>
        <v>0.36810000000000004</v>
      </c>
    </row>
    <row r="29" spans="1:3">
      <c r="A29" s="2">
        <v>1984</v>
      </c>
      <c r="B29" s="5">
        <v>37.116</v>
      </c>
      <c r="C29" s="4">
        <f t="shared" si="0"/>
        <v>0.37115999999999999</v>
      </c>
    </row>
    <row r="30" spans="1:3">
      <c r="A30" s="2">
        <v>1985</v>
      </c>
      <c r="B30" s="5">
        <v>37.421999999999997</v>
      </c>
      <c r="C30" s="4">
        <f t="shared" si="0"/>
        <v>0.37422</v>
      </c>
    </row>
    <row r="31" spans="1:3">
      <c r="A31" s="2">
        <v>1986</v>
      </c>
      <c r="B31" s="5">
        <v>37.706000000000003</v>
      </c>
      <c r="C31" s="4">
        <f t="shared" si="0"/>
        <v>0.37706000000000001</v>
      </c>
    </row>
    <row r="32" spans="1:3">
      <c r="A32" s="2">
        <v>1987</v>
      </c>
      <c r="B32" s="5">
        <v>37.988999999999997</v>
      </c>
      <c r="C32" s="4">
        <f t="shared" si="0"/>
        <v>0.37988999999999995</v>
      </c>
    </row>
    <row r="33" spans="1:3">
      <c r="A33" s="2">
        <v>1988</v>
      </c>
      <c r="B33" s="5">
        <v>38.271999999999998</v>
      </c>
      <c r="C33" s="4">
        <f t="shared" si="0"/>
        <v>0.38272</v>
      </c>
    </row>
    <row r="34" spans="1:3">
      <c r="A34" s="2">
        <v>1989</v>
      </c>
      <c r="B34" s="5">
        <v>38.555</v>
      </c>
      <c r="C34" s="4">
        <f t="shared" si="0"/>
        <v>0.38555</v>
      </c>
    </row>
    <row r="35" spans="1:3">
      <c r="A35" s="2">
        <v>1990</v>
      </c>
      <c r="B35" s="5">
        <v>38.838000000000001</v>
      </c>
      <c r="C35" s="4">
        <f t="shared" si="0"/>
        <v>0.38838</v>
      </c>
    </row>
    <row r="36" spans="1:3">
      <c r="A36" s="2">
        <v>1991</v>
      </c>
      <c r="B36" s="5">
        <v>39.436</v>
      </c>
      <c r="C36" s="4">
        <f t="shared" si="0"/>
        <v>0.39435999999999999</v>
      </c>
    </row>
    <row r="37" spans="1:3">
      <c r="A37" s="2">
        <v>1992</v>
      </c>
      <c r="B37" s="5">
        <v>40.055999999999997</v>
      </c>
      <c r="C37" s="4">
        <f t="shared" si="0"/>
        <v>0.40055999999999997</v>
      </c>
    </row>
    <row r="38" spans="1:3">
      <c r="A38" s="2">
        <v>1993</v>
      </c>
      <c r="B38" s="5">
        <v>40.674999999999997</v>
      </c>
      <c r="C38" s="4">
        <f t="shared" si="0"/>
        <v>0.40674999999999994</v>
      </c>
    </row>
    <row r="39" spans="1:3">
      <c r="A39" s="2">
        <v>1994</v>
      </c>
      <c r="B39" s="5">
        <v>41.295000000000002</v>
      </c>
      <c r="C39" s="4">
        <f t="shared" si="0"/>
        <v>0.41295000000000004</v>
      </c>
    </row>
    <row r="40" spans="1:3">
      <c r="A40" s="2">
        <v>1995</v>
      </c>
      <c r="B40" s="5">
        <v>41.914000000000001</v>
      </c>
      <c r="C40" s="4">
        <f t="shared" si="0"/>
        <v>0.41914000000000001</v>
      </c>
    </row>
    <row r="41" spans="1:3">
      <c r="A41" s="2">
        <v>1996</v>
      </c>
      <c r="B41" s="5">
        <v>42.369</v>
      </c>
      <c r="C41" s="4">
        <f t="shared" si="0"/>
        <v>0.42369000000000001</v>
      </c>
    </row>
    <row r="42" spans="1:3">
      <c r="A42" s="2">
        <v>1997</v>
      </c>
      <c r="B42" s="5">
        <v>42.811999999999998</v>
      </c>
      <c r="C42" s="4">
        <f t="shared" si="0"/>
        <v>0.42812</v>
      </c>
    </row>
    <row r="43" spans="1:3">
      <c r="A43" s="2">
        <v>1998</v>
      </c>
      <c r="B43" s="5">
        <v>43.314</v>
      </c>
      <c r="C43" s="4">
        <f t="shared" si="0"/>
        <v>0.43314000000000002</v>
      </c>
    </row>
    <row r="44" spans="1:3">
      <c r="A44" s="2">
        <v>1999</v>
      </c>
      <c r="B44" s="5">
        <v>43.83</v>
      </c>
      <c r="C44" s="4">
        <f t="shared" si="0"/>
        <v>0.43829999999999997</v>
      </c>
    </row>
    <row r="45" spans="1:3">
      <c r="A45" s="2">
        <v>2000</v>
      </c>
      <c r="B45" s="5">
        <v>44.344999999999999</v>
      </c>
      <c r="C45" s="4">
        <f t="shared" si="0"/>
        <v>0.44345000000000001</v>
      </c>
    </row>
    <row r="46" spans="1:3">
      <c r="A46" s="2">
        <v>2001</v>
      </c>
      <c r="B46" s="5">
        <v>43.972999999999999</v>
      </c>
      <c r="C46" s="4">
        <f t="shared" si="0"/>
        <v>0.43973000000000001</v>
      </c>
    </row>
    <row r="47" spans="1:3">
      <c r="A47" s="2">
        <v>2002</v>
      </c>
      <c r="B47" s="5">
        <v>41.953000000000003</v>
      </c>
      <c r="C47" s="4">
        <f t="shared" si="0"/>
        <v>0.41953000000000001</v>
      </c>
    </row>
    <row r="48" spans="1:3">
      <c r="A48" s="2">
        <v>2003</v>
      </c>
      <c r="B48" s="5">
        <v>42.063000000000002</v>
      </c>
      <c r="C48" s="4">
        <f t="shared" si="0"/>
        <v>0.42063</v>
      </c>
    </row>
    <row r="49" spans="1:3">
      <c r="A49" s="2">
        <v>2004</v>
      </c>
      <c r="B49" s="5">
        <v>42.173000000000002</v>
      </c>
      <c r="C49" s="4">
        <f t="shared" si="0"/>
        <v>0.42172999999999999</v>
      </c>
    </row>
    <row r="50" spans="1:3">
      <c r="A50" s="2">
        <v>2005</v>
      </c>
      <c r="B50" s="5">
        <v>42.283000000000001</v>
      </c>
      <c r="C50" s="4">
        <f t="shared" si="0"/>
        <v>0.42283000000000004</v>
      </c>
    </row>
    <row r="51" spans="1:3">
      <c r="A51" s="2">
        <v>2006</v>
      </c>
      <c r="B51" s="5">
        <v>42.438000000000002</v>
      </c>
      <c r="C51" s="4">
        <f t="shared" si="0"/>
        <v>0.42438000000000003</v>
      </c>
    </row>
    <row r="52" spans="1:3">
      <c r="A52" s="2">
        <v>2007</v>
      </c>
      <c r="B52" s="5">
        <v>42.597000000000001</v>
      </c>
      <c r="C52" s="4">
        <f t="shared" si="0"/>
        <v>0.42597000000000002</v>
      </c>
    </row>
    <row r="53" spans="1:3">
      <c r="A53" s="2">
        <v>2008</v>
      </c>
      <c r="B53" s="5">
        <v>42.86</v>
      </c>
      <c r="C53" s="4">
        <f t="shared" si="0"/>
        <v>0.42859999999999998</v>
      </c>
    </row>
    <row r="54" spans="1:3">
      <c r="A54" s="2">
        <v>2009</v>
      </c>
      <c r="B54" s="5">
        <v>43.146999999999998</v>
      </c>
      <c r="C54" s="4">
        <f t="shared" si="0"/>
        <v>0.43146999999999996</v>
      </c>
    </row>
    <row r="55" spans="1:3">
      <c r="A55" s="2">
        <v>2010</v>
      </c>
      <c r="B55" s="5">
        <v>43.433999999999997</v>
      </c>
      <c r="C55" s="4">
        <f t="shared" si="0"/>
        <v>0.43433999999999995</v>
      </c>
    </row>
  </sheetData>
  <hyperlinks>
    <hyperlink ref="A2" r:id="rId1" xr:uid="{00000000-0004-0000-0700-000000000000}"/>
  </hyperlinks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B47"/>
  <sheetViews>
    <sheetView topLeftCell="A4" workbookViewId="0">
      <selection activeCell="G42" sqref="G42"/>
    </sheetView>
  </sheetViews>
  <sheetFormatPr defaultColWidth="8.6640625" defaultRowHeight="13.2"/>
  <cols>
    <col min="2" max="2" width="12.6640625" bestFit="1" customWidth="1"/>
    <col min="3" max="3" width="12" bestFit="1" customWidth="1"/>
  </cols>
  <sheetData>
    <row r="1" spans="1:2">
      <c r="A1" t="s">
        <v>44</v>
      </c>
    </row>
    <row r="2" spans="1:2">
      <c r="A2" s="8" t="s">
        <v>45</v>
      </c>
    </row>
    <row r="5" spans="1:2">
      <c r="A5" s="9" t="s">
        <v>46</v>
      </c>
      <c r="B5" s="9" t="s">
        <v>47</v>
      </c>
    </row>
    <row r="6" spans="1:2">
      <c r="A6" s="2">
        <v>1960</v>
      </c>
      <c r="B6" s="4">
        <v>0.33700000000000002</v>
      </c>
    </row>
    <row r="7" spans="1:2">
      <c r="A7" s="2">
        <v>1961</v>
      </c>
      <c r="B7" s="4">
        <v>0.33800000000000002</v>
      </c>
    </row>
    <row r="8" spans="1:2">
      <c r="A8" s="2">
        <v>1962</v>
      </c>
      <c r="B8" s="4">
        <v>0.33800000000000002</v>
      </c>
    </row>
    <row r="9" spans="1:2">
      <c r="A9" s="2">
        <v>1963</v>
      </c>
      <c r="B9" s="4">
        <v>0.33900000000000002</v>
      </c>
    </row>
    <row r="10" spans="1:2">
      <c r="A10" s="2">
        <v>1964</v>
      </c>
      <c r="B10" s="4">
        <v>0.33900000000000002</v>
      </c>
    </row>
    <row r="11" spans="1:2">
      <c r="A11" s="2">
        <v>1965</v>
      </c>
      <c r="B11" s="4">
        <v>0.34</v>
      </c>
    </row>
    <row r="12" spans="1:2">
      <c r="A12" s="2">
        <v>1966</v>
      </c>
      <c r="B12" s="4">
        <v>0.34100000000000003</v>
      </c>
    </row>
    <row r="13" spans="1:2">
      <c r="A13" s="2">
        <v>1967</v>
      </c>
      <c r="B13" s="4">
        <v>0.34200000000000003</v>
      </c>
    </row>
    <row r="14" spans="1:2">
      <c r="A14" s="2">
        <v>1968</v>
      </c>
      <c r="B14" s="4">
        <v>0.34200000000000003</v>
      </c>
    </row>
    <row r="15" spans="1:2">
      <c r="A15" s="2">
        <v>1969</v>
      </c>
      <c r="B15" s="4">
        <v>0.34300000000000003</v>
      </c>
    </row>
    <row r="16" spans="1:2">
      <c r="A16" s="2">
        <v>1970</v>
      </c>
      <c r="B16" s="4">
        <v>0.34399999999999997</v>
      </c>
    </row>
    <row r="17" spans="1:2">
      <c r="A17" s="2">
        <v>1971</v>
      </c>
      <c r="B17" s="4">
        <v>0.34599999999999997</v>
      </c>
    </row>
    <row r="18" spans="1:2">
      <c r="A18" s="2">
        <v>1972</v>
      </c>
      <c r="B18" s="4">
        <v>0.34699999999999998</v>
      </c>
    </row>
    <row r="19" spans="1:2">
      <c r="A19" s="2">
        <v>1973</v>
      </c>
      <c r="B19" s="4">
        <v>0.34899999999999998</v>
      </c>
    </row>
    <row r="20" spans="1:2">
      <c r="A20" s="2">
        <v>1974</v>
      </c>
      <c r="B20" s="4">
        <v>0.35</v>
      </c>
    </row>
    <row r="21" spans="1:2">
      <c r="A21" s="2">
        <v>1975</v>
      </c>
      <c r="B21" s="4">
        <v>0.35199999999999998</v>
      </c>
    </row>
    <row r="22" spans="1:2">
      <c r="A22" s="2">
        <v>1976</v>
      </c>
      <c r="B22" s="4">
        <v>0.35299999999999998</v>
      </c>
    </row>
    <row r="23" spans="1:2">
      <c r="A23" s="2">
        <v>1977</v>
      </c>
      <c r="B23" s="4">
        <v>0.35499999999999998</v>
      </c>
    </row>
    <row r="24" spans="1:2">
      <c r="A24" s="2">
        <v>1978</v>
      </c>
      <c r="B24" s="4">
        <v>0.35699999999999998</v>
      </c>
    </row>
    <row r="25" spans="1:2">
      <c r="A25" s="2">
        <v>1979</v>
      </c>
      <c r="B25" s="4">
        <v>0.35899999999999999</v>
      </c>
    </row>
    <row r="26" spans="1:2">
      <c r="A26" s="2">
        <v>1980</v>
      </c>
      <c r="B26" s="4">
        <v>0.36099999999999999</v>
      </c>
    </row>
    <row r="27" spans="1:2">
      <c r="A27" s="2">
        <v>1981</v>
      </c>
      <c r="B27" s="4">
        <v>0.36399999999999999</v>
      </c>
    </row>
    <row r="28" spans="1:2">
      <c r="A28" s="2">
        <v>1982</v>
      </c>
      <c r="B28" s="4">
        <v>0.36599999999999999</v>
      </c>
    </row>
    <row r="29" spans="1:2">
      <c r="A29" s="2">
        <v>1983</v>
      </c>
      <c r="B29" s="4">
        <v>0.36899999999999999</v>
      </c>
    </row>
    <row r="30" spans="1:2">
      <c r="A30" s="2">
        <v>1984</v>
      </c>
      <c r="B30" s="4">
        <v>0.372</v>
      </c>
    </row>
    <row r="31" spans="1:2">
      <c r="A31" s="2">
        <v>1985</v>
      </c>
      <c r="B31" s="4">
        <v>0.375</v>
      </c>
    </row>
    <row r="32" spans="1:2">
      <c r="A32" s="2">
        <v>1986</v>
      </c>
      <c r="B32" s="4">
        <v>0.379</v>
      </c>
    </row>
    <row r="33" spans="1:2">
      <c r="A33" s="2">
        <v>1987</v>
      </c>
      <c r="B33" s="4">
        <v>0.38200000000000001</v>
      </c>
    </row>
    <row r="34" spans="1:2">
      <c r="A34" s="2">
        <v>1988</v>
      </c>
      <c r="B34" s="4">
        <v>0.38600000000000001</v>
      </c>
    </row>
    <row r="35" spans="1:2">
      <c r="A35" s="2">
        <v>1989</v>
      </c>
      <c r="B35" s="4">
        <v>0.39</v>
      </c>
    </row>
    <row r="36" spans="1:2">
      <c r="A36" s="2">
        <v>1990</v>
      </c>
      <c r="B36" s="4">
        <v>0.39300000000000002</v>
      </c>
    </row>
    <row r="37" spans="1:2">
      <c r="A37" s="2">
        <v>1991</v>
      </c>
      <c r="B37" s="4">
        <v>0.39800000000000002</v>
      </c>
    </row>
    <row r="38" spans="1:2">
      <c r="A38" s="2">
        <v>1992</v>
      </c>
      <c r="B38" s="4">
        <v>0.40200000000000002</v>
      </c>
    </row>
    <row r="39" spans="1:2">
      <c r="A39" s="2">
        <v>1993</v>
      </c>
      <c r="B39" s="4">
        <v>0.40699999999999997</v>
      </c>
    </row>
    <row r="40" spans="1:2">
      <c r="A40" s="2">
        <v>1994</v>
      </c>
      <c r="B40" s="4">
        <v>0.41099999999999998</v>
      </c>
    </row>
    <row r="41" spans="1:2">
      <c r="A41" s="2">
        <v>1995</v>
      </c>
      <c r="B41" s="4">
        <v>0.41599999999999998</v>
      </c>
    </row>
    <row r="42" spans="1:2">
      <c r="A42" s="2">
        <v>1996</v>
      </c>
      <c r="B42" s="4">
        <v>0.42</v>
      </c>
    </row>
    <row r="43" spans="1:2">
      <c r="A43" s="2">
        <v>1997</v>
      </c>
      <c r="B43" s="4">
        <v>0.42399999999999999</v>
      </c>
    </row>
    <row r="44" spans="1:2">
      <c r="A44" s="2">
        <v>1998</v>
      </c>
      <c r="B44" s="4">
        <v>0.42799999999999999</v>
      </c>
    </row>
    <row r="45" spans="1:2">
      <c r="A45" s="2">
        <v>1999</v>
      </c>
      <c r="B45" s="4">
        <v>0.43</v>
      </c>
    </row>
    <row r="46" spans="1:2">
      <c r="A46" s="2">
        <v>2000</v>
      </c>
      <c r="B46" s="4">
        <v>0.432</v>
      </c>
    </row>
    <row r="47" spans="1:2">
      <c r="A47" s="2">
        <v>2001</v>
      </c>
      <c r="B47" s="4">
        <v>0.433</v>
      </c>
    </row>
  </sheetData>
  <hyperlinks>
    <hyperlink ref="A2" r:id="rId1" xr:uid="{00000000-0004-0000-0500-000000000000}"/>
  </hyperlinks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C41"/>
  <sheetViews>
    <sheetView zoomScale="80" zoomScaleNormal="80" workbookViewId="0">
      <selection activeCell="A4" sqref="A4:C4"/>
    </sheetView>
  </sheetViews>
  <sheetFormatPr defaultColWidth="8.6640625" defaultRowHeight="13.2"/>
  <cols>
    <col min="2" max="3" width="14.33203125" bestFit="1" customWidth="1"/>
  </cols>
  <sheetData>
    <row r="1" spans="1:3">
      <c r="A1" t="s">
        <v>48</v>
      </c>
    </row>
    <row r="2" spans="1:3">
      <c r="A2" s="8" t="s">
        <v>49</v>
      </c>
    </row>
    <row r="4" spans="1:3">
      <c r="A4" s="9" t="s">
        <v>46</v>
      </c>
      <c r="B4" s="9" t="s">
        <v>50</v>
      </c>
      <c r="C4" s="9" t="s">
        <v>47</v>
      </c>
    </row>
    <row r="5" spans="1:3">
      <c r="A5" s="2">
        <v>1970</v>
      </c>
      <c r="B5" s="5">
        <v>40.957999999999998</v>
      </c>
      <c r="C5" s="4">
        <f>B5/100</f>
        <v>0.40958</v>
      </c>
    </row>
    <row r="6" spans="1:3">
      <c r="A6" s="2">
        <v>1971</v>
      </c>
      <c r="B6" s="5">
        <v>41.100999999999999</v>
      </c>
      <c r="C6" s="4">
        <f t="shared" ref="C6:C41" si="0">B6/100</f>
        <v>0.41100999999999999</v>
      </c>
    </row>
    <row r="7" spans="1:3">
      <c r="A7" s="2">
        <v>1972</v>
      </c>
      <c r="B7" s="5">
        <v>41.243000000000002</v>
      </c>
      <c r="C7" s="4">
        <f t="shared" si="0"/>
        <v>0.41243000000000002</v>
      </c>
    </row>
    <row r="8" spans="1:3">
      <c r="A8" s="2">
        <v>1973</v>
      </c>
      <c r="B8" s="5">
        <v>41.386000000000003</v>
      </c>
      <c r="C8" s="4">
        <f t="shared" si="0"/>
        <v>0.41386000000000001</v>
      </c>
    </row>
    <row r="9" spans="1:3">
      <c r="A9" s="2">
        <v>1974</v>
      </c>
      <c r="B9" s="5">
        <v>41.529000000000003</v>
      </c>
      <c r="C9" s="4">
        <f t="shared" si="0"/>
        <v>0.41529000000000005</v>
      </c>
    </row>
    <row r="10" spans="1:3">
      <c r="A10" s="2">
        <v>1975</v>
      </c>
      <c r="B10" s="5">
        <v>41.670999999999999</v>
      </c>
      <c r="C10" s="4">
        <f t="shared" si="0"/>
        <v>0.41670999999999997</v>
      </c>
    </row>
    <row r="11" spans="1:3">
      <c r="A11" s="2">
        <v>1976</v>
      </c>
      <c r="B11" s="5">
        <v>41.84</v>
      </c>
      <c r="C11" s="4">
        <f t="shared" si="0"/>
        <v>0.41840000000000005</v>
      </c>
    </row>
    <row r="12" spans="1:3">
      <c r="A12" s="2">
        <v>1977</v>
      </c>
      <c r="B12" s="5">
        <v>42.01</v>
      </c>
      <c r="C12" s="4">
        <f t="shared" si="0"/>
        <v>0.42009999999999997</v>
      </c>
    </row>
    <row r="13" spans="1:3">
      <c r="A13" s="2">
        <v>1978</v>
      </c>
      <c r="B13" s="5">
        <v>42.18</v>
      </c>
      <c r="C13" s="4">
        <f t="shared" si="0"/>
        <v>0.42180000000000001</v>
      </c>
    </row>
    <row r="14" spans="1:3">
      <c r="A14" s="2">
        <v>1979</v>
      </c>
      <c r="B14" s="5">
        <v>42.35</v>
      </c>
      <c r="C14" s="4">
        <f t="shared" si="0"/>
        <v>0.42349999999999999</v>
      </c>
    </row>
    <row r="15" spans="1:3">
      <c r="A15" s="2">
        <v>1980</v>
      </c>
      <c r="B15" s="5">
        <v>42.523000000000003</v>
      </c>
      <c r="C15" s="4">
        <f t="shared" si="0"/>
        <v>0.42523000000000005</v>
      </c>
    </row>
    <row r="16" spans="1:3">
      <c r="A16" s="2">
        <v>1981</v>
      </c>
      <c r="B16" s="5">
        <v>42.771999999999998</v>
      </c>
      <c r="C16" s="4">
        <f t="shared" si="0"/>
        <v>0.42771999999999999</v>
      </c>
    </row>
    <row r="17" spans="1:3">
      <c r="A17" s="2">
        <v>1982</v>
      </c>
      <c r="B17" s="5">
        <v>43.021999999999998</v>
      </c>
      <c r="C17" s="4">
        <f t="shared" si="0"/>
        <v>0.43021999999999999</v>
      </c>
    </row>
    <row r="18" spans="1:3">
      <c r="A18" s="2">
        <v>1983</v>
      </c>
      <c r="B18" s="5">
        <v>43.271999999999998</v>
      </c>
      <c r="C18" s="4">
        <f t="shared" si="0"/>
        <v>0.43271999999999999</v>
      </c>
    </row>
    <row r="19" spans="1:3">
      <c r="A19" s="2">
        <v>1984</v>
      </c>
      <c r="B19" s="5">
        <v>43.521000000000001</v>
      </c>
      <c r="C19" s="4">
        <f t="shared" si="0"/>
        <v>0.43520999999999999</v>
      </c>
    </row>
    <row r="20" spans="1:3">
      <c r="A20" s="2">
        <v>1985</v>
      </c>
      <c r="B20" s="5">
        <v>43.771000000000001</v>
      </c>
      <c r="C20" s="4">
        <f t="shared" si="0"/>
        <v>0.43770999999999999</v>
      </c>
    </row>
    <row r="21" spans="1:3">
      <c r="A21" s="2">
        <v>1986</v>
      </c>
      <c r="B21" s="5">
        <v>44.091999999999999</v>
      </c>
      <c r="C21" s="4">
        <f t="shared" si="0"/>
        <v>0.44091999999999998</v>
      </c>
    </row>
    <row r="22" spans="1:3">
      <c r="A22" s="2">
        <v>1987</v>
      </c>
      <c r="B22" s="5">
        <v>44.412999999999997</v>
      </c>
      <c r="C22" s="4">
        <f t="shared" si="0"/>
        <v>0.44412999999999997</v>
      </c>
    </row>
    <row r="23" spans="1:3">
      <c r="A23" s="2">
        <v>1988</v>
      </c>
      <c r="B23" s="5">
        <v>44.734000000000002</v>
      </c>
      <c r="C23" s="4">
        <f t="shared" si="0"/>
        <v>0.44734000000000002</v>
      </c>
    </row>
    <row r="24" spans="1:3">
      <c r="A24" s="2">
        <v>1989</v>
      </c>
      <c r="B24" s="5">
        <v>45.055</v>
      </c>
      <c r="C24" s="4">
        <f t="shared" si="0"/>
        <v>0.45055000000000001</v>
      </c>
    </row>
    <row r="25" spans="1:3">
      <c r="A25" s="2">
        <v>1990</v>
      </c>
      <c r="B25" s="5">
        <v>45.375999999999998</v>
      </c>
      <c r="C25" s="4">
        <f t="shared" si="0"/>
        <v>0.45376</v>
      </c>
    </row>
    <row r="26" spans="1:3">
      <c r="A26" s="2">
        <v>1991</v>
      </c>
      <c r="B26" s="5">
        <v>45.753999999999998</v>
      </c>
      <c r="C26" s="4">
        <f t="shared" si="0"/>
        <v>0.45754</v>
      </c>
    </row>
    <row r="27" spans="1:3">
      <c r="A27" s="2">
        <v>1992</v>
      </c>
      <c r="B27" s="5">
        <v>46.134</v>
      </c>
      <c r="C27" s="4">
        <f t="shared" si="0"/>
        <v>0.46134000000000003</v>
      </c>
    </row>
    <row r="28" spans="1:3">
      <c r="A28" s="2">
        <v>1993</v>
      </c>
      <c r="B28" s="5">
        <v>46.515000000000001</v>
      </c>
      <c r="C28" s="4">
        <f t="shared" si="0"/>
        <v>0.46515000000000001</v>
      </c>
    </row>
    <row r="29" spans="1:3">
      <c r="A29" s="2">
        <v>1994</v>
      </c>
      <c r="B29" s="5">
        <v>46.895000000000003</v>
      </c>
      <c r="C29" s="4">
        <f t="shared" si="0"/>
        <v>0.46895000000000003</v>
      </c>
    </row>
    <row r="30" spans="1:3">
      <c r="A30" s="2">
        <v>1995</v>
      </c>
      <c r="B30" s="5">
        <v>47.276000000000003</v>
      </c>
      <c r="C30" s="4">
        <f t="shared" si="0"/>
        <v>0.47276000000000001</v>
      </c>
    </row>
    <row r="31" spans="1:3">
      <c r="A31" s="2">
        <v>1996</v>
      </c>
      <c r="B31" s="5">
        <v>47.7</v>
      </c>
      <c r="C31" s="4">
        <f t="shared" si="0"/>
        <v>0.47700000000000004</v>
      </c>
    </row>
    <row r="32" spans="1:3">
      <c r="A32" s="2">
        <v>1997</v>
      </c>
      <c r="B32" s="5">
        <v>48.128</v>
      </c>
      <c r="C32" s="4">
        <f t="shared" si="0"/>
        <v>0.48127999999999999</v>
      </c>
    </row>
    <row r="33" spans="1:3">
      <c r="A33" s="2">
        <v>1998</v>
      </c>
      <c r="B33" s="5">
        <v>48.555999999999997</v>
      </c>
      <c r="C33" s="4">
        <f t="shared" si="0"/>
        <v>0.48555999999999999</v>
      </c>
    </row>
    <row r="34" spans="1:3">
      <c r="A34" s="2">
        <v>1999</v>
      </c>
      <c r="B34" s="5">
        <v>48.984000000000002</v>
      </c>
      <c r="C34" s="4">
        <f t="shared" si="0"/>
        <v>0.48984</v>
      </c>
    </row>
    <row r="35" spans="1:3">
      <c r="A35" s="2">
        <v>2000</v>
      </c>
      <c r="B35" s="5">
        <v>49.411999999999999</v>
      </c>
      <c r="C35" s="4">
        <f t="shared" si="0"/>
        <v>0.49412</v>
      </c>
    </row>
    <row r="36" spans="1:3">
      <c r="A36" s="2">
        <v>2001</v>
      </c>
      <c r="B36" s="5">
        <v>49.524000000000001</v>
      </c>
      <c r="C36" s="4">
        <f t="shared" si="0"/>
        <v>0.49524000000000001</v>
      </c>
    </row>
    <row r="37" spans="1:3">
      <c r="A37" s="2">
        <v>2002</v>
      </c>
      <c r="B37" s="5">
        <v>49.595999999999997</v>
      </c>
      <c r="C37" s="4">
        <f t="shared" si="0"/>
        <v>0.49595999999999996</v>
      </c>
    </row>
    <row r="38" spans="1:3">
      <c r="A38" s="2">
        <v>2003</v>
      </c>
      <c r="B38" s="5">
        <v>49.667000000000002</v>
      </c>
      <c r="C38" s="4">
        <f t="shared" si="0"/>
        <v>0.49667</v>
      </c>
    </row>
    <row r="39" spans="1:3">
      <c r="A39" s="2">
        <v>2004</v>
      </c>
      <c r="B39" s="5">
        <v>49.738</v>
      </c>
      <c r="C39" s="4">
        <f t="shared" si="0"/>
        <v>0.49737999999999999</v>
      </c>
    </row>
    <row r="40" spans="1:3">
      <c r="A40" s="2">
        <v>2005</v>
      </c>
      <c r="B40" s="5">
        <v>49.81</v>
      </c>
      <c r="C40" s="4">
        <f t="shared" si="0"/>
        <v>0.49810000000000004</v>
      </c>
    </row>
    <row r="41" spans="1:3">
      <c r="A41" s="2">
        <v>2006</v>
      </c>
      <c r="B41" s="5">
        <v>49.878999999999998</v>
      </c>
      <c r="C41" s="4">
        <f t="shared" si="0"/>
        <v>0.49878999999999996</v>
      </c>
    </row>
  </sheetData>
  <hyperlinks>
    <hyperlink ref="A2" r:id="rId1" xr:uid="{00000000-0004-0000-0600-000000000000}"/>
  </hyperlinks>
  <pageMargins left="0.7" right="0.7" top="0.75" bottom="0.75" header="0.3" footer="0.3"/>
  <pageSetup paperSize="9" orientation="portrait" r:id="rId2"/>
  <drawing r:id="rId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REFS</vt:lpstr>
      <vt:lpstr>FIN_ETA</vt:lpstr>
      <vt:lpstr>Calcs</vt:lpstr>
      <vt:lpstr>Holmberg_2017</vt:lpstr>
      <vt:lpstr>Xin_2014</vt:lpstr>
      <vt:lpstr>Detroit_2012</vt:lpstr>
      <vt:lpstr>Shrinivasa_2012</vt:lpstr>
    </vt:vector>
  </TitlesOfParts>
  <Company>University of Leeds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Paul Brockway</dc:creator>
  <cp:lastModifiedBy>User</cp:lastModifiedBy>
  <dcterms:created xsi:type="dcterms:W3CDTF">2021-07-26T16:07:32Z</dcterms:created>
  <dcterms:modified xsi:type="dcterms:W3CDTF">2022-07-11T09:58:34Z</dcterms:modified>
</cp:coreProperties>
</file>