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ropbox\Fellowship 1960-2015 PFU database\Data\Machines - Data\Electric_arc_furnaces\"/>
    </mc:Choice>
  </mc:AlternateContent>
  <xr:revisionPtr revIDLastSave="0" documentId="13_ncr:1_{6B8EEB83-83A5-4E99-ADB0-BB0483807766}" xr6:coauthVersionLast="47" xr6:coauthVersionMax="47" xr10:uidLastSave="{00000000-0000-0000-0000-000000000000}"/>
  <bookViews>
    <workbookView xWindow="-108" yWindow="-108" windowWidth="23256" windowHeight="13176" tabRatio="773" xr2:uid="{00000000-000D-0000-FFFF-FFFF00000000}"/>
  </bookViews>
  <sheets>
    <sheet name="REFS" sheetId="28" r:id="rId1"/>
    <sheet name="FIN_ETA" sheetId="7" r:id="rId2"/>
    <sheet name="Calcs" sheetId="21" r:id="rId3"/>
    <sheet name="Units" sheetId="27" r:id="rId4"/>
    <sheet name="WorldSteel" sheetId="5" r:id="rId5"/>
    <sheet name="Freuhan_2000" sheetId="26" r:id="rId6"/>
    <sheet name="Johansson_2012" sheetId="24" r:id="rId7"/>
    <sheet name="IndianMOP_2015" sheetId="19" r:id="rId8"/>
    <sheet name="Sargsyan_2008" sheetId="20" r:id="rId9"/>
    <sheet name="Ayres_2006" sheetId="14" r:id="rId10"/>
    <sheet name="DOE_2015" sheetId="18" r:id="rId11"/>
    <sheet name="Hajidavalloo_2013" sheetId="9" r:id="rId12"/>
  </sheets>
  <externalReferences>
    <externalReference r:id="rId13"/>
    <externalReference r:id="rId14"/>
    <externalReference r:id="rId15"/>
    <externalReference r:id="rId16"/>
    <externalReference r:id="rId17"/>
    <externalReference r:id="rId18"/>
  </externalReferences>
  <definedNames>
    <definedName name="Absc_graph" localSheetId="2">INDIRECT(#REF!)</definedName>
    <definedName name="Absc_graph" localSheetId="5">INDIRECT(#REF!)</definedName>
    <definedName name="Absc_graph" localSheetId="3">INDIRECT(#REF!)</definedName>
    <definedName name="Absc_graph">INDIRECT(#REF!)</definedName>
    <definedName name="BF_BOF_min" localSheetId="3">[1]Freuhan_2000!$C$2</definedName>
    <definedName name="BF_BOF_min">Freuhan_2000!$C$5</definedName>
    <definedName name="btu.MJ">[2]Conversores!$F$2</definedName>
    <definedName name="Btu_to_GJ">Units!$B$1</definedName>
    <definedName name="Companies" localSheetId="2">#REF!</definedName>
    <definedName name="Companies" localSheetId="5">#REF!</definedName>
    <definedName name="Companies" localSheetId="3">#REF!</definedName>
    <definedName name="Companies">#REF!</definedName>
    <definedName name="Countries" localSheetId="2">#REF!</definedName>
    <definedName name="Countries" localSheetId="5">#REF!</definedName>
    <definedName name="Countries" localSheetId="3">#REF!</definedName>
    <definedName name="Countries">#REF!</definedName>
    <definedName name="EAF_min">Freuhan_2000!$D$5</definedName>
    <definedName name="GJ_kgCO2e.diesel">[3]Conversores!$W$5</definedName>
    <definedName name="Indicators" localSheetId="2">#REF!</definedName>
    <definedName name="Indicators" localSheetId="5">#REF!</definedName>
    <definedName name="Indicators" localSheetId="3">#REF!</definedName>
    <definedName name="Indicators">#REF!</definedName>
    <definedName name="kg_l.NatGas">[2]Conversores!$L$9</definedName>
    <definedName name="kg_MJ.Coal">[2]Conversores!$M$11</definedName>
    <definedName name="kg_MJ.Dsl">[4]Conversores!$M$5</definedName>
    <definedName name="kg_MJ.Gasoline">[4]Conversores!$M$4</definedName>
    <definedName name="kg_MJ.kero">[4]Conversores!$M$3</definedName>
    <definedName name="kg_MJ.NatGas">[4]Conversores!$M$9</definedName>
    <definedName name="kWh.MJ">[2]Conversores!$F$15</definedName>
    <definedName name="kWh_to_GJ">Units!$B$3</definedName>
    <definedName name="l_MJ.Diesel">[5]Conversores!$N$5</definedName>
    <definedName name="l_MJ.NatGas">[2]Conversores!$N$9</definedName>
    <definedName name="l_MJ.Oil">[2]Conversores!$N$10</definedName>
    <definedName name="lb_to_metrictonne">Units!$B$2</definedName>
    <definedName name="mcal_to_GJ">Units!$B$4</definedName>
    <definedName name="Ord_graph" localSheetId="2">INDIRECT(#REF!)</definedName>
    <definedName name="Ord_graph" localSheetId="5">INDIRECT(#REF!)</definedName>
    <definedName name="Ord_graph" localSheetId="3">INDIRECT(#REF!)</definedName>
    <definedName name="Ord_graph">INDIRECT(#REF!)</definedName>
    <definedName name="Region" localSheetId="2">#REF!</definedName>
    <definedName name="Region" localSheetId="5">#REF!</definedName>
    <definedName name="Region" localSheetId="3">#REF!</definedName>
    <definedName name="Region">#REF!</definedName>
    <definedName name="Report_type" localSheetId="2">#REF!</definedName>
    <definedName name="Report_type" localSheetId="5">#REF!</definedName>
    <definedName name="Report_type" localSheetId="3">#REF!</definedName>
    <definedName name="Report_type">#REF!</definedName>
    <definedName name="Type">[6]MD!$D$2:$D$57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5" i="19" l="1"/>
  <c r="J9" i="21" l="1"/>
  <c r="L9" i="21" s="1"/>
  <c r="J10" i="21"/>
  <c r="L10" i="21" s="1"/>
  <c r="J11" i="21"/>
  <c r="L11" i="21" s="1"/>
  <c r="J12" i="21"/>
  <c r="L12" i="21" s="1"/>
  <c r="J13" i="21"/>
  <c r="L13" i="21" s="1"/>
  <c r="J14" i="21"/>
  <c r="L14" i="21" s="1"/>
  <c r="J15" i="21"/>
  <c r="L15" i="21" s="1"/>
  <c r="J16" i="21"/>
  <c r="L16" i="21" s="1"/>
  <c r="J17" i="21"/>
  <c r="L17" i="21" s="1"/>
  <c r="J18" i="21"/>
  <c r="L18" i="21" s="1"/>
  <c r="J19" i="21"/>
  <c r="L19" i="21" s="1"/>
  <c r="J20" i="21"/>
  <c r="L20" i="21" s="1"/>
  <c r="J21" i="21"/>
  <c r="L21" i="21" s="1"/>
  <c r="J22" i="21"/>
  <c r="L22" i="21" s="1"/>
  <c r="J23" i="21"/>
  <c r="L23" i="21" s="1"/>
  <c r="J24" i="21"/>
  <c r="L24" i="21" s="1"/>
  <c r="J25" i="21"/>
  <c r="L25" i="21" s="1"/>
  <c r="J26" i="21"/>
  <c r="L26" i="21" s="1"/>
  <c r="J27" i="21"/>
  <c r="L27" i="21" s="1"/>
  <c r="J28" i="21"/>
  <c r="L28" i="21" s="1"/>
  <c r="J29" i="21"/>
  <c r="L29" i="21" s="1"/>
  <c r="J30" i="21"/>
  <c r="L30" i="21" s="1"/>
  <c r="J31" i="21"/>
  <c r="L31" i="21" s="1"/>
  <c r="J32" i="21"/>
  <c r="L32" i="21" s="1"/>
  <c r="J33" i="21"/>
  <c r="L33" i="21" s="1"/>
  <c r="J34" i="21"/>
  <c r="L34" i="21" s="1"/>
  <c r="J35" i="21"/>
  <c r="L35" i="21" s="1"/>
  <c r="J36" i="21"/>
  <c r="L36" i="21" s="1"/>
  <c r="J37" i="21"/>
  <c r="L37" i="21" s="1"/>
  <c r="J38" i="21"/>
  <c r="L38" i="21" s="1"/>
  <c r="J39" i="21"/>
  <c r="L39" i="21" s="1"/>
  <c r="J40" i="21"/>
  <c r="L40" i="21" s="1"/>
  <c r="J41" i="21"/>
  <c r="L41" i="21" s="1"/>
  <c r="J42" i="21"/>
  <c r="L42" i="21" s="1"/>
  <c r="J43" i="21"/>
  <c r="L43" i="21" s="1"/>
  <c r="J44" i="21"/>
  <c r="L44" i="21" s="1"/>
  <c r="J45" i="21"/>
  <c r="L45" i="21" s="1"/>
  <c r="J46" i="21"/>
  <c r="L46" i="21" s="1"/>
  <c r="J47" i="21"/>
  <c r="L47" i="21" s="1"/>
  <c r="J48" i="21"/>
  <c r="L48" i="21" s="1"/>
  <c r="J49" i="21"/>
  <c r="L49" i="21" s="1"/>
  <c r="J50" i="21"/>
  <c r="L50" i="21" s="1"/>
  <c r="J51" i="21"/>
  <c r="L51" i="21" s="1"/>
  <c r="J52" i="21"/>
  <c r="L52" i="21" s="1"/>
  <c r="J53" i="21"/>
  <c r="L53" i="21" s="1"/>
  <c r="J54" i="21"/>
  <c r="L54" i="21" s="1"/>
  <c r="J55" i="21"/>
  <c r="L55" i="21" s="1"/>
  <c r="J56" i="21"/>
  <c r="L56" i="21" s="1"/>
  <c r="J57" i="21"/>
  <c r="L57" i="21" s="1"/>
  <c r="J58" i="21"/>
  <c r="L58" i="21" s="1"/>
  <c r="J59" i="21"/>
  <c r="L59" i="21" s="1"/>
  <c r="J60" i="21"/>
  <c r="L60" i="21" s="1"/>
  <c r="J61" i="21"/>
  <c r="L61" i="21" s="1"/>
  <c r="J4" i="21"/>
  <c r="L4" i="21" s="1"/>
  <c r="G64" i="21" l="1"/>
  <c r="F64" i="21"/>
  <c r="E64" i="21"/>
  <c r="G63" i="21"/>
  <c r="F63" i="21"/>
  <c r="J63" i="21" s="1"/>
  <c r="L63" i="21" s="1"/>
  <c r="E63" i="21"/>
  <c r="G62" i="21"/>
  <c r="F62" i="21"/>
  <c r="J62" i="21" s="1"/>
  <c r="L62" i="21" s="1"/>
  <c r="E62" i="21"/>
  <c r="D61" i="21"/>
  <c r="C61" i="21"/>
  <c r="B61" i="21"/>
  <c r="D60" i="21"/>
  <c r="C60" i="21"/>
  <c r="B60" i="21"/>
  <c r="D59" i="21"/>
  <c r="C59" i="21"/>
  <c r="B59" i="21"/>
  <c r="D58" i="21"/>
  <c r="C58" i="21"/>
  <c r="B58" i="21"/>
  <c r="D57" i="21"/>
  <c r="C57" i="21"/>
  <c r="B57" i="21"/>
  <c r="D56" i="21"/>
  <c r="C56" i="21"/>
  <c r="B56" i="21"/>
  <c r="D55" i="21"/>
  <c r="C55" i="21"/>
  <c r="B55" i="21"/>
  <c r="D54" i="21"/>
  <c r="C54" i="21"/>
  <c r="B54" i="21"/>
  <c r="D53" i="21"/>
  <c r="C53" i="21"/>
  <c r="B53" i="21"/>
  <c r="D52" i="21"/>
  <c r="C52" i="21"/>
  <c r="B52" i="21"/>
  <c r="D51" i="21"/>
  <c r="C51" i="21"/>
  <c r="B51" i="21"/>
  <c r="D49" i="21"/>
  <c r="C49" i="21"/>
  <c r="B49" i="21"/>
  <c r="D44" i="21"/>
  <c r="C44" i="21"/>
  <c r="B44" i="21"/>
  <c r="D39" i="21"/>
  <c r="C39" i="21"/>
  <c r="B39" i="21"/>
  <c r="D34" i="21"/>
  <c r="C34" i="21"/>
  <c r="B34" i="21"/>
  <c r="D29" i="21"/>
  <c r="C29" i="21"/>
  <c r="B29" i="21"/>
  <c r="D24" i="21"/>
  <c r="C24" i="21"/>
  <c r="B24" i="21"/>
  <c r="D19" i="21"/>
  <c r="C19" i="21"/>
  <c r="B19" i="21"/>
  <c r="D14" i="21"/>
  <c r="C14" i="21"/>
  <c r="B14" i="21"/>
  <c r="D9" i="21"/>
  <c r="C9" i="21"/>
  <c r="B9" i="21"/>
  <c r="F8" i="21"/>
  <c r="J8" i="21" s="1"/>
  <c r="L8" i="21" s="1"/>
  <c r="E8" i="21"/>
  <c r="F7" i="21"/>
  <c r="J7" i="21" s="1"/>
  <c r="L7" i="21" s="1"/>
  <c r="E7" i="21"/>
  <c r="F6" i="21"/>
  <c r="J6" i="21" s="1"/>
  <c r="L6" i="21" s="1"/>
  <c r="E6" i="21"/>
  <c r="F5" i="21"/>
  <c r="J5" i="21" s="1"/>
  <c r="L5" i="21" s="1"/>
  <c r="E5" i="21"/>
  <c r="D4" i="21"/>
  <c r="C4" i="21"/>
  <c r="B4" i="21"/>
  <c r="J64" i="21" l="1"/>
  <c r="L64" i="21" s="1"/>
  <c r="G6" i="21"/>
  <c r="G8" i="21"/>
  <c r="G7" i="21"/>
  <c r="G5" i="21"/>
  <c r="B32" i="9"/>
  <c r="H2" i="7" l="1" a="1"/>
  <c r="H2" i="7" l="1"/>
  <c r="O2" i="7"/>
  <c r="W2" i="7"/>
  <c r="AE2" i="7"/>
  <c r="AM2" i="7"/>
  <c r="AU2" i="7"/>
  <c r="BC2" i="7"/>
  <c r="BK2" i="7"/>
  <c r="BI2" i="7"/>
  <c r="L2" i="7"/>
  <c r="K2" i="7"/>
  <c r="R2" i="7"/>
  <c r="AO2" i="7"/>
  <c r="BD2" i="7"/>
  <c r="BE2" i="7"/>
  <c r="BJ2" i="7"/>
  <c r="BA2" i="7"/>
  <c r="BO2" i="7"/>
  <c r="T2" i="7"/>
  <c r="J2" i="7"/>
  <c r="AG2" i="7"/>
  <c r="AV2" i="7"/>
  <c r="AW2" i="7"/>
  <c r="BB2" i="7"/>
  <c r="AS2" i="7"/>
  <c r="BG2" i="7"/>
  <c r="BN2" i="7"/>
  <c r="BH2" i="7"/>
  <c r="Y2" i="7"/>
  <c r="AN2" i="7"/>
  <c r="AA2" i="7"/>
  <c r="AB2" i="7"/>
  <c r="S2" i="7"/>
  <c r="AT2" i="7"/>
  <c r="AK2" i="7"/>
  <c r="AY2" i="7"/>
  <c r="BF2" i="7"/>
  <c r="AR2" i="7"/>
  <c r="Q2" i="7"/>
  <c r="AF2" i="7"/>
  <c r="AH2" i="7"/>
  <c r="Z2" i="7"/>
  <c r="AL2" i="7"/>
  <c r="AC2" i="7"/>
  <c r="AQ2" i="7"/>
  <c r="AX2" i="7"/>
  <c r="AJ2" i="7"/>
  <c r="I2" i="7"/>
  <c r="X2" i="7"/>
  <c r="M2" i="7"/>
  <c r="BP2" i="7"/>
  <c r="AD2" i="7"/>
  <c r="U2" i="7"/>
  <c r="AI2" i="7"/>
  <c r="AP2" i="7"/>
  <c r="BM2" i="7"/>
  <c r="AZ2" i="7"/>
  <c r="P2" i="7"/>
  <c r="V2" i="7"/>
  <c r="N2" i="7"/>
  <c r="BL2" i="7"/>
  <c r="B27" i="5" l="1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Zeke Marshall</author>
  </authors>
  <commentList>
    <comment ref="E5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Zeke Marshall:</t>
        </r>
        <r>
          <rPr>
            <sz val="9"/>
            <color indexed="81"/>
            <rFont val="Tahoma"/>
            <family val="2"/>
          </rPr>
          <t xml:space="preserve">
OHF taken to be the same as BF - BOF</t>
        </r>
      </text>
    </comment>
  </commentList>
</comments>
</file>

<file path=xl/sharedStrings.xml><?xml version="1.0" encoding="utf-8"?>
<sst xmlns="http://schemas.openxmlformats.org/spreadsheetml/2006/main" count="240" uniqueCount="95">
  <si>
    <t>Global Index (%)</t>
  </si>
  <si>
    <t>Global Average</t>
  </si>
  <si>
    <t>Year</t>
  </si>
  <si>
    <t>Energy consumption (%)</t>
  </si>
  <si>
    <t>Energy intensity global GJ/tCS</t>
  </si>
  <si>
    <t>https://www.worldsteel.org/en/dam/jcr:2306a7a7-331c-491a-99a6-a093fb6ca96a/Position_paper_climate_2020_vfinal.pdf</t>
  </si>
  <si>
    <t>Data Method/Source</t>
  </si>
  <si>
    <t>WorldSteel</t>
  </si>
  <si>
    <t>Interpolated</t>
  </si>
  <si>
    <t>Global average energy intensity</t>
  </si>
  <si>
    <t>BF-BOF
GJ/tCS</t>
  </si>
  <si>
    <t>EAF scrap
GJ/tCS</t>
  </si>
  <si>
    <t>OHF
GJ/tCS</t>
  </si>
  <si>
    <t>BF - BOF Energy Intensity [GJ/t] (from WS)</t>
  </si>
  <si>
    <t>BF - BOF Energy Intensity [GJ/t] (filled)</t>
  </si>
  <si>
    <t>EAF Energy Intensity [GJ/t] (from WS)</t>
  </si>
  <si>
    <t>EAF Energy Intensity [GJ/t] (filled)</t>
  </si>
  <si>
    <t>OHF Energy Intensity [GJ/t] (from WS)</t>
  </si>
  <si>
    <t>OHF Energy Intensity [GJ/t] (filled)</t>
  </si>
  <si>
    <t>Extrapolated (2008-2017 trend)</t>
  </si>
  <si>
    <t>BF - BOF</t>
  </si>
  <si>
    <t>EAF</t>
  </si>
  <si>
    <t>OHF</t>
  </si>
  <si>
    <t>https://www.energy.gov/sites/prod/files/2013/11/f4/theoretical_minimum_energies.pdf</t>
  </si>
  <si>
    <t>Country</t>
  </si>
  <si>
    <t>Machine</t>
  </si>
  <si>
    <t>Eu.product</t>
  </si>
  <si>
    <t>World</t>
  </si>
  <si>
    <t>Blast oxygen furnace</t>
  </si>
  <si>
    <t>Electric arc furnace</t>
  </si>
  <si>
    <t>Energy Intensity data</t>
  </si>
  <si>
    <t>Chemical Exergy Iron/Steel, scrap with tin [GJ/t]</t>
  </si>
  <si>
    <t>EAF Temperature [C]</t>
  </si>
  <si>
    <t>EAF Temperature [Kelvin]</t>
  </si>
  <si>
    <t>DOE (2015) - Bandwidth Study on Energy Use and Potential Energy Saving Opportunities in U.S. Iron and Steel Manufacturing</t>
  </si>
  <si>
    <t>https://www.energy.gov/eere/amo/downloads/bandwidth-study-us-iron-and-steel-manufacturing</t>
  </si>
  <si>
    <t>https://beeindia.gov.in/sites/default/files/Iron%20and%20Steel.pdf</t>
  </si>
  <si>
    <t>Indian Ministry of Power (2015) - Steel</t>
  </si>
  <si>
    <t>Sargsyan &amp; Gorbatenko (2008) - Energy Efficiency in Russia Untapped Reserves</t>
  </si>
  <si>
    <t>https://documents.worldbank.org/en/publication/documents-reports/documentdetail/573971468107682519/energy-efficiency-in-russia-untapped-reserves</t>
  </si>
  <si>
    <t>Energy Intensity [GJ/ton]</t>
  </si>
  <si>
    <t>Energy intensity [GJ/ton]</t>
  </si>
  <si>
    <t>USA</t>
  </si>
  <si>
    <t>CHN</t>
  </si>
  <si>
    <t>BRA</t>
  </si>
  <si>
    <t>IND</t>
  </si>
  <si>
    <t>Eta.fu [%]</t>
  </si>
  <si>
    <t>Source/Method</t>
  </si>
  <si>
    <t>RUS</t>
  </si>
  <si>
    <t>Open hearth furnace</t>
  </si>
  <si>
    <t>Johansson et al (2012) - Global Energy Assesment (GEA)</t>
  </si>
  <si>
    <t>https://iiasa.ac.at/web/home/research/Flagship-Projects/Global-Energy-Assessment/Global_Energy_Assessment_FullReport.pdf</t>
  </si>
  <si>
    <t>EU</t>
  </si>
  <si>
    <t>ZAF</t>
  </si>
  <si>
    <t>Quantity</t>
  </si>
  <si>
    <t>Energy.type</t>
  </si>
  <si>
    <t>Last.stage</t>
  </si>
  <si>
    <t>Method</t>
  </si>
  <si>
    <t>E</t>
  </si>
  <si>
    <t>Final</t>
  </si>
  <si>
    <t>PCM</t>
  </si>
  <si>
    <t>eta.fu</t>
  </si>
  <si>
    <t>Electric arc furnaces</t>
  </si>
  <si>
    <t>Units</t>
  </si>
  <si>
    <t>Theoretical Minimum</t>
  </si>
  <si>
    <t>GJ/ton</t>
  </si>
  <si>
    <t>Energy Intensity [kWh/tonne]</t>
  </si>
  <si>
    <t>Energy Intensity [GJ/tonne]</t>
  </si>
  <si>
    <t>Btu_to_GJ</t>
  </si>
  <si>
    <t>lb_to_metrictonne</t>
  </si>
  <si>
    <t>kWh_to_GJ</t>
  </si>
  <si>
    <t>mcal_to_GJ</t>
  </si>
  <si>
    <t>Freuhan et al (2000) - Theoretical Minimum Energies to Produce Steel for Selected Conditions</t>
  </si>
  <si>
    <t>}</t>
  </si>
  <si>
    <t>@book{gomez2012global,</t>
  </si>
  <si>
    <t xml:space="preserve">  title={Global Energy Assessment (GEA)},</t>
  </si>
  <si>
    <t xml:space="preserve">  author={Gomez-Echeverri, Luis and Johansson, Thomas B and Naki{\'c}enovi{\'c}, Neboj{\v{s}}a and Patwardhan, Anand Prabhakar},</t>
  </si>
  <si>
    <t xml:space="preserve">  year={2012},</t>
  </si>
  <si>
    <t xml:space="preserve">  publisher={Cambridge University Press},</t>
  </si>
  <si>
    <t xml:space="preserve">  isbn={9781 10700 5198}</t>
  </si>
  <si>
    <t>HTH.1600.C</t>
  </si>
  <si>
    <t>WRLD</t>
  </si>
  <si>
    <t>@misc{worldsteel2015,</t>
  </si>
  <si>
    <t xml:space="preserve">  title = {Steel’s Contribution to a Low Carbon Future and Climate Resilient Societies},</t>
  </si>
  <si>
    <t xml:space="preserve">  author = {World Steel Association},</t>
  </si>
  <si>
    <t xml:space="preserve">  year = {2015},</t>
  </si>
  <si>
    <t xml:space="preserve">  isbn = {978-2-930069-83-8},</t>
  </si>
  <si>
    <t>@article{freuhan2000,</t>
  </si>
  <si>
    <t xml:space="preserve">  title = {Theoretical minimum energies to produce steel for selected conditions},</t>
  </si>
  <si>
    <t xml:space="preserve">  author = {Fruehan, R. J. and Fortini, O. and Paxton, H. W. and Brindle, R.},</t>
  </si>
  <si>
    <t xml:space="preserve">  doi = {10.2172/1216249},</t>
  </si>
  <si>
    <t xml:space="preserve">  url = {https://www.osti.gov/biblio/1216249},</t>
  </si>
  <si>
    <t xml:space="preserve">  place = {United States},</t>
  </si>
  <si>
    <t xml:space="preserve">  year = {2000},</t>
  </si>
  <si>
    <t xml:space="preserve">  month = {3}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</si>
</sst>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\ _€_-;\-* #,##0.00\ _€_-;_-* &quot;-&quot;??\ _€_-;_-@_-"/>
    <numFmt numFmtId="165" formatCode="0.0"/>
    <numFmt numFmtId="166" formatCode="0.00000000"/>
  </numFmts>
  <fonts count="14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name val="Arial"/>
      <family val="2"/>
    </font>
    <font>
      <b/>
      <sz val="11"/>
      <name val="Calibri"/>
      <family val="2"/>
      <scheme val="minor"/>
    </font>
    <font>
      <b/>
      <sz val="10"/>
      <color theme="1"/>
      <name val="Arial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9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">
    <xf numFmtId="0" fontId="0" fillId="0" borderId="0"/>
    <xf numFmtId="164" fontId="2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8" fillId="0" borderId="0"/>
    <xf numFmtId="0" fontId="1" fillId="0" borderId="0"/>
  </cellStyleXfs>
  <cellXfs count="42">
    <xf numFmtId="0" fontId="0" fillId="0" borderId="0" xfId="0"/>
    <xf numFmtId="2" fontId="3" fillId="0" borderId="1" xfId="1" applyNumberFormat="1" applyFont="1" applyFill="1" applyBorder="1" applyAlignment="1">
      <alignment horizontal="center" vertical="center"/>
    </xf>
    <xf numFmtId="0" fontId="4" fillId="0" borderId="0" xfId="2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1" xfId="0" applyFill="1" applyBorder="1" applyAlignment="1">
      <alignment horizontal="center"/>
    </xf>
    <xf numFmtId="2" fontId="0" fillId="0" borderId="1" xfId="0" applyNumberFormat="1" applyFill="1" applyBorder="1" applyAlignment="1">
      <alignment horizontal="center"/>
    </xf>
    <xf numFmtId="0" fontId="5" fillId="0" borderId="2" xfId="0" applyFont="1" applyBorder="1" applyAlignment="1">
      <alignment horizontal="center" wrapText="1"/>
    </xf>
    <xf numFmtId="0" fontId="5" fillId="0" borderId="2" xfId="0" applyFont="1" applyBorder="1" applyAlignment="1">
      <alignment wrapText="1"/>
    </xf>
    <xf numFmtId="0" fontId="5" fillId="0" borderId="0" xfId="0" applyFont="1" applyAlignment="1">
      <alignment horizontal="center"/>
    </xf>
    <xf numFmtId="0" fontId="5" fillId="0" borderId="0" xfId="0" applyFont="1"/>
    <xf numFmtId="10" fontId="0" fillId="0" borderId="0" xfId="0" applyNumberFormat="1" applyAlignment="1">
      <alignment horizontal="center"/>
    </xf>
    <xf numFmtId="0" fontId="3" fillId="0" borderId="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165" fontId="3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165" fontId="3" fillId="0" borderId="1" xfId="0" applyNumberFormat="1" applyFont="1" applyFill="1" applyBorder="1" applyAlignment="1">
      <alignment horizontal="center" vertical="center"/>
    </xf>
    <xf numFmtId="1" fontId="3" fillId="0" borderId="1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/>
    <xf numFmtId="0" fontId="5" fillId="3" borderId="0" xfId="0" applyFont="1" applyFill="1" applyAlignment="1">
      <alignment horizontal="left"/>
    </xf>
    <xf numFmtId="0" fontId="0" fillId="3" borderId="0" xfId="0" applyFill="1" applyAlignment="1">
      <alignment horizontal="center"/>
    </xf>
    <xf numFmtId="0" fontId="10" fillId="4" borderId="0" xfId="4" applyFont="1" applyFill="1" applyAlignment="1">
      <alignment horizontal="left"/>
    </xf>
    <xf numFmtId="0" fontId="5" fillId="0" borderId="2" xfId="0" applyFont="1" applyBorder="1" applyAlignment="1">
      <alignment horizontal="center"/>
    </xf>
    <xf numFmtId="0" fontId="0" fillId="0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5" borderId="0" xfId="0" applyFont="1" applyFill="1"/>
    <xf numFmtId="0" fontId="0" fillId="5" borderId="0" xfId="0" applyFill="1"/>
    <xf numFmtId="2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2" fontId="0" fillId="2" borderId="0" xfId="0" applyNumberFormat="1" applyFill="1" applyAlignment="1">
      <alignment horizontal="center"/>
    </xf>
    <xf numFmtId="0" fontId="0" fillId="2" borderId="0" xfId="0" applyFill="1"/>
    <xf numFmtId="2" fontId="0" fillId="0" borderId="0" xfId="0" applyNumberFormat="1" applyFill="1" applyAlignment="1">
      <alignment horizontal="center"/>
    </xf>
    <xf numFmtId="0" fontId="11" fillId="0" borderId="0" xfId="0" applyFont="1" applyAlignment="1">
      <alignment horizontal="left"/>
    </xf>
    <xf numFmtId="0" fontId="9" fillId="0" borderId="2" xfId="3" applyFont="1" applyBorder="1" applyAlignment="1">
      <alignment horizontal="center"/>
    </xf>
    <xf numFmtId="10" fontId="12" fillId="0" borderId="0" xfId="0" applyNumberFormat="1" applyFont="1" applyAlignment="1">
      <alignment horizontal="center"/>
    </xf>
    <xf numFmtId="166" fontId="0" fillId="0" borderId="0" xfId="0" applyNumberFormat="1"/>
    <xf numFmtId="0" fontId="0" fillId="6" borderId="0" xfId="0" applyFill="1"/>
    <xf numFmtId="0" fontId="13" fillId="6" borderId="0" xfId="0" applyFont="1" applyFill="1"/>
    <xf numFmtId="0" fontId="3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</cellXfs>
  <cellStyles count="5">
    <cellStyle name="Comma 2" xfId="1" xr:uid="{00000000-0005-0000-0000-000000000000}"/>
    <cellStyle name="Hyperlink" xfId="2" builtinId="8"/>
    <cellStyle name="Normal" xfId="0" builtinId="0"/>
    <cellStyle name="Normal 2" xfId="4" xr:uid="{00000000-0005-0000-0000-000003000000}"/>
    <cellStyle name="Normal 2 2 3" xfId="3" xr:uid="{00000000-0005-0000-0000-000004000000}"/>
  </cellStyles>
  <dxfs count="0"/>
  <tableStyles count="0" defaultTableStyle="TableStyleMedium2" defaultPivotStyle="PivotStyleLight16"/>
  <colors>
    <mruColors>
      <color rgb="FFFF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externalLink" Target="externalLinks/externalLink6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419100</xdr:colOff>
      <xdr:row>3</xdr:row>
      <xdr:rowOff>0</xdr:rowOff>
    </xdr:from>
    <xdr:to>
      <xdr:col>22</xdr:col>
      <xdr:colOff>275252</xdr:colOff>
      <xdr:row>37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91400" y="0"/>
          <a:ext cx="7780952" cy="66095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2</xdr:row>
      <xdr:rowOff>142875</xdr:rowOff>
    </xdr:from>
    <xdr:to>
      <xdr:col>22</xdr:col>
      <xdr:colOff>589562</xdr:colOff>
      <xdr:row>18</xdr:row>
      <xdr:rowOff>75827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523875"/>
          <a:ext cx="7904762" cy="29809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340519</xdr:colOff>
      <xdr:row>3</xdr:row>
      <xdr:rowOff>128588</xdr:rowOff>
    </xdr:from>
    <xdr:to>
      <xdr:col>18</xdr:col>
      <xdr:colOff>46748</xdr:colOff>
      <xdr:row>18</xdr:row>
      <xdr:rowOff>109183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43675" y="700088"/>
          <a:ext cx="6992854" cy="28380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314325</xdr:colOff>
      <xdr:row>2</xdr:row>
      <xdr:rowOff>180975</xdr:rowOff>
    </xdr:from>
    <xdr:to>
      <xdr:col>22</xdr:col>
      <xdr:colOff>69589</xdr:colOff>
      <xdr:row>29</xdr:row>
      <xdr:rowOff>148254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10825" y="561975"/>
          <a:ext cx="4632064" cy="5110779"/>
        </a:xfrm>
        <a:prstGeom prst="rect">
          <a:avLst/>
        </a:prstGeom>
      </xdr:spPr>
    </xdr:pic>
    <xdr:clientData/>
  </xdr:twoCellAnchor>
  <xdr:twoCellAnchor editAs="oneCell">
    <xdr:from>
      <xdr:col>5</xdr:col>
      <xdr:colOff>556279</xdr:colOff>
      <xdr:row>2</xdr:row>
      <xdr:rowOff>180975</xdr:rowOff>
    </xdr:from>
    <xdr:to>
      <xdr:col>14</xdr:col>
      <xdr:colOff>199199</xdr:colOff>
      <xdr:row>30</xdr:row>
      <xdr:rowOff>161069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66379" y="561975"/>
          <a:ext cx="5129320" cy="531409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59531</xdr:colOff>
      <xdr:row>34</xdr:row>
      <xdr:rowOff>95250</xdr:rowOff>
    </xdr:from>
    <xdr:to>
      <xdr:col>16</xdr:col>
      <xdr:colOff>142874</xdr:colOff>
      <xdr:row>74</xdr:row>
      <xdr:rowOff>14077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531" y="6572250"/>
          <a:ext cx="9798843" cy="7538827"/>
        </a:xfrm>
        <a:prstGeom prst="rect">
          <a:avLst/>
        </a:prstGeom>
      </xdr:spPr>
    </xdr:pic>
    <xdr:clientData/>
  </xdr:twoCellAnchor>
  <xdr:twoCellAnchor editAs="oneCell">
    <xdr:from>
      <xdr:col>0</xdr:col>
      <xdr:colOff>47623</xdr:colOff>
      <xdr:row>1</xdr:row>
      <xdr:rowOff>136858</xdr:rowOff>
    </xdr:from>
    <xdr:to>
      <xdr:col>16</xdr:col>
      <xdr:colOff>117364</xdr:colOff>
      <xdr:row>33</xdr:row>
      <xdr:rowOff>118008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3" y="327358"/>
          <a:ext cx="9785241" cy="6077150"/>
        </a:xfrm>
        <a:prstGeom prst="rect">
          <a:avLst/>
        </a:prstGeom>
      </xdr:spPr>
    </xdr:pic>
    <xdr:clientData/>
  </xdr:twoCellAnchor>
  <xdr:twoCellAnchor editAs="oneCell">
    <xdr:from>
      <xdr:col>16</xdr:col>
      <xdr:colOff>476250</xdr:colOff>
      <xdr:row>2</xdr:row>
      <xdr:rowOff>2</xdr:rowOff>
    </xdr:from>
    <xdr:to>
      <xdr:col>32</xdr:col>
      <xdr:colOff>574848</xdr:colOff>
      <xdr:row>34</xdr:row>
      <xdr:rowOff>157598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91750" y="381002"/>
          <a:ext cx="9814098" cy="6253596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36</xdr:row>
      <xdr:rowOff>1</xdr:rowOff>
    </xdr:from>
    <xdr:to>
      <xdr:col>32</xdr:col>
      <xdr:colOff>393186</xdr:colOff>
      <xdr:row>72</xdr:row>
      <xdr:rowOff>107157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22720" y="6858001"/>
          <a:ext cx="9501466" cy="69651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20</xdr:col>
      <xdr:colOff>84196</xdr:colOff>
      <xdr:row>119</xdr:row>
      <xdr:rowOff>27548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478000"/>
          <a:ext cx="12228571" cy="821904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</xdr:colOff>
      <xdr:row>2</xdr:row>
      <xdr:rowOff>171450</xdr:rowOff>
    </xdr:from>
    <xdr:to>
      <xdr:col>19</xdr:col>
      <xdr:colOff>293260</xdr:colOff>
      <xdr:row>32</xdr:row>
      <xdr:rowOff>65720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05525" y="552450"/>
          <a:ext cx="5770135" cy="5609270"/>
        </a:xfrm>
        <a:prstGeom prst="rect">
          <a:avLst/>
        </a:prstGeom>
      </xdr:spPr>
    </xdr:pic>
    <xdr:clientData/>
  </xdr:twoCellAnchor>
  <xdr:twoCellAnchor editAs="oneCell">
    <xdr:from>
      <xdr:col>29</xdr:col>
      <xdr:colOff>202405</xdr:colOff>
      <xdr:row>2</xdr:row>
      <xdr:rowOff>154781</xdr:rowOff>
    </xdr:from>
    <xdr:to>
      <xdr:col>36</xdr:col>
      <xdr:colOff>358847</xdr:colOff>
      <xdr:row>32</xdr:row>
      <xdr:rowOff>98841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11749" y="535781"/>
          <a:ext cx="4406973" cy="565906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</xdr:row>
      <xdr:rowOff>0</xdr:rowOff>
    </xdr:from>
    <xdr:to>
      <xdr:col>18</xdr:col>
      <xdr:colOff>561295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0" y="6286500"/>
          <a:ext cx="5438095" cy="5885714"/>
        </a:xfrm>
        <a:prstGeom prst="rect">
          <a:avLst/>
        </a:prstGeom>
      </xdr:spPr>
    </xdr:pic>
    <xdr:clientData/>
  </xdr:twoCellAnchor>
  <xdr:twoCellAnchor editAs="oneCell">
    <xdr:from>
      <xdr:col>19</xdr:col>
      <xdr:colOff>381001</xdr:colOff>
      <xdr:row>3</xdr:row>
      <xdr:rowOff>0</xdr:rowOff>
    </xdr:from>
    <xdr:to>
      <xdr:col>29</xdr:col>
      <xdr:colOff>38937</xdr:colOff>
      <xdr:row>32</xdr:row>
      <xdr:rowOff>59531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18157" y="571500"/>
          <a:ext cx="5730124" cy="5584031"/>
        </a:xfrm>
        <a:prstGeom prst="rect">
          <a:avLst/>
        </a:prstGeom>
      </xdr:spPr>
    </xdr:pic>
    <xdr:clientData/>
  </xdr:twoCellAnchor>
  <xdr:twoCellAnchor editAs="oneCell">
    <xdr:from>
      <xdr:col>19</xdr:col>
      <xdr:colOff>226219</xdr:colOff>
      <xdr:row>33</xdr:row>
      <xdr:rowOff>23813</xdr:rowOff>
    </xdr:from>
    <xdr:to>
      <xdr:col>35</xdr:col>
      <xdr:colOff>34528</xdr:colOff>
      <xdr:row>57</xdr:row>
      <xdr:rowOff>51813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63375" y="6310313"/>
          <a:ext cx="9523809" cy="460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65</xdr:row>
      <xdr:rowOff>0</xdr:rowOff>
    </xdr:from>
    <xdr:to>
      <xdr:col>21</xdr:col>
      <xdr:colOff>339642</xdr:colOff>
      <xdr:row>89</xdr:row>
      <xdr:rowOff>66095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72188" y="12382500"/>
          <a:ext cx="7019048" cy="4638095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65</xdr:row>
      <xdr:rowOff>0</xdr:rowOff>
    </xdr:from>
    <xdr:to>
      <xdr:col>33</xdr:col>
      <xdr:colOff>425356</xdr:colOff>
      <xdr:row>82</xdr:row>
      <xdr:rowOff>132929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58813" y="12382500"/>
          <a:ext cx="7104762" cy="337142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90</xdr:row>
      <xdr:rowOff>0</xdr:rowOff>
    </xdr:from>
    <xdr:to>
      <xdr:col>27</xdr:col>
      <xdr:colOff>315377</xdr:colOff>
      <xdr:row>127</xdr:row>
      <xdr:rowOff>37214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72188" y="17145000"/>
          <a:ext cx="10638095" cy="70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128</xdr:row>
      <xdr:rowOff>0</xdr:rowOff>
    </xdr:from>
    <xdr:to>
      <xdr:col>27</xdr:col>
      <xdr:colOff>48710</xdr:colOff>
      <xdr:row>164</xdr:row>
      <xdr:rowOff>189619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72188" y="24384000"/>
          <a:ext cx="10371428" cy="704761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166</xdr:row>
      <xdr:rowOff>0</xdr:rowOff>
    </xdr:from>
    <xdr:to>
      <xdr:col>27</xdr:col>
      <xdr:colOff>10615</xdr:colOff>
      <xdr:row>202</xdr:row>
      <xdr:rowOff>103905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B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72188" y="31623000"/>
          <a:ext cx="10333333" cy="69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203</xdr:row>
      <xdr:rowOff>0</xdr:rowOff>
    </xdr:from>
    <xdr:to>
      <xdr:col>27</xdr:col>
      <xdr:colOff>1091</xdr:colOff>
      <xdr:row>240</xdr:row>
      <xdr:rowOff>27690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B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72188" y="38671500"/>
          <a:ext cx="10323809" cy="707619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241</xdr:row>
      <xdr:rowOff>0</xdr:rowOff>
    </xdr:from>
    <xdr:to>
      <xdr:col>27</xdr:col>
      <xdr:colOff>20139</xdr:colOff>
      <xdr:row>265</xdr:row>
      <xdr:rowOff>94667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B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72188" y="45910500"/>
          <a:ext cx="10342857" cy="466666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66675</xdr:colOff>
      <xdr:row>9</xdr:row>
      <xdr:rowOff>85725</xdr:rowOff>
    </xdr:from>
    <xdr:to>
      <xdr:col>12</xdr:col>
      <xdr:colOff>361304</xdr:colOff>
      <xdr:row>29</xdr:row>
      <xdr:rowOff>28106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34050" y="1800225"/>
          <a:ext cx="5171429" cy="37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0</xdr:row>
      <xdr:rowOff>76200</xdr:rowOff>
    </xdr:from>
    <xdr:to>
      <xdr:col>12</xdr:col>
      <xdr:colOff>456540</xdr:colOff>
      <xdr:row>9</xdr:row>
      <xdr:rowOff>9319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24525" y="76200"/>
          <a:ext cx="5276190" cy="16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30</xdr:row>
      <xdr:rowOff>19050</xdr:rowOff>
    </xdr:from>
    <xdr:to>
      <xdr:col>12</xdr:col>
      <xdr:colOff>99465</xdr:colOff>
      <xdr:row>37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53100" y="5734050"/>
          <a:ext cx="4890540" cy="138112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arzm/Dropbox/Fellowship%201960-2015%20PFU%20database/Data/Machines%20-%20Data/Blast%20oxygen%20furnaces/Blast%20oxygen%20furnace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istrador/Downloads/Energ&#237;a%20inputs%20v3.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kh-shs/Downloads/Energ&#237;a%20inputs%20v6.4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kh-shs/Downloads/Energ&#237;a%20inputs%20v6.21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ekh-shs/Downloads/Energ&#237;a%20inputs%20v4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GNR/Reports/31x_32x_33(globaux%202010)/index_31x_32x_3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FIN_ETA"/>
      <sheetName val="Calcs"/>
      <sheetName val="Meyers_1993"/>
      <sheetName val="Mernier_1984"/>
      <sheetName val="Johansson_2012"/>
      <sheetName val="DOE_2015"/>
      <sheetName val="Krishnan_2013"/>
      <sheetName val="Sargsyan_2008"/>
      <sheetName val="Freuhan_2000"/>
      <sheetName val="WorldSteel"/>
      <sheetName val="Bravard_1972"/>
      <sheetName val="Jochem_2000"/>
      <sheetName val="Ayres_2006"/>
      <sheetName val="IndianMOP_2015"/>
      <sheetName val="Units"/>
      <sheetName val="Hajidavalloo_2013"/>
      <sheetName val="Blanchard_2011"/>
      <sheetName val="Hernandez_2018"/>
      <sheetName val="de Beer_1998"/>
      <sheetName val="Kumar_2020"/>
      <sheetName val="ChemExergy"/>
      <sheetName val="Calcs_ChemEx"/>
      <sheetName val="ChemEnergy"/>
      <sheetName val="Figur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2">
          <cell r="C2">
            <v>7.9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Conversores"/>
      <sheetName val="Animal"/>
      <sheetName val="Labor"/>
      <sheetName val="Fuels+"/>
      <sheetName val="Electricity+"/>
      <sheetName val="Materials+"/>
      <sheetName val="Maquinaria"/>
      <sheetName val="N"/>
      <sheetName val="P+"/>
      <sheetName val="K"/>
      <sheetName val="Pesticidas"/>
      <sheetName val="Irrigation"/>
      <sheetName val="Seeds"/>
      <sheetName val="Buidings"/>
      <sheetName val="Greenhouses"/>
      <sheetName val="Transport"/>
      <sheetName val="Livestock"/>
      <sheetName val="SOM"/>
      <sheetName val="Estiércol"/>
      <sheetName val="Nebraska"/>
      <sheetName val="PK FAOstat"/>
      <sheetName val="Shapouri 2002"/>
      <sheetName val="Energy intensity"/>
      <sheetName val="CED Ecoinvent"/>
    </sheetNames>
    <sheetDataSet>
      <sheetData sheetId="0" refreshError="1"/>
      <sheetData sheetId="1" refreshError="1">
        <row r="2">
          <cell r="F2">
            <v>1.055056</v>
          </cell>
        </row>
        <row r="9">
          <cell r="L9">
            <v>0.79960317460317454</v>
          </cell>
          <cell r="N9">
            <v>40.299999999999997</v>
          </cell>
        </row>
        <row r="10">
          <cell r="N10">
            <v>36.840910000000001</v>
          </cell>
        </row>
        <row r="11">
          <cell r="M11">
            <v>22.4</v>
          </cell>
        </row>
        <row r="15">
          <cell r="F15">
            <v>3.5999999997119998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Conversores"/>
      <sheetName val="Notes"/>
      <sheetName val="Animal"/>
      <sheetName val="Labor"/>
      <sheetName val="Fuels+"/>
      <sheetName val="Electricity+"/>
      <sheetName val="Materials+"/>
      <sheetName val="Maquinaria"/>
      <sheetName val="N"/>
      <sheetName val="P+"/>
      <sheetName val="K"/>
      <sheetName val="Pesticidas"/>
      <sheetName val="Irrigation"/>
      <sheetName val="Seeds"/>
      <sheetName val="GH-buildings"/>
      <sheetName val="Transport"/>
      <sheetName val="Feed"/>
      <sheetName val="Livestock"/>
      <sheetName val="SOM"/>
      <sheetName val="Estiércol"/>
      <sheetName val="Nebraska"/>
      <sheetName val="PK FAOstat"/>
      <sheetName val="Shapouri 2002"/>
      <sheetName val="Energy intensity"/>
      <sheetName val="CED Ecoinvent"/>
      <sheetName val="Template"/>
    </sheetNames>
    <sheetDataSet>
      <sheetData sheetId="0"/>
      <sheetData sheetId="1">
        <row r="5">
          <cell r="W5">
            <v>70.142337662337667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Conversores"/>
      <sheetName val="Notes"/>
      <sheetName val="Animal"/>
      <sheetName val="Labor"/>
      <sheetName val="Fuels+"/>
      <sheetName val="Electricity+"/>
      <sheetName val="Materials+"/>
      <sheetName val="Maquinaria"/>
      <sheetName val="N"/>
      <sheetName val="P+"/>
      <sheetName val="K"/>
      <sheetName val="Pesticidas"/>
      <sheetName val="Irrigation"/>
      <sheetName val="Seeds"/>
      <sheetName val="GH-buildings"/>
      <sheetName val="Transport"/>
      <sheetName val="Feed"/>
      <sheetName val="Livestock"/>
      <sheetName val="SOM"/>
      <sheetName val="Estiércol"/>
      <sheetName val="Nebraska"/>
      <sheetName val="PK FAOstat"/>
      <sheetName val="Shapouri 2002"/>
      <sheetName val="Energy intensity"/>
      <sheetName val="CED Ecoinvent"/>
      <sheetName val="Template"/>
    </sheetNames>
    <sheetDataSet>
      <sheetData sheetId="0" refreshError="1"/>
      <sheetData sheetId="1">
        <row r="3">
          <cell r="M3">
            <v>46.2</v>
          </cell>
        </row>
        <row r="4">
          <cell r="M4">
            <v>47.1</v>
          </cell>
        </row>
        <row r="5">
          <cell r="M5">
            <v>45.7</v>
          </cell>
        </row>
        <row r="9">
          <cell r="M9">
            <v>50.4</v>
          </cell>
        </row>
      </sheetData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Conversores"/>
      <sheetName val="Animal"/>
      <sheetName val="Labor"/>
      <sheetName val="Fuels+"/>
      <sheetName val="Electricity+"/>
      <sheetName val="Materials+"/>
      <sheetName val="Maquinaria"/>
      <sheetName val="N"/>
      <sheetName val="P+"/>
      <sheetName val="K"/>
      <sheetName val="Pesticidas"/>
      <sheetName val="Irrigation"/>
      <sheetName val="Seeds"/>
      <sheetName val="Buidings"/>
      <sheetName val="Greenhouses"/>
      <sheetName val="Transport"/>
      <sheetName val="Feed"/>
      <sheetName val="Livestock"/>
      <sheetName val="SOM"/>
      <sheetName val="Estiércol"/>
      <sheetName val="Nebraska"/>
      <sheetName val="PK FAOstat"/>
      <sheetName val="Shapouri 2002"/>
      <sheetName val="Energy intensity"/>
      <sheetName val="CED Ecoinvent"/>
    </sheetNames>
    <sheetDataSet>
      <sheetData sheetId="0"/>
      <sheetData sheetId="1">
        <row r="5">
          <cell r="N5">
            <v>38.566230000000004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_me"/>
      <sheetName val="Index"/>
      <sheetName val="33"/>
      <sheetName val="Graph 33"/>
      <sheetName val="Configuration"/>
      <sheetName val="MD"/>
      <sheetName val="Configurations save"/>
    </sheetNames>
    <sheetDataSet>
      <sheetData sheetId="0"/>
      <sheetData sheetId="1"/>
      <sheetData sheetId="2"/>
      <sheetData sheetId="3"/>
      <sheetData sheetId="4"/>
      <sheetData sheetId="5">
        <row r="2">
          <cell r="D2" t="str">
            <v>All GNR Participants</v>
          </cell>
        </row>
        <row r="3">
          <cell r="D3" t="str">
            <v>AALBORG PORTLAND</v>
          </cell>
        </row>
        <row r="4">
          <cell r="D4" t="str">
            <v>ASH GROVE CEMENT</v>
          </cell>
        </row>
        <row r="5">
          <cell r="D5" t="str">
            <v>BIO BIO</v>
          </cell>
        </row>
        <row r="6">
          <cell r="D6" t="str">
            <v>BUZZI UNICEM</v>
          </cell>
        </row>
        <row r="7">
          <cell r="D7" t="str">
            <v>CALME</v>
          </cell>
        </row>
        <row r="8">
          <cell r="D8" t="str">
            <v>CEMENT HRANICE</v>
          </cell>
        </row>
        <row r="9">
          <cell r="D9" t="str">
            <v>CEMENTERIA DI MONSELICE</v>
          </cell>
        </row>
        <row r="10">
          <cell r="D10" t="str">
            <v>CEMENTI DELLA LUCANIA</v>
          </cell>
        </row>
        <row r="11">
          <cell r="D11" t="str">
            <v>CEMENTI MOCCIA</v>
          </cell>
        </row>
        <row r="12">
          <cell r="D12" t="str">
            <v>CEMENTIR</v>
          </cell>
        </row>
        <row r="13">
          <cell r="D13" t="str">
            <v>CEMENTIROSSI</v>
          </cell>
        </row>
        <row r="14">
          <cell r="D14" t="str">
            <v>CEMENTIZILLO</v>
          </cell>
        </row>
        <row r="15">
          <cell r="D15" t="str">
            <v>CEMENTOS DEL NORTE</v>
          </cell>
        </row>
        <row r="16">
          <cell r="D16" t="str">
            <v>CEMENTOS MOLINS</v>
          </cell>
        </row>
        <row r="17">
          <cell r="D17" t="str">
            <v>CEMENTOS PROGRESO</v>
          </cell>
        </row>
        <row r="18">
          <cell r="D18" t="str">
            <v>CEMENTOWNIA ODRA</v>
          </cell>
        </row>
        <row r="19">
          <cell r="D19" t="str">
            <v>CEMENTOWNIA WARTA</v>
          </cell>
        </row>
        <row r="20">
          <cell r="D20" t="str">
            <v>CEMEX</v>
          </cell>
        </row>
        <row r="21">
          <cell r="D21" t="str">
            <v>CHIMBORAZO</v>
          </cell>
        </row>
        <row r="22">
          <cell r="D22" t="str">
            <v>CIMALUX</v>
          </cell>
        </row>
        <row r="23">
          <cell r="D23" t="str">
            <v>CIMENTOS LIZ</v>
          </cell>
        </row>
        <row r="24">
          <cell r="D24" t="str">
            <v>CIMPOR</v>
          </cell>
        </row>
        <row r="25">
          <cell r="D25" t="str">
            <v>COLACEM</v>
          </cell>
        </row>
        <row r="26">
          <cell r="D26" t="str">
            <v>COMODORO RIVADAVIA</v>
          </cell>
        </row>
        <row r="27">
          <cell r="D27" t="str">
            <v>CRH</v>
          </cell>
        </row>
        <row r="28">
          <cell r="D28" t="str">
            <v>DYCKERHOFF POLSKA</v>
          </cell>
        </row>
        <row r="29">
          <cell r="D29" t="str">
            <v>GMUNDNER</v>
          </cell>
        </row>
        <row r="30">
          <cell r="D30" t="str">
            <v>GUAPAN</v>
          </cell>
        </row>
        <row r="31">
          <cell r="D31" t="str">
            <v>HEIDELBERG CEMENT</v>
          </cell>
        </row>
        <row r="32">
          <cell r="D32" t="str">
            <v>HOLCIM</v>
          </cell>
        </row>
        <row r="33">
          <cell r="D33" t="str">
            <v>INTERCEMENT</v>
          </cell>
        </row>
        <row r="34">
          <cell r="D34" t="str">
            <v>ITALCEMENTI</v>
          </cell>
        </row>
        <row r="35">
          <cell r="D35" t="str">
            <v>KIRCHDORFER</v>
          </cell>
        </row>
        <row r="36">
          <cell r="D36" t="str">
            <v>LAFARGE</v>
          </cell>
        </row>
        <row r="37">
          <cell r="D37" t="str">
            <v>LEUBE</v>
          </cell>
        </row>
        <row r="38">
          <cell r="D38" t="str">
            <v>MELON</v>
          </cell>
        </row>
        <row r="39">
          <cell r="D39" t="str">
            <v>OFICEMEN</v>
          </cell>
        </row>
        <row r="40">
          <cell r="D40" t="str">
            <v>PORTLAND VALDERRIVAS</v>
          </cell>
        </row>
        <row r="41">
          <cell r="D41" t="str">
            <v>QUINN GROUP</v>
          </cell>
        </row>
        <row r="42">
          <cell r="D42" t="str">
            <v>SACCI</v>
          </cell>
        </row>
        <row r="43">
          <cell r="D43" t="str">
            <v>SCG CEMENT</v>
          </cell>
        </row>
        <row r="44">
          <cell r="D44" t="str">
            <v>SCHRETTER</v>
          </cell>
        </row>
        <row r="45">
          <cell r="D45" t="str">
            <v>SECIL</v>
          </cell>
        </row>
        <row r="46">
          <cell r="D46" t="str">
            <v>SHREE CEMENT</v>
          </cell>
        </row>
        <row r="47">
          <cell r="D47" t="str">
            <v>TAIHEIYO</v>
          </cell>
        </row>
        <row r="48">
          <cell r="D48" t="str">
            <v>TARMAC</v>
          </cell>
        </row>
        <row r="49">
          <cell r="D49" t="str">
            <v>TITAN</v>
          </cell>
        </row>
        <row r="50">
          <cell r="D50" t="str">
            <v>ULTRATECH CEMENT</v>
          </cell>
        </row>
        <row r="51">
          <cell r="D51" t="str">
            <v>VDZ</v>
          </cell>
        </row>
        <row r="52">
          <cell r="D52" t="str">
            <v>VICAT FRANCE</v>
          </cell>
        </row>
        <row r="53">
          <cell r="D53" t="str">
            <v>VICAT SWITZERLAND</v>
          </cell>
        </row>
        <row r="54">
          <cell r="D54" t="str">
            <v>VOTORANTIM</v>
          </cell>
        </row>
        <row r="55">
          <cell r="D55" t="str">
            <v>WOPFINGER</v>
          </cell>
        </row>
        <row r="56">
          <cell r="D56" t="str">
            <v>WUP</v>
          </cell>
        </row>
        <row r="57">
          <cell r="D57" t="str">
            <v>YATAI</v>
          </cell>
        </row>
      </sheetData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worldsteel.org/en/dam/jcr:2306a7a7-331c-491a-99a6-a093fb6ca96a/Position_paper_climate_2020_vfinal.pdf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hyperlink" Target="https://www.energy.gov/sites/prod/files/2013/11/f4/theoretical_minimum_energies.pdf" TargetMode="External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iiasa.ac.at/web/home/research/Flagship-Projects/Global-Energy-Assessment/Global_Energy_Assessment_FullReport.pdf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beeindia.gov.in/sites/default/files/Iron%20and%20Steel.pdf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documents.worldbank.org/en/publication/documents-reports/documentdetail/573971468107682519/energy-efficiency-in-russia-untapped-reserves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s://www.energy.gov/eere/amo/downloads/bandwidth-study-us-iron-and-steel-manufacturing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34"/>
  <sheetViews>
    <sheetView tabSelected="1" workbookViewId="0">
      <selection activeCell="C8" sqref="C8"/>
    </sheetView>
  </sheetViews>
  <sheetFormatPr defaultColWidth="9.109375" defaultRowHeight="14.4" x14ac:dyDescent="0.3"/>
  <cols>
    <col min="1" max="16384" width="9.109375" style="38"/>
  </cols>
  <sheetData>
    <row r="1" spans="1:1" x14ac:dyDescent="0.3">
      <c r="A1" s="39" t="s">
        <v>87</v>
      </c>
    </row>
    <row r="2" spans="1:1" x14ac:dyDescent="0.3">
      <c r="A2" s="39" t="s">
        <v>88</v>
      </c>
    </row>
    <row r="3" spans="1:1" x14ac:dyDescent="0.3">
      <c r="A3" s="39" t="s">
        <v>89</v>
      </c>
    </row>
    <row r="4" spans="1:1" x14ac:dyDescent="0.3">
      <c r="A4" s="39" t="s">
        <v>90</v>
      </c>
    </row>
    <row r="5" spans="1:1" x14ac:dyDescent="0.3">
      <c r="A5" s="39" t="s">
        <v>91</v>
      </c>
    </row>
    <row r="6" spans="1:1" x14ac:dyDescent="0.3">
      <c r="A6" s="39" t="s">
        <v>92</v>
      </c>
    </row>
    <row r="7" spans="1:1" x14ac:dyDescent="0.3">
      <c r="A7" s="39" t="s">
        <v>93</v>
      </c>
    </row>
    <row r="8" spans="1:1" x14ac:dyDescent="0.3">
      <c r="A8" s="39" t="s">
        <v>94</v>
      </c>
    </row>
    <row r="9" spans="1:1" x14ac:dyDescent="0.3">
      <c r="A9" s="39" t="s">
        <v>73</v>
      </c>
    </row>
    <row r="10" spans="1:1" x14ac:dyDescent="0.3">
      <c r="A10" s="39"/>
    </row>
    <row r="11" spans="1:1" x14ac:dyDescent="0.3">
      <c r="A11" s="39" t="s">
        <v>82</v>
      </c>
    </row>
    <row r="12" spans="1:1" x14ac:dyDescent="0.3">
      <c r="A12" s="39" t="s">
        <v>83</v>
      </c>
    </row>
    <row r="13" spans="1:1" x14ac:dyDescent="0.3">
      <c r="A13" s="39" t="s">
        <v>84</v>
      </c>
    </row>
    <row r="14" spans="1:1" x14ac:dyDescent="0.3">
      <c r="A14" s="39" t="s">
        <v>85</v>
      </c>
    </row>
    <row r="15" spans="1:1" x14ac:dyDescent="0.3">
      <c r="A15" s="39" t="s">
        <v>86</v>
      </c>
    </row>
    <row r="16" spans="1:1" x14ac:dyDescent="0.3">
      <c r="A16" s="39" t="s">
        <v>73</v>
      </c>
    </row>
    <row r="18" spans="1:1" x14ac:dyDescent="0.3">
      <c r="A18" s="38" t="s">
        <v>74</v>
      </c>
    </row>
    <row r="19" spans="1:1" x14ac:dyDescent="0.3">
      <c r="A19" s="38" t="s">
        <v>75</v>
      </c>
    </row>
    <row r="20" spans="1:1" x14ac:dyDescent="0.3">
      <c r="A20" s="38" t="s">
        <v>76</v>
      </c>
    </row>
    <row r="21" spans="1:1" x14ac:dyDescent="0.3">
      <c r="A21" s="38" t="s">
        <v>77</v>
      </c>
    </row>
    <row r="22" spans="1:1" x14ac:dyDescent="0.3">
      <c r="A22" s="38" t="s">
        <v>78</v>
      </c>
    </row>
    <row r="23" spans="1:1" x14ac:dyDescent="0.3">
      <c r="A23" s="38" t="s">
        <v>79</v>
      </c>
    </row>
    <row r="24" spans="1:1" x14ac:dyDescent="0.3">
      <c r="A24" s="38" t="s">
        <v>73</v>
      </c>
    </row>
    <row r="34" spans="1:1" x14ac:dyDescent="0.3">
      <c r="A34" s="38" t="s">
        <v>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P2"/>
  <sheetViews>
    <sheetView zoomScale="80" zoomScaleNormal="80" workbookViewId="0">
      <selection activeCell="E10" sqref="E10"/>
    </sheetView>
  </sheetViews>
  <sheetFormatPr defaultColWidth="9.109375" defaultRowHeight="14.4" x14ac:dyDescent="0.3"/>
  <cols>
    <col min="1" max="1" width="12.109375" style="3" customWidth="1"/>
    <col min="2" max="2" width="11.6640625" style="3" bestFit="1" customWidth="1"/>
    <col min="3" max="3" width="10.109375" style="3" bestFit="1" customWidth="1"/>
    <col min="4" max="4" width="12.33203125" style="3" bestFit="1" customWidth="1"/>
    <col min="5" max="5" width="20.5546875" style="3" customWidth="1"/>
    <col min="6" max="6" width="15.5546875" style="3" customWidth="1"/>
    <col min="7" max="7" width="8.88671875" style="3" bestFit="1" customWidth="1"/>
    <col min="8" max="16384" width="9.109375" style="3"/>
  </cols>
  <sheetData>
    <row r="1" spans="1:68" s="35" customFormat="1" x14ac:dyDescent="0.3">
      <c r="A1" s="35" t="s">
        <v>24</v>
      </c>
      <c r="B1" s="35" t="s">
        <v>55</v>
      </c>
      <c r="C1" s="35" t="s">
        <v>56</v>
      </c>
      <c r="D1" s="35" t="s">
        <v>57</v>
      </c>
      <c r="E1" s="35" t="s">
        <v>25</v>
      </c>
      <c r="F1" s="35" t="s">
        <v>26</v>
      </c>
      <c r="G1" s="35" t="s">
        <v>54</v>
      </c>
      <c r="H1" s="35">
        <v>1960</v>
      </c>
      <c r="I1" s="35">
        <v>1961</v>
      </c>
      <c r="J1" s="35">
        <v>1962</v>
      </c>
      <c r="K1" s="35">
        <v>1963</v>
      </c>
      <c r="L1" s="35">
        <v>1964</v>
      </c>
      <c r="M1" s="35">
        <v>1965</v>
      </c>
      <c r="N1" s="35">
        <v>1966</v>
      </c>
      <c r="O1" s="35">
        <v>1967</v>
      </c>
      <c r="P1" s="35">
        <v>1968</v>
      </c>
      <c r="Q1" s="35">
        <v>1969</v>
      </c>
      <c r="R1" s="35">
        <v>1970</v>
      </c>
      <c r="S1" s="35">
        <v>1971</v>
      </c>
      <c r="T1" s="35">
        <v>1972</v>
      </c>
      <c r="U1" s="35">
        <v>1973</v>
      </c>
      <c r="V1" s="35">
        <v>1974</v>
      </c>
      <c r="W1" s="35">
        <v>1975</v>
      </c>
      <c r="X1" s="35">
        <v>1976</v>
      </c>
      <c r="Y1" s="35">
        <v>1977</v>
      </c>
      <c r="Z1" s="35">
        <v>1978</v>
      </c>
      <c r="AA1" s="35">
        <v>1979</v>
      </c>
      <c r="AB1" s="35">
        <v>1980</v>
      </c>
      <c r="AC1" s="35">
        <v>1981</v>
      </c>
      <c r="AD1" s="35">
        <v>1982</v>
      </c>
      <c r="AE1" s="35">
        <v>1983</v>
      </c>
      <c r="AF1" s="35">
        <v>1984</v>
      </c>
      <c r="AG1" s="35">
        <v>1985</v>
      </c>
      <c r="AH1" s="35">
        <v>1986</v>
      </c>
      <c r="AI1" s="35">
        <v>1987</v>
      </c>
      <c r="AJ1" s="35">
        <v>1988</v>
      </c>
      <c r="AK1" s="35">
        <v>1989</v>
      </c>
      <c r="AL1" s="35">
        <v>1990</v>
      </c>
      <c r="AM1" s="35">
        <v>1991</v>
      </c>
      <c r="AN1" s="35">
        <v>1992</v>
      </c>
      <c r="AO1" s="35">
        <v>1993</v>
      </c>
      <c r="AP1" s="35">
        <v>1994</v>
      </c>
      <c r="AQ1" s="35">
        <v>1995</v>
      </c>
      <c r="AR1" s="35">
        <v>1996</v>
      </c>
      <c r="AS1" s="35">
        <v>1997</v>
      </c>
      <c r="AT1" s="35">
        <v>1998</v>
      </c>
      <c r="AU1" s="35">
        <v>1999</v>
      </c>
      <c r="AV1" s="35">
        <v>2000</v>
      </c>
      <c r="AW1" s="35">
        <v>2001</v>
      </c>
      <c r="AX1" s="35">
        <v>2002</v>
      </c>
      <c r="AY1" s="35">
        <v>2003</v>
      </c>
      <c r="AZ1" s="35">
        <v>2004</v>
      </c>
      <c r="BA1" s="35">
        <v>2005</v>
      </c>
      <c r="BB1" s="35">
        <v>2006</v>
      </c>
      <c r="BC1" s="35">
        <v>2007</v>
      </c>
      <c r="BD1" s="35">
        <v>2008</v>
      </c>
      <c r="BE1" s="35">
        <v>2009</v>
      </c>
      <c r="BF1" s="35">
        <v>2010</v>
      </c>
      <c r="BG1" s="35">
        <v>2011</v>
      </c>
      <c r="BH1" s="35">
        <v>2012</v>
      </c>
      <c r="BI1" s="35">
        <v>2013</v>
      </c>
      <c r="BJ1" s="35">
        <v>2014</v>
      </c>
      <c r="BK1" s="35">
        <v>2015</v>
      </c>
      <c r="BL1" s="35">
        <v>2016</v>
      </c>
      <c r="BM1" s="35">
        <v>2017</v>
      </c>
      <c r="BN1" s="35">
        <v>2018</v>
      </c>
      <c r="BO1" s="35">
        <v>2019</v>
      </c>
      <c r="BP1" s="35">
        <v>2020</v>
      </c>
    </row>
    <row r="2" spans="1:68" x14ac:dyDescent="0.3">
      <c r="A2" s="3" t="s">
        <v>81</v>
      </c>
      <c r="B2" s="36" t="s">
        <v>58</v>
      </c>
      <c r="C2" s="36" t="s">
        <v>59</v>
      </c>
      <c r="D2" s="36" t="s">
        <v>60</v>
      </c>
      <c r="E2" s="3" t="s">
        <v>62</v>
      </c>
      <c r="F2" s="3" t="s">
        <v>80</v>
      </c>
      <c r="G2" s="3" t="s">
        <v>61</v>
      </c>
      <c r="H2" s="11">
        <f t="array" ref="H2:BP2">TRANSPOSE(Calcs!L4:L64)</f>
        <v>9.6296296296296297E-2</v>
      </c>
      <c r="I2" s="11">
        <v>9.7014925373134331E-2</v>
      </c>
      <c r="J2" s="11">
        <v>9.7744360902255634E-2</v>
      </c>
      <c r="K2" s="11">
        <v>9.8484848484848495E-2</v>
      </c>
      <c r="L2" s="11">
        <v>9.9236641221374058E-2</v>
      </c>
      <c r="M2" s="11">
        <v>0.1</v>
      </c>
      <c r="N2" s="11">
        <v>0.1</v>
      </c>
      <c r="O2" s="11">
        <v>0.1</v>
      </c>
      <c r="P2" s="11">
        <v>0.1</v>
      </c>
      <c r="Q2" s="11">
        <v>0.1</v>
      </c>
      <c r="R2" s="11">
        <v>0.1</v>
      </c>
      <c r="S2" s="11">
        <v>0.10077519379844961</v>
      </c>
      <c r="T2" s="11">
        <v>0.1015625</v>
      </c>
      <c r="U2" s="11">
        <v>0.10236220472440946</v>
      </c>
      <c r="V2" s="11">
        <v>0.10317460317460318</v>
      </c>
      <c r="W2" s="11">
        <v>0.10400000000000001</v>
      </c>
      <c r="X2" s="11">
        <v>0.10400000000000001</v>
      </c>
      <c r="Y2" s="11">
        <v>0.10400000000000001</v>
      </c>
      <c r="Z2" s="11">
        <v>0.10400000000000001</v>
      </c>
      <c r="AA2" s="11">
        <v>0.10400000000000001</v>
      </c>
      <c r="AB2" s="11">
        <v>0.10400000000000001</v>
      </c>
      <c r="AC2" s="11">
        <v>0.10483870967741936</v>
      </c>
      <c r="AD2" s="11">
        <v>0.1056910569105691</v>
      </c>
      <c r="AE2" s="11">
        <v>0.10655737704918034</v>
      </c>
      <c r="AF2" s="11">
        <v>0.10743801652892562</v>
      </c>
      <c r="AG2" s="11">
        <v>0.10833333333333334</v>
      </c>
      <c r="AH2" s="11">
        <v>0.10833333333333334</v>
      </c>
      <c r="AI2" s="11">
        <v>0.10833333333333334</v>
      </c>
      <c r="AJ2" s="11">
        <v>0.10833333333333334</v>
      </c>
      <c r="AK2" s="11">
        <v>0.10833333333333334</v>
      </c>
      <c r="AL2" s="11">
        <v>0.10833333333333334</v>
      </c>
      <c r="AM2" s="11">
        <v>0.1092436974789916</v>
      </c>
      <c r="AN2" s="11">
        <v>0.11016949152542373</v>
      </c>
      <c r="AO2" s="11">
        <v>0.11111111111111112</v>
      </c>
      <c r="AP2" s="11">
        <v>0.11206896551724138</v>
      </c>
      <c r="AQ2" s="11">
        <v>0.11304347826086956</v>
      </c>
      <c r="AR2" s="11">
        <v>0.11304347826086956</v>
      </c>
      <c r="AS2" s="11">
        <v>0.11304347826086956</v>
      </c>
      <c r="AT2" s="11">
        <v>0.11304347826086956</v>
      </c>
      <c r="AU2" s="11">
        <v>0.11304347826086956</v>
      </c>
      <c r="AV2" s="11">
        <v>0.11304347826086956</v>
      </c>
      <c r="AW2" s="11">
        <v>0.11403508771929824</v>
      </c>
      <c r="AX2" s="11">
        <v>0.11504424778761062</v>
      </c>
      <c r="AY2" s="11">
        <v>0.11607142857142859</v>
      </c>
      <c r="AZ2" s="11">
        <v>0.11711711711711713</v>
      </c>
      <c r="BA2" s="11">
        <v>0.11818181818181818</v>
      </c>
      <c r="BB2" s="11">
        <v>0.11926605504587157</v>
      </c>
      <c r="BC2" s="11">
        <v>0.12037037037037036</v>
      </c>
      <c r="BD2" s="11">
        <v>0.13</v>
      </c>
      <c r="BE2" s="11">
        <v>0.125</v>
      </c>
      <c r="BF2" s="11">
        <v>0.13131313131313133</v>
      </c>
      <c r="BG2" s="11">
        <v>0.12745098039215688</v>
      </c>
      <c r="BH2" s="11">
        <v>0.125</v>
      </c>
      <c r="BI2" s="11">
        <v>0.12745098039215688</v>
      </c>
      <c r="BJ2" s="11">
        <v>0.13541666666666669</v>
      </c>
      <c r="BK2" s="11">
        <v>0.13541666666666669</v>
      </c>
      <c r="BL2" s="11">
        <v>0.13541666666666669</v>
      </c>
      <c r="BM2" s="11">
        <v>0.13541666666666669</v>
      </c>
      <c r="BN2" s="11">
        <v>0.13645906228131596</v>
      </c>
      <c r="BO2" s="11">
        <v>0.13757054899948751</v>
      </c>
      <c r="BP2" s="11">
        <v>0.13870029097963182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64"/>
  <sheetViews>
    <sheetView zoomScale="70" zoomScaleNormal="70" workbookViewId="0">
      <pane xSplit="1" topLeftCell="B1" activePane="topRight" state="frozen"/>
      <selection pane="topRight" activeCell="F4" sqref="F4"/>
    </sheetView>
  </sheetViews>
  <sheetFormatPr defaultRowHeight="14.4" x14ac:dyDescent="0.3"/>
  <cols>
    <col min="1" max="1" width="9.109375" style="3"/>
    <col min="2" max="7" width="25.88671875" style="3" customWidth="1"/>
    <col min="8" max="8" width="29.109375" style="3" bestFit="1" customWidth="1"/>
    <col min="9" max="9" width="29.109375" style="3" customWidth="1"/>
    <col min="10" max="10" width="14.5546875" style="3" customWidth="1"/>
    <col min="11" max="11" width="25.33203125" style="3" customWidth="1"/>
    <col min="12" max="12" width="14.5546875" style="3" customWidth="1"/>
    <col min="15" max="15" width="17.5546875" customWidth="1"/>
    <col min="16" max="16" width="23.109375" bestFit="1" customWidth="1"/>
    <col min="17" max="17" width="12.88671875" bestFit="1" customWidth="1"/>
    <col min="18" max="18" width="12.5546875" style="19" customWidth="1"/>
  </cols>
  <sheetData>
    <row r="1" spans="1:18" x14ac:dyDescent="0.3">
      <c r="J1" s="22" t="s">
        <v>27</v>
      </c>
      <c r="K1" s="22"/>
      <c r="L1" s="22"/>
      <c r="O1" s="27" t="s">
        <v>45</v>
      </c>
      <c r="P1" s="27"/>
      <c r="Q1" s="28"/>
    </row>
    <row r="2" spans="1:18" x14ac:dyDescent="0.3">
      <c r="B2" s="20" t="s">
        <v>30</v>
      </c>
      <c r="J2" s="20" t="s">
        <v>41</v>
      </c>
      <c r="K2" s="21"/>
      <c r="L2" s="20" t="s">
        <v>46</v>
      </c>
      <c r="O2" s="20" t="s">
        <v>41</v>
      </c>
      <c r="P2" s="20"/>
      <c r="Q2" s="20" t="s">
        <v>46</v>
      </c>
      <c r="R2" s="24"/>
    </row>
    <row r="3" spans="1:18" s="8" customFormat="1" ht="28.8" x14ac:dyDescent="0.3">
      <c r="A3" s="7" t="s">
        <v>2</v>
      </c>
      <c r="B3" s="7" t="s">
        <v>13</v>
      </c>
      <c r="C3" s="7" t="s">
        <v>15</v>
      </c>
      <c r="D3" s="7" t="s">
        <v>17</v>
      </c>
      <c r="E3" s="7" t="s">
        <v>14</v>
      </c>
      <c r="F3" s="7" t="s">
        <v>16</v>
      </c>
      <c r="G3" s="7" t="s">
        <v>18</v>
      </c>
      <c r="H3" s="7" t="s">
        <v>6</v>
      </c>
      <c r="I3" s="7"/>
      <c r="J3" s="23" t="s">
        <v>21</v>
      </c>
      <c r="K3" s="7" t="s">
        <v>47</v>
      </c>
      <c r="L3" s="23" t="s">
        <v>21</v>
      </c>
      <c r="O3" s="23" t="s">
        <v>21</v>
      </c>
      <c r="P3" s="7" t="s">
        <v>47</v>
      </c>
      <c r="Q3" s="23" t="s">
        <v>21</v>
      </c>
      <c r="R3" s="26"/>
    </row>
    <row r="4" spans="1:18" x14ac:dyDescent="0.3">
      <c r="A4" s="3">
        <v>1960</v>
      </c>
      <c r="B4" s="4">
        <f>WorldSteel!E7</f>
        <v>42</v>
      </c>
      <c r="C4" s="4">
        <f>WorldSteel!F7</f>
        <v>13.5</v>
      </c>
      <c r="D4" s="4">
        <f>WorldSteel!G7</f>
        <v>66</v>
      </c>
      <c r="E4" s="4">
        <v>42</v>
      </c>
      <c r="F4" s="4">
        <v>13.5</v>
      </c>
      <c r="G4" s="4">
        <v>66</v>
      </c>
      <c r="H4" s="3" t="s">
        <v>7</v>
      </c>
      <c r="J4" s="4">
        <f t="shared" ref="J4:J35" si="0">F4</f>
        <v>13.5</v>
      </c>
      <c r="K4" s="3" t="s">
        <v>7</v>
      </c>
      <c r="L4" s="11">
        <f>EAF_min/J4</f>
        <v>9.6296296296296297E-2</v>
      </c>
    </row>
    <row r="5" spans="1:18" x14ac:dyDescent="0.3">
      <c r="A5" s="3">
        <v>1961</v>
      </c>
      <c r="B5" s="4"/>
      <c r="C5" s="4"/>
      <c r="D5" s="4"/>
      <c r="E5" s="29">
        <f>E$4+((A5-A$4)*((E$9-E$4)/($A$9-$A$4)))</f>
        <v>41.6</v>
      </c>
      <c r="F5" s="29">
        <f>F$4+((A5-A$4)*((F$9-F$4)/(A$9-A$4)))</f>
        <v>13.4</v>
      </c>
      <c r="G5" s="29">
        <f>G$4+((E5-E$4)*((G$9-G$4)/(E$9-E$4)))</f>
        <v>65.599999999999994</v>
      </c>
      <c r="H5" s="30" t="s">
        <v>8</v>
      </c>
      <c r="J5" s="29">
        <f t="shared" si="0"/>
        <v>13.4</v>
      </c>
      <c r="K5" s="30" t="s">
        <v>8</v>
      </c>
      <c r="L5" s="11">
        <f t="shared" ref="L5:L35" si="1">EAF_min/J5</f>
        <v>9.7014925373134331E-2</v>
      </c>
    </row>
    <row r="6" spans="1:18" x14ac:dyDescent="0.3">
      <c r="A6" s="3">
        <v>1962</v>
      </c>
      <c r="B6" s="4"/>
      <c r="C6" s="4"/>
      <c r="D6" s="4"/>
      <c r="E6" s="29">
        <f>E$4+((A6-A$4)*((E$9-E$4)/($A$9-$A$4)))</f>
        <v>41.2</v>
      </c>
      <c r="F6" s="29">
        <f>F$4+((A6-A$4)*((F$9-F$4)/(A$9-A$4)))</f>
        <v>13.3</v>
      </c>
      <c r="G6" s="29">
        <f>G$4+((E6-E$4)*((G$9-G$4)/(E$9-E$4)))</f>
        <v>65.2</v>
      </c>
      <c r="H6" s="30" t="s">
        <v>8</v>
      </c>
      <c r="J6" s="29">
        <f t="shared" si="0"/>
        <v>13.3</v>
      </c>
      <c r="K6" s="30" t="s">
        <v>8</v>
      </c>
      <c r="L6" s="11">
        <f t="shared" si="1"/>
        <v>9.7744360902255634E-2</v>
      </c>
    </row>
    <row r="7" spans="1:18" x14ac:dyDescent="0.3">
      <c r="A7" s="3">
        <v>1963</v>
      </c>
      <c r="B7" s="4"/>
      <c r="C7" s="4"/>
      <c r="D7" s="4"/>
      <c r="E7" s="29">
        <f>E$4+((A7-A$4)*((E$9-E$4)/($A$9-$A$4)))</f>
        <v>40.799999999999997</v>
      </c>
      <c r="F7" s="29">
        <f>F$4+((A7-A$4)*((F$9-F$4)/(A$9-A$4)))</f>
        <v>13.2</v>
      </c>
      <c r="G7" s="29">
        <f>G$4+((E7-E$4)*((G$9-G$4)/(E$9-E$4)))</f>
        <v>64.8</v>
      </c>
      <c r="H7" s="30" t="s">
        <v>8</v>
      </c>
      <c r="J7" s="29">
        <f t="shared" si="0"/>
        <v>13.2</v>
      </c>
      <c r="K7" s="30" t="s">
        <v>8</v>
      </c>
      <c r="L7" s="11">
        <f t="shared" si="1"/>
        <v>9.8484848484848495E-2</v>
      </c>
    </row>
    <row r="8" spans="1:18" x14ac:dyDescent="0.3">
      <c r="A8" s="3">
        <v>1964</v>
      </c>
      <c r="B8" s="4"/>
      <c r="C8" s="4"/>
      <c r="D8" s="4"/>
      <c r="E8" s="29">
        <f>E$4+((A8-A$4)*((E$9-E$4)/($A$9-$A$4)))</f>
        <v>40.4</v>
      </c>
      <c r="F8" s="29">
        <f>F$4+((A8-A$4)*((F$9-F$4)/(A$9-A$4)))</f>
        <v>13.1</v>
      </c>
      <c r="G8" s="29">
        <f>G$4+((E8-E$4)*((G$9-G$4)/(E$9-E$4)))</f>
        <v>64.400000000000006</v>
      </c>
      <c r="H8" s="30" t="s">
        <v>8</v>
      </c>
      <c r="J8" s="29">
        <f t="shared" si="0"/>
        <v>13.1</v>
      </c>
      <c r="K8" s="30" t="s">
        <v>8</v>
      </c>
      <c r="L8" s="11">
        <f t="shared" si="1"/>
        <v>9.9236641221374058E-2</v>
      </c>
    </row>
    <row r="9" spans="1:18" x14ac:dyDescent="0.3">
      <c r="A9" s="3">
        <v>1965</v>
      </c>
      <c r="B9" s="4">
        <f>WorldSteel!E8</f>
        <v>40</v>
      </c>
      <c r="C9" s="4">
        <f>WorldSteel!F8</f>
        <v>13</v>
      </c>
      <c r="D9" s="4">
        <f>WorldSteel!G8</f>
        <v>64</v>
      </c>
      <c r="E9" s="4">
        <v>40</v>
      </c>
      <c r="F9" s="4">
        <v>13</v>
      </c>
      <c r="G9" s="4">
        <v>64</v>
      </c>
      <c r="H9" s="3" t="s">
        <v>7</v>
      </c>
      <c r="J9" s="4">
        <f t="shared" si="0"/>
        <v>13</v>
      </c>
      <c r="K9" s="3" t="s">
        <v>7</v>
      </c>
      <c r="L9" s="11">
        <f t="shared" si="1"/>
        <v>0.1</v>
      </c>
    </row>
    <row r="10" spans="1:18" x14ac:dyDescent="0.3">
      <c r="A10" s="3">
        <v>1966</v>
      </c>
      <c r="B10" s="4"/>
      <c r="C10" s="4"/>
      <c r="D10" s="4"/>
      <c r="E10" s="29">
        <v>39.6</v>
      </c>
      <c r="F10" s="29">
        <v>13</v>
      </c>
      <c r="G10" s="29">
        <v>63.6</v>
      </c>
      <c r="H10" s="30" t="s">
        <v>8</v>
      </c>
      <c r="J10" s="29">
        <f t="shared" si="0"/>
        <v>13</v>
      </c>
      <c r="K10" s="30" t="s">
        <v>8</v>
      </c>
      <c r="L10" s="11">
        <f t="shared" si="1"/>
        <v>0.1</v>
      </c>
    </row>
    <row r="11" spans="1:18" x14ac:dyDescent="0.3">
      <c r="A11" s="3">
        <v>1967</v>
      </c>
      <c r="B11" s="4"/>
      <c r="C11" s="4"/>
      <c r="D11" s="4"/>
      <c r="E11" s="29">
        <v>39.200000000000003</v>
      </c>
      <c r="F11" s="29">
        <v>13</v>
      </c>
      <c r="G11" s="29">
        <v>63.2</v>
      </c>
      <c r="H11" s="30" t="s">
        <v>8</v>
      </c>
      <c r="J11" s="29">
        <f t="shared" si="0"/>
        <v>13</v>
      </c>
      <c r="K11" s="30" t="s">
        <v>8</v>
      </c>
      <c r="L11" s="11">
        <f t="shared" si="1"/>
        <v>0.1</v>
      </c>
    </row>
    <row r="12" spans="1:18" x14ac:dyDescent="0.3">
      <c r="A12" s="3">
        <v>1968</v>
      </c>
      <c r="B12" s="4"/>
      <c r="C12" s="4"/>
      <c r="D12" s="4"/>
      <c r="E12" s="29">
        <v>38.799999999999997</v>
      </c>
      <c r="F12" s="29">
        <v>13</v>
      </c>
      <c r="G12" s="29">
        <v>62.8</v>
      </c>
      <c r="H12" s="30" t="s">
        <v>8</v>
      </c>
      <c r="J12" s="29">
        <f t="shared" si="0"/>
        <v>13</v>
      </c>
      <c r="K12" s="30" t="s">
        <v>8</v>
      </c>
      <c r="L12" s="11">
        <f t="shared" si="1"/>
        <v>0.1</v>
      </c>
    </row>
    <row r="13" spans="1:18" x14ac:dyDescent="0.3">
      <c r="A13" s="3">
        <v>1969</v>
      </c>
      <c r="B13" s="4"/>
      <c r="C13" s="4"/>
      <c r="D13" s="4"/>
      <c r="E13" s="29">
        <v>38.4</v>
      </c>
      <c r="F13" s="29">
        <v>13</v>
      </c>
      <c r="G13" s="29">
        <v>62.4</v>
      </c>
      <c r="H13" s="30" t="s">
        <v>8</v>
      </c>
      <c r="J13" s="29">
        <f t="shared" si="0"/>
        <v>13</v>
      </c>
      <c r="K13" s="30" t="s">
        <v>8</v>
      </c>
      <c r="L13" s="11">
        <f t="shared" si="1"/>
        <v>0.1</v>
      </c>
    </row>
    <row r="14" spans="1:18" x14ac:dyDescent="0.3">
      <c r="A14" s="3">
        <v>1970</v>
      </c>
      <c r="B14" s="4">
        <f>WorldSteel!E9</f>
        <v>38</v>
      </c>
      <c r="C14" s="4">
        <f>WorldSteel!F9</f>
        <v>13</v>
      </c>
      <c r="D14" s="4">
        <f>WorldSteel!G9</f>
        <v>62</v>
      </c>
      <c r="E14" s="4">
        <v>38</v>
      </c>
      <c r="F14" s="4">
        <v>13</v>
      </c>
      <c r="G14" s="4">
        <v>62</v>
      </c>
      <c r="H14" s="3" t="s">
        <v>7</v>
      </c>
      <c r="J14" s="4">
        <f t="shared" si="0"/>
        <v>13</v>
      </c>
      <c r="K14" s="3" t="s">
        <v>7</v>
      </c>
      <c r="L14" s="11">
        <f t="shared" si="1"/>
        <v>0.1</v>
      </c>
    </row>
    <row r="15" spans="1:18" x14ac:dyDescent="0.3">
      <c r="A15" s="3">
        <v>1971</v>
      </c>
      <c r="B15" s="4"/>
      <c r="C15" s="4"/>
      <c r="D15" s="4"/>
      <c r="E15" s="29">
        <v>37.6</v>
      </c>
      <c r="F15" s="29">
        <v>12.9</v>
      </c>
      <c r="G15" s="29">
        <v>61.6</v>
      </c>
      <c r="H15" s="30" t="s">
        <v>8</v>
      </c>
      <c r="J15" s="29">
        <f t="shared" si="0"/>
        <v>12.9</v>
      </c>
      <c r="K15" s="30" t="s">
        <v>8</v>
      </c>
      <c r="L15" s="11">
        <f t="shared" si="1"/>
        <v>0.10077519379844961</v>
      </c>
    </row>
    <row r="16" spans="1:18" x14ac:dyDescent="0.3">
      <c r="A16" s="3">
        <v>1972</v>
      </c>
      <c r="B16" s="4"/>
      <c r="C16" s="4"/>
      <c r="D16" s="4"/>
      <c r="E16" s="29">
        <v>37.200000000000003</v>
      </c>
      <c r="F16" s="29">
        <v>12.8</v>
      </c>
      <c r="G16" s="29">
        <v>61.2</v>
      </c>
      <c r="H16" s="30" t="s">
        <v>8</v>
      </c>
      <c r="J16" s="29">
        <f t="shared" si="0"/>
        <v>12.8</v>
      </c>
      <c r="K16" s="30" t="s">
        <v>8</v>
      </c>
      <c r="L16" s="11">
        <f t="shared" si="1"/>
        <v>0.1015625</v>
      </c>
    </row>
    <row r="17" spans="1:16" x14ac:dyDescent="0.3">
      <c r="A17" s="3">
        <v>1973</v>
      </c>
      <c r="B17" s="4"/>
      <c r="C17" s="4"/>
      <c r="D17" s="4"/>
      <c r="E17" s="29">
        <v>36.799999999999997</v>
      </c>
      <c r="F17" s="29">
        <v>12.7</v>
      </c>
      <c r="G17" s="29">
        <v>60.8</v>
      </c>
      <c r="H17" s="30" t="s">
        <v>8</v>
      </c>
      <c r="J17" s="29">
        <f t="shared" si="0"/>
        <v>12.7</v>
      </c>
      <c r="K17" s="30" t="s">
        <v>8</v>
      </c>
      <c r="L17" s="11">
        <f t="shared" si="1"/>
        <v>0.10236220472440946</v>
      </c>
    </row>
    <row r="18" spans="1:16" x14ac:dyDescent="0.3">
      <c r="A18" s="3">
        <v>1974</v>
      </c>
      <c r="B18" s="4"/>
      <c r="C18" s="4"/>
      <c r="D18" s="4"/>
      <c r="E18" s="29">
        <v>36.4</v>
      </c>
      <c r="F18" s="29">
        <v>12.6</v>
      </c>
      <c r="G18" s="29">
        <v>60.4</v>
      </c>
      <c r="H18" s="30" t="s">
        <v>8</v>
      </c>
      <c r="J18" s="29">
        <f t="shared" si="0"/>
        <v>12.6</v>
      </c>
      <c r="K18" s="30" t="s">
        <v>8</v>
      </c>
      <c r="L18" s="11">
        <f t="shared" si="1"/>
        <v>0.10317460317460318</v>
      </c>
    </row>
    <row r="19" spans="1:16" x14ac:dyDescent="0.3">
      <c r="A19" s="3">
        <v>1975</v>
      </c>
      <c r="B19" s="4">
        <f>WorldSteel!E10</f>
        <v>36</v>
      </c>
      <c r="C19" s="4">
        <f>WorldSteel!F10</f>
        <v>12.5</v>
      </c>
      <c r="D19" s="4">
        <f>WorldSteel!G10</f>
        <v>60</v>
      </c>
      <c r="E19" s="4">
        <v>36</v>
      </c>
      <c r="F19" s="4">
        <v>12.5</v>
      </c>
      <c r="G19" s="4">
        <v>60</v>
      </c>
      <c r="H19" s="3" t="s">
        <v>7</v>
      </c>
      <c r="J19" s="4">
        <f t="shared" si="0"/>
        <v>12.5</v>
      </c>
      <c r="K19" s="3" t="s">
        <v>7</v>
      </c>
      <c r="L19" s="11">
        <f t="shared" si="1"/>
        <v>0.10400000000000001</v>
      </c>
    </row>
    <row r="20" spans="1:16" x14ac:dyDescent="0.3">
      <c r="A20" s="3">
        <v>1976</v>
      </c>
      <c r="B20" s="4"/>
      <c r="C20" s="4"/>
      <c r="D20" s="4"/>
      <c r="E20" s="29">
        <v>35.6</v>
      </c>
      <c r="F20" s="29">
        <v>12.5</v>
      </c>
      <c r="G20" s="29">
        <v>59.6</v>
      </c>
      <c r="H20" s="30" t="s">
        <v>8</v>
      </c>
      <c r="J20" s="29">
        <f t="shared" si="0"/>
        <v>12.5</v>
      </c>
      <c r="K20" s="30" t="s">
        <v>8</v>
      </c>
      <c r="L20" s="11">
        <f t="shared" si="1"/>
        <v>0.10400000000000001</v>
      </c>
    </row>
    <row r="21" spans="1:16" x14ac:dyDescent="0.3">
      <c r="A21" s="3">
        <v>1977</v>
      </c>
      <c r="B21" s="4"/>
      <c r="C21" s="4"/>
      <c r="D21" s="4"/>
      <c r="E21" s="29">
        <v>35.200000000000003</v>
      </c>
      <c r="F21" s="29">
        <v>12.5</v>
      </c>
      <c r="G21" s="29">
        <v>59.2</v>
      </c>
      <c r="H21" s="30" t="s">
        <v>8</v>
      </c>
      <c r="J21" s="29">
        <f t="shared" si="0"/>
        <v>12.5</v>
      </c>
      <c r="K21" s="30" t="s">
        <v>8</v>
      </c>
      <c r="L21" s="11">
        <f t="shared" si="1"/>
        <v>0.10400000000000001</v>
      </c>
    </row>
    <row r="22" spans="1:16" x14ac:dyDescent="0.3">
      <c r="A22" s="3">
        <v>1978</v>
      </c>
      <c r="B22" s="4"/>
      <c r="C22" s="4"/>
      <c r="D22" s="4"/>
      <c r="E22" s="29">
        <v>34.799999999999997</v>
      </c>
      <c r="F22" s="29">
        <v>12.5</v>
      </c>
      <c r="G22" s="29">
        <v>58.8</v>
      </c>
      <c r="H22" s="30" t="s">
        <v>8</v>
      </c>
      <c r="J22" s="29">
        <f t="shared" si="0"/>
        <v>12.5</v>
      </c>
      <c r="K22" s="30" t="s">
        <v>8</v>
      </c>
      <c r="L22" s="11">
        <f t="shared" si="1"/>
        <v>0.10400000000000001</v>
      </c>
    </row>
    <row r="23" spans="1:16" x14ac:dyDescent="0.3">
      <c r="A23" s="3">
        <v>1979</v>
      </c>
      <c r="B23" s="4"/>
      <c r="C23" s="4"/>
      <c r="D23" s="4"/>
      <c r="E23" s="29">
        <v>34.4</v>
      </c>
      <c r="F23" s="29">
        <v>12.5</v>
      </c>
      <c r="G23" s="29">
        <v>58.4</v>
      </c>
      <c r="H23" s="30" t="s">
        <v>8</v>
      </c>
      <c r="J23" s="29">
        <f t="shared" si="0"/>
        <v>12.5</v>
      </c>
      <c r="K23" s="30" t="s">
        <v>8</v>
      </c>
      <c r="L23" s="11">
        <f t="shared" si="1"/>
        <v>0.10400000000000001</v>
      </c>
    </row>
    <row r="24" spans="1:16" s="19" customFormat="1" x14ac:dyDescent="0.3">
      <c r="A24" s="24">
        <v>1980</v>
      </c>
      <c r="B24" s="33">
        <f>WorldSteel!E11</f>
        <v>34</v>
      </c>
      <c r="C24" s="33">
        <f>WorldSteel!F11</f>
        <v>12.5</v>
      </c>
      <c r="D24" s="33">
        <f>WorldSteel!G11</f>
        <v>58</v>
      </c>
      <c r="E24" s="33">
        <v>34</v>
      </c>
      <c r="F24" s="33">
        <v>12.5</v>
      </c>
      <c r="G24" s="33">
        <v>58</v>
      </c>
      <c r="H24" s="24" t="s">
        <v>7</v>
      </c>
      <c r="I24" s="24"/>
      <c r="J24" s="33">
        <f t="shared" si="0"/>
        <v>12.5</v>
      </c>
      <c r="K24" s="24" t="s">
        <v>7</v>
      </c>
      <c r="L24" s="11">
        <f t="shared" si="1"/>
        <v>0.10400000000000001</v>
      </c>
      <c r="O24" s="33"/>
      <c r="P24" s="24"/>
    </row>
    <row r="25" spans="1:16" x14ac:dyDescent="0.3">
      <c r="A25" s="3">
        <v>1981</v>
      </c>
      <c r="B25" s="4"/>
      <c r="C25" s="4"/>
      <c r="D25" s="4"/>
      <c r="E25" s="29">
        <v>33.6</v>
      </c>
      <c r="F25" s="29">
        <v>12.4</v>
      </c>
      <c r="G25" s="29">
        <v>57.6</v>
      </c>
      <c r="H25" s="30" t="s">
        <v>8</v>
      </c>
      <c r="J25" s="29">
        <f t="shared" si="0"/>
        <v>12.4</v>
      </c>
      <c r="K25" s="30" t="s">
        <v>8</v>
      </c>
      <c r="L25" s="11">
        <f t="shared" si="1"/>
        <v>0.10483870967741936</v>
      </c>
      <c r="P25" s="3"/>
    </row>
    <row r="26" spans="1:16" x14ac:dyDescent="0.3">
      <c r="A26" s="3">
        <v>1982</v>
      </c>
      <c r="B26" s="4"/>
      <c r="C26" s="4"/>
      <c r="D26" s="4"/>
      <c r="E26" s="29">
        <v>33.200000000000003</v>
      </c>
      <c r="F26" s="29">
        <v>12.3</v>
      </c>
      <c r="G26" s="29">
        <v>57.2</v>
      </c>
      <c r="H26" s="30" t="s">
        <v>8</v>
      </c>
      <c r="J26" s="29">
        <f t="shared" si="0"/>
        <v>12.3</v>
      </c>
      <c r="K26" s="30" t="s">
        <v>8</v>
      </c>
      <c r="L26" s="11">
        <f t="shared" si="1"/>
        <v>0.1056910569105691</v>
      </c>
      <c r="P26" s="3"/>
    </row>
    <row r="27" spans="1:16" x14ac:dyDescent="0.3">
      <c r="A27" s="3">
        <v>1983</v>
      </c>
      <c r="B27" s="4"/>
      <c r="C27" s="4"/>
      <c r="D27" s="4"/>
      <c r="E27" s="29">
        <v>32.799999999999997</v>
      </c>
      <c r="F27" s="29">
        <v>12.2</v>
      </c>
      <c r="G27" s="29">
        <v>56.8</v>
      </c>
      <c r="H27" s="30" t="s">
        <v>8</v>
      </c>
      <c r="J27" s="29">
        <f t="shared" si="0"/>
        <v>12.2</v>
      </c>
      <c r="K27" s="30" t="s">
        <v>8</v>
      </c>
      <c r="L27" s="11">
        <f t="shared" si="1"/>
        <v>0.10655737704918034</v>
      </c>
      <c r="P27" s="3"/>
    </row>
    <row r="28" spans="1:16" x14ac:dyDescent="0.3">
      <c r="A28" s="3">
        <v>1984</v>
      </c>
      <c r="B28" s="4"/>
      <c r="C28" s="4"/>
      <c r="D28" s="4"/>
      <c r="E28" s="29">
        <v>32.4</v>
      </c>
      <c r="F28" s="29">
        <v>12.1</v>
      </c>
      <c r="G28" s="29">
        <v>56.4</v>
      </c>
      <c r="H28" s="30" t="s">
        <v>8</v>
      </c>
      <c r="J28" s="29">
        <f t="shared" si="0"/>
        <v>12.1</v>
      </c>
      <c r="K28" s="30" t="s">
        <v>8</v>
      </c>
      <c r="L28" s="11">
        <f t="shared" si="1"/>
        <v>0.10743801652892562</v>
      </c>
      <c r="P28" s="3"/>
    </row>
    <row r="29" spans="1:16" s="19" customFormat="1" x14ac:dyDescent="0.3">
      <c r="A29" s="24">
        <v>1985</v>
      </c>
      <c r="B29" s="33">
        <f>WorldSteel!E12</f>
        <v>32</v>
      </c>
      <c r="C29" s="33">
        <f>WorldSteel!F12</f>
        <v>12</v>
      </c>
      <c r="D29" s="33">
        <f>WorldSteel!G12</f>
        <v>56</v>
      </c>
      <c r="E29" s="33">
        <v>32</v>
      </c>
      <c r="F29" s="33">
        <v>12</v>
      </c>
      <c r="G29" s="33">
        <v>56</v>
      </c>
      <c r="H29" s="24" t="s">
        <v>7</v>
      </c>
      <c r="I29" s="24"/>
      <c r="J29" s="33">
        <f t="shared" si="0"/>
        <v>12</v>
      </c>
      <c r="K29" s="24" t="s">
        <v>7</v>
      </c>
      <c r="L29" s="11">
        <f t="shared" si="1"/>
        <v>0.10833333333333334</v>
      </c>
      <c r="O29" s="24"/>
      <c r="P29" s="24"/>
    </row>
    <row r="30" spans="1:16" x14ac:dyDescent="0.3">
      <c r="A30" s="3">
        <v>1986</v>
      </c>
      <c r="B30" s="4"/>
      <c r="C30" s="4"/>
      <c r="D30" s="4"/>
      <c r="E30" s="29">
        <v>31.6</v>
      </c>
      <c r="F30" s="29">
        <v>12</v>
      </c>
      <c r="G30" s="29">
        <v>55.2</v>
      </c>
      <c r="H30" s="30" t="s">
        <v>8</v>
      </c>
      <c r="J30" s="29">
        <f t="shared" si="0"/>
        <v>12</v>
      </c>
      <c r="K30" s="30" t="s">
        <v>8</v>
      </c>
      <c r="L30" s="11">
        <f t="shared" si="1"/>
        <v>0.10833333333333334</v>
      </c>
    </row>
    <row r="31" spans="1:16" x14ac:dyDescent="0.3">
      <c r="A31" s="3">
        <v>1987</v>
      </c>
      <c r="B31" s="4"/>
      <c r="C31" s="4"/>
      <c r="D31" s="4"/>
      <c r="E31" s="29">
        <v>31.2</v>
      </c>
      <c r="F31" s="29">
        <v>12</v>
      </c>
      <c r="G31" s="29">
        <v>54.4</v>
      </c>
      <c r="H31" s="30" t="s">
        <v>8</v>
      </c>
      <c r="J31" s="29">
        <f t="shared" si="0"/>
        <v>12</v>
      </c>
      <c r="K31" s="30" t="s">
        <v>8</v>
      </c>
      <c r="L31" s="11">
        <f t="shared" si="1"/>
        <v>0.10833333333333334</v>
      </c>
    </row>
    <row r="32" spans="1:16" x14ac:dyDescent="0.3">
      <c r="A32" s="3">
        <v>1988</v>
      </c>
      <c r="B32" s="4"/>
      <c r="C32" s="4"/>
      <c r="D32" s="4"/>
      <c r="E32" s="29">
        <v>30.8</v>
      </c>
      <c r="F32" s="29">
        <v>12</v>
      </c>
      <c r="G32" s="29">
        <v>53.6</v>
      </c>
      <c r="H32" s="30" t="s">
        <v>8</v>
      </c>
      <c r="J32" s="29">
        <f t="shared" si="0"/>
        <v>12</v>
      </c>
      <c r="K32" s="30" t="s">
        <v>8</v>
      </c>
      <c r="L32" s="11">
        <f t="shared" si="1"/>
        <v>0.10833333333333334</v>
      </c>
    </row>
    <row r="33" spans="1:12" x14ac:dyDescent="0.3">
      <c r="A33" s="3">
        <v>1989</v>
      </c>
      <c r="B33" s="4"/>
      <c r="C33" s="4"/>
      <c r="D33" s="4"/>
      <c r="E33" s="29">
        <v>30.4</v>
      </c>
      <c r="F33" s="29">
        <v>12</v>
      </c>
      <c r="G33" s="29">
        <v>52.8</v>
      </c>
      <c r="H33" s="30" t="s">
        <v>8</v>
      </c>
      <c r="J33" s="29">
        <f t="shared" si="0"/>
        <v>12</v>
      </c>
      <c r="K33" s="30" t="s">
        <v>8</v>
      </c>
      <c r="L33" s="11">
        <f t="shared" si="1"/>
        <v>0.10833333333333334</v>
      </c>
    </row>
    <row r="34" spans="1:12" x14ac:dyDescent="0.3">
      <c r="A34" s="3">
        <v>1990</v>
      </c>
      <c r="B34" s="4">
        <f>WorldSteel!E13</f>
        <v>30</v>
      </c>
      <c r="C34" s="4">
        <f>WorldSteel!F13</f>
        <v>12</v>
      </c>
      <c r="D34" s="4">
        <f>WorldSteel!G13</f>
        <v>52</v>
      </c>
      <c r="E34" s="4">
        <v>30</v>
      </c>
      <c r="F34" s="4">
        <v>12</v>
      </c>
      <c r="G34" s="4">
        <v>52</v>
      </c>
      <c r="H34" s="3" t="s">
        <v>7</v>
      </c>
      <c r="J34" s="4">
        <f t="shared" si="0"/>
        <v>12</v>
      </c>
      <c r="K34" s="3" t="s">
        <v>7</v>
      </c>
      <c r="L34" s="11">
        <f t="shared" si="1"/>
        <v>0.10833333333333334</v>
      </c>
    </row>
    <row r="35" spans="1:12" x14ac:dyDescent="0.3">
      <c r="A35" s="3">
        <v>1991</v>
      </c>
      <c r="B35" s="4"/>
      <c r="C35" s="4"/>
      <c r="D35" s="4"/>
      <c r="E35" s="29">
        <v>29.6</v>
      </c>
      <c r="F35" s="29">
        <v>11.9</v>
      </c>
      <c r="G35" s="29">
        <v>51.2</v>
      </c>
      <c r="H35" s="30" t="s">
        <v>8</v>
      </c>
      <c r="J35" s="29">
        <f t="shared" si="0"/>
        <v>11.9</v>
      </c>
      <c r="K35" s="30" t="s">
        <v>8</v>
      </c>
      <c r="L35" s="11">
        <f t="shared" si="1"/>
        <v>0.1092436974789916</v>
      </c>
    </row>
    <row r="36" spans="1:12" x14ac:dyDescent="0.3">
      <c r="A36" s="3">
        <v>1992</v>
      </c>
      <c r="B36" s="4"/>
      <c r="C36" s="4"/>
      <c r="D36" s="4"/>
      <c r="E36" s="29">
        <v>29.2</v>
      </c>
      <c r="F36" s="29">
        <v>11.8</v>
      </c>
      <c r="G36" s="29">
        <v>50.4</v>
      </c>
      <c r="H36" s="30" t="s">
        <v>8</v>
      </c>
      <c r="J36" s="29">
        <f t="shared" ref="J36:J64" si="2">F36</f>
        <v>11.8</v>
      </c>
      <c r="K36" s="30" t="s">
        <v>8</v>
      </c>
      <c r="L36" s="11">
        <f t="shared" ref="L36:L64" si="3">EAF_min/J36</f>
        <v>0.11016949152542373</v>
      </c>
    </row>
    <row r="37" spans="1:12" x14ac:dyDescent="0.3">
      <c r="A37" s="3">
        <v>1993</v>
      </c>
      <c r="B37" s="4"/>
      <c r="C37" s="4"/>
      <c r="D37" s="4"/>
      <c r="E37" s="29">
        <v>28.8</v>
      </c>
      <c r="F37" s="29">
        <v>11.7</v>
      </c>
      <c r="G37" s="29">
        <v>49.6</v>
      </c>
      <c r="H37" s="30" t="s">
        <v>8</v>
      </c>
      <c r="J37" s="29">
        <f t="shared" si="2"/>
        <v>11.7</v>
      </c>
      <c r="K37" s="30" t="s">
        <v>8</v>
      </c>
      <c r="L37" s="11">
        <f t="shared" si="3"/>
        <v>0.11111111111111112</v>
      </c>
    </row>
    <row r="38" spans="1:12" x14ac:dyDescent="0.3">
      <c r="A38" s="3">
        <v>1994</v>
      </c>
      <c r="B38" s="4"/>
      <c r="C38" s="4"/>
      <c r="D38" s="4"/>
      <c r="E38" s="29">
        <v>28.4</v>
      </c>
      <c r="F38" s="29">
        <v>11.6</v>
      </c>
      <c r="G38" s="29">
        <v>48.8</v>
      </c>
      <c r="H38" s="30" t="s">
        <v>8</v>
      </c>
      <c r="J38" s="29">
        <f t="shared" si="2"/>
        <v>11.6</v>
      </c>
      <c r="K38" s="30" t="s">
        <v>8</v>
      </c>
      <c r="L38" s="11">
        <f t="shared" si="3"/>
        <v>0.11206896551724138</v>
      </c>
    </row>
    <row r="39" spans="1:12" x14ac:dyDescent="0.3">
      <c r="A39" s="3">
        <v>1995</v>
      </c>
      <c r="B39" s="4">
        <f>WorldSteel!E14</f>
        <v>28</v>
      </c>
      <c r="C39" s="4">
        <f>WorldSteel!F14</f>
        <v>11.5</v>
      </c>
      <c r="D39" s="4">
        <f>WorldSteel!G14</f>
        <v>48</v>
      </c>
      <c r="E39" s="4">
        <v>28</v>
      </c>
      <c r="F39" s="4">
        <v>11.5</v>
      </c>
      <c r="G39" s="4">
        <v>48</v>
      </c>
      <c r="H39" s="3" t="s">
        <v>7</v>
      </c>
      <c r="J39" s="4">
        <f t="shared" si="2"/>
        <v>11.5</v>
      </c>
      <c r="K39" s="3" t="s">
        <v>7</v>
      </c>
      <c r="L39" s="11">
        <f t="shared" si="3"/>
        <v>0.11304347826086956</v>
      </c>
    </row>
    <row r="40" spans="1:12" x14ac:dyDescent="0.3">
      <c r="A40" s="3">
        <v>1996</v>
      </c>
      <c r="B40" s="4"/>
      <c r="C40" s="4"/>
      <c r="D40" s="4"/>
      <c r="E40" s="29">
        <v>27.6</v>
      </c>
      <c r="F40" s="29">
        <v>11.5</v>
      </c>
      <c r="G40" s="29">
        <v>47.64</v>
      </c>
      <c r="H40" s="30" t="s">
        <v>8</v>
      </c>
      <c r="J40" s="29">
        <f t="shared" si="2"/>
        <v>11.5</v>
      </c>
      <c r="K40" s="30" t="s">
        <v>8</v>
      </c>
      <c r="L40" s="11">
        <f t="shared" si="3"/>
        <v>0.11304347826086956</v>
      </c>
    </row>
    <row r="41" spans="1:12" x14ac:dyDescent="0.3">
      <c r="A41" s="3">
        <v>1997</v>
      </c>
      <c r="B41" s="4"/>
      <c r="C41" s="4"/>
      <c r="D41" s="4"/>
      <c r="E41" s="29">
        <v>27.2</v>
      </c>
      <c r="F41" s="29">
        <v>11.5</v>
      </c>
      <c r="G41" s="29">
        <v>47.28</v>
      </c>
      <c r="H41" s="30" t="s">
        <v>8</v>
      </c>
      <c r="J41" s="29">
        <f t="shared" si="2"/>
        <v>11.5</v>
      </c>
      <c r="K41" s="30" t="s">
        <v>8</v>
      </c>
      <c r="L41" s="11">
        <f t="shared" si="3"/>
        <v>0.11304347826086956</v>
      </c>
    </row>
    <row r="42" spans="1:12" x14ac:dyDescent="0.3">
      <c r="A42" s="3">
        <v>1998</v>
      </c>
      <c r="B42" s="4"/>
      <c r="C42" s="4"/>
      <c r="D42" s="4"/>
      <c r="E42" s="29">
        <v>26.8</v>
      </c>
      <c r="F42" s="29">
        <v>11.5</v>
      </c>
      <c r="G42" s="29">
        <v>46.92</v>
      </c>
      <c r="H42" s="30" t="s">
        <v>8</v>
      </c>
      <c r="J42" s="29">
        <f t="shared" si="2"/>
        <v>11.5</v>
      </c>
      <c r="K42" s="30" t="s">
        <v>8</v>
      </c>
      <c r="L42" s="11">
        <f t="shared" si="3"/>
        <v>0.11304347826086956</v>
      </c>
    </row>
    <row r="43" spans="1:12" x14ac:dyDescent="0.3">
      <c r="A43" s="3">
        <v>1999</v>
      </c>
      <c r="B43" s="4"/>
      <c r="C43" s="4"/>
      <c r="D43" s="4"/>
      <c r="E43" s="29">
        <v>26.4</v>
      </c>
      <c r="F43" s="29">
        <v>11.5</v>
      </c>
      <c r="G43" s="29">
        <v>46.56</v>
      </c>
      <c r="H43" s="30" t="s">
        <v>8</v>
      </c>
      <c r="J43" s="29">
        <f t="shared" si="2"/>
        <v>11.5</v>
      </c>
      <c r="K43" s="30" t="s">
        <v>8</v>
      </c>
      <c r="L43" s="11">
        <f t="shared" si="3"/>
        <v>0.11304347826086956</v>
      </c>
    </row>
    <row r="44" spans="1:12" x14ac:dyDescent="0.3">
      <c r="A44" s="3">
        <v>2000</v>
      </c>
      <c r="B44" s="4">
        <f>WorldSteel!E15</f>
        <v>26</v>
      </c>
      <c r="C44" s="4">
        <f>WorldSteel!F15</f>
        <v>11.5</v>
      </c>
      <c r="D44" s="4">
        <f>WorldSteel!G15</f>
        <v>46.2</v>
      </c>
      <c r="E44" s="4">
        <v>26</v>
      </c>
      <c r="F44" s="4">
        <v>11.5</v>
      </c>
      <c r="G44" s="4">
        <v>46.2</v>
      </c>
      <c r="H44" s="3" t="s">
        <v>7</v>
      </c>
      <c r="J44" s="4">
        <f t="shared" si="2"/>
        <v>11.5</v>
      </c>
      <c r="K44" s="3" t="s">
        <v>7</v>
      </c>
      <c r="L44" s="11">
        <f t="shared" si="3"/>
        <v>0.11304347826086956</v>
      </c>
    </row>
    <row r="45" spans="1:12" x14ac:dyDescent="0.3">
      <c r="A45" s="3">
        <v>2001</v>
      </c>
      <c r="B45" s="4"/>
      <c r="C45" s="4"/>
      <c r="D45" s="4"/>
      <c r="E45" s="29">
        <v>25.6</v>
      </c>
      <c r="F45" s="29">
        <v>11.4</v>
      </c>
      <c r="G45" s="29">
        <v>46.2</v>
      </c>
      <c r="H45" s="30" t="s">
        <v>8</v>
      </c>
      <c r="J45" s="29">
        <f t="shared" si="2"/>
        <v>11.4</v>
      </c>
      <c r="K45" s="30" t="s">
        <v>8</v>
      </c>
      <c r="L45" s="11">
        <f t="shared" si="3"/>
        <v>0.11403508771929824</v>
      </c>
    </row>
    <row r="46" spans="1:12" x14ac:dyDescent="0.3">
      <c r="A46" s="3">
        <v>2002</v>
      </c>
      <c r="B46" s="4"/>
      <c r="C46" s="4"/>
      <c r="D46" s="4"/>
      <c r="E46" s="29">
        <v>25.2</v>
      </c>
      <c r="F46" s="29">
        <v>11.3</v>
      </c>
      <c r="G46" s="29">
        <v>46.2</v>
      </c>
      <c r="H46" s="30" t="s">
        <v>8</v>
      </c>
      <c r="J46" s="29">
        <f t="shared" si="2"/>
        <v>11.3</v>
      </c>
      <c r="K46" s="30" t="s">
        <v>8</v>
      </c>
      <c r="L46" s="11">
        <f t="shared" si="3"/>
        <v>0.11504424778761062</v>
      </c>
    </row>
    <row r="47" spans="1:12" x14ac:dyDescent="0.3">
      <c r="A47" s="3">
        <v>2003</v>
      </c>
      <c r="B47" s="4"/>
      <c r="C47" s="4"/>
      <c r="D47" s="4"/>
      <c r="E47" s="29">
        <v>24.8</v>
      </c>
      <c r="F47" s="29">
        <v>11.2</v>
      </c>
      <c r="G47" s="29">
        <v>46.2</v>
      </c>
      <c r="H47" s="30" t="s">
        <v>8</v>
      </c>
      <c r="J47" s="29">
        <f t="shared" si="2"/>
        <v>11.2</v>
      </c>
      <c r="K47" s="30" t="s">
        <v>8</v>
      </c>
      <c r="L47" s="11">
        <f t="shared" si="3"/>
        <v>0.11607142857142859</v>
      </c>
    </row>
    <row r="48" spans="1:12" x14ac:dyDescent="0.3">
      <c r="A48" s="3">
        <v>2004</v>
      </c>
      <c r="B48" s="4"/>
      <c r="C48" s="4"/>
      <c r="D48" s="4"/>
      <c r="E48" s="29">
        <v>24.4</v>
      </c>
      <c r="F48" s="29">
        <v>11.1</v>
      </c>
      <c r="G48" s="29">
        <v>46.2</v>
      </c>
      <c r="H48" s="30" t="s">
        <v>8</v>
      </c>
      <c r="J48" s="29">
        <f t="shared" si="2"/>
        <v>11.1</v>
      </c>
      <c r="K48" s="30" t="s">
        <v>8</v>
      </c>
      <c r="L48" s="11">
        <f t="shared" si="3"/>
        <v>0.11711711711711713</v>
      </c>
    </row>
    <row r="49" spans="1:15" s="32" customFormat="1" x14ac:dyDescent="0.3">
      <c r="A49" s="25">
        <v>2005</v>
      </c>
      <c r="B49" s="31">
        <f>WorldSteel!E16</f>
        <v>24</v>
      </c>
      <c r="C49" s="31">
        <f>WorldSteel!F16</f>
        <v>11</v>
      </c>
      <c r="D49" s="31">
        <f>WorldSteel!G16</f>
        <v>46.2</v>
      </c>
      <c r="E49" s="31">
        <v>24</v>
      </c>
      <c r="F49" s="31">
        <v>11</v>
      </c>
      <c r="G49" s="31">
        <v>46.2</v>
      </c>
      <c r="H49" s="25" t="s">
        <v>7</v>
      </c>
      <c r="I49" s="25"/>
      <c r="J49" s="31">
        <f t="shared" si="2"/>
        <v>11</v>
      </c>
      <c r="K49" s="25" t="s">
        <v>7</v>
      </c>
      <c r="L49" s="11">
        <f t="shared" si="3"/>
        <v>0.11818181818181818</v>
      </c>
      <c r="O49" s="25"/>
    </row>
    <row r="50" spans="1:15" x14ac:dyDescent="0.3">
      <c r="A50" s="3">
        <v>2006</v>
      </c>
      <c r="B50" s="4"/>
      <c r="C50" s="4"/>
      <c r="D50" s="4"/>
      <c r="E50" s="29">
        <v>24.15</v>
      </c>
      <c r="F50" s="29">
        <v>10.9</v>
      </c>
      <c r="G50" s="29">
        <v>39.35</v>
      </c>
      <c r="H50" s="30" t="s">
        <v>8</v>
      </c>
      <c r="J50" s="29">
        <f t="shared" si="2"/>
        <v>10.9</v>
      </c>
      <c r="K50" s="30" t="s">
        <v>8</v>
      </c>
      <c r="L50" s="11">
        <f t="shared" si="3"/>
        <v>0.11926605504587157</v>
      </c>
    </row>
    <row r="51" spans="1:15" x14ac:dyDescent="0.3">
      <c r="A51" s="3">
        <v>2007</v>
      </c>
      <c r="B51" s="4">
        <f>WorldSteel!E17</f>
        <v>24.3</v>
      </c>
      <c r="C51" s="4">
        <f>WorldSteel!F17</f>
        <v>10.8</v>
      </c>
      <c r="D51" s="4">
        <f>WorldSteel!G17</f>
        <v>32.5</v>
      </c>
      <c r="E51" s="4">
        <v>24.3</v>
      </c>
      <c r="F51" s="4">
        <v>10.8</v>
      </c>
      <c r="G51" s="4">
        <v>32.5</v>
      </c>
      <c r="H51" s="3" t="s">
        <v>7</v>
      </c>
      <c r="J51" s="4">
        <f t="shared" si="2"/>
        <v>10.8</v>
      </c>
      <c r="K51" s="3" t="s">
        <v>7</v>
      </c>
      <c r="L51" s="11">
        <f t="shared" si="3"/>
        <v>0.12037037037037036</v>
      </c>
    </row>
    <row r="52" spans="1:15" x14ac:dyDescent="0.3">
      <c r="A52" s="3">
        <v>2008</v>
      </c>
      <c r="B52" s="4">
        <f>WorldSteel!E18</f>
        <v>24.5</v>
      </c>
      <c r="C52" s="4">
        <f>WorldSteel!F18</f>
        <v>10</v>
      </c>
      <c r="D52" s="4">
        <f>WorldSteel!G18</f>
        <v>39.799999999999997</v>
      </c>
      <c r="E52" s="4">
        <v>24.5</v>
      </c>
      <c r="F52" s="4">
        <v>10</v>
      </c>
      <c r="G52" s="4">
        <v>39.799999999999997</v>
      </c>
      <c r="H52" s="3" t="s">
        <v>7</v>
      </c>
      <c r="J52" s="4">
        <f t="shared" si="2"/>
        <v>10</v>
      </c>
      <c r="K52" s="3" t="s">
        <v>7</v>
      </c>
      <c r="L52" s="11">
        <f t="shared" si="3"/>
        <v>0.13</v>
      </c>
    </row>
    <row r="53" spans="1:15" x14ac:dyDescent="0.3">
      <c r="A53" s="3">
        <v>2009</v>
      </c>
      <c r="B53" s="4">
        <f>WorldSteel!E19</f>
        <v>24.2</v>
      </c>
      <c r="C53" s="4">
        <f>WorldSteel!F19</f>
        <v>10.4</v>
      </c>
      <c r="D53" s="4">
        <f>WorldSteel!G19</f>
        <v>46.2</v>
      </c>
      <c r="E53" s="4">
        <v>24.2</v>
      </c>
      <c r="F53" s="4">
        <v>10.4</v>
      </c>
      <c r="G53" s="4">
        <v>46.2</v>
      </c>
      <c r="H53" s="3" t="s">
        <v>7</v>
      </c>
      <c r="J53" s="4">
        <f t="shared" si="2"/>
        <v>10.4</v>
      </c>
      <c r="K53" s="3" t="s">
        <v>7</v>
      </c>
      <c r="L53" s="11">
        <f t="shared" si="3"/>
        <v>0.125</v>
      </c>
    </row>
    <row r="54" spans="1:15" x14ac:dyDescent="0.3">
      <c r="A54" s="3">
        <v>2010</v>
      </c>
      <c r="B54" s="4">
        <f>WorldSteel!E20</f>
        <v>24</v>
      </c>
      <c r="C54" s="4">
        <f>WorldSteel!F20</f>
        <v>9.9</v>
      </c>
      <c r="D54" s="4">
        <f>WorldSteel!G20</f>
        <v>46.2</v>
      </c>
      <c r="E54" s="4">
        <v>24</v>
      </c>
      <c r="F54" s="4">
        <v>9.9</v>
      </c>
      <c r="G54" s="4">
        <v>46.2</v>
      </c>
      <c r="H54" s="3" t="s">
        <v>7</v>
      </c>
      <c r="J54" s="4">
        <f t="shared" si="2"/>
        <v>9.9</v>
      </c>
      <c r="K54" s="3" t="s">
        <v>7</v>
      </c>
      <c r="L54" s="11">
        <f t="shared" si="3"/>
        <v>0.13131313131313133</v>
      </c>
    </row>
    <row r="55" spans="1:15" x14ac:dyDescent="0.3">
      <c r="A55" s="3">
        <v>2011</v>
      </c>
      <c r="B55" s="4">
        <f>WorldSteel!E21</f>
        <v>23.5</v>
      </c>
      <c r="C55" s="4">
        <f>WorldSteel!F21</f>
        <v>10.199999999999999</v>
      </c>
      <c r="D55" s="4">
        <f>WorldSteel!G21</f>
        <v>46.2</v>
      </c>
      <c r="E55" s="4">
        <v>23.5</v>
      </c>
      <c r="F55" s="4">
        <v>10.199999999999999</v>
      </c>
      <c r="G55" s="4">
        <v>46.2</v>
      </c>
      <c r="H55" s="3" t="s">
        <v>7</v>
      </c>
      <c r="J55" s="4">
        <f t="shared" si="2"/>
        <v>10.199999999999999</v>
      </c>
      <c r="K55" s="3" t="s">
        <v>7</v>
      </c>
      <c r="L55" s="11">
        <f t="shared" si="3"/>
        <v>0.12745098039215688</v>
      </c>
    </row>
    <row r="56" spans="1:15" x14ac:dyDescent="0.3">
      <c r="A56" s="3">
        <v>2012</v>
      </c>
      <c r="B56" s="4">
        <f>WorldSteel!E22</f>
        <v>23.1</v>
      </c>
      <c r="C56" s="4">
        <f>WorldSteel!F22</f>
        <v>10.4</v>
      </c>
      <c r="D56" s="4">
        <f>WorldSteel!G22</f>
        <v>46.2</v>
      </c>
      <c r="E56" s="4">
        <v>23.1</v>
      </c>
      <c r="F56" s="4">
        <v>10.4</v>
      </c>
      <c r="G56" s="4">
        <v>46.2</v>
      </c>
      <c r="H56" s="3" t="s">
        <v>7</v>
      </c>
      <c r="J56" s="4">
        <f t="shared" si="2"/>
        <v>10.4</v>
      </c>
      <c r="K56" s="3" t="s">
        <v>7</v>
      </c>
      <c r="L56" s="11">
        <f t="shared" si="3"/>
        <v>0.125</v>
      </c>
    </row>
    <row r="57" spans="1:15" x14ac:dyDescent="0.3">
      <c r="A57" s="3">
        <v>2013</v>
      </c>
      <c r="B57" s="4">
        <f>WorldSteel!E23</f>
        <v>23.5</v>
      </c>
      <c r="C57" s="4">
        <f>WorldSteel!F23</f>
        <v>10.199999999999999</v>
      </c>
      <c r="D57" s="4">
        <f>WorldSteel!G23</f>
        <v>46.2</v>
      </c>
      <c r="E57" s="4">
        <v>23.5</v>
      </c>
      <c r="F57" s="4">
        <v>10.199999999999999</v>
      </c>
      <c r="G57" s="4">
        <v>46.2</v>
      </c>
      <c r="H57" s="3" t="s">
        <v>7</v>
      </c>
      <c r="J57" s="4">
        <f t="shared" si="2"/>
        <v>10.199999999999999</v>
      </c>
      <c r="K57" s="3" t="s">
        <v>7</v>
      </c>
      <c r="L57" s="11">
        <f t="shared" si="3"/>
        <v>0.12745098039215688</v>
      </c>
    </row>
    <row r="58" spans="1:15" x14ac:dyDescent="0.3">
      <c r="A58" s="3">
        <v>2014</v>
      </c>
      <c r="B58" s="4">
        <f>WorldSteel!E24</f>
        <v>23.2</v>
      </c>
      <c r="C58" s="4">
        <f>WorldSteel!F24</f>
        <v>9.6</v>
      </c>
      <c r="D58" s="4">
        <f>WorldSteel!G24</f>
        <v>46.2</v>
      </c>
      <c r="E58" s="4">
        <v>23.2</v>
      </c>
      <c r="F58" s="4">
        <v>9.6</v>
      </c>
      <c r="G58" s="4">
        <v>46.2</v>
      </c>
      <c r="H58" s="3" t="s">
        <v>7</v>
      </c>
      <c r="J58" s="4">
        <f t="shared" si="2"/>
        <v>9.6</v>
      </c>
      <c r="K58" s="3" t="s">
        <v>7</v>
      </c>
      <c r="L58" s="11">
        <f t="shared" si="3"/>
        <v>0.13541666666666669</v>
      </c>
    </row>
    <row r="59" spans="1:15" x14ac:dyDescent="0.3">
      <c r="A59" s="3">
        <v>2015</v>
      </c>
      <c r="B59" s="4">
        <f>WorldSteel!E25</f>
        <v>23.9</v>
      </c>
      <c r="C59" s="4">
        <f>WorldSteel!F25</f>
        <v>9.6</v>
      </c>
      <c r="D59" s="4">
        <f>WorldSteel!G25</f>
        <v>46.2</v>
      </c>
      <c r="E59" s="4">
        <v>23.9</v>
      </c>
      <c r="F59" s="4">
        <v>9.6</v>
      </c>
      <c r="G59" s="4">
        <v>46.2</v>
      </c>
      <c r="H59" s="3" t="s">
        <v>7</v>
      </c>
      <c r="J59" s="4">
        <f t="shared" si="2"/>
        <v>9.6</v>
      </c>
      <c r="K59" s="3" t="s">
        <v>7</v>
      </c>
      <c r="L59" s="11">
        <f t="shared" si="3"/>
        <v>0.13541666666666669</v>
      </c>
    </row>
    <row r="60" spans="1:15" x14ac:dyDescent="0.3">
      <c r="A60" s="3">
        <v>2016</v>
      </c>
      <c r="B60" s="4">
        <f>WorldSteel!E26</f>
        <v>23.9</v>
      </c>
      <c r="C60" s="4">
        <f>WorldSteel!F26</f>
        <v>9.6</v>
      </c>
      <c r="D60" s="4">
        <f>WorldSteel!G26</f>
        <v>46.2</v>
      </c>
      <c r="E60" s="4">
        <v>23.9</v>
      </c>
      <c r="F60" s="4">
        <v>9.6</v>
      </c>
      <c r="G60" s="4">
        <v>46.2</v>
      </c>
      <c r="H60" s="3" t="s">
        <v>7</v>
      </c>
      <c r="J60" s="4">
        <f t="shared" si="2"/>
        <v>9.6</v>
      </c>
      <c r="K60" s="3" t="s">
        <v>7</v>
      </c>
      <c r="L60" s="11">
        <f t="shared" si="3"/>
        <v>0.13541666666666669</v>
      </c>
    </row>
    <row r="61" spans="1:15" x14ac:dyDescent="0.3">
      <c r="A61" s="3">
        <v>2017</v>
      </c>
      <c r="B61" s="4">
        <f>WorldSteel!E27</f>
        <v>23.9</v>
      </c>
      <c r="C61" s="4">
        <f>WorldSteel!F27</f>
        <v>9.6</v>
      </c>
      <c r="D61" s="4">
        <f>WorldSteel!G27</f>
        <v>46.2</v>
      </c>
      <c r="E61" s="4">
        <v>23.9</v>
      </c>
      <c r="F61" s="4">
        <v>9.6</v>
      </c>
      <c r="G61" s="4">
        <v>46.2</v>
      </c>
      <c r="H61" s="3" t="s">
        <v>7</v>
      </c>
      <c r="J61" s="4">
        <f t="shared" si="2"/>
        <v>9.6</v>
      </c>
      <c r="K61" s="3" t="s">
        <v>7</v>
      </c>
      <c r="L61" s="11">
        <f t="shared" si="3"/>
        <v>0.13541666666666669</v>
      </c>
    </row>
    <row r="62" spans="1:15" x14ac:dyDescent="0.3">
      <c r="A62" s="3">
        <v>2018</v>
      </c>
      <c r="B62" s="4"/>
      <c r="C62" s="4"/>
      <c r="D62" s="4"/>
      <c r="E62" s="29">
        <f>_xlfn.FORECAST.LINEAR(A62,$E$52:$E$61,$A$52:$A$61)</f>
        <v>23.486666666666679</v>
      </c>
      <c r="F62" s="29">
        <f>_xlfn.FORECAST.LINEAR(A62,$F$52:$F$61,$A$52:$A$61)</f>
        <v>9.5266666666666424</v>
      </c>
      <c r="G62" s="29">
        <f>_xlfn.FORECAST.LINEAR(A62,$G$52:$G$61,$A$52:$A$61)</f>
        <v>47.479999999999905</v>
      </c>
      <c r="H62" s="30" t="s">
        <v>19</v>
      </c>
      <c r="J62" s="29">
        <f t="shared" si="2"/>
        <v>9.5266666666666424</v>
      </c>
      <c r="K62" s="34" t="s">
        <v>19</v>
      </c>
      <c r="L62" s="11">
        <f t="shared" si="3"/>
        <v>0.13645906228131596</v>
      </c>
    </row>
    <row r="63" spans="1:15" x14ac:dyDescent="0.3">
      <c r="A63" s="3">
        <v>2019</v>
      </c>
      <c r="B63" s="4"/>
      <c r="C63" s="4"/>
      <c r="D63" s="4"/>
      <c r="E63" s="29">
        <f>_xlfn.FORECAST.LINEAR(A63,$E$52:$E$61,$A$52:$A$61)</f>
        <v>23.435151515151531</v>
      </c>
      <c r="F63" s="29">
        <f>_xlfn.FORECAST.LINEAR(A63,$F$52:$F$61,$A$52:$A$61)</f>
        <v>9.4496969696969302</v>
      </c>
      <c r="G63" s="29">
        <f>_xlfn.FORECAST.LINEAR(A63,$G$52:$G$61,$A$52:$A$61)</f>
        <v>47.829090909090837</v>
      </c>
      <c r="H63" s="30" t="s">
        <v>19</v>
      </c>
      <c r="J63" s="29">
        <f t="shared" si="2"/>
        <v>9.4496969696969302</v>
      </c>
      <c r="K63" s="34" t="s">
        <v>19</v>
      </c>
      <c r="L63" s="11">
        <f t="shared" si="3"/>
        <v>0.13757054899948751</v>
      </c>
    </row>
    <row r="64" spans="1:15" x14ac:dyDescent="0.3">
      <c r="A64" s="3">
        <v>2020</v>
      </c>
      <c r="B64" s="4"/>
      <c r="C64" s="4"/>
      <c r="D64" s="4"/>
      <c r="E64" s="29">
        <f>_xlfn.FORECAST.LINEAR(A64,$E$52:$E$61,$A$52:$A$61)</f>
        <v>23.383636363636384</v>
      </c>
      <c r="F64" s="29">
        <f>_xlfn.FORECAST.LINEAR(A64,$F$52:$F$61,$A$52:$A$61)</f>
        <v>9.3727272727272464</v>
      </c>
      <c r="G64" s="29">
        <f>_xlfn.FORECAST.LINEAR(A64,$G$52:$G$61,$A$52:$A$61)</f>
        <v>48.17818181818177</v>
      </c>
      <c r="H64" s="30" t="s">
        <v>19</v>
      </c>
      <c r="J64" s="29">
        <f t="shared" si="2"/>
        <v>9.3727272727272464</v>
      </c>
      <c r="K64" s="34" t="s">
        <v>19</v>
      </c>
      <c r="L64" s="11">
        <f t="shared" si="3"/>
        <v>0.13870029097963182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4"/>
  <sheetViews>
    <sheetView workbookViewId="0">
      <selection activeCell="B4" sqref="B4"/>
    </sheetView>
  </sheetViews>
  <sheetFormatPr defaultRowHeight="14.4" x14ac:dyDescent="0.3"/>
  <cols>
    <col min="1" max="1" width="17.88671875" bestFit="1" customWidth="1"/>
    <col min="2" max="2" width="15.6640625" style="37" bestFit="1" customWidth="1"/>
  </cols>
  <sheetData>
    <row r="1" spans="1:2" x14ac:dyDescent="0.3">
      <c r="A1" t="s">
        <v>68</v>
      </c>
      <c r="B1" s="37">
        <v>1.06E-6</v>
      </c>
    </row>
    <row r="2" spans="1:2" x14ac:dyDescent="0.3">
      <c r="A2" t="s">
        <v>69</v>
      </c>
      <c r="B2" s="37">
        <v>2204.6226200000001</v>
      </c>
    </row>
    <row r="3" spans="1:2" x14ac:dyDescent="0.3">
      <c r="A3" t="s">
        <v>70</v>
      </c>
      <c r="B3" s="37">
        <v>3.5999999999999999E-3</v>
      </c>
    </row>
    <row r="4" spans="1:2" x14ac:dyDescent="0.3">
      <c r="A4" t="s">
        <v>71</v>
      </c>
      <c r="B4" s="37">
        <v>4.1840000000000002E-3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A2:G27"/>
  <sheetViews>
    <sheetView workbookViewId="0">
      <selection activeCell="F14" sqref="F14"/>
    </sheetView>
  </sheetViews>
  <sheetFormatPr defaultRowHeight="14.4" x14ac:dyDescent="0.3"/>
  <cols>
    <col min="1" max="1" width="8.33203125" customWidth="1"/>
    <col min="2" max="2" width="24.109375" customWidth="1"/>
    <col min="3" max="3" width="30.5546875" customWidth="1"/>
    <col min="5" max="6" width="15.5546875" style="18" customWidth="1"/>
    <col min="7" max="7" width="13" style="19" customWidth="1"/>
  </cols>
  <sheetData>
    <row r="2" spans="1:7" x14ac:dyDescent="0.3">
      <c r="A2" s="2" t="s">
        <v>5</v>
      </c>
    </row>
    <row r="3" spans="1:7" x14ac:dyDescent="0.3">
      <c r="A3" s="2"/>
    </row>
    <row r="4" spans="1:7" x14ac:dyDescent="0.3">
      <c r="A4" s="5"/>
      <c r="B4" s="5" t="s">
        <v>0</v>
      </c>
      <c r="C4" s="5" t="s">
        <v>1</v>
      </c>
      <c r="E4" s="40" t="s">
        <v>9</v>
      </c>
      <c r="F4" s="41"/>
      <c r="G4" s="41"/>
    </row>
    <row r="5" spans="1:7" ht="27.6" x14ac:dyDescent="0.3">
      <c r="A5" s="5" t="s">
        <v>2</v>
      </c>
      <c r="B5" s="5" t="s">
        <v>3</v>
      </c>
      <c r="C5" s="5" t="s">
        <v>4</v>
      </c>
      <c r="E5" s="12" t="s">
        <v>10</v>
      </c>
      <c r="F5" s="12" t="s">
        <v>11</v>
      </c>
      <c r="G5" s="12" t="s">
        <v>12</v>
      </c>
    </row>
    <row r="6" spans="1:7" x14ac:dyDescent="0.3">
      <c r="A6" s="5"/>
      <c r="B6" s="5"/>
      <c r="C6" s="5"/>
      <c r="E6" s="12"/>
      <c r="F6" s="12"/>
      <c r="G6" s="13"/>
    </row>
    <row r="7" spans="1:7" x14ac:dyDescent="0.3">
      <c r="A7" s="5">
        <v>1960</v>
      </c>
      <c r="B7" s="6">
        <v>100</v>
      </c>
      <c r="C7" s="5">
        <v>51.63</v>
      </c>
      <c r="E7" s="12">
        <v>42</v>
      </c>
      <c r="F7" s="14">
        <v>13.5</v>
      </c>
      <c r="G7" s="13">
        <v>66</v>
      </c>
    </row>
    <row r="8" spans="1:7" x14ac:dyDescent="0.3">
      <c r="A8" s="5">
        <v>1965</v>
      </c>
      <c r="B8" s="1">
        <f>C8/C$7*100</f>
        <v>92.116986248305238</v>
      </c>
      <c r="C8" s="5">
        <v>47.56</v>
      </c>
      <c r="E8" s="12">
        <v>40</v>
      </c>
      <c r="F8" s="14">
        <v>13</v>
      </c>
      <c r="G8" s="13">
        <v>64</v>
      </c>
    </row>
    <row r="9" spans="1:7" x14ac:dyDescent="0.3">
      <c r="A9" s="5">
        <v>1970</v>
      </c>
      <c r="B9" s="1">
        <f t="shared" ref="B9:B27" si="0">C9/C$7*100</f>
        <v>83.406898942374923</v>
      </c>
      <c r="C9" s="5">
        <v>43.062981923948172</v>
      </c>
      <c r="E9" s="15">
        <v>38</v>
      </c>
      <c r="F9" s="16">
        <v>13</v>
      </c>
      <c r="G9" s="13">
        <v>62</v>
      </c>
    </row>
    <row r="10" spans="1:7" x14ac:dyDescent="0.3">
      <c r="A10" s="5">
        <v>1975</v>
      </c>
      <c r="B10" s="1">
        <f t="shared" si="0"/>
        <v>74.231780511398668</v>
      </c>
      <c r="C10" s="5">
        <v>38.325868278035138</v>
      </c>
      <c r="E10" s="15">
        <v>36</v>
      </c>
      <c r="F10" s="16">
        <v>12.5</v>
      </c>
      <c r="G10" s="13">
        <v>60</v>
      </c>
    </row>
    <row r="11" spans="1:7" x14ac:dyDescent="0.3">
      <c r="A11" s="5">
        <v>1980</v>
      </c>
      <c r="B11" s="1">
        <f t="shared" si="0"/>
        <v>66.446476140911201</v>
      </c>
      <c r="C11" s="5">
        <v>34.306315631552458</v>
      </c>
      <c r="E11" s="15">
        <v>34</v>
      </c>
      <c r="F11" s="16">
        <v>12.5</v>
      </c>
      <c r="G11" s="13">
        <v>58</v>
      </c>
    </row>
    <row r="12" spans="1:7" x14ac:dyDescent="0.3">
      <c r="A12" s="5">
        <v>1985</v>
      </c>
      <c r="B12" s="1">
        <f t="shared" si="0"/>
        <v>60.465313375993404</v>
      </c>
      <c r="C12" s="5">
        <v>31.218241296025397</v>
      </c>
      <c r="E12" s="15">
        <v>32</v>
      </c>
      <c r="F12" s="16">
        <v>12</v>
      </c>
      <c r="G12" s="13">
        <v>56</v>
      </c>
    </row>
    <row r="13" spans="1:7" x14ac:dyDescent="0.3">
      <c r="A13" s="5">
        <v>1990</v>
      </c>
      <c r="B13" s="1">
        <f t="shared" si="0"/>
        <v>53.344224801175436</v>
      </c>
      <c r="C13" s="5">
        <v>27.541623264846876</v>
      </c>
      <c r="E13" s="15">
        <v>30</v>
      </c>
      <c r="F13" s="16">
        <v>12</v>
      </c>
      <c r="G13" s="13">
        <v>52</v>
      </c>
    </row>
    <row r="14" spans="1:7" x14ac:dyDescent="0.3">
      <c r="A14" s="5">
        <v>1995</v>
      </c>
      <c r="B14" s="1">
        <f t="shared" si="0"/>
        <v>45.227253038583257</v>
      </c>
      <c r="C14" s="5">
        <v>23.350830743820538</v>
      </c>
      <c r="E14" s="15">
        <v>28</v>
      </c>
      <c r="F14" s="16">
        <v>11.5</v>
      </c>
      <c r="G14" s="13">
        <v>48</v>
      </c>
    </row>
    <row r="15" spans="1:7" x14ac:dyDescent="0.3">
      <c r="A15" s="5">
        <v>2000</v>
      </c>
      <c r="B15" s="1">
        <f t="shared" si="0"/>
        <v>42.357628740207893</v>
      </c>
      <c r="C15" s="5">
        <v>21.869243718569336</v>
      </c>
      <c r="E15" s="15">
        <v>26</v>
      </c>
      <c r="F15" s="16">
        <v>11.5</v>
      </c>
      <c r="G15" s="13">
        <v>46.2</v>
      </c>
    </row>
    <row r="16" spans="1:7" x14ac:dyDescent="0.3">
      <c r="A16" s="5">
        <v>2005</v>
      </c>
      <c r="B16" s="1">
        <f t="shared" si="0"/>
        <v>39.52806685691386</v>
      </c>
      <c r="C16" s="5">
        <v>20.408340918224624</v>
      </c>
      <c r="E16" s="15">
        <v>24</v>
      </c>
      <c r="F16" s="16">
        <v>11</v>
      </c>
      <c r="G16" s="13">
        <v>46.2</v>
      </c>
    </row>
    <row r="17" spans="1:7" x14ac:dyDescent="0.3">
      <c r="A17" s="5">
        <v>2007</v>
      </c>
      <c r="B17" s="1">
        <f t="shared" si="0"/>
        <v>39.304667828781717</v>
      </c>
      <c r="C17" s="5">
        <v>20.292999999999999</v>
      </c>
      <c r="E17" s="17">
        <v>24.3</v>
      </c>
      <c r="F17" s="16">
        <v>10.8</v>
      </c>
      <c r="G17" s="13">
        <v>32.5</v>
      </c>
    </row>
    <row r="18" spans="1:7" x14ac:dyDescent="0.3">
      <c r="A18" s="5">
        <v>2008</v>
      </c>
      <c r="B18" s="1">
        <f t="shared" si="0"/>
        <v>39.511136935889986</v>
      </c>
      <c r="C18" s="5">
        <v>20.3996</v>
      </c>
      <c r="E18" s="17">
        <v>24.5</v>
      </c>
      <c r="F18" s="16">
        <v>10</v>
      </c>
      <c r="G18" s="13">
        <v>39.799999999999997</v>
      </c>
    </row>
    <row r="19" spans="1:7" x14ac:dyDescent="0.3">
      <c r="A19" s="5">
        <v>2009</v>
      </c>
      <c r="B19" s="1">
        <f t="shared" si="0"/>
        <v>39.915165601394534</v>
      </c>
      <c r="C19" s="5">
        <v>20.608199999999997</v>
      </c>
      <c r="E19" s="17">
        <v>24.2</v>
      </c>
      <c r="F19" s="16">
        <v>10.4</v>
      </c>
      <c r="G19" s="13">
        <v>46.2</v>
      </c>
    </row>
    <row r="20" spans="1:7" x14ac:dyDescent="0.3">
      <c r="A20" s="5">
        <v>2010</v>
      </c>
      <c r="B20" s="1">
        <f t="shared" si="0"/>
        <v>39.224869262056934</v>
      </c>
      <c r="C20" s="5">
        <v>20.251799999999996</v>
      </c>
      <c r="E20" s="17">
        <v>24</v>
      </c>
      <c r="F20" s="16">
        <v>9.9</v>
      </c>
      <c r="G20" s="13">
        <v>46.2</v>
      </c>
    </row>
    <row r="21" spans="1:7" x14ac:dyDescent="0.3">
      <c r="A21" s="5">
        <v>2011</v>
      </c>
      <c r="B21" s="1">
        <f t="shared" si="0"/>
        <v>38.476273484408289</v>
      </c>
      <c r="C21" s="5">
        <v>19.865300000000001</v>
      </c>
      <c r="E21" s="17">
        <v>23.5</v>
      </c>
      <c r="F21" s="16">
        <v>10.199999999999999</v>
      </c>
      <c r="G21" s="13">
        <v>46.2</v>
      </c>
    </row>
    <row r="22" spans="1:7" x14ac:dyDescent="0.3">
      <c r="A22" s="5">
        <v>2012</v>
      </c>
      <c r="B22" s="1">
        <f t="shared" si="0"/>
        <v>38.026341274452832</v>
      </c>
      <c r="C22" s="5">
        <v>19.632999999999999</v>
      </c>
      <c r="E22" s="17">
        <v>23.1</v>
      </c>
      <c r="F22" s="16">
        <v>10.4</v>
      </c>
      <c r="G22" s="13">
        <v>46.2</v>
      </c>
    </row>
    <row r="23" spans="1:7" x14ac:dyDescent="0.3">
      <c r="A23" s="5">
        <v>2013</v>
      </c>
      <c r="B23" s="1">
        <f t="shared" si="0"/>
        <v>38.515591710245985</v>
      </c>
      <c r="C23" s="5">
        <v>19.885600000000004</v>
      </c>
      <c r="E23" s="17">
        <v>23.5</v>
      </c>
      <c r="F23" s="16">
        <v>10.199999999999999</v>
      </c>
      <c r="G23" s="13">
        <v>46.2</v>
      </c>
    </row>
    <row r="24" spans="1:7" x14ac:dyDescent="0.3">
      <c r="A24" s="5">
        <v>2014</v>
      </c>
      <c r="B24" s="1">
        <f t="shared" si="0"/>
        <v>38.414487700949067</v>
      </c>
      <c r="C24" s="5">
        <v>19.833400000000005</v>
      </c>
      <c r="E24" s="17">
        <v>23.2</v>
      </c>
      <c r="F24" s="16">
        <v>9.6</v>
      </c>
      <c r="G24" s="13">
        <v>46.2</v>
      </c>
    </row>
    <row r="25" spans="1:7" x14ac:dyDescent="0.3">
      <c r="A25" s="5">
        <v>2015</v>
      </c>
      <c r="B25" s="1">
        <f t="shared" si="0"/>
        <v>39.465427077280644</v>
      </c>
      <c r="C25" s="5">
        <v>20.375999999999998</v>
      </c>
      <c r="E25" s="17">
        <v>23.9</v>
      </c>
      <c r="F25" s="16">
        <v>9.6</v>
      </c>
      <c r="G25" s="13">
        <v>46.2</v>
      </c>
    </row>
    <row r="26" spans="1:7" x14ac:dyDescent="0.3">
      <c r="A26" s="5">
        <v>2016</v>
      </c>
      <c r="B26" s="1">
        <f t="shared" si="0"/>
        <v>39.413131900058097</v>
      </c>
      <c r="C26" s="5">
        <v>20.348999999999997</v>
      </c>
      <c r="E26" s="17">
        <v>23.9</v>
      </c>
      <c r="F26" s="16">
        <v>9.6</v>
      </c>
      <c r="G26" s="13">
        <v>46.2</v>
      </c>
    </row>
    <row r="27" spans="1:7" x14ac:dyDescent="0.3">
      <c r="A27" s="5">
        <v>2017</v>
      </c>
      <c r="B27" s="1">
        <f t="shared" si="0"/>
        <v>38.662211892310665</v>
      </c>
      <c r="C27" s="5">
        <v>19.961299999999998</v>
      </c>
      <c r="E27" s="17">
        <v>23.9</v>
      </c>
      <c r="F27" s="16">
        <v>9.6</v>
      </c>
      <c r="G27" s="13">
        <v>46.2</v>
      </c>
    </row>
  </sheetData>
  <mergeCells count="1">
    <mergeCell ref="E4:G4"/>
  </mergeCells>
  <hyperlinks>
    <hyperlink ref="A2" r:id="rId1" xr:uid="{00000000-0004-0000-0500-000000000000}"/>
  </hyperlinks>
  <pageMargins left="0.7" right="0.7" top="0.75" bottom="0.75" header="0.3" footer="0.3"/>
  <pageSetup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A1:E5"/>
  <sheetViews>
    <sheetView zoomScale="80" zoomScaleNormal="80" workbookViewId="0">
      <selection activeCell="A2" sqref="A2"/>
    </sheetView>
  </sheetViews>
  <sheetFormatPr defaultRowHeight="14.4" x14ac:dyDescent="0.3"/>
  <cols>
    <col min="1" max="1" width="22.44140625" bestFit="1" customWidth="1"/>
    <col min="2" max="2" width="20.33203125" customWidth="1"/>
    <col min="3" max="5" width="9.109375" style="3"/>
  </cols>
  <sheetData>
    <row r="1" spans="1:5" x14ac:dyDescent="0.3">
      <c r="A1" t="s">
        <v>72</v>
      </c>
    </row>
    <row r="2" spans="1:5" x14ac:dyDescent="0.3">
      <c r="A2" s="2" t="s">
        <v>23</v>
      </c>
    </row>
    <row r="3" spans="1:5" x14ac:dyDescent="0.3">
      <c r="A3" s="2"/>
    </row>
    <row r="4" spans="1:5" s="10" customFormat="1" x14ac:dyDescent="0.3">
      <c r="A4" s="9" t="s">
        <v>54</v>
      </c>
      <c r="B4" s="9" t="s">
        <v>63</v>
      </c>
      <c r="C4" s="9" t="s">
        <v>20</v>
      </c>
      <c r="D4" s="9" t="s">
        <v>21</v>
      </c>
      <c r="E4" s="9" t="s">
        <v>22</v>
      </c>
    </row>
    <row r="5" spans="1:5" x14ac:dyDescent="0.3">
      <c r="A5" s="3" t="s">
        <v>64</v>
      </c>
      <c r="B5" s="3" t="s">
        <v>65</v>
      </c>
      <c r="C5" s="3">
        <v>7.9</v>
      </c>
      <c r="D5" s="3">
        <v>1.3</v>
      </c>
      <c r="E5" s="3">
        <v>7.9</v>
      </c>
    </row>
  </sheetData>
  <hyperlinks>
    <hyperlink ref="A2" r:id="rId1" xr:uid="{00000000-0004-0000-0600-000000000000}"/>
  </hyperlinks>
  <pageMargins left="0.7" right="0.7" top="0.75" bottom="0.75" header="0.3" footer="0.3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2"/>
  <sheetViews>
    <sheetView workbookViewId="0"/>
  </sheetViews>
  <sheetFormatPr defaultRowHeight="14.4" x14ac:dyDescent="0.3"/>
  <cols>
    <col min="3" max="3" width="23.5546875" bestFit="1" customWidth="1"/>
  </cols>
  <sheetData>
    <row r="1" spans="1:7" x14ac:dyDescent="0.3">
      <c r="A1" t="s">
        <v>50</v>
      </c>
    </row>
    <row r="2" spans="1:7" x14ac:dyDescent="0.3">
      <c r="A2" s="2" t="s">
        <v>51</v>
      </c>
    </row>
    <row r="4" spans="1:7" x14ac:dyDescent="0.3">
      <c r="A4" s="9" t="s">
        <v>2</v>
      </c>
      <c r="B4" s="9" t="s">
        <v>24</v>
      </c>
      <c r="C4" s="9" t="s">
        <v>40</v>
      </c>
      <c r="D4" s="9"/>
      <c r="E4" s="9"/>
      <c r="F4" s="9"/>
      <c r="G4" s="9"/>
    </row>
    <row r="5" spans="1:7" x14ac:dyDescent="0.3">
      <c r="A5" s="3">
        <v>2005</v>
      </c>
      <c r="B5" s="3" t="s">
        <v>42</v>
      </c>
      <c r="C5" s="3">
        <v>15.4</v>
      </c>
      <c r="D5" s="3"/>
      <c r="E5" s="3"/>
      <c r="F5" s="3"/>
      <c r="G5" s="3"/>
    </row>
    <row r="6" spans="1:7" x14ac:dyDescent="0.3">
      <c r="A6" s="3">
        <v>2005</v>
      </c>
      <c r="B6" s="3" t="s">
        <v>52</v>
      </c>
      <c r="C6" s="3">
        <v>17.100000000000001</v>
      </c>
      <c r="D6" s="3"/>
      <c r="E6" s="3"/>
      <c r="F6" s="3"/>
      <c r="G6" s="3"/>
    </row>
    <row r="7" spans="1:7" x14ac:dyDescent="0.3">
      <c r="A7" s="3">
        <v>2005</v>
      </c>
      <c r="B7" s="3" t="s">
        <v>43</v>
      </c>
      <c r="C7" s="3">
        <v>22.3</v>
      </c>
      <c r="D7" s="3"/>
      <c r="E7" s="3"/>
      <c r="F7" s="3"/>
      <c r="G7" s="3"/>
    </row>
    <row r="8" spans="1:7" x14ac:dyDescent="0.3">
      <c r="A8" s="3">
        <v>2005</v>
      </c>
      <c r="B8" s="3" t="s">
        <v>45</v>
      </c>
      <c r="C8" s="3">
        <v>22.8</v>
      </c>
      <c r="D8" s="3"/>
      <c r="E8" s="3"/>
      <c r="F8" s="3"/>
      <c r="G8" s="3"/>
    </row>
    <row r="9" spans="1:7" x14ac:dyDescent="0.3">
      <c r="A9" s="3">
        <v>2005</v>
      </c>
      <c r="B9" s="3" t="s">
        <v>44</v>
      </c>
      <c r="C9" s="3">
        <v>26.6</v>
      </c>
      <c r="D9" s="3"/>
      <c r="E9" s="3"/>
      <c r="F9" s="3"/>
      <c r="G9" s="3"/>
    </row>
    <row r="10" spans="1:7" x14ac:dyDescent="0.3">
      <c r="A10" s="3">
        <v>2005</v>
      </c>
      <c r="B10" s="3" t="s">
        <v>53</v>
      </c>
      <c r="C10" s="3">
        <v>31.3</v>
      </c>
      <c r="D10" s="3"/>
      <c r="E10" s="3"/>
      <c r="F10" s="3"/>
      <c r="G10" s="3"/>
    </row>
    <row r="11" spans="1:7" x14ac:dyDescent="0.3">
      <c r="A11" s="3">
        <v>2005</v>
      </c>
      <c r="B11" s="3" t="s">
        <v>27</v>
      </c>
      <c r="C11" s="3">
        <v>19.399999999999999</v>
      </c>
      <c r="D11" s="3"/>
      <c r="E11" s="3"/>
      <c r="F11" s="3"/>
      <c r="G11" s="3"/>
    </row>
    <row r="12" spans="1:7" x14ac:dyDescent="0.3">
      <c r="A12" s="3"/>
      <c r="B12" s="3"/>
      <c r="C12" s="3"/>
      <c r="D12" s="3"/>
      <c r="E12" s="3"/>
      <c r="F12" s="3"/>
      <c r="G12" s="3"/>
    </row>
  </sheetData>
  <hyperlinks>
    <hyperlink ref="A2" r:id="rId1" xr:uid="{00000000-0004-0000-0700-000000000000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15"/>
  <sheetViews>
    <sheetView zoomScale="80" zoomScaleNormal="80" workbookViewId="0">
      <selection activeCell="D6" sqref="D6"/>
    </sheetView>
  </sheetViews>
  <sheetFormatPr defaultRowHeight="14.4" x14ac:dyDescent="0.3"/>
  <cols>
    <col min="3" max="3" width="28.44140625" customWidth="1"/>
    <col min="4" max="4" width="28.109375" customWidth="1"/>
  </cols>
  <sheetData>
    <row r="1" spans="1:4" x14ac:dyDescent="0.3">
      <c r="A1" t="s">
        <v>37</v>
      </c>
    </row>
    <row r="2" spans="1:4" x14ac:dyDescent="0.3">
      <c r="A2" s="2" t="s">
        <v>36</v>
      </c>
    </row>
    <row r="4" spans="1:4" x14ac:dyDescent="0.3">
      <c r="A4" s="9" t="s">
        <v>24</v>
      </c>
      <c r="B4" s="9" t="s">
        <v>2</v>
      </c>
      <c r="C4" s="9" t="s">
        <v>66</v>
      </c>
      <c r="D4" s="9" t="s">
        <v>67</v>
      </c>
    </row>
    <row r="5" spans="1:4" x14ac:dyDescent="0.3">
      <c r="A5" s="3" t="s">
        <v>45</v>
      </c>
      <c r="B5" s="3">
        <v>2010</v>
      </c>
      <c r="C5" s="3">
        <v>722.43600000000004</v>
      </c>
      <c r="D5" s="3">
        <f>C5*kWh_to_GJ</f>
        <v>2.6007696</v>
      </c>
    </row>
    <row r="6" spans="1:4" x14ac:dyDescent="0.3">
      <c r="A6" s="3" t="s">
        <v>45</v>
      </c>
      <c r="B6" s="3"/>
      <c r="C6" s="3"/>
      <c r="D6" s="3"/>
    </row>
    <row r="7" spans="1:4" x14ac:dyDescent="0.3">
      <c r="A7" s="3"/>
      <c r="B7" s="3"/>
      <c r="C7" s="3"/>
      <c r="D7" s="3"/>
    </row>
    <row r="8" spans="1:4" x14ac:dyDescent="0.3">
      <c r="A8" s="3"/>
      <c r="B8" s="3"/>
      <c r="C8" s="3"/>
      <c r="D8" s="3"/>
    </row>
    <row r="9" spans="1:4" x14ac:dyDescent="0.3">
      <c r="A9" s="3"/>
      <c r="B9" s="3"/>
      <c r="C9" s="3"/>
      <c r="D9" s="3"/>
    </row>
    <row r="10" spans="1:4" x14ac:dyDescent="0.3">
      <c r="A10" s="3"/>
      <c r="B10" s="3"/>
      <c r="C10" s="3"/>
      <c r="D10" s="3"/>
    </row>
    <row r="11" spans="1:4" x14ac:dyDescent="0.3">
      <c r="A11" s="3"/>
      <c r="B11" s="3"/>
      <c r="C11" s="3"/>
      <c r="D11" s="3"/>
    </row>
    <row r="12" spans="1:4" x14ac:dyDescent="0.3">
      <c r="A12" s="3"/>
      <c r="B12" s="3"/>
      <c r="C12" s="3"/>
      <c r="D12" s="3"/>
    </row>
    <row r="13" spans="1:4" x14ac:dyDescent="0.3">
      <c r="A13" s="3"/>
      <c r="B13" s="3"/>
      <c r="C13" s="3"/>
      <c r="D13" s="3"/>
    </row>
    <row r="14" spans="1:4" x14ac:dyDescent="0.3">
      <c r="A14" s="3"/>
      <c r="B14" s="3"/>
      <c r="C14" s="3"/>
      <c r="D14" s="3"/>
    </row>
    <row r="15" spans="1:4" x14ac:dyDescent="0.3">
      <c r="A15" s="3"/>
      <c r="B15" s="3"/>
      <c r="C15" s="3"/>
      <c r="D15" s="3"/>
    </row>
  </sheetData>
  <hyperlinks>
    <hyperlink ref="A2" r:id="rId1" xr:uid="{00000000-0004-0000-0800-000000000000}"/>
  </hyperlinks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7"/>
  <sheetViews>
    <sheetView workbookViewId="0">
      <selection activeCell="D8" sqref="D8"/>
    </sheetView>
  </sheetViews>
  <sheetFormatPr defaultRowHeight="14.4" x14ac:dyDescent="0.3"/>
  <cols>
    <col min="3" max="3" width="27.44140625" bestFit="1" customWidth="1"/>
    <col min="4" max="4" width="23.44140625" bestFit="1" customWidth="1"/>
  </cols>
  <sheetData>
    <row r="1" spans="1:4" x14ac:dyDescent="0.3">
      <c r="A1" t="s">
        <v>38</v>
      </c>
    </row>
    <row r="2" spans="1:4" x14ac:dyDescent="0.3">
      <c r="A2" s="2" t="s">
        <v>39</v>
      </c>
      <c r="B2" s="2"/>
    </row>
    <row r="4" spans="1:4" x14ac:dyDescent="0.3">
      <c r="A4" s="9" t="s">
        <v>2</v>
      </c>
      <c r="B4" s="9" t="s">
        <v>24</v>
      </c>
      <c r="C4" s="9" t="s">
        <v>25</v>
      </c>
      <c r="D4" s="9" t="s">
        <v>40</v>
      </c>
    </row>
    <row r="5" spans="1:4" x14ac:dyDescent="0.3">
      <c r="A5" s="3">
        <v>2005</v>
      </c>
      <c r="B5" s="3" t="s">
        <v>48</v>
      </c>
      <c r="C5" s="3" t="s">
        <v>29</v>
      </c>
      <c r="D5" s="3">
        <v>3.2</v>
      </c>
    </row>
    <row r="6" spans="1:4" x14ac:dyDescent="0.3">
      <c r="A6" s="3">
        <v>2004</v>
      </c>
      <c r="B6" s="3" t="s">
        <v>48</v>
      </c>
      <c r="C6" s="3" t="s">
        <v>28</v>
      </c>
      <c r="D6" s="3">
        <v>16.899999999999999</v>
      </c>
    </row>
    <row r="7" spans="1:4" x14ac:dyDescent="0.3">
      <c r="A7" s="3">
        <v>2005</v>
      </c>
      <c r="B7" s="3" t="s">
        <v>48</v>
      </c>
      <c r="C7" s="3" t="s">
        <v>49</v>
      </c>
      <c r="D7" s="3">
        <v>5</v>
      </c>
    </row>
  </sheetData>
  <hyperlinks>
    <hyperlink ref="A2" r:id="rId1" xr:uid="{00000000-0004-0000-0900-000000000000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W77:W78"/>
  <sheetViews>
    <sheetView topLeftCell="B52" zoomScale="90" zoomScaleNormal="90" workbookViewId="0">
      <selection activeCell="W78" sqref="W78"/>
    </sheetView>
  </sheetViews>
  <sheetFormatPr defaultRowHeight="14.4" x14ac:dyDescent="0.3"/>
  <sheetData>
    <row r="77" spans="23:23" x14ac:dyDescent="0.3">
      <c r="W77" s="10" t="s">
        <v>31</v>
      </c>
    </row>
    <row r="78" spans="23:23" x14ac:dyDescent="0.3">
      <c r="W78">
        <v>6.9635999999999996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2"/>
  <sheetViews>
    <sheetView zoomScale="80" zoomScaleNormal="80" workbookViewId="0">
      <selection activeCell="K242" sqref="K242"/>
    </sheetView>
  </sheetViews>
  <sheetFormatPr defaultRowHeight="14.4" x14ac:dyDescent="0.3"/>
  <sheetData>
    <row r="1" spans="1:1" x14ac:dyDescent="0.3">
      <c r="A1" t="s">
        <v>34</v>
      </c>
    </row>
    <row r="2" spans="1:1" x14ac:dyDescent="0.3">
      <c r="A2" s="2" t="s">
        <v>35</v>
      </c>
    </row>
  </sheetData>
  <hyperlinks>
    <hyperlink ref="A2" r:id="rId1" xr:uid="{00000000-0004-0000-0B00-000000000000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32"/>
  <sheetViews>
    <sheetView topLeftCell="A7" workbookViewId="0">
      <selection activeCell="B19" sqref="B19"/>
    </sheetView>
  </sheetViews>
  <sheetFormatPr defaultRowHeight="14.4" x14ac:dyDescent="0.3"/>
  <cols>
    <col min="1" max="1" width="33.33203125" style="3" bestFit="1" customWidth="1"/>
    <col min="2" max="2" width="33.44140625" style="3" bestFit="1" customWidth="1"/>
  </cols>
  <sheetData>
    <row r="1" spans="1:2" x14ac:dyDescent="0.3">
      <c r="A1" s="9"/>
      <c r="B1" s="9"/>
    </row>
    <row r="31" spans="1:2" x14ac:dyDescent="0.3">
      <c r="A31" s="9" t="s">
        <v>32</v>
      </c>
      <c r="B31" s="9" t="s">
        <v>33</v>
      </c>
    </row>
    <row r="32" spans="1:2" x14ac:dyDescent="0.3">
      <c r="A32" s="3">
        <v>1600</v>
      </c>
      <c r="B32" s="3">
        <f>A32+273.15</f>
        <v>1873.15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6</vt:i4>
      </vt:variant>
    </vt:vector>
  </HeadingPairs>
  <TitlesOfParts>
    <vt:vector size="18" baseType="lpstr">
      <vt:lpstr>REFS</vt:lpstr>
      <vt:lpstr>FIN_ETA</vt:lpstr>
      <vt:lpstr>Calcs</vt:lpstr>
      <vt:lpstr>Units</vt:lpstr>
      <vt:lpstr>WorldSteel</vt:lpstr>
      <vt:lpstr>Freuhan_2000</vt:lpstr>
      <vt:lpstr>Johansson_2012</vt:lpstr>
      <vt:lpstr>IndianMOP_2015</vt:lpstr>
      <vt:lpstr>Sargsyan_2008</vt:lpstr>
      <vt:lpstr>Ayres_2006</vt:lpstr>
      <vt:lpstr>DOE_2015</vt:lpstr>
      <vt:lpstr>Hajidavalloo_2013</vt:lpstr>
      <vt:lpstr>BF_BOF_min</vt:lpstr>
      <vt:lpstr>Btu_to_GJ</vt:lpstr>
      <vt:lpstr>EAF_min</vt:lpstr>
      <vt:lpstr>kWh_to_GJ</vt:lpstr>
      <vt:lpstr>lb_to_metrictonne</vt:lpstr>
      <vt:lpstr>mcal_to_GJ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Zeke Marshall</dc:creator>
  <cp:lastModifiedBy>User</cp:lastModifiedBy>
  <dcterms:created xsi:type="dcterms:W3CDTF">2020-11-20T13:43:42Z</dcterms:created>
  <dcterms:modified xsi:type="dcterms:W3CDTF">2022-07-11T12:49:24Z</dcterms:modified>
</cp:coreProperties>
</file>