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4BD98ADA-B54C-4369-B8D3-B287C300D5A6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REFS" sheetId="21" r:id="rId1"/>
    <sheet name="FIN_ETA" sheetId="2" r:id="rId2"/>
    <sheet name="Calcs" sheetId="8" r:id="rId3"/>
    <sheet name="IAI_2020_smelting" sheetId="9" r:id="rId4"/>
    <sheet name="Figures" sheetId="18" r:id="rId5"/>
    <sheet name="ChemEnergy" sheetId="15" r:id="rId6"/>
    <sheet name="ChemExergy" sheetId="12" r:id="rId7"/>
    <sheet name="Ayres_2006" sheetId="16" r:id="rId8"/>
    <sheet name="Balomenos_2011" sheetId="14" r:id="rId9"/>
    <sheet name="DOE_2007" sheetId="11" r:id="rId10"/>
    <sheet name="DOE_2017" sheetId="19" r:id="rId11"/>
    <sheet name="IndianMOP _2015" sheetId="20" r:id="rId12"/>
    <sheet name="Obaidat_2018" sheetId="6" r:id="rId13"/>
    <sheet name="Brough_2020" sheetId="10" r:id="rId14"/>
    <sheet name="IAI_2020_Alumina_refining" sheetId="7" r:id="rId15"/>
    <sheet name="Bangs_2011" sheetId="4" r:id="rId16"/>
  </sheets>
  <externalReferences>
    <externalReference r:id="rId17"/>
  </externalReferences>
  <definedNames>
    <definedName name="Btu_to_GJ">[1]Units!$B$1</definedName>
    <definedName name="kWh_to_GJ">[1]Units!$B$3</definedName>
    <definedName name="lb_to_metrictonne">[1]Units!$B$2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2" l="1" a="1"/>
  <c r="H2" i="2" s="1"/>
  <c r="Q2" i="2"/>
  <c r="AC2" i="2"/>
  <c r="AO2" i="2"/>
  <c r="BA2" i="2"/>
  <c r="BM2" i="2"/>
  <c r="P3" i="2"/>
  <c r="AB3" i="2"/>
  <c r="AN3" i="2"/>
  <c r="AZ3" i="2"/>
  <c r="BL3" i="2"/>
  <c r="O4" i="2"/>
  <c r="AA4" i="2"/>
  <c r="AM4" i="2"/>
  <c r="AY4" i="2"/>
  <c r="BK4" i="2"/>
  <c r="N5" i="2"/>
  <c r="Z5" i="2"/>
  <c r="AL5" i="2"/>
  <c r="AX5" i="2"/>
  <c r="BJ5" i="2"/>
  <c r="M6" i="2"/>
  <c r="Y6" i="2"/>
  <c r="AK6" i="2"/>
  <c r="AW6" i="2"/>
  <c r="BI6" i="2"/>
  <c r="L7" i="2"/>
  <c r="X7" i="2"/>
  <c r="AJ7" i="2"/>
  <c r="AV7" i="2"/>
  <c r="BH7" i="2"/>
  <c r="K8" i="2"/>
  <c r="W8" i="2"/>
  <c r="AI8" i="2"/>
  <c r="AU8" i="2"/>
  <c r="BG8" i="2"/>
  <c r="J9" i="2"/>
  <c r="V9" i="2"/>
  <c r="AH9" i="2"/>
  <c r="AT9" i="2"/>
  <c r="BF9" i="2"/>
  <c r="I10" i="2"/>
  <c r="K10" i="2"/>
  <c r="U10" i="2"/>
  <c r="W10" i="2"/>
  <c r="AG10" i="2"/>
  <c r="AI10" i="2"/>
  <c r="AS10" i="2"/>
  <c r="AU10" i="2"/>
  <c r="BE10" i="2"/>
  <c r="BG10" i="2"/>
  <c r="AF64" i="8"/>
  <c r="AG64" i="8"/>
  <c r="AH64" i="8"/>
  <c r="AT64" i="8" s="1"/>
  <c r="AI64" i="8"/>
  <c r="AU64" i="8" s="1"/>
  <c r="CO64" i="8" s="1"/>
  <c r="AJ64" i="8"/>
  <c r="AK64" i="8"/>
  <c r="AL64" i="8"/>
  <c r="AM64" i="8"/>
  <c r="AY64" i="8" s="1"/>
  <c r="FM64" i="8" s="1"/>
  <c r="AN64" i="8"/>
  <c r="AZ64" i="8" s="1"/>
  <c r="FN64" i="8" s="1"/>
  <c r="AR64" i="8"/>
  <c r="AS64" i="8"/>
  <c r="CM64" i="8" s="1"/>
  <c r="AV64" i="8"/>
  <c r="AW64" i="8"/>
  <c r="AX64" i="8"/>
  <c r="BB64" i="8"/>
  <c r="BC64" i="8"/>
  <c r="BD64" i="8"/>
  <c r="FF64" i="8" s="1"/>
  <c r="BE64" i="8"/>
  <c r="BK64" i="8" s="1"/>
  <c r="CA64" i="8" s="1"/>
  <c r="BF64" i="8"/>
  <c r="DV64" i="8" s="1"/>
  <c r="BV64" i="8"/>
  <c r="CJ64" i="8"/>
  <c r="CZ64" i="8"/>
  <c r="DL64" i="8"/>
  <c r="DX64" i="8"/>
  <c r="EB64" i="8" s="1"/>
  <c r="S44" i="8"/>
  <c r="T44" i="8"/>
  <c r="U44" i="8"/>
  <c r="V44" i="8"/>
  <c r="W44" i="8"/>
  <c r="X44" i="8"/>
  <c r="Y44" i="8"/>
  <c r="Z44" i="8"/>
  <c r="R44" i="8"/>
  <c r="C5" i="8"/>
  <c r="D5" i="8"/>
  <c r="E5" i="8"/>
  <c r="F5" i="8"/>
  <c r="G5" i="8"/>
  <c r="H5" i="8"/>
  <c r="I5" i="8"/>
  <c r="J5" i="8"/>
  <c r="K5" i="8"/>
  <c r="L5" i="8"/>
  <c r="C6" i="8"/>
  <c r="D6" i="8"/>
  <c r="E6" i="8"/>
  <c r="F6" i="8"/>
  <c r="G6" i="8"/>
  <c r="H6" i="8"/>
  <c r="I6" i="8"/>
  <c r="J6" i="8"/>
  <c r="K6" i="8"/>
  <c r="L6" i="8"/>
  <c r="C7" i="8"/>
  <c r="D7" i="8"/>
  <c r="E7" i="8"/>
  <c r="F7" i="8"/>
  <c r="G7" i="8"/>
  <c r="H7" i="8"/>
  <c r="I7" i="8"/>
  <c r="J7" i="8"/>
  <c r="K7" i="8"/>
  <c r="L7" i="8"/>
  <c r="C8" i="8"/>
  <c r="D8" i="8"/>
  <c r="E8" i="8"/>
  <c r="F8" i="8"/>
  <c r="G8" i="8"/>
  <c r="H8" i="8"/>
  <c r="I8" i="8"/>
  <c r="J8" i="8"/>
  <c r="K8" i="8"/>
  <c r="L8" i="8"/>
  <c r="C9" i="8"/>
  <c r="D9" i="8"/>
  <c r="E9" i="8"/>
  <c r="F9" i="8"/>
  <c r="G9" i="8"/>
  <c r="H9" i="8"/>
  <c r="I9" i="8"/>
  <c r="J9" i="8"/>
  <c r="K9" i="8"/>
  <c r="L9" i="8"/>
  <c r="C10" i="8"/>
  <c r="D10" i="8"/>
  <c r="E10" i="8"/>
  <c r="F10" i="8"/>
  <c r="G10" i="8"/>
  <c r="H10" i="8"/>
  <c r="I10" i="8"/>
  <c r="J10" i="8"/>
  <c r="K10" i="8"/>
  <c r="L10" i="8"/>
  <c r="C11" i="8"/>
  <c r="D11" i="8"/>
  <c r="E11" i="8"/>
  <c r="F11" i="8"/>
  <c r="G11" i="8"/>
  <c r="H11" i="8"/>
  <c r="I11" i="8"/>
  <c r="J11" i="8"/>
  <c r="K11" i="8"/>
  <c r="L11" i="8"/>
  <c r="C12" i="8"/>
  <c r="D12" i="8"/>
  <c r="E12" i="8"/>
  <c r="F12" i="8"/>
  <c r="G12" i="8"/>
  <c r="H12" i="8"/>
  <c r="I12" i="8"/>
  <c r="J12" i="8"/>
  <c r="K12" i="8"/>
  <c r="L12" i="8"/>
  <c r="C13" i="8"/>
  <c r="D13" i="8"/>
  <c r="E13" i="8"/>
  <c r="F13" i="8"/>
  <c r="G13" i="8"/>
  <c r="H13" i="8"/>
  <c r="I13" i="8"/>
  <c r="J13" i="8"/>
  <c r="K13" i="8"/>
  <c r="L13" i="8"/>
  <c r="C14" i="8"/>
  <c r="D14" i="8"/>
  <c r="E14" i="8"/>
  <c r="F14" i="8"/>
  <c r="G14" i="8"/>
  <c r="H14" i="8"/>
  <c r="I14" i="8"/>
  <c r="J14" i="8"/>
  <c r="K14" i="8"/>
  <c r="L14" i="8"/>
  <c r="C15" i="8"/>
  <c r="D15" i="8"/>
  <c r="E15" i="8"/>
  <c r="F15" i="8"/>
  <c r="G15" i="8"/>
  <c r="H15" i="8"/>
  <c r="I15" i="8"/>
  <c r="J15" i="8"/>
  <c r="K15" i="8"/>
  <c r="L15" i="8"/>
  <c r="C16" i="8"/>
  <c r="D16" i="8"/>
  <c r="E16" i="8"/>
  <c r="F16" i="8"/>
  <c r="G16" i="8"/>
  <c r="H16" i="8"/>
  <c r="I16" i="8"/>
  <c r="J16" i="8"/>
  <c r="K16" i="8"/>
  <c r="L16" i="8"/>
  <c r="C17" i="8"/>
  <c r="D17" i="8"/>
  <c r="E17" i="8"/>
  <c r="F17" i="8"/>
  <c r="G17" i="8"/>
  <c r="H17" i="8"/>
  <c r="I17" i="8"/>
  <c r="J17" i="8"/>
  <c r="K17" i="8"/>
  <c r="L17" i="8"/>
  <c r="C18" i="8"/>
  <c r="D18" i="8"/>
  <c r="E18" i="8"/>
  <c r="F18" i="8"/>
  <c r="G18" i="8"/>
  <c r="H18" i="8"/>
  <c r="I18" i="8"/>
  <c r="J18" i="8"/>
  <c r="K18" i="8"/>
  <c r="L18" i="8"/>
  <c r="C19" i="8"/>
  <c r="D19" i="8"/>
  <c r="E19" i="8"/>
  <c r="F19" i="8"/>
  <c r="G19" i="8"/>
  <c r="H19" i="8"/>
  <c r="I19" i="8"/>
  <c r="J19" i="8"/>
  <c r="K19" i="8"/>
  <c r="L19" i="8"/>
  <c r="C20" i="8"/>
  <c r="D20" i="8"/>
  <c r="E20" i="8"/>
  <c r="F20" i="8"/>
  <c r="G20" i="8"/>
  <c r="H20" i="8"/>
  <c r="I20" i="8"/>
  <c r="J20" i="8"/>
  <c r="K20" i="8"/>
  <c r="L20" i="8"/>
  <c r="C21" i="8"/>
  <c r="D21" i="8"/>
  <c r="E21" i="8"/>
  <c r="F21" i="8"/>
  <c r="G21" i="8"/>
  <c r="H21" i="8"/>
  <c r="I21" i="8"/>
  <c r="J21" i="8"/>
  <c r="K21" i="8"/>
  <c r="L21" i="8"/>
  <c r="C22" i="8"/>
  <c r="D22" i="8"/>
  <c r="E22" i="8"/>
  <c r="F22" i="8"/>
  <c r="G22" i="8"/>
  <c r="H22" i="8"/>
  <c r="I22" i="8"/>
  <c r="J22" i="8"/>
  <c r="K22" i="8"/>
  <c r="L22" i="8"/>
  <c r="C23" i="8"/>
  <c r="D23" i="8"/>
  <c r="E23" i="8"/>
  <c r="F23" i="8"/>
  <c r="G23" i="8"/>
  <c r="H23" i="8"/>
  <c r="I23" i="8"/>
  <c r="J23" i="8"/>
  <c r="K23" i="8"/>
  <c r="L23" i="8"/>
  <c r="C24" i="8"/>
  <c r="D24" i="8"/>
  <c r="E24" i="8"/>
  <c r="F24" i="8"/>
  <c r="G24" i="8"/>
  <c r="H24" i="8"/>
  <c r="I24" i="8"/>
  <c r="J24" i="8"/>
  <c r="K24" i="8"/>
  <c r="L24" i="8"/>
  <c r="C25" i="8"/>
  <c r="D25" i="8"/>
  <c r="E25" i="8"/>
  <c r="F25" i="8"/>
  <c r="G25" i="8"/>
  <c r="H25" i="8"/>
  <c r="I25" i="8"/>
  <c r="J25" i="8"/>
  <c r="K25" i="8"/>
  <c r="L25" i="8"/>
  <c r="C26" i="8"/>
  <c r="D26" i="8"/>
  <c r="E26" i="8"/>
  <c r="F26" i="8"/>
  <c r="G26" i="8"/>
  <c r="H26" i="8"/>
  <c r="I26" i="8"/>
  <c r="J26" i="8"/>
  <c r="K26" i="8"/>
  <c r="L26" i="8"/>
  <c r="C27" i="8"/>
  <c r="D27" i="8"/>
  <c r="E27" i="8"/>
  <c r="F27" i="8"/>
  <c r="G27" i="8"/>
  <c r="H27" i="8"/>
  <c r="I27" i="8"/>
  <c r="J27" i="8"/>
  <c r="K27" i="8"/>
  <c r="L27" i="8"/>
  <c r="C28" i="8"/>
  <c r="D28" i="8"/>
  <c r="E28" i="8"/>
  <c r="F28" i="8"/>
  <c r="G28" i="8"/>
  <c r="H28" i="8"/>
  <c r="I28" i="8"/>
  <c r="J28" i="8"/>
  <c r="K28" i="8"/>
  <c r="L28" i="8"/>
  <c r="C29" i="8"/>
  <c r="D29" i="8"/>
  <c r="E29" i="8"/>
  <c r="F29" i="8"/>
  <c r="G29" i="8"/>
  <c r="H29" i="8"/>
  <c r="I29" i="8"/>
  <c r="J29" i="8"/>
  <c r="K29" i="8"/>
  <c r="L29" i="8"/>
  <c r="C30" i="8"/>
  <c r="D30" i="8"/>
  <c r="E30" i="8"/>
  <c r="F30" i="8"/>
  <c r="G30" i="8"/>
  <c r="H30" i="8"/>
  <c r="I30" i="8"/>
  <c r="J30" i="8"/>
  <c r="K30" i="8"/>
  <c r="L30" i="8"/>
  <c r="C31" i="8"/>
  <c r="D31" i="8"/>
  <c r="E31" i="8"/>
  <c r="F31" i="8"/>
  <c r="G31" i="8"/>
  <c r="H31" i="8"/>
  <c r="I31" i="8"/>
  <c r="J31" i="8"/>
  <c r="K31" i="8"/>
  <c r="L31" i="8"/>
  <c r="C32" i="8"/>
  <c r="D32" i="8"/>
  <c r="E32" i="8"/>
  <c r="F32" i="8"/>
  <c r="G32" i="8"/>
  <c r="H32" i="8"/>
  <c r="I32" i="8"/>
  <c r="J32" i="8"/>
  <c r="K32" i="8"/>
  <c r="L32" i="8"/>
  <c r="C33" i="8"/>
  <c r="D33" i="8"/>
  <c r="E33" i="8"/>
  <c r="F33" i="8"/>
  <c r="G33" i="8"/>
  <c r="H33" i="8"/>
  <c r="I33" i="8"/>
  <c r="J33" i="8"/>
  <c r="K33" i="8"/>
  <c r="L33" i="8"/>
  <c r="C34" i="8"/>
  <c r="D34" i="8"/>
  <c r="E34" i="8"/>
  <c r="F34" i="8"/>
  <c r="G34" i="8"/>
  <c r="H34" i="8"/>
  <c r="I34" i="8"/>
  <c r="J34" i="8"/>
  <c r="K34" i="8"/>
  <c r="L34" i="8"/>
  <c r="C35" i="8"/>
  <c r="D35" i="8"/>
  <c r="E35" i="8"/>
  <c r="F35" i="8"/>
  <c r="G35" i="8"/>
  <c r="H35" i="8"/>
  <c r="I35" i="8"/>
  <c r="J35" i="8"/>
  <c r="K35" i="8"/>
  <c r="L35" i="8"/>
  <c r="C36" i="8"/>
  <c r="D36" i="8"/>
  <c r="E36" i="8"/>
  <c r="F36" i="8"/>
  <c r="G36" i="8"/>
  <c r="H36" i="8"/>
  <c r="I36" i="8"/>
  <c r="J36" i="8"/>
  <c r="K36" i="8"/>
  <c r="L36" i="8"/>
  <c r="C37" i="8"/>
  <c r="D37" i="8"/>
  <c r="E37" i="8"/>
  <c r="F37" i="8"/>
  <c r="G37" i="8"/>
  <c r="H37" i="8"/>
  <c r="I37" i="8"/>
  <c r="J37" i="8"/>
  <c r="K37" i="8"/>
  <c r="L37" i="8"/>
  <c r="C38" i="8"/>
  <c r="D38" i="8"/>
  <c r="E38" i="8"/>
  <c r="F38" i="8"/>
  <c r="G38" i="8"/>
  <c r="H38" i="8"/>
  <c r="I38" i="8"/>
  <c r="J38" i="8"/>
  <c r="K38" i="8"/>
  <c r="L38" i="8"/>
  <c r="C39" i="8"/>
  <c r="D39" i="8"/>
  <c r="E39" i="8"/>
  <c r="F39" i="8"/>
  <c r="G39" i="8"/>
  <c r="H39" i="8"/>
  <c r="I39" i="8"/>
  <c r="J39" i="8"/>
  <c r="K39" i="8"/>
  <c r="L39" i="8"/>
  <c r="C40" i="8"/>
  <c r="D40" i="8"/>
  <c r="E40" i="8"/>
  <c r="F40" i="8"/>
  <c r="G40" i="8"/>
  <c r="H40" i="8"/>
  <c r="I40" i="8"/>
  <c r="J40" i="8"/>
  <c r="K40" i="8"/>
  <c r="L40" i="8"/>
  <c r="C41" i="8"/>
  <c r="D41" i="8"/>
  <c r="E41" i="8"/>
  <c r="F41" i="8"/>
  <c r="G41" i="8"/>
  <c r="H41" i="8"/>
  <c r="I41" i="8"/>
  <c r="J41" i="8"/>
  <c r="K41" i="8"/>
  <c r="L41" i="8"/>
  <c r="C42" i="8"/>
  <c r="D42" i="8"/>
  <c r="E42" i="8"/>
  <c r="F42" i="8"/>
  <c r="G42" i="8"/>
  <c r="H42" i="8"/>
  <c r="I42" i="8"/>
  <c r="J42" i="8"/>
  <c r="K42" i="8"/>
  <c r="L42" i="8"/>
  <c r="C43" i="8"/>
  <c r="D43" i="8"/>
  <c r="E43" i="8"/>
  <c r="F43" i="8"/>
  <c r="G43" i="8"/>
  <c r="H43" i="8"/>
  <c r="I43" i="8"/>
  <c r="J43" i="8"/>
  <c r="K43" i="8"/>
  <c r="L43" i="8"/>
  <c r="C44" i="8"/>
  <c r="D44" i="8"/>
  <c r="E44" i="8"/>
  <c r="F44" i="8"/>
  <c r="G44" i="8"/>
  <c r="H44" i="8"/>
  <c r="I44" i="8"/>
  <c r="J44" i="8"/>
  <c r="K44" i="8"/>
  <c r="L44" i="8"/>
  <c r="C45" i="8"/>
  <c r="D45" i="8"/>
  <c r="E45" i="8"/>
  <c r="F45" i="8"/>
  <c r="G45" i="8"/>
  <c r="H45" i="8"/>
  <c r="I45" i="8"/>
  <c r="J45" i="8"/>
  <c r="K45" i="8"/>
  <c r="L45" i="8"/>
  <c r="C46" i="8"/>
  <c r="D46" i="8"/>
  <c r="E46" i="8"/>
  <c r="F46" i="8"/>
  <c r="G46" i="8"/>
  <c r="H46" i="8"/>
  <c r="I46" i="8"/>
  <c r="J46" i="8"/>
  <c r="K46" i="8"/>
  <c r="L46" i="8"/>
  <c r="C47" i="8"/>
  <c r="D47" i="8"/>
  <c r="E47" i="8"/>
  <c r="F47" i="8"/>
  <c r="G47" i="8"/>
  <c r="H47" i="8"/>
  <c r="I47" i="8"/>
  <c r="J47" i="8"/>
  <c r="K47" i="8"/>
  <c r="L47" i="8"/>
  <c r="C48" i="8"/>
  <c r="D48" i="8"/>
  <c r="E48" i="8"/>
  <c r="F48" i="8"/>
  <c r="G48" i="8"/>
  <c r="H48" i="8"/>
  <c r="I48" i="8"/>
  <c r="J48" i="8"/>
  <c r="K48" i="8"/>
  <c r="L48" i="8"/>
  <c r="C49" i="8"/>
  <c r="D49" i="8"/>
  <c r="E49" i="8"/>
  <c r="F49" i="8"/>
  <c r="G49" i="8"/>
  <c r="H49" i="8"/>
  <c r="I49" i="8"/>
  <c r="J49" i="8"/>
  <c r="K49" i="8"/>
  <c r="L49" i="8"/>
  <c r="C50" i="8"/>
  <c r="D50" i="8"/>
  <c r="E50" i="8"/>
  <c r="F50" i="8"/>
  <c r="G50" i="8"/>
  <c r="H50" i="8"/>
  <c r="I50" i="8"/>
  <c r="J50" i="8"/>
  <c r="K50" i="8"/>
  <c r="L50" i="8"/>
  <c r="C51" i="8"/>
  <c r="D51" i="8"/>
  <c r="E51" i="8"/>
  <c r="F51" i="8"/>
  <c r="G51" i="8"/>
  <c r="H51" i="8"/>
  <c r="I51" i="8"/>
  <c r="J51" i="8"/>
  <c r="K51" i="8"/>
  <c r="L51" i="8"/>
  <c r="C52" i="8"/>
  <c r="D52" i="8"/>
  <c r="E52" i="8"/>
  <c r="F52" i="8"/>
  <c r="G52" i="8"/>
  <c r="H52" i="8"/>
  <c r="I52" i="8"/>
  <c r="J52" i="8"/>
  <c r="K52" i="8"/>
  <c r="L52" i="8"/>
  <c r="C53" i="8"/>
  <c r="D53" i="8"/>
  <c r="E53" i="8"/>
  <c r="F53" i="8"/>
  <c r="G53" i="8"/>
  <c r="H53" i="8"/>
  <c r="I53" i="8"/>
  <c r="J53" i="8"/>
  <c r="K53" i="8"/>
  <c r="L53" i="8"/>
  <c r="C54" i="8"/>
  <c r="D54" i="8"/>
  <c r="E54" i="8"/>
  <c r="F54" i="8"/>
  <c r="G54" i="8"/>
  <c r="H54" i="8"/>
  <c r="I54" i="8"/>
  <c r="J54" i="8"/>
  <c r="K54" i="8"/>
  <c r="L54" i="8"/>
  <c r="C55" i="8"/>
  <c r="D55" i="8"/>
  <c r="E55" i="8"/>
  <c r="F55" i="8"/>
  <c r="G55" i="8"/>
  <c r="H55" i="8"/>
  <c r="I55" i="8"/>
  <c r="J55" i="8"/>
  <c r="K55" i="8"/>
  <c r="L55" i="8"/>
  <c r="C56" i="8"/>
  <c r="D56" i="8"/>
  <c r="E56" i="8"/>
  <c r="F56" i="8"/>
  <c r="G56" i="8"/>
  <c r="H56" i="8"/>
  <c r="I56" i="8"/>
  <c r="J56" i="8"/>
  <c r="K56" i="8"/>
  <c r="L56" i="8"/>
  <c r="C57" i="8"/>
  <c r="D57" i="8"/>
  <c r="E57" i="8"/>
  <c r="F57" i="8"/>
  <c r="G57" i="8"/>
  <c r="H57" i="8"/>
  <c r="I57" i="8"/>
  <c r="J57" i="8"/>
  <c r="K57" i="8"/>
  <c r="L57" i="8"/>
  <c r="C58" i="8"/>
  <c r="D58" i="8"/>
  <c r="E58" i="8"/>
  <c r="F58" i="8"/>
  <c r="G58" i="8"/>
  <c r="H58" i="8"/>
  <c r="I58" i="8"/>
  <c r="J58" i="8"/>
  <c r="K58" i="8"/>
  <c r="L58" i="8"/>
  <c r="C59" i="8"/>
  <c r="D59" i="8"/>
  <c r="E59" i="8"/>
  <c r="F59" i="8"/>
  <c r="G59" i="8"/>
  <c r="H59" i="8"/>
  <c r="I59" i="8"/>
  <c r="J59" i="8"/>
  <c r="K59" i="8"/>
  <c r="L59" i="8"/>
  <c r="C60" i="8"/>
  <c r="D60" i="8"/>
  <c r="E60" i="8"/>
  <c r="F60" i="8"/>
  <c r="G60" i="8"/>
  <c r="H60" i="8"/>
  <c r="I60" i="8"/>
  <c r="J60" i="8"/>
  <c r="K60" i="8"/>
  <c r="L60" i="8"/>
  <c r="C61" i="8"/>
  <c r="D61" i="8"/>
  <c r="E61" i="8"/>
  <c r="F61" i="8"/>
  <c r="G61" i="8"/>
  <c r="H61" i="8"/>
  <c r="I61" i="8"/>
  <c r="J61" i="8"/>
  <c r="K61" i="8"/>
  <c r="L61" i="8"/>
  <c r="C62" i="8"/>
  <c r="D62" i="8"/>
  <c r="E62" i="8"/>
  <c r="F62" i="8"/>
  <c r="G62" i="8"/>
  <c r="H62" i="8"/>
  <c r="I62" i="8"/>
  <c r="J62" i="8"/>
  <c r="K62" i="8"/>
  <c r="L62" i="8"/>
  <c r="C63" i="8"/>
  <c r="D63" i="8"/>
  <c r="E63" i="8"/>
  <c r="F63" i="8"/>
  <c r="G63" i="8"/>
  <c r="H63" i="8"/>
  <c r="I63" i="8"/>
  <c r="J63" i="8"/>
  <c r="K63" i="8"/>
  <c r="L63" i="8"/>
  <c r="C64" i="8"/>
  <c r="D64" i="8"/>
  <c r="E64" i="8"/>
  <c r="F64" i="8"/>
  <c r="G64" i="8"/>
  <c r="H64" i="8"/>
  <c r="I64" i="8"/>
  <c r="J64" i="8"/>
  <c r="K64" i="8"/>
  <c r="L64" i="8"/>
  <c r="C65" i="8"/>
  <c r="D65" i="8"/>
  <c r="E65" i="8"/>
  <c r="F65" i="8"/>
  <c r="G65" i="8"/>
  <c r="H65" i="8"/>
  <c r="I65" i="8"/>
  <c r="J65" i="8"/>
  <c r="K65" i="8"/>
  <c r="L65" i="8"/>
  <c r="C66" i="8"/>
  <c r="D66" i="8"/>
  <c r="E66" i="8"/>
  <c r="F66" i="8"/>
  <c r="G66" i="8"/>
  <c r="H66" i="8"/>
  <c r="I66" i="8"/>
  <c r="J66" i="8"/>
  <c r="K66" i="8"/>
  <c r="L66" i="8"/>
  <c r="C67" i="8"/>
  <c r="D67" i="8"/>
  <c r="E67" i="8"/>
  <c r="F67" i="8"/>
  <c r="G67" i="8"/>
  <c r="H67" i="8"/>
  <c r="I67" i="8"/>
  <c r="J67" i="8"/>
  <c r="K67" i="8"/>
  <c r="L67" i="8"/>
  <c r="C68" i="8"/>
  <c r="D68" i="8"/>
  <c r="E68" i="8"/>
  <c r="F68" i="8"/>
  <c r="G68" i="8"/>
  <c r="H68" i="8"/>
  <c r="I68" i="8"/>
  <c r="J68" i="8"/>
  <c r="K68" i="8"/>
  <c r="L68" i="8"/>
  <c r="C69" i="8"/>
  <c r="D69" i="8"/>
  <c r="E69" i="8"/>
  <c r="F69" i="8"/>
  <c r="G69" i="8"/>
  <c r="H69" i="8"/>
  <c r="I69" i="8"/>
  <c r="J69" i="8"/>
  <c r="K69" i="8"/>
  <c r="L69" i="8"/>
  <c r="C70" i="8"/>
  <c r="D70" i="8"/>
  <c r="E70" i="8"/>
  <c r="F70" i="8"/>
  <c r="G70" i="8"/>
  <c r="H70" i="8"/>
  <c r="I70" i="8"/>
  <c r="J70" i="8"/>
  <c r="K70" i="8"/>
  <c r="L70" i="8"/>
  <c r="C71" i="8"/>
  <c r="D71" i="8"/>
  <c r="E71" i="8"/>
  <c r="F71" i="8"/>
  <c r="G71" i="8"/>
  <c r="H71" i="8"/>
  <c r="I71" i="8"/>
  <c r="J71" i="8"/>
  <c r="K71" i="8"/>
  <c r="L71" i="8"/>
  <c r="C72" i="8"/>
  <c r="D72" i="8"/>
  <c r="E72" i="8"/>
  <c r="F72" i="8"/>
  <c r="G72" i="8"/>
  <c r="H72" i="8"/>
  <c r="I72" i="8"/>
  <c r="J72" i="8"/>
  <c r="K72" i="8"/>
  <c r="L72" i="8"/>
  <c r="C73" i="8"/>
  <c r="D73" i="8"/>
  <c r="E73" i="8"/>
  <c r="F73" i="8"/>
  <c r="G73" i="8"/>
  <c r="H73" i="8"/>
  <c r="I73" i="8"/>
  <c r="J73" i="8"/>
  <c r="K73" i="8"/>
  <c r="L73" i="8"/>
  <c r="C74" i="8"/>
  <c r="D74" i="8"/>
  <c r="E74" i="8"/>
  <c r="F74" i="8"/>
  <c r="G74" i="8"/>
  <c r="H74" i="8"/>
  <c r="I74" i="8"/>
  <c r="J74" i="8"/>
  <c r="K74" i="8"/>
  <c r="L74" i="8"/>
  <c r="C75" i="8"/>
  <c r="D75" i="8"/>
  <c r="E75" i="8"/>
  <c r="F75" i="8"/>
  <c r="G75" i="8"/>
  <c r="H75" i="8"/>
  <c r="I75" i="8"/>
  <c r="J75" i="8"/>
  <c r="K75" i="8"/>
  <c r="L75" i="8"/>
  <c r="C76" i="8"/>
  <c r="D76" i="8"/>
  <c r="E76" i="8"/>
  <c r="F76" i="8"/>
  <c r="G76" i="8"/>
  <c r="H76" i="8"/>
  <c r="I76" i="8"/>
  <c r="J76" i="8"/>
  <c r="K76" i="8"/>
  <c r="L76" i="8"/>
  <c r="C77" i="8"/>
  <c r="D77" i="8"/>
  <c r="E77" i="8"/>
  <c r="F77" i="8"/>
  <c r="G77" i="8"/>
  <c r="H77" i="8"/>
  <c r="I77" i="8"/>
  <c r="J77" i="8"/>
  <c r="K77" i="8"/>
  <c r="L77" i="8"/>
  <c r="C78" i="8"/>
  <c r="D78" i="8"/>
  <c r="E78" i="8"/>
  <c r="F78" i="8"/>
  <c r="G78" i="8"/>
  <c r="H78" i="8"/>
  <c r="I78" i="8"/>
  <c r="J78" i="8"/>
  <c r="K78" i="8"/>
  <c r="L78" i="8"/>
  <c r="C79" i="8"/>
  <c r="D79" i="8"/>
  <c r="E79" i="8"/>
  <c r="F79" i="8"/>
  <c r="G79" i="8"/>
  <c r="H79" i="8"/>
  <c r="I79" i="8"/>
  <c r="J79" i="8"/>
  <c r="K79" i="8"/>
  <c r="L79" i="8"/>
  <c r="C80" i="8"/>
  <c r="D80" i="8"/>
  <c r="E80" i="8"/>
  <c r="F80" i="8"/>
  <c r="G80" i="8"/>
  <c r="H80" i="8"/>
  <c r="I80" i="8"/>
  <c r="J80" i="8"/>
  <c r="K80" i="8"/>
  <c r="L80" i="8"/>
  <c r="C81" i="8"/>
  <c r="D81" i="8"/>
  <c r="E81" i="8"/>
  <c r="F81" i="8"/>
  <c r="G81" i="8"/>
  <c r="H81" i="8"/>
  <c r="I81" i="8"/>
  <c r="J81" i="8"/>
  <c r="K81" i="8"/>
  <c r="L81" i="8"/>
  <c r="C82" i="8"/>
  <c r="D82" i="8"/>
  <c r="E82" i="8"/>
  <c r="F82" i="8"/>
  <c r="G82" i="8"/>
  <c r="H82" i="8"/>
  <c r="I82" i="8"/>
  <c r="J82" i="8"/>
  <c r="K82" i="8"/>
  <c r="L82" i="8"/>
  <c r="C83" i="8"/>
  <c r="D83" i="8"/>
  <c r="E83" i="8"/>
  <c r="F83" i="8"/>
  <c r="G83" i="8"/>
  <c r="H83" i="8"/>
  <c r="I83" i="8"/>
  <c r="J83" i="8"/>
  <c r="K83" i="8"/>
  <c r="L83" i="8"/>
  <c r="C84" i="8"/>
  <c r="D84" i="8"/>
  <c r="E84" i="8"/>
  <c r="F84" i="8"/>
  <c r="G84" i="8"/>
  <c r="H84" i="8"/>
  <c r="I84" i="8"/>
  <c r="J84" i="8"/>
  <c r="K84" i="8"/>
  <c r="L84" i="8"/>
  <c r="C85" i="8"/>
  <c r="D85" i="8"/>
  <c r="E85" i="8"/>
  <c r="F85" i="8"/>
  <c r="G85" i="8"/>
  <c r="H85" i="8"/>
  <c r="I85" i="8"/>
  <c r="J85" i="8"/>
  <c r="K85" i="8"/>
  <c r="L85" i="8"/>
  <c r="C86" i="8"/>
  <c r="D86" i="8"/>
  <c r="E86" i="8"/>
  <c r="F86" i="8"/>
  <c r="G86" i="8"/>
  <c r="H86" i="8"/>
  <c r="I86" i="8"/>
  <c r="J86" i="8"/>
  <c r="K86" i="8"/>
  <c r="L86" i="8"/>
  <c r="C87" i="8"/>
  <c r="D87" i="8"/>
  <c r="E87" i="8"/>
  <c r="F87" i="8"/>
  <c r="G87" i="8"/>
  <c r="H87" i="8"/>
  <c r="I87" i="8"/>
  <c r="J87" i="8"/>
  <c r="K87" i="8"/>
  <c r="L87" i="8"/>
  <c r="D4" i="8"/>
  <c r="E4" i="8"/>
  <c r="F4" i="8"/>
  <c r="G4" i="8"/>
  <c r="H4" i="8"/>
  <c r="I4" i="8"/>
  <c r="J4" i="8"/>
  <c r="K4" i="8"/>
  <c r="L4" i="8"/>
  <c r="C4" i="8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A24" i="8"/>
  <c r="B24" i="8"/>
  <c r="A25" i="8"/>
  <c r="B25" i="8"/>
  <c r="A26" i="8"/>
  <c r="B26" i="8"/>
  <c r="A27" i="8"/>
  <c r="B27" i="8"/>
  <c r="A28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A44" i="8"/>
  <c r="B44" i="8"/>
  <c r="A45" i="8"/>
  <c r="B45" i="8"/>
  <c r="A46" i="8"/>
  <c r="B46" i="8"/>
  <c r="A47" i="8"/>
  <c r="B47" i="8"/>
  <c r="A48" i="8"/>
  <c r="B48" i="8"/>
  <c r="A49" i="8"/>
  <c r="B49" i="8"/>
  <c r="A50" i="8"/>
  <c r="B50" i="8"/>
  <c r="A51" i="8"/>
  <c r="B51" i="8"/>
  <c r="A52" i="8"/>
  <c r="B52" i="8"/>
  <c r="A53" i="8"/>
  <c r="B53" i="8"/>
  <c r="A54" i="8"/>
  <c r="B54" i="8"/>
  <c r="A55" i="8"/>
  <c r="B55" i="8"/>
  <c r="A56" i="8"/>
  <c r="B56" i="8"/>
  <c r="A57" i="8"/>
  <c r="B57" i="8"/>
  <c r="A58" i="8"/>
  <c r="B58" i="8"/>
  <c r="A59" i="8"/>
  <c r="B59" i="8"/>
  <c r="A60" i="8"/>
  <c r="B60" i="8"/>
  <c r="A61" i="8"/>
  <c r="B61" i="8"/>
  <c r="A62" i="8"/>
  <c r="B62" i="8"/>
  <c r="A63" i="8"/>
  <c r="B63" i="8"/>
  <c r="A64" i="8"/>
  <c r="B64" i="8"/>
  <c r="A65" i="8"/>
  <c r="B65" i="8"/>
  <c r="A66" i="8"/>
  <c r="B66" i="8"/>
  <c r="A67" i="8"/>
  <c r="B67" i="8"/>
  <c r="A68" i="8"/>
  <c r="B68" i="8"/>
  <c r="A69" i="8"/>
  <c r="B69" i="8"/>
  <c r="A70" i="8"/>
  <c r="B70" i="8"/>
  <c r="A71" i="8"/>
  <c r="B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B4" i="8"/>
  <c r="A4" i="8"/>
  <c r="X9" i="6"/>
  <c r="BH9" i="2" l="1"/>
  <c r="AV9" i="2"/>
  <c r="AJ9" i="2"/>
  <c r="X9" i="2"/>
  <c r="L9" i="2"/>
  <c r="BI8" i="2"/>
  <c r="AW8" i="2"/>
  <c r="AK8" i="2"/>
  <c r="Y8" i="2"/>
  <c r="M8" i="2"/>
  <c r="BJ7" i="2"/>
  <c r="AX7" i="2"/>
  <c r="AL7" i="2"/>
  <c r="Z7" i="2"/>
  <c r="N7" i="2"/>
  <c r="BK6" i="2"/>
  <c r="AY6" i="2"/>
  <c r="AM6" i="2"/>
  <c r="AA6" i="2"/>
  <c r="O6" i="2"/>
  <c r="BL5" i="2"/>
  <c r="AZ5" i="2"/>
  <c r="AN5" i="2"/>
  <c r="AB5" i="2"/>
  <c r="P5" i="2"/>
  <c r="BM4" i="2"/>
  <c r="BA4" i="2"/>
  <c r="AO4" i="2"/>
  <c r="AC4" i="2"/>
  <c r="Q4" i="2"/>
  <c r="BN3" i="2"/>
  <c r="BB3" i="2"/>
  <c r="AP3" i="2"/>
  <c r="AD3" i="2"/>
  <c r="R3" i="2"/>
  <c r="BO2" i="2"/>
  <c r="BC2" i="2"/>
  <c r="AQ2" i="2"/>
  <c r="AE2" i="2"/>
  <c r="S2" i="2"/>
  <c r="BF10" i="2"/>
  <c r="AT10" i="2"/>
  <c r="AH10" i="2"/>
  <c r="V10" i="2"/>
  <c r="J10" i="2"/>
  <c r="BG9" i="2"/>
  <c r="AU9" i="2"/>
  <c r="AI9" i="2"/>
  <c r="W9" i="2"/>
  <c r="K9" i="2"/>
  <c r="BH8" i="2"/>
  <c r="AV8" i="2"/>
  <c r="AJ8" i="2"/>
  <c r="X8" i="2"/>
  <c r="L8" i="2"/>
  <c r="BI7" i="2"/>
  <c r="AW7" i="2"/>
  <c r="AK7" i="2"/>
  <c r="Y7" i="2"/>
  <c r="M7" i="2"/>
  <c r="BJ6" i="2"/>
  <c r="AX6" i="2"/>
  <c r="AL6" i="2"/>
  <c r="Z6" i="2"/>
  <c r="N6" i="2"/>
  <c r="BK5" i="2"/>
  <c r="AY5" i="2"/>
  <c r="AM5" i="2"/>
  <c r="AA5" i="2"/>
  <c r="O5" i="2"/>
  <c r="BL4" i="2"/>
  <c r="AZ4" i="2"/>
  <c r="AN4" i="2"/>
  <c r="AB4" i="2"/>
  <c r="P4" i="2"/>
  <c r="BM3" i="2"/>
  <c r="BA3" i="2"/>
  <c r="AO3" i="2"/>
  <c r="AC3" i="2"/>
  <c r="Q3" i="2"/>
  <c r="BN2" i="2"/>
  <c r="BB2" i="2"/>
  <c r="AP2" i="2"/>
  <c r="AD2" i="2"/>
  <c r="R2" i="2"/>
  <c r="AF10" i="2"/>
  <c r="AG9" i="2"/>
  <c r="BF8" i="2"/>
  <c r="AH8" i="2"/>
  <c r="J8" i="2"/>
  <c r="BG7" i="2"/>
  <c r="W7" i="2"/>
  <c r="K7" i="2"/>
  <c r="BH6" i="2"/>
  <c r="AV6" i="2"/>
  <c r="AJ6" i="2"/>
  <c r="X6" i="2"/>
  <c r="L6" i="2"/>
  <c r="BI5" i="2"/>
  <c r="AW5" i="2"/>
  <c r="AK5" i="2"/>
  <c r="Y5" i="2"/>
  <c r="M5" i="2"/>
  <c r="BJ4" i="2"/>
  <c r="AX4" i="2"/>
  <c r="AL4" i="2"/>
  <c r="Z4" i="2"/>
  <c r="N4" i="2"/>
  <c r="BK3" i="2"/>
  <c r="AY3" i="2"/>
  <c r="AM3" i="2"/>
  <c r="AA3" i="2"/>
  <c r="O3" i="2"/>
  <c r="BL2" i="2"/>
  <c r="AZ2" i="2"/>
  <c r="AR10" i="2"/>
  <c r="T10" i="2"/>
  <c r="AS9" i="2"/>
  <c r="U9" i="2"/>
  <c r="AT8" i="2"/>
  <c r="AU7" i="2"/>
  <c r="AN2" i="2"/>
  <c r="BO10" i="2"/>
  <c r="BC10" i="2"/>
  <c r="AQ10" i="2"/>
  <c r="AE10" i="2"/>
  <c r="S10" i="2"/>
  <c r="BP9" i="2"/>
  <c r="BD9" i="2"/>
  <c r="AR9" i="2"/>
  <c r="AF9" i="2"/>
  <c r="T9" i="2"/>
  <c r="H9" i="2"/>
  <c r="BE8" i="2"/>
  <c r="AS8" i="2"/>
  <c r="AG8" i="2"/>
  <c r="U8" i="2"/>
  <c r="I8" i="2"/>
  <c r="BF7" i="2"/>
  <c r="AT7" i="2"/>
  <c r="AH7" i="2"/>
  <c r="V7" i="2"/>
  <c r="J7" i="2"/>
  <c r="BG6" i="2"/>
  <c r="AU6" i="2"/>
  <c r="AI6" i="2"/>
  <c r="W6" i="2"/>
  <c r="K6" i="2"/>
  <c r="BH5" i="2"/>
  <c r="AV5" i="2"/>
  <c r="AJ5" i="2"/>
  <c r="X5" i="2"/>
  <c r="L5" i="2"/>
  <c r="BI4" i="2"/>
  <c r="AW4" i="2"/>
  <c r="AK4" i="2"/>
  <c r="Y4" i="2"/>
  <c r="M4" i="2"/>
  <c r="BJ3" i="2"/>
  <c r="AX3" i="2"/>
  <c r="AL3" i="2"/>
  <c r="Z3" i="2"/>
  <c r="N3" i="2"/>
  <c r="BK2" i="2"/>
  <c r="AY2" i="2"/>
  <c r="AM2" i="2"/>
  <c r="AA2" i="2"/>
  <c r="O2" i="2"/>
  <c r="BP10" i="2"/>
  <c r="BE9" i="2"/>
  <c r="V8" i="2"/>
  <c r="P2" i="2"/>
  <c r="BN10" i="2"/>
  <c r="BB10" i="2"/>
  <c r="AP10" i="2"/>
  <c r="AD10" i="2"/>
  <c r="R10" i="2"/>
  <c r="BO9" i="2"/>
  <c r="BC9" i="2"/>
  <c r="AQ9" i="2"/>
  <c r="AE9" i="2"/>
  <c r="S9" i="2"/>
  <c r="BP8" i="2"/>
  <c r="BD8" i="2"/>
  <c r="AR8" i="2"/>
  <c r="AF8" i="2"/>
  <c r="T8" i="2"/>
  <c r="H8" i="2"/>
  <c r="BE7" i="2"/>
  <c r="AS7" i="2"/>
  <c r="AG7" i="2"/>
  <c r="U7" i="2"/>
  <c r="I7" i="2"/>
  <c r="BF6" i="2"/>
  <c r="AT6" i="2"/>
  <c r="AH6" i="2"/>
  <c r="V6" i="2"/>
  <c r="J6" i="2"/>
  <c r="BG5" i="2"/>
  <c r="AU5" i="2"/>
  <c r="AI5" i="2"/>
  <c r="W5" i="2"/>
  <c r="K5" i="2"/>
  <c r="BH4" i="2"/>
  <c r="AV4" i="2"/>
  <c r="AJ4" i="2"/>
  <c r="X4" i="2"/>
  <c r="L4" i="2"/>
  <c r="BI3" i="2"/>
  <c r="AW3" i="2"/>
  <c r="AK3" i="2"/>
  <c r="Y3" i="2"/>
  <c r="M3" i="2"/>
  <c r="BJ2" i="2"/>
  <c r="AX2" i="2"/>
  <c r="AL2" i="2"/>
  <c r="Z2" i="2"/>
  <c r="N2" i="2"/>
  <c r="BD10" i="2"/>
  <c r="H10" i="2"/>
  <c r="I9" i="2"/>
  <c r="AI7" i="2"/>
  <c r="AB2" i="2"/>
  <c r="BM10" i="2"/>
  <c r="BA10" i="2"/>
  <c r="AO10" i="2"/>
  <c r="AC10" i="2"/>
  <c r="Q10" i="2"/>
  <c r="BN9" i="2"/>
  <c r="BB9" i="2"/>
  <c r="AP9" i="2"/>
  <c r="AD9" i="2"/>
  <c r="R9" i="2"/>
  <c r="BO8" i="2"/>
  <c r="BC8" i="2"/>
  <c r="AQ8" i="2"/>
  <c r="AE8" i="2"/>
  <c r="S8" i="2"/>
  <c r="BP7" i="2"/>
  <c r="BD7" i="2"/>
  <c r="AR7" i="2"/>
  <c r="AF7" i="2"/>
  <c r="T7" i="2"/>
  <c r="H7" i="2"/>
  <c r="BE6" i="2"/>
  <c r="AS6" i="2"/>
  <c r="AG6" i="2"/>
  <c r="U6" i="2"/>
  <c r="I6" i="2"/>
  <c r="BF5" i="2"/>
  <c r="AT5" i="2"/>
  <c r="AH5" i="2"/>
  <c r="V5" i="2"/>
  <c r="J5" i="2"/>
  <c r="BG4" i="2"/>
  <c r="AU4" i="2"/>
  <c r="AI4" i="2"/>
  <c r="W4" i="2"/>
  <c r="K4" i="2"/>
  <c r="BH3" i="2"/>
  <c r="AV3" i="2"/>
  <c r="AJ3" i="2"/>
  <c r="X3" i="2"/>
  <c r="L3" i="2"/>
  <c r="BI2" i="2"/>
  <c r="AW2" i="2"/>
  <c r="AK2" i="2"/>
  <c r="Y2" i="2"/>
  <c r="M2" i="2"/>
  <c r="BL10" i="2"/>
  <c r="AN10" i="2"/>
  <c r="P10" i="2"/>
  <c r="AO9" i="2"/>
  <c r="BN8" i="2"/>
  <c r="AP8" i="2"/>
  <c r="R8" i="2"/>
  <c r="BC7" i="2"/>
  <c r="S7" i="2"/>
  <c r="BD6" i="2"/>
  <c r="AF6" i="2"/>
  <c r="H6" i="2"/>
  <c r="AS5" i="2"/>
  <c r="U5" i="2"/>
  <c r="I5" i="2"/>
  <c r="BF4" i="2"/>
  <c r="AH4" i="2"/>
  <c r="V4" i="2"/>
  <c r="J4" i="2"/>
  <c r="BG3" i="2"/>
  <c r="AU3" i="2"/>
  <c r="AI3" i="2"/>
  <c r="W3" i="2"/>
  <c r="K3" i="2"/>
  <c r="BH2" i="2"/>
  <c r="AV2" i="2"/>
  <c r="AJ2" i="2"/>
  <c r="X2" i="2"/>
  <c r="AZ10" i="2"/>
  <c r="AB10" i="2"/>
  <c r="BM9" i="2"/>
  <c r="BA9" i="2"/>
  <c r="AC9" i="2"/>
  <c r="Q9" i="2"/>
  <c r="BB8" i="2"/>
  <c r="AD8" i="2"/>
  <c r="BO7" i="2"/>
  <c r="AQ7" i="2"/>
  <c r="AE7" i="2"/>
  <c r="BP6" i="2"/>
  <c r="AR6" i="2"/>
  <c r="T6" i="2"/>
  <c r="BE5" i="2"/>
  <c r="AG5" i="2"/>
  <c r="AT4" i="2"/>
  <c r="L2" i="2"/>
  <c r="BK10" i="2"/>
  <c r="AY10" i="2"/>
  <c r="AM10" i="2"/>
  <c r="AA10" i="2"/>
  <c r="O10" i="2"/>
  <c r="BL9" i="2"/>
  <c r="AZ9" i="2"/>
  <c r="AN9" i="2"/>
  <c r="AB9" i="2"/>
  <c r="P9" i="2"/>
  <c r="BM8" i="2"/>
  <c r="BA8" i="2"/>
  <c r="AO8" i="2"/>
  <c r="AC8" i="2"/>
  <c r="Q8" i="2"/>
  <c r="BN7" i="2"/>
  <c r="BB7" i="2"/>
  <c r="AP7" i="2"/>
  <c r="AD7" i="2"/>
  <c r="R7" i="2"/>
  <c r="BO6" i="2"/>
  <c r="BC6" i="2"/>
  <c r="AQ6" i="2"/>
  <c r="AE6" i="2"/>
  <c r="S6" i="2"/>
  <c r="BP5" i="2"/>
  <c r="BD5" i="2"/>
  <c r="AR5" i="2"/>
  <c r="AF5" i="2"/>
  <c r="T5" i="2"/>
  <c r="H5" i="2"/>
  <c r="BE4" i="2"/>
  <c r="AS4" i="2"/>
  <c r="AG4" i="2"/>
  <c r="U4" i="2"/>
  <c r="I4" i="2"/>
  <c r="BF3" i="2"/>
  <c r="AT3" i="2"/>
  <c r="AH3" i="2"/>
  <c r="V3" i="2"/>
  <c r="J3" i="2"/>
  <c r="BG2" i="2"/>
  <c r="AU2" i="2"/>
  <c r="AI2" i="2"/>
  <c r="W2" i="2"/>
  <c r="K2" i="2"/>
  <c r="AX10" i="2"/>
  <c r="N10" i="2"/>
  <c r="AY9" i="2"/>
  <c r="O9" i="2"/>
  <c r="AZ8" i="2"/>
  <c r="AB8" i="2"/>
  <c r="BA7" i="2"/>
  <c r="AC7" i="2"/>
  <c r="BN6" i="2"/>
  <c r="BB6" i="2"/>
  <c r="AP6" i="2"/>
  <c r="AD6" i="2"/>
  <c r="BO5" i="2"/>
  <c r="BC5" i="2"/>
  <c r="AQ5" i="2"/>
  <c r="AE5" i="2"/>
  <c r="S5" i="2"/>
  <c r="BP4" i="2"/>
  <c r="BD4" i="2"/>
  <c r="AR4" i="2"/>
  <c r="AF4" i="2"/>
  <c r="T4" i="2"/>
  <c r="H4" i="2"/>
  <c r="BE3" i="2"/>
  <c r="AS3" i="2"/>
  <c r="AG3" i="2"/>
  <c r="U3" i="2"/>
  <c r="I3" i="2"/>
  <c r="BF2" i="2"/>
  <c r="AT2" i="2"/>
  <c r="AH2" i="2"/>
  <c r="J2" i="2"/>
  <c r="BJ10" i="2"/>
  <c r="AL10" i="2"/>
  <c r="Z10" i="2"/>
  <c r="BK9" i="2"/>
  <c r="AM9" i="2"/>
  <c r="AA9" i="2"/>
  <c r="BL8" i="2"/>
  <c r="AN8" i="2"/>
  <c r="P8" i="2"/>
  <c r="BM7" i="2"/>
  <c r="AO7" i="2"/>
  <c r="Q7" i="2"/>
  <c r="R6" i="2"/>
  <c r="V2" i="2"/>
  <c r="BI10" i="2"/>
  <c r="AW10" i="2"/>
  <c r="AK10" i="2"/>
  <c r="Y10" i="2"/>
  <c r="M10" i="2"/>
  <c r="BJ9" i="2"/>
  <c r="AX9" i="2"/>
  <c r="AL9" i="2"/>
  <c r="Z9" i="2"/>
  <c r="N9" i="2"/>
  <c r="BK8" i="2"/>
  <c r="AY8" i="2"/>
  <c r="AM8" i="2"/>
  <c r="AA8" i="2"/>
  <c r="O8" i="2"/>
  <c r="BL7" i="2"/>
  <c r="AZ7" i="2"/>
  <c r="AN7" i="2"/>
  <c r="AB7" i="2"/>
  <c r="P7" i="2"/>
  <c r="BM6" i="2"/>
  <c r="BA6" i="2"/>
  <c r="AO6" i="2"/>
  <c r="AC6" i="2"/>
  <c r="Q6" i="2"/>
  <c r="BN5" i="2"/>
  <c r="BB5" i="2"/>
  <c r="AP5" i="2"/>
  <c r="AD5" i="2"/>
  <c r="R5" i="2"/>
  <c r="BO4" i="2"/>
  <c r="BC4" i="2"/>
  <c r="AQ4" i="2"/>
  <c r="AE4" i="2"/>
  <c r="S4" i="2"/>
  <c r="BP3" i="2"/>
  <c r="BD3" i="2"/>
  <c r="AR3" i="2"/>
  <c r="AF3" i="2"/>
  <c r="T3" i="2"/>
  <c r="H3" i="2"/>
  <c r="BE2" i="2"/>
  <c r="AS2" i="2"/>
  <c r="AG2" i="2"/>
  <c r="U2" i="2"/>
  <c r="I2" i="2"/>
  <c r="BH10" i="2"/>
  <c r="AV10" i="2"/>
  <c r="AJ10" i="2"/>
  <c r="X10" i="2"/>
  <c r="L10" i="2"/>
  <c r="BI9" i="2"/>
  <c r="AW9" i="2"/>
  <c r="AK9" i="2"/>
  <c r="Y9" i="2"/>
  <c r="M9" i="2"/>
  <c r="BJ8" i="2"/>
  <c r="AX8" i="2"/>
  <c r="AL8" i="2"/>
  <c r="Z8" i="2"/>
  <c r="N8" i="2"/>
  <c r="BK7" i="2"/>
  <c r="AY7" i="2"/>
  <c r="AM7" i="2"/>
  <c r="AA7" i="2"/>
  <c r="O7" i="2"/>
  <c r="BL6" i="2"/>
  <c r="AZ6" i="2"/>
  <c r="AN6" i="2"/>
  <c r="AB6" i="2"/>
  <c r="P6" i="2"/>
  <c r="BM5" i="2"/>
  <c r="BA5" i="2"/>
  <c r="AO5" i="2"/>
  <c r="AC5" i="2"/>
  <c r="Q5" i="2"/>
  <c r="BN4" i="2"/>
  <c r="BB4" i="2"/>
  <c r="AP4" i="2"/>
  <c r="AD4" i="2"/>
  <c r="R4" i="2"/>
  <c r="BO3" i="2"/>
  <c r="BC3" i="2"/>
  <c r="AQ3" i="2"/>
  <c r="AE3" i="2"/>
  <c r="S3" i="2"/>
  <c r="BP2" i="2"/>
  <c r="BD2" i="2"/>
  <c r="AR2" i="2"/>
  <c r="AF2" i="2"/>
  <c r="T2" i="2"/>
  <c r="BL64" i="8"/>
  <c r="CB64" i="8" s="1"/>
  <c r="CN64" i="8"/>
  <c r="DD64" i="8" s="1"/>
  <c r="DC64" i="8"/>
  <c r="EL64" i="8"/>
  <c r="DU64" i="8"/>
  <c r="CP64" i="8"/>
  <c r="BJ64" i="8"/>
  <c r="BZ64" i="8" s="1"/>
  <c r="DS64" i="8"/>
  <c r="EI64" i="8" s="1"/>
  <c r="DR64" i="8"/>
  <c r="EH64" i="8" s="1"/>
  <c r="FL64" i="8"/>
  <c r="DQ64" i="8"/>
  <c r="CL64" i="8"/>
  <c r="DB64" i="8" s="1"/>
  <c r="BR64" i="8"/>
  <c r="CH64" i="8" s="1"/>
  <c r="FK64" i="8"/>
  <c r="DP64" i="8"/>
  <c r="EF64" i="8" s="1"/>
  <c r="BQ64" i="8"/>
  <c r="CG64" i="8" s="1"/>
  <c r="BP64" i="8"/>
  <c r="CF64" i="8" s="1"/>
  <c r="DT64" i="8"/>
  <c r="FJ64" i="8"/>
  <c r="DO64" i="8"/>
  <c r="EE64" i="8" s="1"/>
  <c r="FI64" i="8"/>
  <c r="DN64" i="8"/>
  <c r="ED64" i="8" s="1"/>
  <c r="CX64" i="8"/>
  <c r="DE64" i="8" s="1"/>
  <c r="BO64" i="8"/>
  <c r="CE64" i="8" s="1"/>
  <c r="FH64" i="8"/>
  <c r="CT64" i="8"/>
  <c r="DJ64" i="8" s="1"/>
  <c r="BN64" i="8"/>
  <c r="CD64" i="8" s="1"/>
  <c r="FG64" i="8"/>
  <c r="DZ64" i="8"/>
  <c r="CS64" i="8"/>
  <c r="BM64" i="8"/>
  <c r="CC64" i="8" s="1"/>
  <c r="CR64" i="8"/>
  <c r="DH64" i="8" s="1"/>
  <c r="CQ64" i="8"/>
  <c r="DG64" i="8" s="1"/>
  <c r="BV4" i="8"/>
  <c r="BC8" i="8"/>
  <c r="BC9" i="8"/>
  <c r="BC10" i="8"/>
  <c r="BC11" i="8"/>
  <c r="BC16" i="8"/>
  <c r="BC17" i="8"/>
  <c r="BC18" i="8"/>
  <c r="BC19" i="8"/>
  <c r="BC24" i="8"/>
  <c r="BC25" i="8"/>
  <c r="BC26" i="8"/>
  <c r="BC27" i="8"/>
  <c r="BC32" i="8"/>
  <c r="BC33" i="8"/>
  <c r="BC34" i="8"/>
  <c r="BC35" i="8"/>
  <c r="BC40" i="8"/>
  <c r="BC41" i="8"/>
  <c r="BC42" i="8"/>
  <c r="BC43" i="8"/>
  <c r="BC48" i="8"/>
  <c r="BC49" i="8"/>
  <c r="BC50" i="8"/>
  <c r="BC51" i="8"/>
  <c r="BC56" i="8"/>
  <c r="BC57" i="8"/>
  <c r="BC58" i="8"/>
  <c r="BC59" i="8"/>
  <c r="BC4" i="8"/>
  <c r="BB6" i="8"/>
  <c r="BB7" i="8"/>
  <c r="BB13" i="8"/>
  <c r="BB14" i="8"/>
  <c r="BB15" i="8"/>
  <c r="BB21" i="8"/>
  <c r="BB22" i="8"/>
  <c r="BB29" i="8"/>
  <c r="BB30" i="8"/>
  <c r="BB31" i="8"/>
  <c r="BB37" i="8"/>
  <c r="BB38" i="8"/>
  <c r="BB39" i="8"/>
  <c r="BB45" i="8"/>
  <c r="BB47" i="8"/>
  <c r="BB53" i="8"/>
  <c r="BB54" i="8"/>
  <c r="BB55" i="8"/>
  <c r="BB61" i="8"/>
  <c r="BB62" i="8"/>
  <c r="BB63" i="8"/>
  <c r="A13" i="14"/>
  <c r="B13" i="14" s="1"/>
  <c r="B16" i="14"/>
  <c r="BC12" i="8" s="1"/>
  <c r="Y24" i="6"/>
  <c r="Y25" i="6"/>
  <c r="Y23" i="6"/>
  <c r="B8" i="14"/>
  <c r="BF5" i="8"/>
  <c r="BF6" i="8"/>
  <c r="BF7" i="8"/>
  <c r="BF8" i="8"/>
  <c r="BF9" i="8"/>
  <c r="BF10" i="8"/>
  <c r="BF11" i="8"/>
  <c r="BF12" i="8"/>
  <c r="BF13" i="8"/>
  <c r="BF14" i="8"/>
  <c r="BF15" i="8"/>
  <c r="BF16" i="8"/>
  <c r="BF17" i="8"/>
  <c r="BF18" i="8"/>
  <c r="BF19" i="8"/>
  <c r="BF20" i="8"/>
  <c r="BF21" i="8"/>
  <c r="BF22" i="8"/>
  <c r="BF23" i="8"/>
  <c r="BF24" i="8"/>
  <c r="BF25" i="8"/>
  <c r="BF26" i="8"/>
  <c r="BF27" i="8"/>
  <c r="BF28" i="8"/>
  <c r="BF29" i="8"/>
  <c r="BF30" i="8"/>
  <c r="BF31" i="8"/>
  <c r="BF32" i="8"/>
  <c r="BF33" i="8"/>
  <c r="BF34" i="8"/>
  <c r="BF35" i="8"/>
  <c r="BF36" i="8"/>
  <c r="BF37" i="8"/>
  <c r="BF38" i="8"/>
  <c r="BF39" i="8"/>
  <c r="BF40" i="8"/>
  <c r="BF41" i="8"/>
  <c r="BF42" i="8"/>
  <c r="BF43" i="8"/>
  <c r="BF44" i="8"/>
  <c r="BF45" i="8"/>
  <c r="BF46" i="8"/>
  <c r="BF47" i="8"/>
  <c r="BF48" i="8"/>
  <c r="BF49" i="8"/>
  <c r="BF50" i="8"/>
  <c r="BF51" i="8"/>
  <c r="BF52" i="8"/>
  <c r="BF53" i="8"/>
  <c r="BF54" i="8"/>
  <c r="BF55" i="8"/>
  <c r="BF56" i="8"/>
  <c r="BF57" i="8"/>
  <c r="BF58" i="8"/>
  <c r="BF59" i="8"/>
  <c r="BF60" i="8"/>
  <c r="BF61" i="8"/>
  <c r="BF62" i="8"/>
  <c r="BF63" i="8"/>
  <c r="BF4" i="8"/>
  <c r="A5" i="12"/>
  <c r="R4" i="8"/>
  <c r="AF24" i="8" s="1"/>
  <c r="AR24" i="8" s="1"/>
  <c r="BV5" i="8"/>
  <c r="BV6" i="8"/>
  <c r="BV7" i="8"/>
  <c r="BV8" i="8"/>
  <c r="BV9" i="8"/>
  <c r="BV10" i="8"/>
  <c r="BV11" i="8"/>
  <c r="BV12" i="8"/>
  <c r="BV13" i="8"/>
  <c r="BV14" i="8"/>
  <c r="BV15" i="8"/>
  <c r="BV16" i="8"/>
  <c r="BV17" i="8"/>
  <c r="BV18" i="8"/>
  <c r="BV19" i="8"/>
  <c r="BV20" i="8"/>
  <c r="BV21" i="8"/>
  <c r="BV22" i="8"/>
  <c r="BV23" i="8"/>
  <c r="BV24" i="8"/>
  <c r="BV25" i="8"/>
  <c r="BV26" i="8"/>
  <c r="BV27" i="8"/>
  <c r="BV28" i="8"/>
  <c r="BV29" i="8"/>
  <c r="BV30" i="8"/>
  <c r="BV31" i="8"/>
  <c r="BV32" i="8"/>
  <c r="BV33" i="8"/>
  <c r="BV34" i="8"/>
  <c r="BV35" i="8"/>
  <c r="BV36" i="8"/>
  <c r="BV37" i="8"/>
  <c r="BV38" i="8"/>
  <c r="BV39" i="8"/>
  <c r="BV40" i="8"/>
  <c r="BV41" i="8"/>
  <c r="BV42" i="8"/>
  <c r="BV43" i="8"/>
  <c r="BV44" i="8"/>
  <c r="BV45" i="8"/>
  <c r="BV46" i="8"/>
  <c r="BV47" i="8"/>
  <c r="BV48" i="8"/>
  <c r="BV49" i="8"/>
  <c r="BV50" i="8"/>
  <c r="BV51" i="8"/>
  <c r="BV52" i="8"/>
  <c r="BV53" i="8"/>
  <c r="BV54" i="8"/>
  <c r="BV55" i="8"/>
  <c r="BV56" i="8"/>
  <c r="BV57" i="8"/>
  <c r="BV58" i="8"/>
  <c r="BV59" i="8"/>
  <c r="BV60" i="8"/>
  <c r="BV61" i="8"/>
  <c r="BV62" i="8"/>
  <c r="BV63" i="8"/>
  <c r="W15" i="6"/>
  <c r="X15" i="6" s="1"/>
  <c r="X12" i="6"/>
  <c r="EG64" i="8" l="1"/>
  <c r="DI64" i="8"/>
  <c r="EJ64" i="8"/>
  <c r="DF64" i="8"/>
  <c r="EK64" i="8"/>
  <c r="BB8" i="8"/>
  <c r="BB16" i="8"/>
  <c r="BB24" i="8"/>
  <c r="BB32" i="8"/>
  <c r="BB40" i="8"/>
  <c r="BB48" i="8"/>
  <c r="BB56" i="8"/>
  <c r="BB4" i="8"/>
  <c r="BB19" i="8"/>
  <c r="BB43" i="8"/>
  <c r="BB12" i="8"/>
  <c r="BB36" i="8"/>
  <c r="BB60" i="8"/>
  <c r="BB9" i="8"/>
  <c r="BB17" i="8"/>
  <c r="BB25" i="8"/>
  <c r="BB33" i="8"/>
  <c r="BB41" i="8"/>
  <c r="BB49" i="8"/>
  <c r="BB57" i="8"/>
  <c r="BB11" i="8"/>
  <c r="BB27" i="8"/>
  <c r="BB51" i="8"/>
  <c r="BB20" i="8"/>
  <c r="BB44" i="8"/>
  <c r="BB10" i="8"/>
  <c r="BB18" i="8"/>
  <c r="BB26" i="8"/>
  <c r="BB34" i="8"/>
  <c r="BB42" i="8"/>
  <c r="BB50" i="8"/>
  <c r="BB58" i="8"/>
  <c r="BB35" i="8"/>
  <c r="BB59" i="8"/>
  <c r="BB28" i="8"/>
  <c r="BB52" i="8"/>
  <c r="BB46" i="8"/>
  <c r="BB23" i="8"/>
  <c r="BB5" i="8"/>
  <c r="BC63" i="8"/>
  <c r="BC47" i="8"/>
  <c r="BC23" i="8"/>
  <c r="BC62" i="8"/>
  <c r="BC54" i="8"/>
  <c r="BC46" i="8"/>
  <c r="BC38" i="8"/>
  <c r="BC30" i="8"/>
  <c r="BC22" i="8"/>
  <c r="BC14" i="8"/>
  <c r="BC6" i="8"/>
  <c r="BC31" i="8"/>
  <c r="BC7" i="8"/>
  <c r="BC61" i="8"/>
  <c r="BC53" i="8"/>
  <c r="BC45" i="8"/>
  <c r="BC37" i="8"/>
  <c r="BC29" i="8"/>
  <c r="BC21" i="8"/>
  <c r="BC13" i="8"/>
  <c r="BC5" i="8"/>
  <c r="BC55" i="8"/>
  <c r="BC39" i="8"/>
  <c r="BC15" i="8"/>
  <c r="BC60" i="8"/>
  <c r="BC52" i="8"/>
  <c r="BC44" i="8"/>
  <c r="BC36" i="8"/>
  <c r="BC28" i="8"/>
  <c r="BC20" i="8"/>
  <c r="DN24" i="8"/>
  <c r="B2" i="12"/>
  <c r="DX63" i="8" l="1"/>
  <c r="EB63" i="8" s="1"/>
  <c r="DX62" i="8"/>
  <c r="EB62" i="8" s="1"/>
  <c r="DX61" i="8"/>
  <c r="EB61" i="8" s="1"/>
  <c r="DX60" i="8"/>
  <c r="EB60" i="8" s="1"/>
  <c r="DX59" i="8"/>
  <c r="EB59" i="8" s="1"/>
  <c r="DX58" i="8"/>
  <c r="EB58" i="8" s="1"/>
  <c r="DX57" i="8"/>
  <c r="EB57" i="8" s="1"/>
  <c r="DX56" i="8"/>
  <c r="EB56" i="8" s="1"/>
  <c r="DX55" i="8"/>
  <c r="EB55" i="8" s="1"/>
  <c r="DX54" i="8"/>
  <c r="EB54" i="8" s="1"/>
  <c r="DX53" i="8"/>
  <c r="EB53" i="8" s="1"/>
  <c r="DX52" i="8"/>
  <c r="EB52" i="8" s="1"/>
  <c r="DX51" i="8"/>
  <c r="EB51" i="8" s="1"/>
  <c r="DX50" i="8"/>
  <c r="EB50" i="8" s="1"/>
  <c r="DX49" i="8"/>
  <c r="EB49" i="8" s="1"/>
  <c r="DX48" i="8"/>
  <c r="EB48" i="8" s="1"/>
  <c r="DX47" i="8"/>
  <c r="EB47" i="8" s="1"/>
  <c r="DX46" i="8"/>
  <c r="EB46" i="8" s="1"/>
  <c r="DX45" i="8"/>
  <c r="EB45" i="8" s="1"/>
  <c r="DX44" i="8"/>
  <c r="EB44" i="8" s="1"/>
  <c r="DX43" i="8"/>
  <c r="EB43" i="8" s="1"/>
  <c r="DX42" i="8"/>
  <c r="EB42" i="8" s="1"/>
  <c r="DX41" i="8"/>
  <c r="EB41" i="8" s="1"/>
  <c r="DX40" i="8"/>
  <c r="EB40" i="8" s="1"/>
  <c r="DX39" i="8"/>
  <c r="EB39" i="8" s="1"/>
  <c r="DX38" i="8"/>
  <c r="EB38" i="8" s="1"/>
  <c r="DX37" i="8"/>
  <c r="EB37" i="8" s="1"/>
  <c r="DX36" i="8"/>
  <c r="EB36" i="8" s="1"/>
  <c r="DX35" i="8"/>
  <c r="EB35" i="8" s="1"/>
  <c r="DX34" i="8"/>
  <c r="EB34" i="8" s="1"/>
  <c r="DX33" i="8"/>
  <c r="EB33" i="8" s="1"/>
  <c r="DX32" i="8"/>
  <c r="EB32" i="8" s="1"/>
  <c r="DX31" i="8"/>
  <c r="EB31" i="8" s="1"/>
  <c r="DX30" i="8"/>
  <c r="EB30" i="8" s="1"/>
  <c r="DX29" i="8"/>
  <c r="EB29" i="8" s="1"/>
  <c r="DX28" i="8"/>
  <c r="EB28" i="8" s="1"/>
  <c r="DX27" i="8"/>
  <c r="EB27" i="8" s="1"/>
  <c r="DX26" i="8"/>
  <c r="EB26" i="8" s="1"/>
  <c r="DX25" i="8"/>
  <c r="EB25" i="8" s="1"/>
  <c r="DX24" i="8"/>
  <c r="EB24" i="8" s="1"/>
  <c r="DX23" i="8"/>
  <c r="EB23" i="8" s="1"/>
  <c r="DX22" i="8"/>
  <c r="EB22" i="8" s="1"/>
  <c r="DX21" i="8"/>
  <c r="EB21" i="8" s="1"/>
  <c r="DX20" i="8"/>
  <c r="EB20" i="8" s="1"/>
  <c r="DX19" i="8"/>
  <c r="EB19" i="8" s="1"/>
  <c r="DX18" i="8"/>
  <c r="EB18" i="8" s="1"/>
  <c r="DX17" i="8"/>
  <c r="EB17" i="8" s="1"/>
  <c r="DX16" i="8"/>
  <c r="EB16" i="8" s="1"/>
  <c r="DX15" i="8"/>
  <c r="EB15" i="8" s="1"/>
  <c r="DX14" i="8"/>
  <c r="EB14" i="8" s="1"/>
  <c r="DX13" i="8"/>
  <c r="EB13" i="8" s="1"/>
  <c r="DX12" i="8"/>
  <c r="EB12" i="8" s="1"/>
  <c r="DX11" i="8"/>
  <c r="EB11" i="8" s="1"/>
  <c r="DX10" i="8"/>
  <c r="EB10" i="8" s="1"/>
  <c r="DX9" i="8"/>
  <c r="EB9" i="8" s="1"/>
  <c r="DX8" i="8"/>
  <c r="EB8" i="8" s="1"/>
  <c r="DX7" i="8"/>
  <c r="EB7" i="8" s="1"/>
  <c r="DX6" i="8"/>
  <c r="EB6" i="8" s="1"/>
  <c r="DX5" i="8"/>
  <c r="EB5" i="8" s="1"/>
  <c r="DX4" i="8"/>
  <c r="EB4" i="8" s="1"/>
  <c r="B5" i="14"/>
  <c r="B2" i="14"/>
  <c r="BD8" i="8" l="1"/>
  <c r="BD16" i="8"/>
  <c r="BD24" i="8"/>
  <c r="BD32" i="8"/>
  <c r="BD40" i="8"/>
  <c r="BD48" i="8"/>
  <c r="BD56" i="8"/>
  <c r="BD4" i="8"/>
  <c r="BD27" i="8"/>
  <c r="BD51" i="8"/>
  <c r="BD52" i="8"/>
  <c r="BD9" i="8"/>
  <c r="BD17" i="8"/>
  <c r="BD25" i="8"/>
  <c r="BD33" i="8"/>
  <c r="BD41" i="8"/>
  <c r="BD49" i="8"/>
  <c r="BD57" i="8"/>
  <c r="BD19" i="8"/>
  <c r="BD43" i="8"/>
  <c r="BD12" i="8"/>
  <c r="BD28" i="8"/>
  <c r="BD44" i="8"/>
  <c r="BD10" i="8"/>
  <c r="BD18" i="8"/>
  <c r="BD26" i="8"/>
  <c r="BD34" i="8"/>
  <c r="BD42" i="8"/>
  <c r="BD50" i="8"/>
  <c r="BD58" i="8"/>
  <c r="BD11" i="8"/>
  <c r="BD35" i="8"/>
  <c r="BD59" i="8"/>
  <c r="BD20" i="8"/>
  <c r="BD36" i="8"/>
  <c r="BD60" i="8"/>
  <c r="BD15" i="8"/>
  <c r="BD38" i="8"/>
  <c r="BD61" i="8"/>
  <c r="BD23" i="8"/>
  <c r="BD47" i="8"/>
  <c r="BD7" i="8"/>
  <c r="BD54" i="8"/>
  <c r="BD14" i="8"/>
  <c r="BD55" i="8"/>
  <c r="BD21" i="8"/>
  <c r="BD39" i="8"/>
  <c r="BD62" i="8"/>
  <c r="BD5" i="8"/>
  <c r="BD29" i="8"/>
  <c r="BD30" i="8"/>
  <c r="BD13" i="8"/>
  <c r="BD37" i="8"/>
  <c r="BD22" i="8"/>
  <c r="BD45" i="8"/>
  <c r="BD63" i="8"/>
  <c r="BD46" i="8"/>
  <c r="BD6" i="8"/>
  <c r="BD53" i="8"/>
  <c r="BD31" i="8"/>
  <c r="DZ8" i="8"/>
  <c r="DZ9" i="8"/>
  <c r="DZ11" i="8"/>
  <c r="DZ12" i="8"/>
  <c r="DZ19" i="8"/>
  <c r="DZ20" i="8"/>
  <c r="DZ24" i="8"/>
  <c r="DZ27" i="8"/>
  <c r="DZ28" i="8"/>
  <c r="DZ36" i="8"/>
  <c r="DZ40" i="8"/>
  <c r="DZ43" i="8"/>
  <c r="DZ44" i="8"/>
  <c r="DZ49" i="8"/>
  <c r="DZ51" i="8"/>
  <c r="DZ52" i="8"/>
  <c r="DZ57" i="8"/>
  <c r="DZ59" i="8"/>
  <c r="DZ60" i="8"/>
  <c r="FJ62" i="8" l="1"/>
  <c r="FJ41" i="8"/>
  <c r="FG4" i="8"/>
  <c r="FI45" i="8"/>
  <c r="FH61" i="8"/>
  <c r="DZ41" i="8"/>
  <c r="DZ25" i="8"/>
  <c r="FN38" i="8"/>
  <c r="FG38" i="8"/>
  <c r="FI48" i="8"/>
  <c r="FJ48" i="8"/>
  <c r="DZ56" i="8"/>
  <c r="FK37" i="8"/>
  <c r="FG15" i="8"/>
  <c r="FK40" i="8"/>
  <c r="FH40" i="8"/>
  <c r="FH31" i="8"/>
  <c r="FH43" i="8"/>
  <c r="FG9" i="8"/>
  <c r="DZ35" i="8"/>
  <c r="FF30" i="8"/>
  <c r="FJ36" i="8"/>
  <c r="FK52" i="8"/>
  <c r="FM52" i="8"/>
  <c r="FF24" i="8"/>
  <c r="DZ33" i="8"/>
  <c r="DZ17" i="8"/>
  <c r="FG26" i="8"/>
  <c r="FM57" i="8"/>
  <c r="FG16" i="8"/>
  <c r="DZ48" i="8"/>
  <c r="DZ32" i="8"/>
  <c r="DZ16" i="8"/>
  <c r="FF46" i="8"/>
  <c r="FI46" i="8"/>
  <c r="DZ4" i="8"/>
  <c r="DZ63" i="8"/>
  <c r="DZ55" i="8"/>
  <c r="DZ47" i="8"/>
  <c r="DZ39" i="8"/>
  <c r="DZ31" i="8"/>
  <c r="DZ23" i="8"/>
  <c r="DZ15" i="8"/>
  <c r="DZ7" i="8"/>
  <c r="DZ62" i="8"/>
  <c r="DZ54" i="8"/>
  <c r="DZ46" i="8"/>
  <c r="DZ38" i="8"/>
  <c r="DZ30" i="8"/>
  <c r="DZ22" i="8"/>
  <c r="DZ14" i="8"/>
  <c r="DZ6" i="8"/>
  <c r="DZ45" i="8"/>
  <c r="DZ53" i="8"/>
  <c r="DZ21" i="8"/>
  <c r="DZ61" i="8"/>
  <c r="DZ29" i="8"/>
  <c r="DZ13" i="8"/>
  <c r="DZ58" i="8"/>
  <c r="DZ50" i="8"/>
  <c r="DZ42" i="8"/>
  <c r="DZ34" i="8"/>
  <c r="DZ26" i="8"/>
  <c r="DZ18" i="8"/>
  <c r="DZ10" i="8"/>
  <c r="DZ37" i="8"/>
  <c r="DZ5" i="8"/>
  <c r="CJ5" i="8"/>
  <c r="CZ5" i="8" s="1"/>
  <c r="DL5" i="8" s="1"/>
  <c r="CJ6" i="8"/>
  <c r="CZ6" i="8" s="1"/>
  <c r="DL6" i="8" s="1"/>
  <c r="CJ7" i="8"/>
  <c r="CZ7" i="8" s="1"/>
  <c r="DL7" i="8" s="1"/>
  <c r="CJ8" i="8"/>
  <c r="CZ8" i="8" s="1"/>
  <c r="DL8" i="8" s="1"/>
  <c r="CJ9" i="8"/>
  <c r="CZ9" i="8" s="1"/>
  <c r="DL9" i="8" s="1"/>
  <c r="CJ10" i="8"/>
  <c r="CZ10" i="8" s="1"/>
  <c r="DL10" i="8" s="1"/>
  <c r="CJ11" i="8"/>
  <c r="CZ11" i="8" s="1"/>
  <c r="DL11" i="8" s="1"/>
  <c r="CJ12" i="8"/>
  <c r="CZ12" i="8" s="1"/>
  <c r="DL12" i="8" s="1"/>
  <c r="CJ13" i="8"/>
  <c r="CZ13" i="8" s="1"/>
  <c r="DL13" i="8" s="1"/>
  <c r="CJ14" i="8"/>
  <c r="CZ14" i="8" s="1"/>
  <c r="DL14" i="8" s="1"/>
  <c r="CJ15" i="8"/>
  <c r="CZ15" i="8" s="1"/>
  <c r="DL15" i="8" s="1"/>
  <c r="CJ16" i="8"/>
  <c r="CZ16" i="8" s="1"/>
  <c r="DL16" i="8" s="1"/>
  <c r="CJ17" i="8"/>
  <c r="CZ17" i="8" s="1"/>
  <c r="DL17" i="8" s="1"/>
  <c r="CJ18" i="8"/>
  <c r="CZ18" i="8" s="1"/>
  <c r="DL18" i="8" s="1"/>
  <c r="CJ19" i="8"/>
  <c r="CZ19" i="8" s="1"/>
  <c r="DL19" i="8" s="1"/>
  <c r="CJ20" i="8"/>
  <c r="CZ20" i="8" s="1"/>
  <c r="DL20" i="8" s="1"/>
  <c r="CJ21" i="8"/>
  <c r="CZ21" i="8" s="1"/>
  <c r="DL21" i="8" s="1"/>
  <c r="CJ22" i="8"/>
  <c r="CZ22" i="8" s="1"/>
  <c r="DL22" i="8" s="1"/>
  <c r="CJ23" i="8"/>
  <c r="CZ23" i="8" s="1"/>
  <c r="DL23" i="8" s="1"/>
  <c r="CJ24" i="8"/>
  <c r="CZ24" i="8" s="1"/>
  <c r="DL24" i="8" s="1"/>
  <c r="CJ25" i="8"/>
  <c r="CZ25" i="8" s="1"/>
  <c r="DL25" i="8" s="1"/>
  <c r="CJ26" i="8"/>
  <c r="CZ26" i="8" s="1"/>
  <c r="DL26" i="8" s="1"/>
  <c r="CJ27" i="8"/>
  <c r="CZ27" i="8" s="1"/>
  <c r="DL27" i="8" s="1"/>
  <c r="CJ28" i="8"/>
  <c r="CZ28" i="8" s="1"/>
  <c r="DL28" i="8" s="1"/>
  <c r="CJ29" i="8"/>
  <c r="CZ29" i="8" s="1"/>
  <c r="DL29" i="8" s="1"/>
  <c r="CJ30" i="8"/>
  <c r="CZ30" i="8" s="1"/>
  <c r="DL30" i="8" s="1"/>
  <c r="CJ31" i="8"/>
  <c r="CZ31" i="8" s="1"/>
  <c r="DL31" i="8" s="1"/>
  <c r="CJ32" i="8"/>
  <c r="CZ32" i="8" s="1"/>
  <c r="DL32" i="8" s="1"/>
  <c r="CJ33" i="8"/>
  <c r="CZ33" i="8" s="1"/>
  <c r="DL33" i="8" s="1"/>
  <c r="CJ34" i="8"/>
  <c r="CZ34" i="8" s="1"/>
  <c r="DL34" i="8" s="1"/>
  <c r="CJ35" i="8"/>
  <c r="CZ35" i="8" s="1"/>
  <c r="DL35" i="8" s="1"/>
  <c r="CJ36" i="8"/>
  <c r="CZ36" i="8" s="1"/>
  <c r="DL36" i="8" s="1"/>
  <c r="CJ37" i="8"/>
  <c r="CZ37" i="8" s="1"/>
  <c r="DL37" i="8" s="1"/>
  <c r="CJ38" i="8"/>
  <c r="CZ38" i="8" s="1"/>
  <c r="DL38" i="8" s="1"/>
  <c r="CJ39" i="8"/>
  <c r="CZ39" i="8" s="1"/>
  <c r="DL39" i="8" s="1"/>
  <c r="CJ40" i="8"/>
  <c r="CZ40" i="8" s="1"/>
  <c r="DL40" i="8" s="1"/>
  <c r="CJ41" i="8"/>
  <c r="CZ41" i="8" s="1"/>
  <c r="DL41" i="8" s="1"/>
  <c r="CJ42" i="8"/>
  <c r="CZ42" i="8" s="1"/>
  <c r="DL42" i="8" s="1"/>
  <c r="CJ43" i="8"/>
  <c r="CZ43" i="8" s="1"/>
  <c r="DL43" i="8" s="1"/>
  <c r="CJ44" i="8"/>
  <c r="CZ44" i="8" s="1"/>
  <c r="DL44" i="8" s="1"/>
  <c r="CJ45" i="8"/>
  <c r="CZ45" i="8" s="1"/>
  <c r="DL45" i="8" s="1"/>
  <c r="CJ46" i="8"/>
  <c r="CZ46" i="8" s="1"/>
  <c r="DL46" i="8" s="1"/>
  <c r="CJ47" i="8"/>
  <c r="CZ47" i="8" s="1"/>
  <c r="DL47" i="8" s="1"/>
  <c r="CJ48" i="8"/>
  <c r="CZ48" i="8" s="1"/>
  <c r="DL48" i="8" s="1"/>
  <c r="CJ49" i="8"/>
  <c r="CZ49" i="8" s="1"/>
  <c r="DL49" i="8" s="1"/>
  <c r="CJ50" i="8"/>
  <c r="CZ50" i="8" s="1"/>
  <c r="DL50" i="8" s="1"/>
  <c r="CJ51" i="8"/>
  <c r="CZ51" i="8" s="1"/>
  <c r="DL51" i="8" s="1"/>
  <c r="CJ52" i="8"/>
  <c r="CZ52" i="8" s="1"/>
  <c r="DL52" i="8" s="1"/>
  <c r="CJ53" i="8"/>
  <c r="CZ53" i="8" s="1"/>
  <c r="DL53" i="8" s="1"/>
  <c r="CJ54" i="8"/>
  <c r="CZ54" i="8" s="1"/>
  <c r="DL54" i="8" s="1"/>
  <c r="CJ55" i="8"/>
  <c r="CZ55" i="8" s="1"/>
  <c r="DL55" i="8" s="1"/>
  <c r="CJ56" i="8"/>
  <c r="CZ56" i="8" s="1"/>
  <c r="DL56" i="8" s="1"/>
  <c r="CJ57" i="8"/>
  <c r="CZ57" i="8" s="1"/>
  <c r="DL57" i="8" s="1"/>
  <c r="CJ58" i="8"/>
  <c r="CZ58" i="8" s="1"/>
  <c r="DL58" i="8" s="1"/>
  <c r="CJ59" i="8"/>
  <c r="CZ59" i="8" s="1"/>
  <c r="DL59" i="8" s="1"/>
  <c r="CJ60" i="8"/>
  <c r="CZ60" i="8" s="1"/>
  <c r="DL60" i="8" s="1"/>
  <c r="CJ61" i="8"/>
  <c r="CZ61" i="8" s="1"/>
  <c r="DL61" i="8" s="1"/>
  <c r="CJ62" i="8"/>
  <c r="CZ62" i="8" s="1"/>
  <c r="DL62" i="8" s="1"/>
  <c r="CJ63" i="8"/>
  <c r="CZ63" i="8" s="1"/>
  <c r="DL63" i="8" s="1"/>
  <c r="CJ4" i="8"/>
  <c r="CZ4" i="8" s="1"/>
  <c r="DL4" i="8" s="1"/>
  <c r="N4" i="11"/>
  <c r="AG5" i="8" s="1"/>
  <c r="AS5" i="8" s="1"/>
  <c r="DO5" i="8" s="1"/>
  <c r="N5" i="11"/>
  <c r="AG6" i="8" s="1"/>
  <c r="AS6" i="8" s="1"/>
  <c r="DO6" i="8" s="1"/>
  <c r="N6" i="11"/>
  <c r="AG7" i="8" s="1"/>
  <c r="AS7" i="8" s="1"/>
  <c r="DO7" i="8" s="1"/>
  <c r="N7" i="11"/>
  <c r="AG8" i="8" s="1"/>
  <c r="AS8" i="8" s="1"/>
  <c r="DO8" i="8" s="1"/>
  <c r="N8" i="11"/>
  <c r="AG9" i="8" s="1"/>
  <c r="AS9" i="8" s="1"/>
  <c r="DO9" i="8" s="1"/>
  <c r="N9" i="11"/>
  <c r="AG10" i="8" s="1"/>
  <c r="AS10" i="8" s="1"/>
  <c r="DO10" i="8" s="1"/>
  <c r="N10" i="11"/>
  <c r="AG11" i="8" s="1"/>
  <c r="AS11" i="8" s="1"/>
  <c r="N11" i="11"/>
  <c r="AG12" i="8" s="1"/>
  <c r="AS12" i="8" s="1"/>
  <c r="N12" i="11"/>
  <c r="AG13" i="8" s="1"/>
  <c r="AS13" i="8" s="1"/>
  <c r="DO13" i="8" s="1"/>
  <c r="N13" i="11"/>
  <c r="AG14" i="8" s="1"/>
  <c r="AS14" i="8" s="1"/>
  <c r="DO14" i="8" s="1"/>
  <c r="N14" i="11"/>
  <c r="AG15" i="8" s="1"/>
  <c r="AS15" i="8" s="1"/>
  <c r="DO15" i="8" s="1"/>
  <c r="N15" i="11"/>
  <c r="AG16" i="8" s="1"/>
  <c r="AS16" i="8" s="1"/>
  <c r="DO16" i="8" s="1"/>
  <c r="N16" i="11"/>
  <c r="AG17" i="8" s="1"/>
  <c r="AS17" i="8" s="1"/>
  <c r="DO17" i="8" s="1"/>
  <c r="N17" i="11"/>
  <c r="AG18" i="8" s="1"/>
  <c r="AS18" i="8" s="1"/>
  <c r="DO18" i="8" s="1"/>
  <c r="N18" i="11"/>
  <c r="AG19" i="8" s="1"/>
  <c r="AS19" i="8" s="1"/>
  <c r="N19" i="11"/>
  <c r="AG20" i="8" s="1"/>
  <c r="AS20" i="8" s="1"/>
  <c r="N20" i="11"/>
  <c r="AG21" i="8" s="1"/>
  <c r="AS21" i="8" s="1"/>
  <c r="DO21" i="8" s="1"/>
  <c r="N21" i="11"/>
  <c r="AG22" i="8" s="1"/>
  <c r="AS22" i="8" s="1"/>
  <c r="DO22" i="8" s="1"/>
  <c r="N22" i="11"/>
  <c r="AG23" i="8" s="1"/>
  <c r="AS23" i="8" s="1"/>
  <c r="DO23" i="8" s="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3" i="11"/>
  <c r="AG4" i="8" s="1"/>
  <c r="AS4" i="8" s="1"/>
  <c r="DO4" i="8" s="1"/>
  <c r="X3" i="6"/>
  <c r="R5" i="8"/>
  <c r="AF25" i="8" s="1"/>
  <c r="AR25" i="8" s="1"/>
  <c r="DN25" i="8" s="1"/>
  <c r="W5" i="8"/>
  <c r="AK25" i="8" s="1"/>
  <c r="AW25" i="8" s="1"/>
  <c r="DS25" i="8" s="1"/>
  <c r="Z5" i="8"/>
  <c r="AN25" i="8" s="1"/>
  <c r="AZ25" i="8" s="1"/>
  <c r="DV25" i="8" s="1"/>
  <c r="S7" i="8"/>
  <c r="AG27" i="8" s="1"/>
  <c r="AS27" i="8" s="1"/>
  <c r="DO27" i="8" s="1"/>
  <c r="T7" i="8"/>
  <c r="AH27" i="8" s="1"/>
  <c r="AT27" i="8" s="1"/>
  <c r="DP27" i="8" s="1"/>
  <c r="V8" i="8"/>
  <c r="AJ28" i="8" s="1"/>
  <c r="AV28" i="8" s="1"/>
  <c r="DR28" i="8" s="1"/>
  <c r="W9" i="8"/>
  <c r="AK29" i="8" s="1"/>
  <c r="AW29" i="8" s="1"/>
  <c r="DS29" i="8" s="1"/>
  <c r="Z9" i="8"/>
  <c r="AN29" i="8" s="1"/>
  <c r="AZ29" i="8" s="1"/>
  <c r="DV29" i="8" s="1"/>
  <c r="S11" i="8"/>
  <c r="AG31" i="8" s="1"/>
  <c r="AS31" i="8" s="1"/>
  <c r="DO31" i="8" s="1"/>
  <c r="T11" i="8"/>
  <c r="AH31" i="8" s="1"/>
  <c r="AT31" i="8" s="1"/>
  <c r="DP31" i="8" s="1"/>
  <c r="R12" i="8"/>
  <c r="AF32" i="8" s="1"/>
  <c r="AR32" i="8" s="1"/>
  <c r="DN32" i="8" s="1"/>
  <c r="V12" i="8"/>
  <c r="AJ32" i="8" s="1"/>
  <c r="AV32" i="8" s="1"/>
  <c r="DR32" i="8" s="1"/>
  <c r="R13" i="8"/>
  <c r="AF33" i="8" s="1"/>
  <c r="AR33" i="8" s="1"/>
  <c r="DN33" i="8" s="1"/>
  <c r="W13" i="8"/>
  <c r="AK33" i="8" s="1"/>
  <c r="AW33" i="8" s="1"/>
  <c r="DS33" i="8" s="1"/>
  <c r="Z13" i="8"/>
  <c r="AN33" i="8" s="1"/>
  <c r="AZ33" i="8" s="1"/>
  <c r="DV33" i="8" s="1"/>
  <c r="S15" i="8"/>
  <c r="AG35" i="8" s="1"/>
  <c r="AS35" i="8" s="1"/>
  <c r="DO35" i="8" s="1"/>
  <c r="T15" i="8"/>
  <c r="AH35" i="8" s="1"/>
  <c r="AT35" i="8" s="1"/>
  <c r="DP35" i="8" s="1"/>
  <c r="V16" i="8"/>
  <c r="AJ36" i="8" s="1"/>
  <c r="AV36" i="8" s="1"/>
  <c r="DR36" i="8" s="1"/>
  <c r="W17" i="8"/>
  <c r="AK37" i="8" s="1"/>
  <c r="AW37" i="8" s="1"/>
  <c r="DS37" i="8" s="1"/>
  <c r="Z17" i="8"/>
  <c r="AN37" i="8" s="1"/>
  <c r="AZ37" i="8" s="1"/>
  <c r="DV37" i="8" s="1"/>
  <c r="S19" i="8"/>
  <c r="AG39" i="8" s="1"/>
  <c r="AS39" i="8" s="1"/>
  <c r="DO39" i="8" s="1"/>
  <c r="T19" i="8"/>
  <c r="AH39" i="8" s="1"/>
  <c r="AT39" i="8" s="1"/>
  <c r="DP39" i="8" s="1"/>
  <c r="R20" i="8"/>
  <c r="AF40" i="8" s="1"/>
  <c r="AR40" i="8" s="1"/>
  <c r="DN40" i="8" s="1"/>
  <c r="T20" i="8"/>
  <c r="AH40" i="8" s="1"/>
  <c r="AT40" i="8" s="1"/>
  <c r="DP40" i="8" s="1"/>
  <c r="Z20" i="8"/>
  <c r="AN40" i="8" s="1"/>
  <c r="AZ40" i="8" s="1"/>
  <c r="DV40" i="8" s="1"/>
  <c r="R21" i="8"/>
  <c r="AF41" i="8" s="1"/>
  <c r="AR41" i="8" s="1"/>
  <c r="DN41" i="8" s="1"/>
  <c r="V21" i="8"/>
  <c r="AJ41" i="8" s="1"/>
  <c r="AV41" i="8" s="1"/>
  <c r="DR41" i="8" s="1"/>
  <c r="V22" i="8"/>
  <c r="AJ42" i="8" s="1"/>
  <c r="AV42" i="8" s="1"/>
  <c r="DR42" i="8" s="1"/>
  <c r="W22" i="8"/>
  <c r="AK42" i="8" s="1"/>
  <c r="AW42" i="8" s="1"/>
  <c r="DS42" i="8" s="1"/>
  <c r="T23" i="8"/>
  <c r="AH43" i="8" s="1"/>
  <c r="AT43" i="8" s="1"/>
  <c r="DP43" i="8" s="1"/>
  <c r="W23" i="8"/>
  <c r="AK43" i="8" s="1"/>
  <c r="AW43" i="8" s="1"/>
  <c r="DS43" i="8" s="1"/>
  <c r="Z24" i="8"/>
  <c r="AN44" i="8" s="1"/>
  <c r="AZ44" i="8" s="1"/>
  <c r="DV44" i="8" s="1"/>
  <c r="V25" i="8"/>
  <c r="AJ45" i="8" s="1"/>
  <c r="AV45" i="8" s="1"/>
  <c r="DR45" i="8" s="1"/>
  <c r="Z25" i="8"/>
  <c r="AN45" i="8" s="1"/>
  <c r="AZ45" i="8" s="1"/>
  <c r="DV45" i="8" s="1"/>
  <c r="S26" i="8"/>
  <c r="AG46" i="8" s="1"/>
  <c r="AS46" i="8" s="1"/>
  <c r="DO46" i="8" s="1"/>
  <c r="W26" i="8"/>
  <c r="AK46" i="8" s="1"/>
  <c r="AW46" i="8" s="1"/>
  <c r="DS46" i="8" s="1"/>
  <c r="S27" i="8"/>
  <c r="AG47" i="8" s="1"/>
  <c r="AS47" i="8" s="1"/>
  <c r="DO47" i="8" s="1"/>
  <c r="T27" i="8"/>
  <c r="AH47" i="8" s="1"/>
  <c r="AT47" i="8" s="1"/>
  <c r="DP47" i="8" s="1"/>
  <c r="R28" i="8"/>
  <c r="AF48" i="8" s="1"/>
  <c r="AR48" i="8" s="1"/>
  <c r="DN48" i="8" s="1"/>
  <c r="T28" i="8"/>
  <c r="AH48" i="8" s="1"/>
  <c r="AT48" i="8" s="1"/>
  <c r="DP48" i="8" s="1"/>
  <c r="Z28" i="8"/>
  <c r="AN48" i="8" s="1"/>
  <c r="AZ48" i="8" s="1"/>
  <c r="DV48" i="8" s="1"/>
  <c r="R29" i="8"/>
  <c r="AF49" i="8" s="1"/>
  <c r="AR49" i="8" s="1"/>
  <c r="DN49" i="8" s="1"/>
  <c r="V29" i="8"/>
  <c r="AJ49" i="8" s="1"/>
  <c r="AV49" i="8" s="1"/>
  <c r="DR49" i="8" s="1"/>
  <c r="S30" i="8"/>
  <c r="AG50" i="8" s="1"/>
  <c r="AS50" i="8" s="1"/>
  <c r="DO50" i="8" s="1"/>
  <c r="V30" i="8"/>
  <c r="AJ50" i="8" s="1"/>
  <c r="AV50" i="8" s="1"/>
  <c r="DR50" i="8" s="1"/>
  <c r="W30" i="8"/>
  <c r="AK50" i="8" s="1"/>
  <c r="AW50" i="8" s="1"/>
  <c r="DS50" i="8" s="1"/>
  <c r="T31" i="8"/>
  <c r="AH51" i="8" s="1"/>
  <c r="AT51" i="8" s="1"/>
  <c r="DP51" i="8" s="1"/>
  <c r="W31" i="8"/>
  <c r="AK51" i="8" s="1"/>
  <c r="AW51" i="8" s="1"/>
  <c r="DS51" i="8" s="1"/>
  <c r="R32" i="8"/>
  <c r="AF52" i="8" s="1"/>
  <c r="AR52" i="8" s="1"/>
  <c r="DN52" i="8" s="1"/>
  <c r="Z32" i="8"/>
  <c r="AN52" i="8" s="1"/>
  <c r="AZ52" i="8" s="1"/>
  <c r="DV52" i="8" s="1"/>
  <c r="V33" i="8"/>
  <c r="AJ53" i="8" s="1"/>
  <c r="AV53" i="8" s="1"/>
  <c r="DR53" i="8" s="1"/>
  <c r="Z33" i="8"/>
  <c r="AN53" i="8" s="1"/>
  <c r="AZ53" i="8" s="1"/>
  <c r="DV53" i="8" s="1"/>
  <c r="V34" i="8"/>
  <c r="AJ54" i="8" s="1"/>
  <c r="AV54" i="8" s="1"/>
  <c r="DR54" i="8" s="1"/>
  <c r="Z34" i="8"/>
  <c r="AN54" i="8" s="1"/>
  <c r="AZ54" i="8" s="1"/>
  <c r="DV54" i="8" s="1"/>
  <c r="V35" i="8"/>
  <c r="AJ55" i="8" s="1"/>
  <c r="AV55" i="8" s="1"/>
  <c r="DR55" i="8" s="1"/>
  <c r="Z35" i="8"/>
  <c r="AN55" i="8" s="1"/>
  <c r="AZ55" i="8" s="1"/>
  <c r="DV55" i="8" s="1"/>
  <c r="R36" i="8"/>
  <c r="AF56" i="8" s="1"/>
  <c r="AR56" i="8" s="1"/>
  <c r="DN56" i="8" s="1"/>
  <c r="V36" i="8"/>
  <c r="AJ56" i="8" s="1"/>
  <c r="AV56" i="8" s="1"/>
  <c r="DR56" i="8" s="1"/>
  <c r="Z36" i="8"/>
  <c r="AN56" i="8" s="1"/>
  <c r="AZ56" i="8" s="1"/>
  <c r="DV56" i="8" s="1"/>
  <c r="R37" i="8"/>
  <c r="AF57" i="8" s="1"/>
  <c r="AR57" i="8" s="1"/>
  <c r="DN57" i="8" s="1"/>
  <c r="V37" i="8"/>
  <c r="AJ57" i="8" s="1"/>
  <c r="AV57" i="8" s="1"/>
  <c r="DR57" i="8" s="1"/>
  <c r="Y37" i="8"/>
  <c r="AM57" i="8" s="1"/>
  <c r="AY57" i="8" s="1"/>
  <c r="DU57" i="8" s="1"/>
  <c r="Z37" i="8"/>
  <c r="AN57" i="8" s="1"/>
  <c r="AZ57" i="8" s="1"/>
  <c r="DV57" i="8" s="1"/>
  <c r="V38" i="8"/>
  <c r="AJ58" i="8" s="1"/>
  <c r="AV58" i="8" s="1"/>
  <c r="DR58" i="8" s="1"/>
  <c r="Y38" i="8"/>
  <c r="AM58" i="8" s="1"/>
  <c r="AY58" i="8" s="1"/>
  <c r="DU58" i="8" s="1"/>
  <c r="Z38" i="8"/>
  <c r="AN58" i="8" s="1"/>
  <c r="AZ58" i="8" s="1"/>
  <c r="DV58" i="8" s="1"/>
  <c r="V39" i="8"/>
  <c r="AJ59" i="8" s="1"/>
  <c r="AV59" i="8" s="1"/>
  <c r="DR59" i="8" s="1"/>
  <c r="Y39" i="8"/>
  <c r="AM59" i="8" s="1"/>
  <c r="AY59" i="8" s="1"/>
  <c r="DU59" i="8" s="1"/>
  <c r="Z39" i="8"/>
  <c r="AN59" i="8" s="1"/>
  <c r="AZ59" i="8" s="1"/>
  <c r="DV59" i="8" s="1"/>
  <c r="R40" i="8"/>
  <c r="AF60" i="8" s="1"/>
  <c r="AR60" i="8" s="1"/>
  <c r="DN60" i="8" s="1"/>
  <c r="V40" i="8"/>
  <c r="AJ60" i="8" s="1"/>
  <c r="AV60" i="8" s="1"/>
  <c r="DR60" i="8" s="1"/>
  <c r="Y40" i="8"/>
  <c r="AM60" i="8" s="1"/>
  <c r="AY60" i="8" s="1"/>
  <c r="DU60" i="8" s="1"/>
  <c r="Z40" i="8"/>
  <c r="AN60" i="8" s="1"/>
  <c r="AZ60" i="8" s="1"/>
  <c r="DV60" i="8" s="1"/>
  <c r="V41" i="8"/>
  <c r="AJ61" i="8" s="1"/>
  <c r="AV61" i="8" s="1"/>
  <c r="DR61" i="8" s="1"/>
  <c r="Y41" i="8"/>
  <c r="AM61" i="8" s="1"/>
  <c r="AY61" i="8" s="1"/>
  <c r="DU61" i="8" s="1"/>
  <c r="Z41" i="8"/>
  <c r="AN61" i="8" s="1"/>
  <c r="AZ61" i="8" s="1"/>
  <c r="DV61" i="8" s="1"/>
  <c r="S42" i="8"/>
  <c r="AG62" i="8" s="1"/>
  <c r="AS62" i="8" s="1"/>
  <c r="DO62" i="8" s="1"/>
  <c r="V42" i="8"/>
  <c r="AJ62" i="8" s="1"/>
  <c r="AV62" i="8" s="1"/>
  <c r="DR62" i="8" s="1"/>
  <c r="Y42" i="8"/>
  <c r="AM62" i="8" s="1"/>
  <c r="AY62" i="8" s="1"/>
  <c r="DU62" i="8" s="1"/>
  <c r="Z42" i="8"/>
  <c r="AN62" i="8" s="1"/>
  <c r="AZ62" i="8" s="1"/>
  <c r="DV62" i="8" s="1"/>
  <c r="R43" i="8"/>
  <c r="AF63" i="8" s="1"/>
  <c r="AR63" i="8" s="1"/>
  <c r="DN63" i="8" s="1"/>
  <c r="S43" i="8"/>
  <c r="AG63" i="8" s="1"/>
  <c r="AS63" i="8" s="1"/>
  <c r="DO63" i="8" s="1"/>
  <c r="V43" i="8"/>
  <c r="AJ63" i="8" s="1"/>
  <c r="AV63" i="8" s="1"/>
  <c r="DR63" i="8" s="1"/>
  <c r="Y43" i="8"/>
  <c r="AM63" i="8" s="1"/>
  <c r="AY63" i="8" s="1"/>
  <c r="DU63" i="8" s="1"/>
  <c r="Z43" i="8"/>
  <c r="T4" i="8"/>
  <c r="AH24" i="8" s="1"/>
  <c r="AT24" i="8" s="1"/>
  <c r="DP24" i="8" s="1"/>
  <c r="U4" i="8"/>
  <c r="AI24" i="8" s="1"/>
  <c r="AU24" i="8" s="1"/>
  <c r="DQ24" i="8" s="1"/>
  <c r="W6" i="6"/>
  <c r="S4" i="8"/>
  <c r="AG24" i="8" s="1"/>
  <c r="AS24" i="8" s="1"/>
  <c r="DO24" i="8" s="1"/>
  <c r="V4" i="8"/>
  <c r="AJ24" i="8" s="1"/>
  <c r="AV24" i="8" s="1"/>
  <c r="DR24" i="8" s="1"/>
  <c r="W4" i="8"/>
  <c r="AK24" i="8" s="1"/>
  <c r="AW24" i="8" s="1"/>
  <c r="DS24" i="8" s="1"/>
  <c r="Z4" i="8"/>
  <c r="AN24" i="8" s="1"/>
  <c r="AZ24" i="8" s="1"/>
  <c r="DV24" i="8" s="1"/>
  <c r="S5" i="8"/>
  <c r="AG25" i="8" s="1"/>
  <c r="AS25" i="8" s="1"/>
  <c r="DO25" i="8" s="1"/>
  <c r="T5" i="8"/>
  <c r="AH25" i="8" s="1"/>
  <c r="AT25" i="8" s="1"/>
  <c r="DP25" i="8" s="1"/>
  <c r="U5" i="8"/>
  <c r="AI25" i="8" s="1"/>
  <c r="AU25" i="8" s="1"/>
  <c r="DQ25" i="8" s="1"/>
  <c r="V5" i="8"/>
  <c r="AJ25" i="8" s="1"/>
  <c r="AV25" i="8" s="1"/>
  <c r="DR25" i="8" s="1"/>
  <c r="S6" i="8"/>
  <c r="AG26" i="8" s="1"/>
  <c r="AS26" i="8" s="1"/>
  <c r="DO26" i="8" s="1"/>
  <c r="T6" i="8"/>
  <c r="AH26" i="8" s="1"/>
  <c r="AT26" i="8" s="1"/>
  <c r="DP26" i="8" s="1"/>
  <c r="U6" i="8"/>
  <c r="AI26" i="8" s="1"/>
  <c r="AU26" i="8" s="1"/>
  <c r="DQ26" i="8" s="1"/>
  <c r="V6" i="8"/>
  <c r="AJ26" i="8" s="1"/>
  <c r="AV26" i="8" s="1"/>
  <c r="DR26" i="8" s="1"/>
  <c r="W6" i="8"/>
  <c r="AK26" i="8" s="1"/>
  <c r="AW26" i="8" s="1"/>
  <c r="DS26" i="8" s="1"/>
  <c r="Z6" i="8"/>
  <c r="AN26" i="8" s="1"/>
  <c r="AZ26" i="8" s="1"/>
  <c r="DV26" i="8" s="1"/>
  <c r="U7" i="8"/>
  <c r="AI27" i="8" s="1"/>
  <c r="AU27" i="8" s="1"/>
  <c r="DQ27" i="8" s="1"/>
  <c r="V7" i="8"/>
  <c r="AJ27" i="8" s="1"/>
  <c r="AV27" i="8" s="1"/>
  <c r="DR27" i="8" s="1"/>
  <c r="W7" i="8"/>
  <c r="AK27" i="8" s="1"/>
  <c r="AW27" i="8" s="1"/>
  <c r="DS27" i="8" s="1"/>
  <c r="Z7" i="8"/>
  <c r="AN27" i="8" s="1"/>
  <c r="AZ27" i="8" s="1"/>
  <c r="DV27" i="8" s="1"/>
  <c r="S8" i="8"/>
  <c r="AG28" i="8" s="1"/>
  <c r="AS28" i="8" s="1"/>
  <c r="DO28" i="8" s="1"/>
  <c r="T8" i="8"/>
  <c r="AH28" i="8" s="1"/>
  <c r="AT28" i="8" s="1"/>
  <c r="DP28" i="8" s="1"/>
  <c r="U8" i="8"/>
  <c r="AI28" i="8" s="1"/>
  <c r="AU28" i="8" s="1"/>
  <c r="DQ28" i="8" s="1"/>
  <c r="W8" i="8"/>
  <c r="AK28" i="8" s="1"/>
  <c r="AW28" i="8" s="1"/>
  <c r="DS28" i="8" s="1"/>
  <c r="Z8" i="8"/>
  <c r="AN28" i="8" s="1"/>
  <c r="AZ28" i="8" s="1"/>
  <c r="DV28" i="8" s="1"/>
  <c r="S9" i="8"/>
  <c r="AG29" i="8" s="1"/>
  <c r="AS29" i="8" s="1"/>
  <c r="DO29" i="8" s="1"/>
  <c r="T9" i="8"/>
  <c r="AH29" i="8" s="1"/>
  <c r="AT29" i="8" s="1"/>
  <c r="DP29" i="8" s="1"/>
  <c r="U9" i="8"/>
  <c r="AI29" i="8" s="1"/>
  <c r="AU29" i="8" s="1"/>
  <c r="DQ29" i="8" s="1"/>
  <c r="V9" i="8"/>
  <c r="AJ29" i="8" s="1"/>
  <c r="AV29" i="8" s="1"/>
  <c r="DR29" i="8" s="1"/>
  <c r="S10" i="8"/>
  <c r="AG30" i="8" s="1"/>
  <c r="AS30" i="8" s="1"/>
  <c r="DO30" i="8" s="1"/>
  <c r="T10" i="8"/>
  <c r="AH30" i="8" s="1"/>
  <c r="AT30" i="8" s="1"/>
  <c r="DP30" i="8" s="1"/>
  <c r="U10" i="8"/>
  <c r="AI30" i="8" s="1"/>
  <c r="AU30" i="8" s="1"/>
  <c r="DQ30" i="8" s="1"/>
  <c r="V10" i="8"/>
  <c r="AJ30" i="8" s="1"/>
  <c r="AV30" i="8" s="1"/>
  <c r="DR30" i="8" s="1"/>
  <c r="W10" i="8"/>
  <c r="AK30" i="8" s="1"/>
  <c r="AW30" i="8" s="1"/>
  <c r="DS30" i="8" s="1"/>
  <c r="Z10" i="8"/>
  <c r="AN30" i="8" s="1"/>
  <c r="AZ30" i="8" s="1"/>
  <c r="DV30" i="8" s="1"/>
  <c r="U11" i="8"/>
  <c r="AI31" i="8" s="1"/>
  <c r="AU31" i="8" s="1"/>
  <c r="DQ31" i="8" s="1"/>
  <c r="V11" i="8"/>
  <c r="AJ31" i="8" s="1"/>
  <c r="AV31" i="8" s="1"/>
  <c r="DR31" i="8" s="1"/>
  <c r="W11" i="8"/>
  <c r="AK31" i="8" s="1"/>
  <c r="AW31" i="8" s="1"/>
  <c r="DS31" i="8" s="1"/>
  <c r="Z11" i="8"/>
  <c r="AN31" i="8" s="1"/>
  <c r="AZ31" i="8" s="1"/>
  <c r="DV31" i="8" s="1"/>
  <c r="S12" i="8"/>
  <c r="AG32" i="8" s="1"/>
  <c r="AS32" i="8" s="1"/>
  <c r="DO32" i="8" s="1"/>
  <c r="T12" i="8"/>
  <c r="AH32" i="8" s="1"/>
  <c r="AT32" i="8" s="1"/>
  <c r="DP32" i="8" s="1"/>
  <c r="U12" i="8"/>
  <c r="AI32" i="8" s="1"/>
  <c r="AU32" i="8" s="1"/>
  <c r="DQ32" i="8" s="1"/>
  <c r="W12" i="8"/>
  <c r="AK32" i="8" s="1"/>
  <c r="AW32" i="8" s="1"/>
  <c r="DS32" i="8" s="1"/>
  <c r="Z12" i="8"/>
  <c r="AN32" i="8" s="1"/>
  <c r="AZ32" i="8" s="1"/>
  <c r="DV32" i="8" s="1"/>
  <c r="S13" i="8"/>
  <c r="AG33" i="8" s="1"/>
  <c r="AS33" i="8" s="1"/>
  <c r="DO33" i="8" s="1"/>
  <c r="T13" i="8"/>
  <c r="AH33" i="8" s="1"/>
  <c r="AT33" i="8" s="1"/>
  <c r="DP33" i="8" s="1"/>
  <c r="U13" i="8"/>
  <c r="AI33" i="8" s="1"/>
  <c r="AU33" i="8" s="1"/>
  <c r="DQ33" i="8" s="1"/>
  <c r="V13" i="8"/>
  <c r="AJ33" i="8" s="1"/>
  <c r="AV33" i="8" s="1"/>
  <c r="DR33" i="8" s="1"/>
  <c r="S14" i="8"/>
  <c r="AG34" i="8" s="1"/>
  <c r="AS34" i="8" s="1"/>
  <c r="DO34" i="8" s="1"/>
  <c r="T14" i="8"/>
  <c r="AH34" i="8" s="1"/>
  <c r="AT34" i="8" s="1"/>
  <c r="DP34" i="8" s="1"/>
  <c r="U14" i="8"/>
  <c r="AI34" i="8" s="1"/>
  <c r="AU34" i="8" s="1"/>
  <c r="DQ34" i="8" s="1"/>
  <c r="V14" i="8"/>
  <c r="AJ34" i="8" s="1"/>
  <c r="AV34" i="8" s="1"/>
  <c r="DR34" i="8" s="1"/>
  <c r="W14" i="8"/>
  <c r="AK34" i="8" s="1"/>
  <c r="AW34" i="8" s="1"/>
  <c r="DS34" i="8" s="1"/>
  <c r="Z14" i="8"/>
  <c r="AN34" i="8" s="1"/>
  <c r="AZ34" i="8" s="1"/>
  <c r="DV34" i="8" s="1"/>
  <c r="U15" i="8"/>
  <c r="AI35" i="8" s="1"/>
  <c r="AU35" i="8" s="1"/>
  <c r="DQ35" i="8" s="1"/>
  <c r="V15" i="8"/>
  <c r="AJ35" i="8" s="1"/>
  <c r="AV35" i="8" s="1"/>
  <c r="DR35" i="8" s="1"/>
  <c r="W15" i="8"/>
  <c r="AK35" i="8" s="1"/>
  <c r="AW35" i="8" s="1"/>
  <c r="DS35" i="8" s="1"/>
  <c r="Z15" i="8"/>
  <c r="AN35" i="8" s="1"/>
  <c r="AZ35" i="8" s="1"/>
  <c r="DV35" i="8" s="1"/>
  <c r="S16" i="8"/>
  <c r="AG36" i="8" s="1"/>
  <c r="AS36" i="8" s="1"/>
  <c r="DO36" i="8" s="1"/>
  <c r="T16" i="8"/>
  <c r="AH36" i="8" s="1"/>
  <c r="AT36" i="8" s="1"/>
  <c r="DP36" i="8" s="1"/>
  <c r="U16" i="8"/>
  <c r="AI36" i="8" s="1"/>
  <c r="AU36" i="8" s="1"/>
  <c r="DQ36" i="8" s="1"/>
  <c r="W16" i="8"/>
  <c r="AK36" i="8" s="1"/>
  <c r="AW36" i="8" s="1"/>
  <c r="DS36" i="8" s="1"/>
  <c r="Z16" i="8"/>
  <c r="AN36" i="8" s="1"/>
  <c r="AZ36" i="8" s="1"/>
  <c r="DV36" i="8" s="1"/>
  <c r="S17" i="8"/>
  <c r="AG37" i="8" s="1"/>
  <c r="AS37" i="8" s="1"/>
  <c r="DO37" i="8" s="1"/>
  <c r="T17" i="8"/>
  <c r="AH37" i="8" s="1"/>
  <c r="AT37" i="8" s="1"/>
  <c r="DP37" i="8" s="1"/>
  <c r="U17" i="8"/>
  <c r="AI37" i="8" s="1"/>
  <c r="AU37" i="8" s="1"/>
  <c r="DQ37" i="8" s="1"/>
  <c r="V17" i="8"/>
  <c r="AJ37" i="8" s="1"/>
  <c r="AV37" i="8" s="1"/>
  <c r="DR37" i="8" s="1"/>
  <c r="S18" i="8"/>
  <c r="AG38" i="8" s="1"/>
  <c r="AS38" i="8" s="1"/>
  <c r="DO38" i="8" s="1"/>
  <c r="T18" i="8"/>
  <c r="AH38" i="8" s="1"/>
  <c r="AT38" i="8" s="1"/>
  <c r="DP38" i="8" s="1"/>
  <c r="U18" i="8"/>
  <c r="AI38" i="8" s="1"/>
  <c r="AU38" i="8" s="1"/>
  <c r="DQ38" i="8" s="1"/>
  <c r="V18" i="8"/>
  <c r="AJ38" i="8" s="1"/>
  <c r="AV38" i="8" s="1"/>
  <c r="DR38" i="8" s="1"/>
  <c r="W18" i="8"/>
  <c r="AK38" i="8" s="1"/>
  <c r="AW38" i="8" s="1"/>
  <c r="DS38" i="8" s="1"/>
  <c r="Z18" i="8"/>
  <c r="AN38" i="8" s="1"/>
  <c r="AZ38" i="8" s="1"/>
  <c r="DV38" i="8" s="1"/>
  <c r="U19" i="8"/>
  <c r="AI39" i="8" s="1"/>
  <c r="AU39" i="8" s="1"/>
  <c r="DQ39" i="8" s="1"/>
  <c r="V19" i="8"/>
  <c r="AJ39" i="8" s="1"/>
  <c r="AV39" i="8" s="1"/>
  <c r="DR39" i="8" s="1"/>
  <c r="W19" i="8"/>
  <c r="AK39" i="8" s="1"/>
  <c r="AW39" i="8" s="1"/>
  <c r="DS39" i="8" s="1"/>
  <c r="Y19" i="8"/>
  <c r="AM39" i="8" s="1"/>
  <c r="AY39" i="8" s="1"/>
  <c r="DU39" i="8" s="1"/>
  <c r="Z19" i="8"/>
  <c r="AN39" i="8" s="1"/>
  <c r="AZ39" i="8" s="1"/>
  <c r="DV39" i="8" s="1"/>
  <c r="S20" i="8"/>
  <c r="AG40" i="8" s="1"/>
  <c r="AS40" i="8" s="1"/>
  <c r="DO40" i="8" s="1"/>
  <c r="U20" i="8"/>
  <c r="AI40" i="8" s="1"/>
  <c r="AU40" i="8" s="1"/>
  <c r="DQ40" i="8" s="1"/>
  <c r="V20" i="8"/>
  <c r="AJ40" i="8" s="1"/>
  <c r="AV40" i="8" s="1"/>
  <c r="DR40" i="8" s="1"/>
  <c r="W20" i="8"/>
  <c r="AK40" i="8" s="1"/>
  <c r="AW40" i="8" s="1"/>
  <c r="DS40" i="8" s="1"/>
  <c r="Y20" i="8"/>
  <c r="AM40" i="8" s="1"/>
  <c r="AY40" i="8" s="1"/>
  <c r="DU40" i="8" s="1"/>
  <c r="S21" i="8"/>
  <c r="AG41" i="8" s="1"/>
  <c r="AS41" i="8" s="1"/>
  <c r="DO41" i="8" s="1"/>
  <c r="T21" i="8"/>
  <c r="AH41" i="8" s="1"/>
  <c r="AT41" i="8" s="1"/>
  <c r="DP41" i="8" s="1"/>
  <c r="U21" i="8"/>
  <c r="AI41" i="8" s="1"/>
  <c r="AU41" i="8" s="1"/>
  <c r="DQ41" i="8" s="1"/>
  <c r="W21" i="8"/>
  <c r="AK41" i="8" s="1"/>
  <c r="AW41" i="8" s="1"/>
  <c r="DS41" i="8" s="1"/>
  <c r="Y21" i="8"/>
  <c r="AM41" i="8" s="1"/>
  <c r="AY41" i="8" s="1"/>
  <c r="DU41" i="8" s="1"/>
  <c r="Z21" i="8"/>
  <c r="AN41" i="8" s="1"/>
  <c r="AZ41" i="8" s="1"/>
  <c r="DV41" i="8" s="1"/>
  <c r="S22" i="8"/>
  <c r="AG42" i="8" s="1"/>
  <c r="AS42" i="8" s="1"/>
  <c r="DO42" i="8" s="1"/>
  <c r="T22" i="8"/>
  <c r="AH42" i="8" s="1"/>
  <c r="AT42" i="8" s="1"/>
  <c r="DP42" i="8" s="1"/>
  <c r="U22" i="8"/>
  <c r="AI42" i="8" s="1"/>
  <c r="AU42" i="8" s="1"/>
  <c r="DQ42" i="8" s="1"/>
  <c r="Y22" i="8"/>
  <c r="AM42" i="8" s="1"/>
  <c r="AY42" i="8" s="1"/>
  <c r="DU42" i="8" s="1"/>
  <c r="Z22" i="8"/>
  <c r="AN42" i="8" s="1"/>
  <c r="AZ42" i="8" s="1"/>
  <c r="DV42" i="8" s="1"/>
  <c r="S23" i="8"/>
  <c r="AG43" i="8" s="1"/>
  <c r="AS43" i="8" s="1"/>
  <c r="DO43" i="8" s="1"/>
  <c r="U23" i="8"/>
  <c r="AI43" i="8" s="1"/>
  <c r="AU43" i="8" s="1"/>
  <c r="DQ43" i="8" s="1"/>
  <c r="V23" i="8"/>
  <c r="AJ43" i="8" s="1"/>
  <c r="AV43" i="8" s="1"/>
  <c r="DR43" i="8" s="1"/>
  <c r="Y23" i="8"/>
  <c r="AM43" i="8" s="1"/>
  <c r="AY43" i="8" s="1"/>
  <c r="DU43" i="8" s="1"/>
  <c r="Z23" i="8"/>
  <c r="AN43" i="8" s="1"/>
  <c r="AZ43" i="8" s="1"/>
  <c r="DV43" i="8" s="1"/>
  <c r="S24" i="8"/>
  <c r="AG44" i="8" s="1"/>
  <c r="AS44" i="8" s="1"/>
  <c r="DO44" i="8" s="1"/>
  <c r="T24" i="8"/>
  <c r="AH44" i="8" s="1"/>
  <c r="AT44" i="8" s="1"/>
  <c r="DP44" i="8" s="1"/>
  <c r="U24" i="8"/>
  <c r="AI44" i="8" s="1"/>
  <c r="AU44" i="8" s="1"/>
  <c r="DQ44" i="8" s="1"/>
  <c r="V24" i="8"/>
  <c r="AJ44" i="8" s="1"/>
  <c r="AV44" i="8" s="1"/>
  <c r="DR44" i="8" s="1"/>
  <c r="W24" i="8"/>
  <c r="AK44" i="8" s="1"/>
  <c r="AW44" i="8" s="1"/>
  <c r="DS44" i="8" s="1"/>
  <c r="Y24" i="8"/>
  <c r="AM44" i="8" s="1"/>
  <c r="AY44" i="8" s="1"/>
  <c r="DU44" i="8" s="1"/>
  <c r="S25" i="8"/>
  <c r="AG45" i="8" s="1"/>
  <c r="AS45" i="8" s="1"/>
  <c r="DO45" i="8" s="1"/>
  <c r="T25" i="8"/>
  <c r="AH45" i="8" s="1"/>
  <c r="AT45" i="8" s="1"/>
  <c r="DP45" i="8" s="1"/>
  <c r="U25" i="8"/>
  <c r="AI45" i="8" s="1"/>
  <c r="AU45" i="8" s="1"/>
  <c r="DQ45" i="8" s="1"/>
  <c r="W25" i="8"/>
  <c r="AK45" i="8" s="1"/>
  <c r="AW45" i="8" s="1"/>
  <c r="DS45" i="8" s="1"/>
  <c r="Y25" i="8"/>
  <c r="AM45" i="8" s="1"/>
  <c r="AY45" i="8" s="1"/>
  <c r="DU45" i="8" s="1"/>
  <c r="T26" i="8"/>
  <c r="AH46" i="8" s="1"/>
  <c r="AT46" i="8" s="1"/>
  <c r="DP46" i="8" s="1"/>
  <c r="U26" i="8"/>
  <c r="AI46" i="8" s="1"/>
  <c r="AU46" i="8" s="1"/>
  <c r="DQ46" i="8" s="1"/>
  <c r="V26" i="8"/>
  <c r="AJ46" i="8" s="1"/>
  <c r="AV46" i="8" s="1"/>
  <c r="DR46" i="8" s="1"/>
  <c r="Y26" i="8"/>
  <c r="AM46" i="8" s="1"/>
  <c r="AY46" i="8" s="1"/>
  <c r="DU46" i="8" s="1"/>
  <c r="Z26" i="8"/>
  <c r="AN46" i="8" s="1"/>
  <c r="AZ46" i="8" s="1"/>
  <c r="DV46" i="8" s="1"/>
  <c r="U27" i="8"/>
  <c r="AI47" i="8" s="1"/>
  <c r="AU47" i="8" s="1"/>
  <c r="DQ47" i="8" s="1"/>
  <c r="V27" i="8"/>
  <c r="AJ47" i="8" s="1"/>
  <c r="AV47" i="8" s="1"/>
  <c r="DR47" i="8" s="1"/>
  <c r="W27" i="8"/>
  <c r="AK47" i="8" s="1"/>
  <c r="AW47" i="8" s="1"/>
  <c r="DS47" i="8" s="1"/>
  <c r="Y27" i="8"/>
  <c r="AM47" i="8" s="1"/>
  <c r="AY47" i="8" s="1"/>
  <c r="DU47" i="8" s="1"/>
  <c r="Z27" i="8"/>
  <c r="AN47" i="8" s="1"/>
  <c r="AZ47" i="8" s="1"/>
  <c r="DV47" i="8" s="1"/>
  <c r="S28" i="8"/>
  <c r="AG48" i="8" s="1"/>
  <c r="AS48" i="8" s="1"/>
  <c r="DO48" i="8" s="1"/>
  <c r="U28" i="8"/>
  <c r="AI48" i="8" s="1"/>
  <c r="AU48" i="8" s="1"/>
  <c r="DQ48" i="8" s="1"/>
  <c r="V28" i="8"/>
  <c r="AJ48" i="8" s="1"/>
  <c r="AV48" i="8" s="1"/>
  <c r="DR48" i="8" s="1"/>
  <c r="W28" i="8"/>
  <c r="AK48" i="8" s="1"/>
  <c r="AW48" i="8" s="1"/>
  <c r="DS48" i="8" s="1"/>
  <c r="Y28" i="8"/>
  <c r="AM48" i="8" s="1"/>
  <c r="AY48" i="8" s="1"/>
  <c r="DU48" i="8" s="1"/>
  <c r="S29" i="8"/>
  <c r="AG49" i="8" s="1"/>
  <c r="AS49" i="8" s="1"/>
  <c r="DO49" i="8" s="1"/>
  <c r="T29" i="8"/>
  <c r="AH49" i="8" s="1"/>
  <c r="AT49" i="8" s="1"/>
  <c r="DP49" i="8" s="1"/>
  <c r="U29" i="8"/>
  <c r="AI49" i="8" s="1"/>
  <c r="AU49" i="8" s="1"/>
  <c r="DQ49" i="8" s="1"/>
  <c r="W29" i="8"/>
  <c r="AK49" i="8" s="1"/>
  <c r="AW49" i="8" s="1"/>
  <c r="DS49" i="8" s="1"/>
  <c r="Y29" i="8"/>
  <c r="AM49" i="8" s="1"/>
  <c r="AY49" i="8" s="1"/>
  <c r="DU49" i="8" s="1"/>
  <c r="Z29" i="8"/>
  <c r="AN49" i="8" s="1"/>
  <c r="AZ49" i="8" s="1"/>
  <c r="DV49" i="8" s="1"/>
  <c r="T30" i="8"/>
  <c r="AH50" i="8" s="1"/>
  <c r="AT50" i="8" s="1"/>
  <c r="DP50" i="8" s="1"/>
  <c r="U30" i="8"/>
  <c r="AI50" i="8" s="1"/>
  <c r="AU50" i="8" s="1"/>
  <c r="DQ50" i="8" s="1"/>
  <c r="Y30" i="8"/>
  <c r="AM50" i="8" s="1"/>
  <c r="AY50" i="8" s="1"/>
  <c r="DU50" i="8" s="1"/>
  <c r="Z30" i="8"/>
  <c r="AN50" i="8" s="1"/>
  <c r="AZ50" i="8" s="1"/>
  <c r="DV50" i="8" s="1"/>
  <c r="S31" i="8"/>
  <c r="AG51" i="8" s="1"/>
  <c r="AS51" i="8" s="1"/>
  <c r="DO51" i="8" s="1"/>
  <c r="U31" i="8"/>
  <c r="AI51" i="8" s="1"/>
  <c r="AU51" i="8" s="1"/>
  <c r="DQ51" i="8" s="1"/>
  <c r="V31" i="8"/>
  <c r="AJ51" i="8" s="1"/>
  <c r="AV51" i="8" s="1"/>
  <c r="DR51" i="8" s="1"/>
  <c r="Y31" i="8"/>
  <c r="AM51" i="8" s="1"/>
  <c r="AY51" i="8" s="1"/>
  <c r="DU51" i="8" s="1"/>
  <c r="Z31" i="8"/>
  <c r="AN51" i="8" s="1"/>
  <c r="AZ51" i="8" s="1"/>
  <c r="DV51" i="8" s="1"/>
  <c r="S32" i="8"/>
  <c r="AG52" i="8" s="1"/>
  <c r="T32" i="8"/>
  <c r="AH52" i="8" s="1"/>
  <c r="AT52" i="8" s="1"/>
  <c r="DP52" i="8" s="1"/>
  <c r="U32" i="8"/>
  <c r="AI52" i="8" s="1"/>
  <c r="AU52" i="8" s="1"/>
  <c r="DQ52" i="8" s="1"/>
  <c r="V32" i="8"/>
  <c r="AJ52" i="8" s="1"/>
  <c r="AV52" i="8" s="1"/>
  <c r="DR52" i="8" s="1"/>
  <c r="W32" i="8"/>
  <c r="AK52" i="8" s="1"/>
  <c r="AW52" i="8" s="1"/>
  <c r="DS52" i="8" s="1"/>
  <c r="Y32" i="8"/>
  <c r="AM52" i="8" s="1"/>
  <c r="AY52" i="8" s="1"/>
  <c r="DU52" i="8" s="1"/>
  <c r="S33" i="8"/>
  <c r="AG53" i="8" s="1"/>
  <c r="AS53" i="8" s="1"/>
  <c r="DO53" i="8" s="1"/>
  <c r="T33" i="8"/>
  <c r="AH53" i="8" s="1"/>
  <c r="AT53" i="8" s="1"/>
  <c r="DP53" i="8" s="1"/>
  <c r="U33" i="8"/>
  <c r="AI53" i="8" s="1"/>
  <c r="AU53" i="8" s="1"/>
  <c r="DQ53" i="8" s="1"/>
  <c r="W33" i="8"/>
  <c r="AK53" i="8" s="1"/>
  <c r="AW53" i="8" s="1"/>
  <c r="DS53" i="8" s="1"/>
  <c r="X33" i="8"/>
  <c r="AL53" i="8" s="1"/>
  <c r="AX53" i="8" s="1"/>
  <c r="DT53" i="8" s="1"/>
  <c r="Y33" i="8"/>
  <c r="AM53" i="8" s="1"/>
  <c r="AY53" i="8" s="1"/>
  <c r="DU53" i="8" s="1"/>
  <c r="S34" i="8"/>
  <c r="AG54" i="8" s="1"/>
  <c r="AS54" i="8" s="1"/>
  <c r="DO54" i="8" s="1"/>
  <c r="T34" i="8"/>
  <c r="AH54" i="8" s="1"/>
  <c r="AT54" i="8" s="1"/>
  <c r="DP54" i="8" s="1"/>
  <c r="U34" i="8"/>
  <c r="AI54" i="8" s="1"/>
  <c r="AU54" i="8" s="1"/>
  <c r="DQ54" i="8" s="1"/>
  <c r="W34" i="8"/>
  <c r="AK54" i="8" s="1"/>
  <c r="AW54" i="8" s="1"/>
  <c r="DS54" i="8" s="1"/>
  <c r="X34" i="8"/>
  <c r="AL54" i="8" s="1"/>
  <c r="AX54" i="8" s="1"/>
  <c r="DT54" i="8" s="1"/>
  <c r="Y34" i="8"/>
  <c r="AM54" i="8" s="1"/>
  <c r="AY54" i="8" s="1"/>
  <c r="DU54" i="8" s="1"/>
  <c r="S35" i="8"/>
  <c r="AG55" i="8" s="1"/>
  <c r="AS55" i="8" s="1"/>
  <c r="DO55" i="8" s="1"/>
  <c r="T35" i="8"/>
  <c r="AH55" i="8" s="1"/>
  <c r="AT55" i="8" s="1"/>
  <c r="DP55" i="8" s="1"/>
  <c r="U35" i="8"/>
  <c r="AI55" i="8" s="1"/>
  <c r="AU55" i="8" s="1"/>
  <c r="DQ55" i="8" s="1"/>
  <c r="W35" i="8"/>
  <c r="AK55" i="8" s="1"/>
  <c r="AW55" i="8" s="1"/>
  <c r="DS55" i="8" s="1"/>
  <c r="X35" i="8"/>
  <c r="AL55" i="8" s="1"/>
  <c r="AX55" i="8" s="1"/>
  <c r="DT55" i="8" s="1"/>
  <c r="Y35" i="8"/>
  <c r="AM55" i="8" s="1"/>
  <c r="AY55" i="8" s="1"/>
  <c r="DU55" i="8" s="1"/>
  <c r="S36" i="8"/>
  <c r="AG56" i="8" s="1"/>
  <c r="AS56" i="8" s="1"/>
  <c r="DO56" i="8" s="1"/>
  <c r="T36" i="8"/>
  <c r="AH56" i="8" s="1"/>
  <c r="AT56" i="8" s="1"/>
  <c r="DP56" i="8" s="1"/>
  <c r="U36" i="8"/>
  <c r="AI56" i="8" s="1"/>
  <c r="AU56" i="8" s="1"/>
  <c r="DQ56" i="8" s="1"/>
  <c r="W36" i="8"/>
  <c r="AK56" i="8" s="1"/>
  <c r="AW56" i="8" s="1"/>
  <c r="DS56" i="8" s="1"/>
  <c r="X36" i="8"/>
  <c r="AL56" i="8" s="1"/>
  <c r="AX56" i="8" s="1"/>
  <c r="DT56" i="8" s="1"/>
  <c r="Y36" i="8"/>
  <c r="AM56" i="8" s="1"/>
  <c r="AY56" i="8" s="1"/>
  <c r="DU56" i="8" s="1"/>
  <c r="S37" i="8"/>
  <c r="AG57" i="8" s="1"/>
  <c r="AS57" i="8" s="1"/>
  <c r="DO57" i="8" s="1"/>
  <c r="T37" i="8"/>
  <c r="AH57" i="8" s="1"/>
  <c r="AT57" i="8" s="1"/>
  <c r="DP57" i="8" s="1"/>
  <c r="U37" i="8"/>
  <c r="AI57" i="8" s="1"/>
  <c r="AU57" i="8" s="1"/>
  <c r="DQ57" i="8" s="1"/>
  <c r="W37" i="8"/>
  <c r="AK57" i="8" s="1"/>
  <c r="AW57" i="8" s="1"/>
  <c r="DS57" i="8" s="1"/>
  <c r="X37" i="8"/>
  <c r="AL57" i="8" s="1"/>
  <c r="AX57" i="8" s="1"/>
  <c r="DT57" i="8" s="1"/>
  <c r="S38" i="8"/>
  <c r="AG58" i="8" s="1"/>
  <c r="AS58" i="8" s="1"/>
  <c r="DO58" i="8" s="1"/>
  <c r="T38" i="8"/>
  <c r="AH58" i="8" s="1"/>
  <c r="AT58" i="8" s="1"/>
  <c r="DP58" i="8" s="1"/>
  <c r="U38" i="8"/>
  <c r="AI58" i="8" s="1"/>
  <c r="AU58" i="8" s="1"/>
  <c r="DQ58" i="8" s="1"/>
  <c r="W38" i="8"/>
  <c r="AK58" i="8" s="1"/>
  <c r="AW58" i="8" s="1"/>
  <c r="DS58" i="8" s="1"/>
  <c r="X38" i="8"/>
  <c r="AL58" i="8" s="1"/>
  <c r="AX58" i="8" s="1"/>
  <c r="DT58" i="8" s="1"/>
  <c r="S39" i="8"/>
  <c r="AG59" i="8" s="1"/>
  <c r="AS59" i="8" s="1"/>
  <c r="DO59" i="8" s="1"/>
  <c r="T39" i="8"/>
  <c r="AH59" i="8" s="1"/>
  <c r="AT59" i="8" s="1"/>
  <c r="DP59" i="8" s="1"/>
  <c r="U39" i="8"/>
  <c r="AI59" i="8" s="1"/>
  <c r="AU59" i="8" s="1"/>
  <c r="DQ59" i="8" s="1"/>
  <c r="W39" i="8"/>
  <c r="AK59" i="8" s="1"/>
  <c r="AW59" i="8" s="1"/>
  <c r="DS59" i="8" s="1"/>
  <c r="X39" i="8"/>
  <c r="AL59" i="8" s="1"/>
  <c r="AX59" i="8" s="1"/>
  <c r="DT59" i="8" s="1"/>
  <c r="S40" i="8"/>
  <c r="AG60" i="8" s="1"/>
  <c r="AS60" i="8" s="1"/>
  <c r="DO60" i="8" s="1"/>
  <c r="T40" i="8"/>
  <c r="AH60" i="8" s="1"/>
  <c r="AT60" i="8" s="1"/>
  <c r="DP60" i="8" s="1"/>
  <c r="U40" i="8"/>
  <c r="AI60" i="8" s="1"/>
  <c r="AU60" i="8" s="1"/>
  <c r="DQ60" i="8" s="1"/>
  <c r="W40" i="8"/>
  <c r="AK60" i="8" s="1"/>
  <c r="AW60" i="8" s="1"/>
  <c r="DS60" i="8" s="1"/>
  <c r="X40" i="8"/>
  <c r="AL60" i="8" s="1"/>
  <c r="AX60" i="8" s="1"/>
  <c r="DT60" i="8" s="1"/>
  <c r="S41" i="8"/>
  <c r="AG61" i="8" s="1"/>
  <c r="AS61" i="8" s="1"/>
  <c r="DO61" i="8" s="1"/>
  <c r="T41" i="8"/>
  <c r="AH61" i="8" s="1"/>
  <c r="AT61" i="8" s="1"/>
  <c r="DP61" i="8" s="1"/>
  <c r="U41" i="8"/>
  <c r="AI61" i="8" s="1"/>
  <c r="AU61" i="8" s="1"/>
  <c r="DQ61" i="8" s="1"/>
  <c r="W41" i="8"/>
  <c r="AK61" i="8" s="1"/>
  <c r="AW61" i="8" s="1"/>
  <c r="DS61" i="8" s="1"/>
  <c r="X41" i="8"/>
  <c r="AL61" i="8" s="1"/>
  <c r="AX61" i="8" s="1"/>
  <c r="DT61" i="8" s="1"/>
  <c r="T42" i="8"/>
  <c r="AH62" i="8" s="1"/>
  <c r="AT62" i="8" s="1"/>
  <c r="DP62" i="8" s="1"/>
  <c r="U42" i="8"/>
  <c r="AI62" i="8" s="1"/>
  <c r="AU62" i="8" s="1"/>
  <c r="DQ62" i="8" s="1"/>
  <c r="W42" i="8"/>
  <c r="AK62" i="8" s="1"/>
  <c r="AW62" i="8" s="1"/>
  <c r="DS62" i="8" s="1"/>
  <c r="X42" i="8"/>
  <c r="AL62" i="8" s="1"/>
  <c r="AX62" i="8" s="1"/>
  <c r="DT62" i="8" s="1"/>
  <c r="T43" i="8"/>
  <c r="AH63" i="8" s="1"/>
  <c r="AT63" i="8" s="1"/>
  <c r="DP63" i="8" s="1"/>
  <c r="U43" i="8"/>
  <c r="AI63" i="8" s="1"/>
  <c r="AU63" i="8" s="1"/>
  <c r="DQ63" i="8" s="1"/>
  <c r="W43" i="8"/>
  <c r="AK63" i="8" s="1"/>
  <c r="AW63" i="8" s="1"/>
  <c r="DS63" i="8" s="1"/>
  <c r="X43" i="8"/>
  <c r="AL63" i="8" s="1"/>
  <c r="AX63" i="8" s="1"/>
  <c r="DT63" i="8" s="1"/>
  <c r="R42" i="8"/>
  <c r="AF62" i="8" s="1"/>
  <c r="AR62" i="8" s="1"/>
  <c r="DN62" i="8" s="1"/>
  <c r="R41" i="8"/>
  <c r="AF61" i="8" s="1"/>
  <c r="AR61" i="8" s="1"/>
  <c r="DN61" i="8" s="1"/>
  <c r="R39" i="8"/>
  <c r="AF59" i="8" s="1"/>
  <c r="AR59" i="8" s="1"/>
  <c r="DN59" i="8" s="1"/>
  <c r="R38" i="8"/>
  <c r="AF58" i="8" s="1"/>
  <c r="AR58" i="8" s="1"/>
  <c r="DN58" i="8" s="1"/>
  <c r="R35" i="8"/>
  <c r="AF55" i="8" s="1"/>
  <c r="AR55" i="8" s="1"/>
  <c r="DN55" i="8" s="1"/>
  <c r="R34" i="8"/>
  <c r="AF54" i="8" s="1"/>
  <c r="AR54" i="8" s="1"/>
  <c r="DN54" i="8" s="1"/>
  <c r="R33" i="8"/>
  <c r="AF53" i="8" s="1"/>
  <c r="AR53" i="8" s="1"/>
  <c r="DN53" i="8" s="1"/>
  <c r="R31" i="8"/>
  <c r="AF51" i="8" s="1"/>
  <c r="AR51" i="8" s="1"/>
  <c r="DN51" i="8" s="1"/>
  <c r="R30" i="8"/>
  <c r="AF50" i="8" s="1"/>
  <c r="AR50" i="8" s="1"/>
  <c r="DN50" i="8" s="1"/>
  <c r="R27" i="8"/>
  <c r="AF47" i="8" s="1"/>
  <c r="AR47" i="8" s="1"/>
  <c r="DN47" i="8" s="1"/>
  <c r="R26" i="8"/>
  <c r="AF46" i="8" s="1"/>
  <c r="AR46" i="8" s="1"/>
  <c r="DN46" i="8" s="1"/>
  <c r="R25" i="8"/>
  <c r="AF45" i="8" s="1"/>
  <c r="AR45" i="8" s="1"/>
  <c r="DN45" i="8" s="1"/>
  <c r="R24" i="8"/>
  <c r="AF44" i="8" s="1"/>
  <c r="AR44" i="8" s="1"/>
  <c r="DN44" i="8" s="1"/>
  <c r="R23" i="8"/>
  <c r="AF43" i="8" s="1"/>
  <c r="AR43" i="8" s="1"/>
  <c r="DN43" i="8" s="1"/>
  <c r="R22" i="8"/>
  <c r="AF42" i="8" s="1"/>
  <c r="AR42" i="8" s="1"/>
  <c r="DN42" i="8" s="1"/>
  <c r="R19" i="8"/>
  <c r="AF39" i="8" s="1"/>
  <c r="AR39" i="8" s="1"/>
  <c r="DN39" i="8" s="1"/>
  <c r="R18" i="8"/>
  <c r="AF38" i="8" s="1"/>
  <c r="AR38" i="8" s="1"/>
  <c r="DN38" i="8" s="1"/>
  <c r="R17" i="8"/>
  <c r="AF37" i="8" s="1"/>
  <c r="AR37" i="8" s="1"/>
  <c r="DN37" i="8" s="1"/>
  <c r="R16" i="8"/>
  <c r="AF36" i="8" s="1"/>
  <c r="AR36" i="8" s="1"/>
  <c r="DN36" i="8" s="1"/>
  <c r="R15" i="8"/>
  <c r="AF35" i="8" s="1"/>
  <c r="AR35" i="8" s="1"/>
  <c r="DN35" i="8" s="1"/>
  <c r="R14" i="8"/>
  <c r="AF34" i="8" s="1"/>
  <c r="AR34" i="8" s="1"/>
  <c r="DN34" i="8" s="1"/>
  <c r="R11" i="8"/>
  <c r="AF31" i="8" s="1"/>
  <c r="AR31" i="8" s="1"/>
  <c r="DN31" i="8" s="1"/>
  <c r="R10" i="8"/>
  <c r="AF30" i="8" s="1"/>
  <c r="AR30" i="8" s="1"/>
  <c r="DN30" i="8" s="1"/>
  <c r="R9" i="8"/>
  <c r="AF29" i="8" s="1"/>
  <c r="AR29" i="8" s="1"/>
  <c r="DN29" i="8" s="1"/>
  <c r="R8" i="8"/>
  <c r="AF28" i="8" s="1"/>
  <c r="AR28" i="8" s="1"/>
  <c r="DN28" i="8" s="1"/>
  <c r="R7" i="8"/>
  <c r="AF27" i="8" s="1"/>
  <c r="AR27" i="8" s="1"/>
  <c r="DN27" i="8" s="1"/>
  <c r="R6" i="8"/>
  <c r="AF26" i="8" s="1"/>
  <c r="AR26" i="8" s="1"/>
  <c r="DN26" i="8" s="1"/>
  <c r="FN47" i="8" l="1"/>
  <c r="FN57" i="8"/>
  <c r="FN52" i="8"/>
  <c r="FI30" i="8"/>
  <c r="FI43" i="8"/>
  <c r="FI40" i="8"/>
  <c r="FK38" i="8"/>
  <c r="FG44" i="8"/>
  <c r="FG41" i="8"/>
  <c r="FK53" i="8"/>
  <c r="FK27" i="8"/>
  <c r="FM46" i="8"/>
  <c r="FH26" i="8"/>
  <c r="FG34" i="8"/>
  <c r="FJ53" i="8"/>
  <c r="FF60" i="8"/>
  <c r="FK50" i="8"/>
  <c r="FH48" i="8"/>
  <c r="FF38" i="8"/>
  <c r="FH45" i="8"/>
  <c r="FN62" i="8"/>
  <c r="FJ27" i="8"/>
  <c r="FI26" i="8"/>
  <c r="FK34" i="8"/>
  <c r="FK60" i="8"/>
  <c r="FK48" i="8"/>
  <c r="FG45" i="8"/>
  <c r="FF62" i="8"/>
  <c r="FI27" i="8"/>
  <c r="FK29" i="8"/>
  <c r="FJ34" i="8"/>
  <c r="FI32" i="8"/>
  <c r="FJ60" i="8"/>
  <c r="FH55" i="8"/>
  <c r="FN28" i="8"/>
  <c r="FM62" i="8"/>
  <c r="FN49" i="8"/>
  <c r="FH29" i="8"/>
  <c r="FH32" i="8"/>
  <c r="FI60" i="8"/>
  <c r="FN55" i="8"/>
  <c r="FH28" i="8"/>
  <c r="FG33" i="8"/>
  <c r="FN35" i="8"/>
  <c r="FF56" i="8"/>
  <c r="FG42" i="8"/>
  <c r="FM49" i="8"/>
  <c r="FG29" i="8"/>
  <c r="FI36" i="8"/>
  <c r="FN32" i="8"/>
  <c r="FG60" i="8"/>
  <c r="FM55" i="8"/>
  <c r="FG28" i="8"/>
  <c r="FN33" i="8"/>
  <c r="FG35" i="8"/>
  <c r="FM56" i="8"/>
  <c r="FL59" i="8"/>
  <c r="FF51" i="8"/>
  <c r="FN29" i="8"/>
  <c r="FH36" i="8"/>
  <c r="FK32" i="8"/>
  <c r="FJ31" i="8"/>
  <c r="FG58" i="8"/>
  <c r="FJ33" i="8"/>
  <c r="FK35" i="8"/>
  <c r="FL56" i="8"/>
  <c r="FJ47" i="8"/>
  <c r="FM51" i="8"/>
  <c r="FH54" i="8"/>
  <c r="FI31" i="8"/>
  <c r="FJ37" i="8"/>
  <c r="FK58" i="8"/>
  <c r="FN44" i="8"/>
  <c r="FH25" i="8"/>
  <c r="FK63" i="8"/>
  <c r="FI47" i="8"/>
  <c r="FJ51" i="8"/>
  <c r="FG54" i="8"/>
  <c r="FM43" i="8"/>
  <c r="FI37" i="8"/>
  <c r="FJ58" i="8"/>
  <c r="FM44" i="8"/>
  <c r="FI25" i="8"/>
  <c r="FH63" i="8"/>
  <c r="FH47" i="8"/>
  <c r="FH57" i="8"/>
  <c r="FN54" i="8"/>
  <c r="FJ43" i="8"/>
  <c r="FJ40" i="8"/>
  <c r="FG37" i="8"/>
  <c r="FI58" i="8"/>
  <c r="FH44" i="8"/>
  <c r="FJ25" i="8"/>
  <c r="FG63" i="8"/>
  <c r="FI24" i="8"/>
  <c r="FH24" i="8"/>
  <c r="DO12" i="8"/>
  <c r="FG12" i="8"/>
  <c r="DO11" i="8"/>
  <c r="FG11" i="8"/>
  <c r="DO20" i="8"/>
  <c r="FG20" i="8"/>
  <c r="DO19" i="8"/>
  <c r="EE19" i="8" s="1"/>
  <c r="FG19" i="8"/>
  <c r="FK41" i="8"/>
  <c r="FK42" i="8"/>
  <c r="FG57" i="8"/>
  <c r="FF26" i="8"/>
  <c r="FG24" i="8"/>
  <c r="FF52" i="8"/>
  <c r="FN34" i="8"/>
  <c r="FI34" i="8"/>
  <c r="FG30" i="8"/>
  <c r="FI53" i="8"/>
  <c r="FJ42" i="8"/>
  <c r="FG14" i="8"/>
  <c r="FJ50" i="8"/>
  <c r="FF58" i="8"/>
  <c r="FG21" i="8"/>
  <c r="FG22" i="8"/>
  <c r="FH33" i="8"/>
  <c r="FN61" i="8"/>
  <c r="FN25" i="8"/>
  <c r="FH41" i="8"/>
  <c r="FL62" i="8"/>
  <c r="FF39" i="8"/>
  <c r="FH27" i="8"/>
  <c r="FK49" i="8"/>
  <c r="FK59" i="8"/>
  <c r="FG47" i="8"/>
  <c r="FJ46" i="8"/>
  <c r="FK51" i="8"/>
  <c r="FF57" i="8"/>
  <c r="FN26" i="8"/>
  <c r="FF29" i="8"/>
  <c r="FN24" i="8"/>
  <c r="FH34" i="8"/>
  <c r="FG36" i="8"/>
  <c r="FF54" i="8"/>
  <c r="FN30" i="8"/>
  <c r="FH53" i="8"/>
  <c r="FG32" i="8"/>
  <c r="FG43" i="8"/>
  <c r="FF42" i="8"/>
  <c r="FI42" i="8"/>
  <c r="FH60" i="8"/>
  <c r="FG31" i="8"/>
  <c r="FG40" i="8"/>
  <c r="FG17" i="8"/>
  <c r="FG50" i="8"/>
  <c r="FI50" i="8"/>
  <c r="FF55" i="8"/>
  <c r="FH37" i="8"/>
  <c r="FG48" i="8"/>
  <c r="FF28" i="8"/>
  <c r="FH58" i="8"/>
  <c r="FF33" i="8"/>
  <c r="FF44" i="8"/>
  <c r="FM61" i="8"/>
  <c r="FF61" i="8"/>
  <c r="FN45" i="8"/>
  <c r="FG25" i="8"/>
  <c r="FN41" i="8"/>
  <c r="FK62" i="8"/>
  <c r="FI56" i="8"/>
  <c r="FK56" i="8"/>
  <c r="FM39" i="8"/>
  <c r="FG23" i="8"/>
  <c r="FM59" i="8"/>
  <c r="FK46" i="8"/>
  <c r="FH30" i="8"/>
  <c r="FI41" i="8"/>
  <c r="FN39" i="8"/>
  <c r="FJ49" i="8"/>
  <c r="FL54" i="8"/>
  <c r="FN40" i="8"/>
  <c r="FN50" i="8"/>
  <c r="FL61" i="8"/>
  <c r="FG8" i="8"/>
  <c r="FN27" i="8"/>
  <c r="FG49" i="8"/>
  <c r="FG18" i="8"/>
  <c r="FI59" i="8"/>
  <c r="FF47" i="8"/>
  <c r="FH46" i="8"/>
  <c r="FI51" i="8"/>
  <c r="FL57" i="8"/>
  <c r="FJ52" i="8"/>
  <c r="FN36" i="8"/>
  <c r="FK54" i="8"/>
  <c r="FN53" i="8"/>
  <c r="FF32" i="8"/>
  <c r="FF43" i="8"/>
  <c r="FH42" i="8"/>
  <c r="FM60" i="8"/>
  <c r="FF31" i="8"/>
  <c r="FF40" i="8"/>
  <c r="FH50" i="8"/>
  <c r="FK55" i="8"/>
  <c r="FL55" i="8"/>
  <c r="FN37" i="8"/>
  <c r="FF48" i="8"/>
  <c r="FK28" i="8"/>
  <c r="FN58" i="8"/>
  <c r="FJ38" i="8"/>
  <c r="FK44" i="8"/>
  <c r="FK61" i="8"/>
  <c r="FJ35" i="8"/>
  <c r="FF41" i="8"/>
  <c r="FI62" i="8"/>
  <c r="FJ56" i="8"/>
  <c r="FK39" i="8"/>
  <c r="FG10" i="8"/>
  <c r="FM63" i="8"/>
  <c r="FN59" i="8"/>
  <c r="FG39" i="8"/>
  <c r="FG6" i="8"/>
  <c r="FG55" i="8"/>
  <c r="FG61" i="8"/>
  <c r="FH49" i="8"/>
  <c r="FF36" i="8"/>
  <c r="FM54" i="8"/>
  <c r="FN31" i="8"/>
  <c r="FN48" i="8"/>
  <c r="FM45" i="8"/>
  <c r="FF45" i="8"/>
  <c r="FF25" i="8"/>
  <c r="FH56" i="8"/>
  <c r="FJ39" i="8"/>
  <c r="FF27" i="8"/>
  <c r="FI49" i="8"/>
  <c r="FG59" i="8"/>
  <c r="FH59" i="8"/>
  <c r="FM47" i="8"/>
  <c r="FG5" i="8"/>
  <c r="FG46" i="8"/>
  <c r="FN51" i="8"/>
  <c r="FH51" i="8"/>
  <c r="FK57" i="8"/>
  <c r="FK26" i="8"/>
  <c r="FG7" i="8"/>
  <c r="FJ29" i="8"/>
  <c r="FI52" i="8"/>
  <c r="FF34" i="8"/>
  <c r="FJ54" i="8"/>
  <c r="FK30" i="8"/>
  <c r="FL53" i="8"/>
  <c r="FF53" i="8"/>
  <c r="FN42" i="8"/>
  <c r="FN60" i="8"/>
  <c r="FM40" i="8"/>
  <c r="FM50" i="8"/>
  <c r="FJ55" i="8"/>
  <c r="FF37" i="8"/>
  <c r="FM48" i="8"/>
  <c r="FJ28" i="8"/>
  <c r="FM58" i="8"/>
  <c r="FI38" i="8"/>
  <c r="FJ44" i="8"/>
  <c r="FJ61" i="8"/>
  <c r="FK45" i="8"/>
  <c r="FI35" i="8"/>
  <c r="FM41" i="8"/>
  <c r="FH62" i="8"/>
  <c r="FG56" i="8"/>
  <c r="FI39" i="8"/>
  <c r="FJ63" i="8"/>
  <c r="FL63" i="8"/>
  <c r="FJ32" i="8"/>
  <c r="FI33" i="8"/>
  <c r="FG27" i="8"/>
  <c r="FJ59" i="8"/>
  <c r="FG53" i="8"/>
  <c r="FN43" i="8"/>
  <c r="FG13" i="8"/>
  <c r="FF63" i="8"/>
  <c r="FF49" i="8"/>
  <c r="FF59" i="8"/>
  <c r="FK47" i="8"/>
  <c r="FN46" i="8"/>
  <c r="FG51" i="8"/>
  <c r="FI57" i="8"/>
  <c r="FJ57" i="8"/>
  <c r="FJ26" i="8"/>
  <c r="FI29" i="8"/>
  <c r="FJ24" i="8"/>
  <c r="FK24" i="8"/>
  <c r="FH52" i="8"/>
  <c r="FK36" i="8"/>
  <c r="FI54" i="8"/>
  <c r="FJ30" i="8"/>
  <c r="FM53" i="8"/>
  <c r="FK43" i="8"/>
  <c r="FM42" i="8"/>
  <c r="FL60" i="8"/>
  <c r="FK31" i="8"/>
  <c r="FF50" i="8"/>
  <c r="FI55" i="8"/>
  <c r="FI28" i="8"/>
  <c r="FL58" i="8"/>
  <c r="FH38" i="8"/>
  <c r="FK33" i="8"/>
  <c r="FI44" i="8"/>
  <c r="FI61" i="8"/>
  <c r="FJ45" i="8"/>
  <c r="FF35" i="8"/>
  <c r="FH35" i="8"/>
  <c r="FK25" i="8"/>
  <c r="FG62" i="8"/>
  <c r="FN56" i="8"/>
  <c r="FH39" i="8"/>
  <c r="FI63" i="8"/>
  <c r="AS52" i="8"/>
  <c r="EE38" i="8"/>
  <c r="EE36" i="8"/>
  <c r="EE26" i="8"/>
  <c r="EE31" i="8"/>
  <c r="EE29" i="8"/>
  <c r="EE35" i="8"/>
  <c r="EE48" i="8"/>
  <c r="EE32" i="8"/>
  <c r="EJ53" i="8"/>
  <c r="AL4" i="8"/>
  <c r="AX4" i="8" s="1"/>
  <c r="EE25" i="8"/>
  <c r="EE30" i="8"/>
  <c r="EE27" i="8"/>
  <c r="AM4" i="8"/>
  <c r="AY4" i="8" s="1"/>
  <c r="EE33" i="8"/>
  <c r="EE28" i="8"/>
  <c r="AJ4" i="8"/>
  <c r="AV4" i="8" s="1"/>
  <c r="AF19" i="8"/>
  <c r="AR19" i="8" s="1"/>
  <c r="AF11" i="8"/>
  <c r="AR11" i="8" s="1"/>
  <c r="AI4" i="8"/>
  <c r="AU4" i="8" s="1"/>
  <c r="AF17" i="8"/>
  <c r="AR17" i="8" s="1"/>
  <c r="AF9" i="8"/>
  <c r="AR9" i="8" s="1"/>
  <c r="EE24" i="8"/>
  <c r="AF4" i="8"/>
  <c r="AR4" i="8" s="1"/>
  <c r="AF18" i="8"/>
  <c r="AR18" i="8" s="1"/>
  <c r="AF10" i="8"/>
  <c r="AR10" i="8" s="1"/>
  <c r="AF12" i="8"/>
  <c r="AR12" i="8" s="1"/>
  <c r="AF16" i="8"/>
  <c r="AR16" i="8" s="1"/>
  <c r="AF8" i="8"/>
  <c r="AR8" i="8" s="1"/>
  <c r="AH4" i="8"/>
  <c r="AT4" i="8" s="1"/>
  <c r="AF23" i="8"/>
  <c r="AR23" i="8" s="1"/>
  <c r="AF15" i="8"/>
  <c r="AR15" i="8" s="1"/>
  <c r="AF7" i="8"/>
  <c r="AR7" i="8" s="1"/>
  <c r="AF22" i="8"/>
  <c r="AR22" i="8" s="1"/>
  <c r="AF14" i="8"/>
  <c r="AR14" i="8" s="1"/>
  <c r="AF6" i="8"/>
  <c r="AR6" i="8" s="1"/>
  <c r="AN4" i="8"/>
  <c r="AZ4" i="8" s="1"/>
  <c r="AF21" i="8"/>
  <c r="AR21" i="8" s="1"/>
  <c r="EE13" i="8"/>
  <c r="AF13" i="8"/>
  <c r="AR13" i="8" s="1"/>
  <c r="AF5" i="8"/>
  <c r="AR5" i="8" s="1"/>
  <c r="AK4" i="8"/>
  <c r="AW4" i="8" s="1"/>
  <c r="AF20" i="8"/>
  <c r="AR20" i="8" s="1"/>
  <c r="EE37" i="8"/>
  <c r="EE34" i="8"/>
  <c r="EG63" i="8"/>
  <c r="EI52" i="8"/>
  <c r="EF63" i="8"/>
  <c r="EF61" i="8"/>
  <c r="EI59" i="8"/>
  <c r="EE58" i="8"/>
  <c r="EI56" i="8"/>
  <c r="EF55" i="8"/>
  <c r="EK53" i="8"/>
  <c r="EH52" i="8"/>
  <c r="EE51" i="8"/>
  <c r="EG49" i="8"/>
  <c r="EL47" i="8"/>
  <c r="EG46" i="8"/>
  <c r="EI44" i="8"/>
  <c r="EG43" i="8"/>
  <c r="EK41" i="8"/>
  <c r="EG40" i="8"/>
  <c r="EI38" i="8"/>
  <c r="EH35" i="8"/>
  <c r="EH33" i="8"/>
  <c r="EG30" i="8"/>
  <c r="EI28" i="8"/>
  <c r="EL26" i="8"/>
  <c r="EF25" i="8"/>
  <c r="EF24" i="8"/>
  <c r="EH62" i="8"/>
  <c r="EK57" i="8"/>
  <c r="EL54" i="8"/>
  <c r="EI50" i="8"/>
  <c r="EF47" i="8"/>
  <c r="EF43" i="8"/>
  <c r="EF39" i="8"/>
  <c r="EI33" i="8"/>
  <c r="EH28" i="8"/>
  <c r="EE23" i="8"/>
  <c r="EE15" i="8"/>
  <c r="EE7" i="8"/>
  <c r="EF58" i="8"/>
  <c r="EK44" i="8"/>
  <c r="EH30" i="8"/>
  <c r="EG24" i="8"/>
  <c r="EI43" i="8"/>
  <c r="EJ62" i="8"/>
  <c r="EE61" i="8"/>
  <c r="EG59" i="8"/>
  <c r="EJ57" i="8"/>
  <c r="EG56" i="8"/>
  <c r="EE55" i="8"/>
  <c r="EG52" i="8"/>
  <c r="EL50" i="8"/>
  <c r="EF49" i="8"/>
  <c r="EK47" i="8"/>
  <c r="EF46" i="8"/>
  <c r="EH44" i="8"/>
  <c r="EE43" i="8"/>
  <c r="EI41" i="8"/>
  <c r="EE40" i="8"/>
  <c r="EH38" i="8"/>
  <c r="EL36" i="8"/>
  <c r="EG35" i="8"/>
  <c r="EG33" i="8"/>
  <c r="EL31" i="8"/>
  <c r="EF30" i="8"/>
  <c r="EG28" i="8"/>
  <c r="EI26" i="8"/>
  <c r="AN63" i="8"/>
  <c r="EE62" i="8"/>
  <c r="EL59" i="8"/>
  <c r="EH57" i="8"/>
  <c r="EH54" i="8"/>
  <c r="EH50" i="8"/>
  <c r="EE47" i="8"/>
  <c r="EI42" i="8"/>
  <c r="EE39" i="8"/>
  <c r="EF27" i="8"/>
  <c r="EE22" i="8"/>
  <c r="EE14" i="8"/>
  <c r="EE6" i="8"/>
  <c r="EL41" i="8"/>
  <c r="EI35" i="8"/>
  <c r="EL57" i="8"/>
  <c r="EL33" i="8"/>
  <c r="EE8" i="8"/>
  <c r="EI62" i="8"/>
  <c r="EJ60" i="8"/>
  <c r="EF59" i="8"/>
  <c r="EI57" i="8"/>
  <c r="EF56" i="8"/>
  <c r="EK54" i="8"/>
  <c r="EI53" i="8"/>
  <c r="EF52" i="8"/>
  <c r="EK50" i="8"/>
  <c r="EE49" i="8"/>
  <c r="EI47" i="8"/>
  <c r="EK45" i="8"/>
  <c r="EG44" i="8"/>
  <c r="EL42" i="8"/>
  <c r="EG41" i="8"/>
  <c r="EL39" i="8"/>
  <c r="EG38" i="8"/>
  <c r="EI36" i="8"/>
  <c r="EL34" i="8"/>
  <c r="EF33" i="8"/>
  <c r="EI31" i="8"/>
  <c r="EF28" i="8"/>
  <c r="EH26" i="8"/>
  <c r="EL24" i="8"/>
  <c r="EK63" i="8"/>
  <c r="EL61" i="8"/>
  <c r="EK59" i="8"/>
  <c r="EL53" i="8"/>
  <c r="EE50" i="8"/>
  <c r="EI46" i="8"/>
  <c r="EH42" i="8"/>
  <c r="EL37" i="8"/>
  <c r="EH32" i="8"/>
  <c r="EE21" i="8"/>
  <c r="EE5" i="8"/>
  <c r="EG61" i="8"/>
  <c r="EE54" i="8"/>
  <c r="EH46" i="8"/>
  <c r="EF37" i="8"/>
  <c r="EF32" i="8"/>
  <c r="EH60" i="8"/>
  <c r="EE16" i="8"/>
  <c r="EG62" i="8"/>
  <c r="EE59" i="8"/>
  <c r="EG57" i="8"/>
  <c r="EE56" i="8"/>
  <c r="EJ54" i="8"/>
  <c r="EG53" i="8"/>
  <c r="EG50" i="8"/>
  <c r="EK48" i="8"/>
  <c r="EH47" i="8"/>
  <c r="EI45" i="8"/>
  <c r="EF44" i="8"/>
  <c r="EK42" i="8"/>
  <c r="EF41" i="8"/>
  <c r="EK39" i="8"/>
  <c r="EF38" i="8"/>
  <c r="EG36" i="8"/>
  <c r="EI34" i="8"/>
  <c r="EH31" i="8"/>
  <c r="EH29" i="8"/>
  <c r="EG26" i="8"/>
  <c r="EI24" i="8"/>
  <c r="EH63" i="8"/>
  <c r="EK61" i="8"/>
  <c r="EH59" i="8"/>
  <c r="EL56" i="8"/>
  <c r="EH53" i="8"/>
  <c r="EH49" i="8"/>
  <c r="EE46" i="8"/>
  <c r="EH41" i="8"/>
  <c r="EI37" i="8"/>
  <c r="EL25" i="8"/>
  <c r="EE20" i="8"/>
  <c r="EG55" i="8"/>
  <c r="EI49" i="8"/>
  <c r="EH40" i="8"/>
  <c r="EL28" i="8"/>
  <c r="EF51" i="8"/>
  <c r="EI60" i="8"/>
  <c r="EF62" i="8"/>
  <c r="EG60" i="8"/>
  <c r="EJ58" i="8"/>
  <c r="EF57" i="8"/>
  <c r="EK55" i="8"/>
  <c r="EI54" i="8"/>
  <c r="EF53" i="8"/>
  <c r="EL51" i="8"/>
  <c r="EF50" i="8"/>
  <c r="EI48" i="8"/>
  <c r="EG47" i="8"/>
  <c r="EG45" i="8"/>
  <c r="EE44" i="8"/>
  <c r="EG42" i="8"/>
  <c r="EE41" i="8"/>
  <c r="EI39" i="8"/>
  <c r="EF36" i="8"/>
  <c r="EH34" i="8"/>
  <c r="EL32" i="8"/>
  <c r="EG31" i="8"/>
  <c r="EG29" i="8"/>
  <c r="EL27" i="8"/>
  <c r="EF26" i="8"/>
  <c r="EH24" i="8"/>
  <c r="EE63" i="8"/>
  <c r="EH61" i="8"/>
  <c r="EL58" i="8"/>
  <c r="EH56" i="8"/>
  <c r="EL52" i="8"/>
  <c r="EL45" i="8"/>
  <c r="EH36" i="8"/>
  <c r="EF31" i="8"/>
  <c r="EI25" i="8"/>
  <c r="EJ56" i="8"/>
  <c r="EH43" i="8"/>
  <c r="EG27" i="8"/>
  <c r="EK62" i="8"/>
  <c r="EJ63" i="8"/>
  <c r="EJ61" i="8"/>
  <c r="EF60" i="8"/>
  <c r="EI58" i="8"/>
  <c r="EE57" i="8"/>
  <c r="EJ55" i="8"/>
  <c r="EG54" i="8"/>
  <c r="EE53" i="8"/>
  <c r="EK51" i="8"/>
  <c r="EL49" i="8"/>
  <c r="EH48" i="8"/>
  <c r="EL46" i="8"/>
  <c r="EF45" i="8"/>
  <c r="EL43" i="8"/>
  <c r="EF42" i="8"/>
  <c r="EK40" i="8"/>
  <c r="EH39" i="8"/>
  <c r="EH37" i="8"/>
  <c r="EG34" i="8"/>
  <c r="EI32" i="8"/>
  <c r="EL30" i="8"/>
  <c r="EF29" i="8"/>
  <c r="EI27" i="8"/>
  <c r="EL60" i="8"/>
  <c r="EK58" i="8"/>
  <c r="EL48" i="8"/>
  <c r="EH45" i="8"/>
  <c r="EL40" i="8"/>
  <c r="EF35" i="8"/>
  <c r="EE18" i="8"/>
  <c r="EE10" i="8"/>
  <c r="EE12" i="8"/>
  <c r="EJ59" i="8"/>
  <c r="EG51" i="8"/>
  <c r="EL38" i="8"/>
  <c r="EG25" i="8"/>
  <c r="EH55" i="8"/>
  <c r="EI29" i="8"/>
  <c r="EI63" i="8"/>
  <c r="EI61" i="8"/>
  <c r="EE60" i="8"/>
  <c r="EG58" i="8"/>
  <c r="EK56" i="8"/>
  <c r="EI55" i="8"/>
  <c r="EF54" i="8"/>
  <c r="EK52" i="8"/>
  <c r="EH51" i="8"/>
  <c r="EK49" i="8"/>
  <c r="EG48" i="8"/>
  <c r="EK46" i="8"/>
  <c r="EE45" i="8"/>
  <c r="EK43" i="8"/>
  <c r="EE42" i="8"/>
  <c r="EI40" i="8"/>
  <c r="EG39" i="8"/>
  <c r="EG37" i="8"/>
  <c r="EL35" i="8"/>
  <c r="EF34" i="8"/>
  <c r="EG32" i="8"/>
  <c r="EI30" i="8"/>
  <c r="EH27" i="8"/>
  <c r="EH25" i="8"/>
  <c r="EL62" i="8"/>
  <c r="EK60" i="8"/>
  <c r="EH58" i="8"/>
  <c r="EL55" i="8"/>
  <c r="EI51" i="8"/>
  <c r="EF48" i="8"/>
  <c r="EL44" i="8"/>
  <c r="EF40" i="8"/>
  <c r="EL29" i="8"/>
  <c r="EE17" i="8"/>
  <c r="EE9" i="8"/>
  <c r="EE11" i="8"/>
  <c r="AM27" i="8"/>
  <c r="AY27" i="8" s="1"/>
  <c r="AM35" i="8"/>
  <c r="AY35" i="8" s="1"/>
  <c r="AM28" i="8"/>
  <c r="AY28" i="8" s="1"/>
  <c r="AL48" i="8"/>
  <c r="AX48" i="8" s="1"/>
  <c r="AM34" i="8"/>
  <c r="AY34" i="8" s="1"/>
  <c r="AM31" i="8"/>
  <c r="AY31" i="8" s="1"/>
  <c r="AM37" i="8"/>
  <c r="AY37" i="8" s="1"/>
  <c r="AL11" i="8"/>
  <c r="AX11" i="8" s="1"/>
  <c r="AM25" i="8"/>
  <c r="AY25" i="8" s="1"/>
  <c r="AM30" i="8"/>
  <c r="AY30" i="8" s="1"/>
  <c r="AM33" i="8"/>
  <c r="AY33" i="8" s="1"/>
  <c r="AM32" i="8"/>
  <c r="AY32" i="8" s="1"/>
  <c r="AL52" i="8"/>
  <c r="AX52" i="8" s="1"/>
  <c r="AM38" i="8"/>
  <c r="AY38" i="8" s="1"/>
  <c r="AM29" i="8"/>
  <c r="AY29" i="8" s="1"/>
  <c r="AM36" i="8"/>
  <c r="AY36" i="8" s="1"/>
  <c r="AM26" i="8"/>
  <c r="AY26" i="8" s="1"/>
  <c r="AM24" i="8"/>
  <c r="AY24" i="8" s="1"/>
  <c r="AK10" i="8"/>
  <c r="AW10" i="8" s="1"/>
  <c r="AH10" i="8"/>
  <c r="AT10" i="8" s="1"/>
  <c r="AM10" i="8"/>
  <c r="AY10" i="8" s="1"/>
  <c r="AJ10" i="8"/>
  <c r="AV10" i="8" s="1"/>
  <c r="AN10" i="8"/>
  <c r="AZ10" i="8" s="1"/>
  <c r="AI10" i="8"/>
  <c r="AU10" i="8" s="1"/>
  <c r="AJ20" i="8"/>
  <c r="AV20" i="8" s="1"/>
  <c r="AN20" i="8"/>
  <c r="AZ20" i="8" s="1"/>
  <c r="AI20" i="8"/>
  <c r="AU20" i="8" s="1"/>
  <c r="AM20" i="8"/>
  <c r="AY20" i="8" s="1"/>
  <c r="AK20" i="8"/>
  <c r="AW20" i="8" s="1"/>
  <c r="AH20" i="8"/>
  <c r="AT20" i="8" s="1"/>
  <c r="AN19" i="8"/>
  <c r="AZ19" i="8" s="1"/>
  <c r="AI19" i="8"/>
  <c r="AU19" i="8" s="1"/>
  <c r="AK19" i="8"/>
  <c r="AW19" i="8" s="1"/>
  <c r="AH19" i="8"/>
  <c r="AT19" i="8" s="1"/>
  <c r="AJ19" i="8"/>
  <c r="AV19" i="8" s="1"/>
  <c r="AM19" i="8"/>
  <c r="AY19" i="8" s="1"/>
  <c r="AK18" i="8"/>
  <c r="AW18" i="8" s="1"/>
  <c r="AH18" i="8"/>
  <c r="AT18" i="8" s="1"/>
  <c r="AM18" i="8"/>
  <c r="AY18" i="8" s="1"/>
  <c r="AJ18" i="8"/>
  <c r="AV18" i="8" s="1"/>
  <c r="AN18" i="8"/>
  <c r="AZ18" i="8" s="1"/>
  <c r="AI18" i="8"/>
  <c r="AU18" i="8" s="1"/>
  <c r="AM9" i="8"/>
  <c r="AY9" i="8" s="1"/>
  <c r="AJ9" i="8"/>
  <c r="AV9" i="8" s="1"/>
  <c r="AN9" i="8"/>
  <c r="AZ9" i="8" s="1"/>
  <c r="AI9" i="8"/>
  <c r="AU9" i="8" s="1"/>
  <c r="AK9" i="8"/>
  <c r="AW9" i="8" s="1"/>
  <c r="AH9" i="8"/>
  <c r="AT9" i="8" s="1"/>
  <c r="AM16" i="8"/>
  <c r="AY16" i="8" s="1"/>
  <c r="AN16" i="8"/>
  <c r="AZ16" i="8" s="1"/>
  <c r="AJ16" i="8"/>
  <c r="AV16" i="8" s="1"/>
  <c r="AI16" i="8"/>
  <c r="AU16" i="8" s="1"/>
  <c r="AK16" i="8"/>
  <c r="AW16" i="8" s="1"/>
  <c r="AH16" i="8"/>
  <c r="AT16" i="8" s="1"/>
  <c r="AM8" i="8"/>
  <c r="AY8" i="8" s="1"/>
  <c r="AJ8" i="8"/>
  <c r="AV8" i="8" s="1"/>
  <c r="AI8" i="8"/>
  <c r="AU8" i="8" s="1"/>
  <c r="AN8" i="8"/>
  <c r="AZ8" i="8" s="1"/>
  <c r="AK8" i="8"/>
  <c r="AW8" i="8" s="1"/>
  <c r="AH8" i="8"/>
  <c r="AT8" i="8" s="1"/>
  <c r="AN12" i="8"/>
  <c r="AZ12" i="8" s="1"/>
  <c r="AI12" i="8"/>
  <c r="AU12" i="8" s="1"/>
  <c r="AK12" i="8"/>
  <c r="AW12" i="8" s="1"/>
  <c r="AH12" i="8"/>
  <c r="AT12" i="8" s="1"/>
  <c r="AM12" i="8"/>
  <c r="AY12" i="8" s="1"/>
  <c r="AJ12" i="8"/>
  <c r="AV12" i="8" s="1"/>
  <c r="AN11" i="8"/>
  <c r="AZ11" i="8" s="1"/>
  <c r="AI11" i="8"/>
  <c r="AU11" i="8" s="1"/>
  <c r="AK11" i="8"/>
  <c r="AW11" i="8" s="1"/>
  <c r="AH11" i="8"/>
  <c r="AT11" i="8" s="1"/>
  <c r="AM11" i="8"/>
  <c r="AY11" i="8" s="1"/>
  <c r="AJ11" i="8"/>
  <c r="AV11" i="8" s="1"/>
  <c r="AJ23" i="8"/>
  <c r="AV23" i="8" s="1"/>
  <c r="AI23" i="8"/>
  <c r="AU23" i="8" s="1"/>
  <c r="AK23" i="8"/>
  <c r="AW23" i="8" s="1"/>
  <c r="AH23" i="8"/>
  <c r="AT23" i="8" s="1"/>
  <c r="AM23" i="8"/>
  <c r="AY23" i="8" s="1"/>
  <c r="AN23" i="8"/>
  <c r="AZ23" i="8" s="1"/>
  <c r="AJ15" i="8"/>
  <c r="AV15" i="8" s="1"/>
  <c r="AK15" i="8"/>
  <c r="AW15" i="8" s="1"/>
  <c r="AH15" i="8"/>
  <c r="AT15" i="8" s="1"/>
  <c r="AN15" i="8"/>
  <c r="AZ15" i="8" s="1"/>
  <c r="AI15" i="8"/>
  <c r="AU15" i="8" s="1"/>
  <c r="AM15" i="8"/>
  <c r="AY15" i="8" s="1"/>
  <c r="AH7" i="8"/>
  <c r="AT7" i="8" s="1"/>
  <c r="AJ7" i="8"/>
  <c r="AV7" i="8" s="1"/>
  <c r="AI7" i="8"/>
  <c r="AU7" i="8" s="1"/>
  <c r="AK7" i="8"/>
  <c r="AW7" i="8" s="1"/>
  <c r="AN7" i="8"/>
  <c r="AZ7" i="8" s="1"/>
  <c r="AM7" i="8"/>
  <c r="AY7" i="8" s="1"/>
  <c r="AK22" i="8"/>
  <c r="AW22" i="8" s="1"/>
  <c r="AN22" i="8"/>
  <c r="AZ22" i="8" s="1"/>
  <c r="AI22" i="8"/>
  <c r="AU22" i="8" s="1"/>
  <c r="AH22" i="8"/>
  <c r="AT22" i="8" s="1"/>
  <c r="AM22" i="8"/>
  <c r="AY22" i="8" s="1"/>
  <c r="AJ22" i="8"/>
  <c r="AV22" i="8" s="1"/>
  <c r="AK14" i="8"/>
  <c r="AW14" i="8" s="1"/>
  <c r="AH14" i="8"/>
  <c r="AT14" i="8" s="1"/>
  <c r="AN14" i="8"/>
  <c r="AZ14" i="8" s="1"/>
  <c r="AI14" i="8"/>
  <c r="AU14" i="8" s="1"/>
  <c r="AM14" i="8"/>
  <c r="AY14" i="8" s="1"/>
  <c r="AJ14" i="8"/>
  <c r="AV14" i="8" s="1"/>
  <c r="AH6" i="8"/>
  <c r="AT6" i="8" s="1"/>
  <c r="AN6" i="8"/>
  <c r="AZ6" i="8" s="1"/>
  <c r="AI6" i="8"/>
  <c r="AU6" i="8" s="1"/>
  <c r="AK6" i="8"/>
  <c r="AW6" i="8" s="1"/>
  <c r="AM6" i="8"/>
  <c r="AY6" i="8" s="1"/>
  <c r="AJ6" i="8"/>
  <c r="AV6" i="8" s="1"/>
  <c r="AM17" i="8"/>
  <c r="AY17" i="8" s="1"/>
  <c r="AJ17" i="8"/>
  <c r="AV17" i="8" s="1"/>
  <c r="AN17" i="8"/>
  <c r="AZ17" i="8" s="1"/>
  <c r="AI17" i="8"/>
  <c r="AU17" i="8" s="1"/>
  <c r="AK17" i="8"/>
  <c r="AW17" i="8" s="1"/>
  <c r="AH17" i="8"/>
  <c r="AT17" i="8" s="1"/>
  <c r="AN21" i="8"/>
  <c r="AZ21" i="8" s="1"/>
  <c r="AI21" i="8"/>
  <c r="AU21" i="8" s="1"/>
  <c r="AK21" i="8"/>
  <c r="AW21" i="8" s="1"/>
  <c r="AH21" i="8"/>
  <c r="AT21" i="8" s="1"/>
  <c r="AM21" i="8"/>
  <c r="AY21" i="8" s="1"/>
  <c r="AJ21" i="8"/>
  <c r="AV21" i="8" s="1"/>
  <c r="AM13" i="8"/>
  <c r="AY13" i="8" s="1"/>
  <c r="AN13" i="8"/>
  <c r="AZ13" i="8" s="1"/>
  <c r="AI13" i="8"/>
  <c r="AU13" i="8" s="1"/>
  <c r="AK13" i="8"/>
  <c r="AW13" i="8" s="1"/>
  <c r="AH13" i="8"/>
  <c r="AT13" i="8" s="1"/>
  <c r="AJ13" i="8"/>
  <c r="AV13" i="8" s="1"/>
  <c r="AN5" i="8"/>
  <c r="AZ5" i="8" s="1"/>
  <c r="AI5" i="8"/>
  <c r="AU5" i="8" s="1"/>
  <c r="AM5" i="8"/>
  <c r="AY5" i="8" s="1"/>
  <c r="AK5" i="8"/>
  <c r="AW5" i="8" s="1"/>
  <c r="AH5" i="8"/>
  <c r="AT5" i="8" s="1"/>
  <c r="AJ5" i="8"/>
  <c r="AV5" i="8" s="1"/>
  <c r="AL45" i="8"/>
  <c r="AX45" i="8" s="1"/>
  <c r="AL42" i="8"/>
  <c r="AX42" i="8" s="1"/>
  <c r="AL29" i="8"/>
  <c r="AX29" i="8" s="1"/>
  <c r="AL31" i="8"/>
  <c r="AX31" i="8" s="1"/>
  <c r="AL27" i="8"/>
  <c r="AX27" i="8" s="1"/>
  <c r="AL34" i="8"/>
  <c r="AX34" i="8" s="1"/>
  <c r="AL51" i="8"/>
  <c r="AX51" i="8" s="1"/>
  <c r="AL37" i="8"/>
  <c r="AX37" i="8" s="1"/>
  <c r="AL32" i="8"/>
  <c r="AX32" i="8" s="1"/>
  <c r="AL18" i="8"/>
  <c r="AX18" i="8" s="1"/>
  <c r="AL10" i="8"/>
  <c r="AX10" i="8" s="1"/>
  <c r="AL40" i="8"/>
  <c r="AX40" i="8" s="1"/>
  <c r="AL25" i="8"/>
  <c r="AX25" i="8" s="1"/>
  <c r="AL17" i="8"/>
  <c r="AX17" i="8" s="1"/>
  <c r="AL9" i="8"/>
  <c r="AX9" i="8" s="1"/>
  <c r="AL49" i="8"/>
  <c r="AX49" i="8" s="1"/>
  <c r="AL30" i="8"/>
  <c r="AX30" i="8" s="1"/>
  <c r="AL16" i="8"/>
  <c r="AX16" i="8" s="1"/>
  <c r="AL8" i="8"/>
  <c r="AX8" i="8" s="1"/>
  <c r="AL33" i="8"/>
  <c r="AX33" i="8" s="1"/>
  <c r="AL47" i="8"/>
  <c r="AX47" i="8" s="1"/>
  <c r="AL39" i="8"/>
  <c r="AX39" i="8" s="1"/>
  <c r="AL35" i="8"/>
  <c r="AX35" i="8" s="1"/>
  <c r="AL23" i="8"/>
  <c r="AX23" i="8" s="1"/>
  <c r="AL15" i="8"/>
  <c r="AX15" i="8" s="1"/>
  <c r="AL7" i="8"/>
  <c r="AX7" i="8" s="1"/>
  <c r="AL43" i="8"/>
  <c r="AX43" i="8" s="1"/>
  <c r="AL44" i="8"/>
  <c r="AX44" i="8" s="1"/>
  <c r="AL41" i="8"/>
  <c r="AX41" i="8" s="1"/>
  <c r="AL38" i="8"/>
  <c r="AX38" i="8" s="1"/>
  <c r="AL50" i="8"/>
  <c r="AX50" i="8" s="1"/>
  <c r="AL22" i="8"/>
  <c r="AX22" i="8" s="1"/>
  <c r="AL14" i="8"/>
  <c r="AX14" i="8" s="1"/>
  <c r="AL6" i="8"/>
  <c r="AX6" i="8" s="1"/>
  <c r="AL36" i="8"/>
  <c r="AX36" i="8" s="1"/>
  <c r="AL26" i="8"/>
  <c r="AX26" i="8" s="1"/>
  <c r="AL24" i="8"/>
  <c r="AX24" i="8" s="1"/>
  <c r="AL46" i="8"/>
  <c r="AX46" i="8" s="1"/>
  <c r="AL21" i="8"/>
  <c r="AX21" i="8" s="1"/>
  <c r="AL13" i="8"/>
  <c r="AX13" i="8" s="1"/>
  <c r="AL5" i="8"/>
  <c r="AX5" i="8" s="1"/>
  <c r="AL19" i="8"/>
  <c r="AX19" i="8" s="1"/>
  <c r="AL28" i="8"/>
  <c r="AX28" i="8" s="1"/>
  <c r="AL20" i="8"/>
  <c r="AX20" i="8" s="1"/>
  <c r="X6" i="6"/>
  <c r="AL12" i="8"/>
  <c r="AX12" i="8" s="1"/>
  <c r="DT5" i="8" l="1"/>
  <c r="FL5" i="8"/>
  <c r="DT30" i="8"/>
  <c r="EJ30" i="8" s="1"/>
  <c r="FL30" i="8"/>
  <c r="DP13" i="8"/>
  <c r="FH13" i="8"/>
  <c r="DQ22" i="8"/>
  <c r="EG22" i="8" s="1"/>
  <c r="FI22" i="8"/>
  <c r="DS11" i="8"/>
  <c r="EI11" i="8" s="1"/>
  <c r="FK11" i="8"/>
  <c r="DS18" i="8"/>
  <c r="EI18" i="8" s="1"/>
  <c r="FK18" i="8"/>
  <c r="DU34" i="8"/>
  <c r="EK34" i="8" s="1"/>
  <c r="FM34" i="8"/>
  <c r="DP4" i="8"/>
  <c r="EF4" i="8" s="1"/>
  <c r="FH4" i="8"/>
  <c r="DT22" i="8"/>
  <c r="FL22" i="8"/>
  <c r="DT37" i="8"/>
  <c r="FL37" i="8"/>
  <c r="DR6" i="8"/>
  <c r="EH6" i="8" s="1"/>
  <c r="FJ6" i="8"/>
  <c r="DU15" i="8"/>
  <c r="EK15" i="8" s="1"/>
  <c r="FM15" i="8"/>
  <c r="DP8" i="8"/>
  <c r="EF8" i="8" s="1"/>
  <c r="FH8" i="8"/>
  <c r="DU20" i="8"/>
  <c r="EK20" i="8" s="1"/>
  <c r="FM20" i="8"/>
  <c r="DN17" i="8"/>
  <c r="FF17" i="8"/>
  <c r="DT35" i="8"/>
  <c r="EJ35" i="8" s="1"/>
  <c r="FL35" i="8"/>
  <c r="DP5" i="8"/>
  <c r="EF5" i="8" s="1"/>
  <c r="FH5" i="8"/>
  <c r="DV14" i="8"/>
  <c r="EL14" i="8" s="1"/>
  <c r="FN14" i="8"/>
  <c r="DV11" i="8"/>
  <c r="FN11" i="8"/>
  <c r="DU9" i="8"/>
  <c r="EK9" i="8" s="1"/>
  <c r="FM9" i="8"/>
  <c r="DU33" i="8"/>
  <c r="FM33" i="8"/>
  <c r="DT38" i="8"/>
  <c r="FL38" i="8"/>
  <c r="DS5" i="8"/>
  <c r="EI5" i="8" s="1"/>
  <c r="FK5" i="8"/>
  <c r="DS6" i="8"/>
  <c r="EI6" i="8" s="1"/>
  <c r="FK6" i="8"/>
  <c r="DQ23" i="8"/>
  <c r="FI23" i="8"/>
  <c r="DQ18" i="8"/>
  <c r="EG18" i="8" s="1"/>
  <c r="FI18" i="8"/>
  <c r="DU35" i="8"/>
  <c r="EK35" i="8" s="1"/>
  <c r="FM35" i="8"/>
  <c r="DN14" i="8"/>
  <c r="FF14" i="8"/>
  <c r="DT24" i="8"/>
  <c r="FL24" i="8"/>
  <c r="DT41" i="8"/>
  <c r="EJ41" i="8" s="1"/>
  <c r="FL41" i="8"/>
  <c r="DT47" i="8"/>
  <c r="EJ47" i="8" s="1"/>
  <c r="FL47" i="8"/>
  <c r="DT25" i="8"/>
  <c r="EJ25" i="8" s="1"/>
  <c r="FL25" i="8"/>
  <c r="DT27" i="8"/>
  <c r="FL27" i="8"/>
  <c r="DU5" i="8"/>
  <c r="FM5" i="8"/>
  <c r="DU13" i="8"/>
  <c r="FM13" i="8"/>
  <c r="DS17" i="8"/>
  <c r="EI17" i="8" s="1"/>
  <c r="FK17" i="8"/>
  <c r="DQ6" i="8"/>
  <c r="EG6" i="8" s="1"/>
  <c r="FI6" i="8"/>
  <c r="DS14" i="8"/>
  <c r="FK14" i="8"/>
  <c r="DV7" i="8"/>
  <c r="FN7" i="8"/>
  <c r="DP15" i="8"/>
  <c r="EF15" i="8" s="1"/>
  <c r="FH15" i="8"/>
  <c r="DR23" i="8"/>
  <c r="EH23" i="8" s="1"/>
  <c r="FJ23" i="8"/>
  <c r="DU12" i="8"/>
  <c r="FM12" i="8"/>
  <c r="DQ8" i="8"/>
  <c r="EG8" i="8" s="1"/>
  <c r="FI8" i="8"/>
  <c r="DU16" i="8"/>
  <c r="EK16" i="8" s="1"/>
  <c r="FM16" i="8"/>
  <c r="DV18" i="8"/>
  <c r="FN18" i="8"/>
  <c r="DS19" i="8"/>
  <c r="FK19" i="8"/>
  <c r="DR20" i="8"/>
  <c r="EH20" i="8" s="1"/>
  <c r="FJ20" i="8"/>
  <c r="DU26" i="8"/>
  <c r="EK26" i="8" s="1"/>
  <c r="FM26" i="8"/>
  <c r="DU25" i="8"/>
  <c r="EK25" i="8" s="1"/>
  <c r="FM25" i="8"/>
  <c r="DU27" i="8"/>
  <c r="EK27" i="8" s="1"/>
  <c r="FM27" i="8"/>
  <c r="DS4" i="8"/>
  <c r="EI4" i="8" s="1"/>
  <c r="FK4" i="8"/>
  <c r="DN22" i="8"/>
  <c r="FF22" i="8"/>
  <c r="DN10" i="8"/>
  <c r="FF10" i="8"/>
  <c r="DN19" i="8"/>
  <c r="FF19" i="8"/>
  <c r="DT4" i="8"/>
  <c r="FL4" i="8"/>
  <c r="DT14" i="8"/>
  <c r="EJ14" i="8" s="1"/>
  <c r="FL14" i="8"/>
  <c r="DT45" i="8"/>
  <c r="FL45" i="8"/>
  <c r="DU14" i="8"/>
  <c r="FM14" i="8"/>
  <c r="DU23" i="8"/>
  <c r="EK23" i="8" s="1"/>
  <c r="FM23" i="8"/>
  <c r="DV9" i="8"/>
  <c r="EL9" i="8" s="1"/>
  <c r="FN9" i="8"/>
  <c r="DT52" i="8"/>
  <c r="FL52" i="8"/>
  <c r="DU4" i="8"/>
  <c r="EK4" i="8" s="1"/>
  <c r="FM4" i="8"/>
  <c r="DT13" i="8"/>
  <c r="FL13" i="8"/>
  <c r="DT49" i="8"/>
  <c r="EJ49" i="8" s="1"/>
  <c r="FL49" i="8"/>
  <c r="DQ21" i="8"/>
  <c r="EG21" i="8" s="1"/>
  <c r="FI21" i="8"/>
  <c r="DV22" i="8"/>
  <c r="EL22" i="8" s="1"/>
  <c r="FN22" i="8"/>
  <c r="DQ11" i="8"/>
  <c r="EG11" i="8" s="1"/>
  <c r="FI11" i="8"/>
  <c r="DQ16" i="8"/>
  <c r="EG16" i="8" s="1"/>
  <c r="FI16" i="8"/>
  <c r="DP10" i="8"/>
  <c r="FH10" i="8"/>
  <c r="DV4" i="8"/>
  <c r="EL4" i="8" s="1"/>
  <c r="FN4" i="8"/>
  <c r="DT9" i="8"/>
  <c r="FL9" i="8"/>
  <c r="DV21" i="8"/>
  <c r="EL21" i="8" s="1"/>
  <c r="FN21" i="8"/>
  <c r="DQ15" i="8"/>
  <c r="EG15" i="8" s="1"/>
  <c r="FI15" i="8"/>
  <c r="DS8" i="8"/>
  <c r="FK8" i="8"/>
  <c r="DR19" i="8"/>
  <c r="FJ19" i="8"/>
  <c r="DU28" i="8"/>
  <c r="EK28" i="8" s="1"/>
  <c r="FM28" i="8"/>
  <c r="DN16" i="8"/>
  <c r="FF16" i="8"/>
  <c r="DT34" i="8"/>
  <c r="EJ34" i="8" s="1"/>
  <c r="FL34" i="8"/>
  <c r="DP17" i="8"/>
  <c r="FH17" i="8"/>
  <c r="DV15" i="8"/>
  <c r="EL15" i="8" s="1"/>
  <c r="FN15" i="8"/>
  <c r="DV16" i="8"/>
  <c r="EL16" i="8" s="1"/>
  <c r="FN16" i="8"/>
  <c r="DU24" i="8"/>
  <c r="EK24" i="8" s="1"/>
  <c r="FM24" i="8"/>
  <c r="DN20" i="8"/>
  <c r="FF20" i="8"/>
  <c r="DT26" i="8"/>
  <c r="EJ26" i="8" s="1"/>
  <c r="FL26" i="8"/>
  <c r="DT31" i="8"/>
  <c r="FL31" i="8"/>
  <c r="DR21" i="8"/>
  <c r="FJ21" i="8"/>
  <c r="DV6" i="8"/>
  <c r="EL6" i="8" s="1"/>
  <c r="FN6" i="8"/>
  <c r="DR22" i="8"/>
  <c r="EH22" i="8" s="1"/>
  <c r="FJ22" i="8"/>
  <c r="DS7" i="8"/>
  <c r="EI7" i="8" s="1"/>
  <c r="FK7" i="8"/>
  <c r="DS15" i="8"/>
  <c r="EI15" i="8" s="1"/>
  <c r="FK15" i="8"/>
  <c r="DR11" i="8"/>
  <c r="EH11" i="8" s="1"/>
  <c r="FJ11" i="8"/>
  <c r="DP12" i="8"/>
  <c r="EF12" i="8" s="1"/>
  <c r="FH12" i="8"/>
  <c r="DR8" i="8"/>
  <c r="EH8" i="8" s="1"/>
  <c r="FJ8" i="8"/>
  <c r="DP9" i="8"/>
  <c r="FH9" i="8"/>
  <c r="DR18" i="8"/>
  <c r="EH18" i="8" s="1"/>
  <c r="FJ18" i="8"/>
  <c r="DQ19" i="8"/>
  <c r="EG19" i="8" s="1"/>
  <c r="FI19" i="8"/>
  <c r="DQ10" i="8"/>
  <c r="EG10" i="8" s="1"/>
  <c r="FI10" i="8"/>
  <c r="DU36" i="8"/>
  <c r="FM36" i="8"/>
  <c r="DT11" i="8"/>
  <c r="FL11" i="8"/>
  <c r="DN5" i="8"/>
  <c r="FF5" i="8"/>
  <c r="DN7" i="8"/>
  <c r="FF7" i="8"/>
  <c r="DN18" i="8"/>
  <c r="FF18" i="8"/>
  <c r="DR4" i="8"/>
  <c r="EH4" i="8" s="1"/>
  <c r="FJ4" i="8"/>
  <c r="DT32" i="8"/>
  <c r="EJ32" i="8" s="1"/>
  <c r="FL32" i="8"/>
  <c r="DU17" i="8"/>
  <c r="FM17" i="8"/>
  <c r="DV12" i="8"/>
  <c r="EL12" i="8" s="1"/>
  <c r="FN12" i="8"/>
  <c r="DS20" i="8"/>
  <c r="EI20" i="8" s="1"/>
  <c r="FK20" i="8"/>
  <c r="DN9" i="8"/>
  <c r="FF9" i="8"/>
  <c r="DR5" i="8"/>
  <c r="EH5" i="8" s="1"/>
  <c r="FJ5" i="8"/>
  <c r="DR9" i="8"/>
  <c r="FJ9" i="8"/>
  <c r="DU32" i="8"/>
  <c r="EK32" i="8" s="1"/>
  <c r="FM32" i="8"/>
  <c r="DN8" i="8"/>
  <c r="FF8" i="8"/>
  <c r="DT21" i="8"/>
  <c r="FL21" i="8"/>
  <c r="DT51" i="8"/>
  <c r="EJ51" i="8" s="1"/>
  <c r="FL51" i="8"/>
  <c r="DU6" i="8"/>
  <c r="EK6" i="8" s="1"/>
  <c r="FM6" i="8"/>
  <c r="DQ20" i="8"/>
  <c r="EG20" i="8" s="1"/>
  <c r="FI20" i="8"/>
  <c r="DN6" i="8"/>
  <c r="FF6" i="8"/>
  <c r="DT12" i="8"/>
  <c r="FL12" i="8"/>
  <c r="DT39" i="8"/>
  <c r="EJ39" i="8" s="1"/>
  <c r="FL39" i="8"/>
  <c r="DV13" i="8"/>
  <c r="EL13" i="8" s="1"/>
  <c r="FN13" i="8"/>
  <c r="DU7" i="8"/>
  <c r="FM7" i="8"/>
  <c r="DV8" i="8"/>
  <c r="EL8" i="8" s="1"/>
  <c r="FN8" i="8"/>
  <c r="DV20" i="8"/>
  <c r="FN20" i="8"/>
  <c r="DN12" i="8"/>
  <c r="FF12" i="8"/>
  <c r="DT33" i="8"/>
  <c r="FL33" i="8"/>
  <c r="DQ5" i="8"/>
  <c r="EG5" i="8" s="1"/>
  <c r="FI5" i="8"/>
  <c r="DT43" i="8"/>
  <c r="EJ43" i="8" s="1"/>
  <c r="FL43" i="8"/>
  <c r="DT10" i="8"/>
  <c r="EJ10" i="8" s="1"/>
  <c r="FL10" i="8"/>
  <c r="DV5" i="8"/>
  <c r="FN5" i="8"/>
  <c r="DV17" i="8"/>
  <c r="EL17" i="8" s="1"/>
  <c r="FN17" i="8"/>
  <c r="DU22" i="8"/>
  <c r="EK22" i="8" s="1"/>
  <c r="FM22" i="8"/>
  <c r="DQ7" i="8"/>
  <c r="EG7" i="8" s="1"/>
  <c r="FI7" i="8"/>
  <c r="DU11" i="8"/>
  <c r="FM11" i="8"/>
  <c r="DS12" i="8"/>
  <c r="FK12" i="8"/>
  <c r="DU8" i="8"/>
  <c r="EK8" i="8" s="1"/>
  <c r="FM8" i="8"/>
  <c r="DS9" i="8"/>
  <c r="EI9" i="8" s="1"/>
  <c r="FK9" i="8"/>
  <c r="DU18" i="8"/>
  <c r="EK18" i="8" s="1"/>
  <c r="FM18" i="8"/>
  <c r="DV19" i="8"/>
  <c r="EL19" i="8" s="1"/>
  <c r="FN19" i="8"/>
  <c r="DV10" i="8"/>
  <c r="EL10" i="8" s="1"/>
  <c r="FN10" i="8"/>
  <c r="DU29" i="8"/>
  <c r="EK29" i="8" s="1"/>
  <c r="FM29" i="8"/>
  <c r="DU37" i="8"/>
  <c r="FM37" i="8"/>
  <c r="DN13" i="8"/>
  <c r="FF13" i="8"/>
  <c r="DN15" i="8"/>
  <c r="FF15" i="8"/>
  <c r="DN4" i="8"/>
  <c r="FF4" i="8"/>
  <c r="DO52" i="8"/>
  <c r="EE52" i="8" s="1"/>
  <c r="FG52" i="8"/>
  <c r="DT15" i="8"/>
  <c r="EJ15" i="8" s="1"/>
  <c r="FL15" i="8"/>
  <c r="DS21" i="8"/>
  <c r="EI21" i="8" s="1"/>
  <c r="FK21" i="8"/>
  <c r="DP7" i="8"/>
  <c r="EF7" i="8" s="1"/>
  <c r="FH7" i="8"/>
  <c r="DS16" i="8"/>
  <c r="EI16" i="8" s="1"/>
  <c r="FK16" i="8"/>
  <c r="DU10" i="8"/>
  <c r="EK10" i="8" s="1"/>
  <c r="FM10" i="8"/>
  <c r="DN21" i="8"/>
  <c r="FF21" i="8"/>
  <c r="DT23" i="8"/>
  <c r="EJ23" i="8" s="1"/>
  <c r="FL23" i="8"/>
  <c r="DS13" i="8"/>
  <c r="FK13" i="8"/>
  <c r="DQ14" i="8"/>
  <c r="EG14" i="8" s="1"/>
  <c r="FI14" i="8"/>
  <c r="DP23" i="8"/>
  <c r="EF23" i="8" s="1"/>
  <c r="FH23" i="8"/>
  <c r="DU19" i="8"/>
  <c r="EK19" i="8" s="1"/>
  <c r="FM19" i="8"/>
  <c r="DT48" i="8"/>
  <c r="FL48" i="8"/>
  <c r="DT50" i="8"/>
  <c r="EJ50" i="8" s="1"/>
  <c r="FL50" i="8"/>
  <c r="DQ13" i="8"/>
  <c r="EG13" i="8" s="1"/>
  <c r="FI13" i="8"/>
  <c r="DS22" i="8"/>
  <c r="EI22" i="8" s="1"/>
  <c r="FK22" i="8"/>
  <c r="DS23" i="8"/>
  <c r="EI23" i="8" s="1"/>
  <c r="FK23" i="8"/>
  <c r="DR16" i="8"/>
  <c r="EH16" i="8" s="1"/>
  <c r="FJ16" i="8"/>
  <c r="DS10" i="8"/>
  <c r="FK10" i="8"/>
  <c r="DQ4" i="8"/>
  <c r="EG4" i="8" s="1"/>
  <c r="FI4" i="8"/>
  <c r="DT46" i="8"/>
  <c r="FL46" i="8"/>
  <c r="DT17" i="8"/>
  <c r="FL17" i="8"/>
  <c r="DP14" i="8"/>
  <c r="EF14" i="8" s="1"/>
  <c r="FH14" i="8"/>
  <c r="DR12" i="8"/>
  <c r="EH12" i="8" s="1"/>
  <c r="FJ12" i="8"/>
  <c r="DP19" i="8"/>
  <c r="EF19" i="8" s="1"/>
  <c r="FH19" i="8"/>
  <c r="DU30" i="8"/>
  <c r="EK30" i="8" s="1"/>
  <c r="FM30" i="8"/>
  <c r="DN11" i="8"/>
  <c r="FF11" i="8"/>
  <c r="DT20" i="8"/>
  <c r="EJ20" i="8" s="1"/>
  <c r="FL20" i="8"/>
  <c r="DT44" i="8"/>
  <c r="FL44" i="8"/>
  <c r="DT40" i="8"/>
  <c r="EJ40" i="8" s="1"/>
  <c r="FL40" i="8"/>
  <c r="DQ17" i="8"/>
  <c r="EG17" i="8" s="1"/>
  <c r="FI17" i="8"/>
  <c r="DT28" i="8"/>
  <c r="EJ28" i="8" s="1"/>
  <c r="FL28" i="8"/>
  <c r="DT36" i="8"/>
  <c r="FL36" i="8"/>
  <c r="DT8" i="8"/>
  <c r="FL8" i="8"/>
  <c r="DT29" i="8"/>
  <c r="EJ29" i="8" s="1"/>
  <c r="FL29" i="8"/>
  <c r="DU21" i="8"/>
  <c r="EK21" i="8" s="1"/>
  <c r="FM21" i="8"/>
  <c r="DP6" i="8"/>
  <c r="EF6" i="8" s="1"/>
  <c r="FH6" i="8"/>
  <c r="DR15" i="8"/>
  <c r="EH15" i="8" s="1"/>
  <c r="FJ15" i="8"/>
  <c r="DT19" i="8"/>
  <c r="FL19" i="8"/>
  <c r="DT6" i="8"/>
  <c r="FL6" i="8"/>
  <c r="DT7" i="8"/>
  <c r="EJ7" i="8" s="1"/>
  <c r="FL7" i="8"/>
  <c r="DT16" i="8"/>
  <c r="EJ16" i="8" s="1"/>
  <c r="FL16" i="8"/>
  <c r="DT18" i="8"/>
  <c r="FL18" i="8"/>
  <c r="DT42" i="8"/>
  <c r="EJ42" i="8" s="1"/>
  <c r="FL42" i="8"/>
  <c r="DR13" i="8"/>
  <c r="FJ13" i="8"/>
  <c r="DP21" i="8"/>
  <c r="FH21" i="8"/>
  <c r="DR17" i="8"/>
  <c r="EH17" i="8" s="1"/>
  <c r="FJ17" i="8"/>
  <c r="DR14" i="8"/>
  <c r="EH14" i="8" s="1"/>
  <c r="FJ14" i="8"/>
  <c r="DP22" i="8"/>
  <c r="EF22" i="8" s="1"/>
  <c r="FH22" i="8"/>
  <c r="DR7" i="8"/>
  <c r="EH7" i="8" s="1"/>
  <c r="FJ7" i="8"/>
  <c r="DV23" i="8"/>
  <c r="FN23" i="8"/>
  <c r="DP11" i="8"/>
  <c r="EF11" i="8" s="1"/>
  <c r="FH11" i="8"/>
  <c r="DQ12" i="8"/>
  <c r="EG12" i="8" s="1"/>
  <c r="FI12" i="8"/>
  <c r="DP16" i="8"/>
  <c r="EF16" i="8" s="1"/>
  <c r="FH16" i="8"/>
  <c r="DQ9" i="8"/>
  <c r="EG9" i="8" s="1"/>
  <c r="FI9" i="8"/>
  <c r="DP18" i="8"/>
  <c r="EF18" i="8" s="1"/>
  <c r="FH18" i="8"/>
  <c r="DP20" i="8"/>
  <c r="FH20" i="8"/>
  <c r="DR10" i="8"/>
  <c r="FJ10" i="8"/>
  <c r="DU38" i="8"/>
  <c r="FM38" i="8"/>
  <c r="DU31" i="8"/>
  <c r="EK31" i="8" s="1"/>
  <c r="FM31" i="8"/>
  <c r="DN23" i="8"/>
  <c r="FF23" i="8"/>
  <c r="BE11" i="8"/>
  <c r="BE19" i="8"/>
  <c r="BE27" i="8"/>
  <c r="BE35" i="8"/>
  <c r="CX35" i="8" s="1"/>
  <c r="BE43" i="8"/>
  <c r="BE51" i="8"/>
  <c r="BE59" i="8"/>
  <c r="BE25" i="8"/>
  <c r="BE26" i="8"/>
  <c r="BE50" i="8"/>
  <c r="BE12" i="8"/>
  <c r="BE20" i="8"/>
  <c r="CX20" i="8" s="1"/>
  <c r="BE28" i="8"/>
  <c r="BE36" i="8"/>
  <c r="BE44" i="8"/>
  <c r="BE52" i="8"/>
  <c r="BE60" i="8"/>
  <c r="BE41" i="8"/>
  <c r="BE10" i="8"/>
  <c r="BE58" i="8"/>
  <c r="BE5" i="8"/>
  <c r="BE13" i="8"/>
  <c r="BE21" i="8"/>
  <c r="BE29" i="8"/>
  <c r="BE37" i="8"/>
  <c r="BE45" i="8"/>
  <c r="BE53" i="8"/>
  <c r="BE61" i="8"/>
  <c r="BE17" i="8"/>
  <c r="BE34" i="8"/>
  <c r="BE6" i="8"/>
  <c r="BE14" i="8"/>
  <c r="BE22" i="8"/>
  <c r="BE30" i="8"/>
  <c r="BE38" i="8"/>
  <c r="BE46" i="8"/>
  <c r="CX46" i="8" s="1"/>
  <c r="BE54" i="8"/>
  <c r="BE62" i="8"/>
  <c r="CX62" i="8" s="1"/>
  <c r="BE9" i="8"/>
  <c r="BE57" i="8"/>
  <c r="BE42" i="8"/>
  <c r="BE7" i="8"/>
  <c r="BE15" i="8"/>
  <c r="BE23" i="8"/>
  <c r="BE31" i="8"/>
  <c r="BE39" i="8"/>
  <c r="BE47" i="8"/>
  <c r="BE55" i="8"/>
  <c r="BE63" i="8"/>
  <c r="BE49" i="8"/>
  <c r="BE8" i="8"/>
  <c r="BE16" i="8"/>
  <c r="BE24" i="8"/>
  <c r="BE32" i="8"/>
  <c r="BE40" i="8"/>
  <c r="BE48" i="8"/>
  <c r="BE56" i="8"/>
  <c r="BE4" i="8"/>
  <c r="BE33" i="8"/>
  <c r="BE18" i="8"/>
  <c r="AZ63" i="8"/>
  <c r="CX59" i="8"/>
  <c r="CX12" i="8"/>
  <c r="CX10" i="8"/>
  <c r="CX22" i="8"/>
  <c r="CX27" i="8"/>
  <c r="CX40" i="8"/>
  <c r="CX60" i="8"/>
  <c r="CX42" i="8"/>
  <c r="CX49" i="8"/>
  <c r="CX15" i="8"/>
  <c r="CX6" i="8"/>
  <c r="CX11" i="8"/>
  <c r="CX53" i="8"/>
  <c r="CX52" i="8"/>
  <c r="CX7" i="8"/>
  <c r="CX45" i="8"/>
  <c r="CX44" i="8"/>
  <c r="CX41" i="8"/>
  <c r="CX16" i="8"/>
  <c r="CX63" i="8"/>
  <c r="CX37" i="8"/>
  <c r="CX8" i="8"/>
  <c r="CX9" i="8"/>
  <c r="CX47" i="8"/>
  <c r="CX58" i="8"/>
  <c r="CX26" i="8"/>
  <c r="CX21" i="8"/>
  <c r="CX56" i="8"/>
  <c r="CX19" i="8"/>
  <c r="CX30" i="8"/>
  <c r="EJ46" i="8"/>
  <c r="EJ5" i="8"/>
  <c r="EJ18" i="8"/>
  <c r="EH21" i="8"/>
  <c r="EK12" i="8"/>
  <c r="EF20" i="8"/>
  <c r="EJ52" i="8"/>
  <c r="EJ21" i="8"/>
  <c r="EJ37" i="8"/>
  <c r="EF13" i="8"/>
  <c r="EL23" i="8"/>
  <c r="EK11" i="8"/>
  <c r="EI12" i="8"/>
  <c r="EK36" i="8"/>
  <c r="EJ45" i="8"/>
  <c r="EH10" i="8"/>
  <c r="EI13" i="8"/>
  <c r="EJ48" i="8"/>
  <c r="EJ38" i="8"/>
  <c r="EI14" i="8"/>
  <c r="EF10" i="8"/>
  <c r="EK33" i="8"/>
  <c r="EK37" i="8"/>
  <c r="EJ13" i="8"/>
  <c r="EH13" i="8"/>
  <c r="EJ12" i="8"/>
  <c r="EL18" i="8"/>
  <c r="EH19" i="8"/>
  <c r="EJ17" i="8"/>
  <c r="EJ44" i="8"/>
  <c r="EI19" i="8"/>
  <c r="EL20" i="8"/>
  <c r="EI10" i="8"/>
  <c r="EJ22" i="8"/>
  <c r="EF21" i="8"/>
  <c r="EJ11" i="8"/>
  <c r="EK5" i="8"/>
  <c r="EL7" i="8"/>
  <c r="EJ36" i="8"/>
  <c r="EJ8" i="8"/>
  <c r="EJ31" i="8"/>
  <c r="EG23" i="8"/>
  <c r="EL11" i="8"/>
  <c r="EK38" i="8"/>
  <c r="EJ9" i="8"/>
  <c r="EF9" i="8"/>
  <c r="EJ24" i="8"/>
  <c r="EK7" i="8"/>
  <c r="EJ33" i="8"/>
  <c r="EJ27" i="8"/>
  <c r="EK17" i="8"/>
  <c r="EJ19" i="8"/>
  <c r="EJ6" i="8"/>
  <c r="EL5" i="8"/>
  <c r="EK13" i="8"/>
  <c r="EF17" i="8"/>
  <c r="EK14" i="8"/>
  <c r="EI8" i="8"/>
  <c r="EH9" i="8"/>
  <c r="EE4" i="8"/>
  <c r="EJ4" i="8"/>
  <c r="CS39" i="8" l="1"/>
  <c r="CL39" i="8"/>
  <c r="CT39" i="8"/>
  <c r="CO39" i="8"/>
  <c r="CP39" i="8"/>
  <c r="DF39" i="8" s="1"/>
  <c r="CR39" i="8"/>
  <c r="DH39" i="8" s="1"/>
  <c r="BP39" i="8"/>
  <c r="CF39" i="8" s="1"/>
  <c r="BQ39" i="8"/>
  <c r="CG39" i="8" s="1"/>
  <c r="BJ39" i="8"/>
  <c r="BR39" i="8"/>
  <c r="CH39" i="8" s="1"/>
  <c r="CN39" i="8"/>
  <c r="DD39" i="8" s="1"/>
  <c r="CQ39" i="8"/>
  <c r="BK39" i="8"/>
  <c r="CA39" i="8" s="1"/>
  <c r="BM39" i="8"/>
  <c r="CC39" i="8" s="1"/>
  <c r="BN39" i="8"/>
  <c r="CD39" i="8" s="1"/>
  <c r="BL39" i="8"/>
  <c r="CB39" i="8" s="1"/>
  <c r="BO39" i="8"/>
  <c r="CE39" i="8" s="1"/>
  <c r="CM39" i="8"/>
  <c r="CQ13" i="8"/>
  <c r="CR13" i="8"/>
  <c r="CS13" i="8"/>
  <c r="DI13" i="8" s="1"/>
  <c r="CL13" i="8"/>
  <c r="DB13" i="8" s="1"/>
  <c r="CT13" i="8"/>
  <c r="DJ13" i="8" s="1"/>
  <c r="CM13" i="8"/>
  <c r="BP13" i="8"/>
  <c r="CF13" i="8" s="1"/>
  <c r="BL13" i="8"/>
  <c r="CB13" i="8" s="1"/>
  <c r="BJ13" i="8"/>
  <c r="BK13" i="8"/>
  <c r="CA13" i="8" s="1"/>
  <c r="CN13" i="8"/>
  <c r="BM13" i="8"/>
  <c r="CC13" i="8" s="1"/>
  <c r="BO13" i="8"/>
  <c r="CE13" i="8" s="1"/>
  <c r="BQ13" i="8"/>
  <c r="CG13" i="8" s="1"/>
  <c r="CP13" i="8"/>
  <c r="BR13" i="8"/>
  <c r="CH13" i="8" s="1"/>
  <c r="CO13" i="8"/>
  <c r="BN13" i="8"/>
  <c r="CD13" i="8" s="1"/>
  <c r="CX13" i="8"/>
  <c r="CO51" i="8"/>
  <c r="DE51" i="8" s="1"/>
  <c r="CP51" i="8"/>
  <c r="DF51" i="8" s="1"/>
  <c r="CN51" i="8"/>
  <c r="CQ51" i="8"/>
  <c r="CT51" i="8"/>
  <c r="CL51" i="8"/>
  <c r="CM51" i="8"/>
  <c r="CR51" i="8"/>
  <c r="DH51" i="8" s="1"/>
  <c r="BK51" i="8"/>
  <c r="CA51" i="8" s="1"/>
  <c r="CS51" i="8"/>
  <c r="DI51" i="8" s="1"/>
  <c r="BL51" i="8"/>
  <c r="CB51" i="8" s="1"/>
  <c r="BN51" i="8"/>
  <c r="CD51" i="8" s="1"/>
  <c r="BM51" i="8"/>
  <c r="CC51" i="8" s="1"/>
  <c r="BO51" i="8"/>
  <c r="CE51" i="8" s="1"/>
  <c r="BR51" i="8"/>
  <c r="CH51" i="8" s="1"/>
  <c r="BQ51" i="8"/>
  <c r="CG51" i="8" s="1"/>
  <c r="BP51" i="8"/>
  <c r="CF51" i="8" s="1"/>
  <c r="BJ51" i="8"/>
  <c r="BZ51" i="8" s="1"/>
  <c r="CR24" i="8"/>
  <c r="CS24" i="8"/>
  <c r="CN24" i="8"/>
  <c r="CP24" i="8"/>
  <c r="CQ24" i="8"/>
  <c r="CL24" i="8"/>
  <c r="DB24" i="8" s="1"/>
  <c r="BO24" i="8"/>
  <c r="CE24" i="8" s="1"/>
  <c r="CM24" i="8"/>
  <c r="BP24" i="8"/>
  <c r="CO24" i="8"/>
  <c r="BQ24" i="8"/>
  <c r="BN24" i="8"/>
  <c r="CD24" i="8" s="1"/>
  <c r="BR24" i="8"/>
  <c r="CH24" i="8" s="1"/>
  <c r="BJ24" i="8"/>
  <c r="BZ24" i="8" s="1"/>
  <c r="BM24" i="8"/>
  <c r="CC24" i="8" s="1"/>
  <c r="BK24" i="8"/>
  <c r="CA24" i="8" s="1"/>
  <c r="BL24" i="8"/>
  <c r="CT24" i="8"/>
  <c r="CL54" i="8"/>
  <c r="CT54" i="8"/>
  <c r="CM54" i="8"/>
  <c r="CS54" i="8"/>
  <c r="CO54" i="8"/>
  <c r="DE54" i="8" s="1"/>
  <c r="CR54" i="8"/>
  <c r="BP54" i="8"/>
  <c r="CF54" i="8" s="1"/>
  <c r="CQ54" i="8"/>
  <c r="BQ54" i="8"/>
  <c r="CP54" i="8"/>
  <c r="BK54" i="8"/>
  <c r="CA54" i="8" s="1"/>
  <c r="CN54" i="8"/>
  <c r="DD54" i="8" s="1"/>
  <c r="BJ54" i="8"/>
  <c r="BZ54" i="8" s="1"/>
  <c r="BR54" i="8"/>
  <c r="BL54" i="8"/>
  <c r="BN54" i="8"/>
  <c r="CD54" i="8" s="1"/>
  <c r="BO54" i="8"/>
  <c r="BM54" i="8"/>
  <c r="CX54" i="8"/>
  <c r="CQ5" i="8"/>
  <c r="CR5" i="8"/>
  <c r="CS5" i="8"/>
  <c r="CL5" i="8"/>
  <c r="CT5" i="8"/>
  <c r="CM5" i="8"/>
  <c r="CN5" i="8"/>
  <c r="CP5" i="8"/>
  <c r="BP5" i="8"/>
  <c r="CF5" i="8" s="1"/>
  <c r="BQ5" i="8"/>
  <c r="CG5" i="8" s="1"/>
  <c r="BL5" i="8"/>
  <c r="BJ5" i="8"/>
  <c r="BZ5" i="8" s="1"/>
  <c r="BK5" i="8"/>
  <c r="BM5" i="8"/>
  <c r="CC5" i="8" s="1"/>
  <c r="CO5" i="8"/>
  <c r="BN5" i="8"/>
  <c r="CD5" i="8" s="1"/>
  <c r="BO5" i="8"/>
  <c r="CE5" i="8" s="1"/>
  <c r="BR5" i="8"/>
  <c r="CH5" i="8" s="1"/>
  <c r="CO43" i="8"/>
  <c r="CP43" i="8"/>
  <c r="CS43" i="8"/>
  <c r="CL43" i="8"/>
  <c r="CM43" i="8"/>
  <c r="CR43" i="8"/>
  <c r="DH43" i="8" s="1"/>
  <c r="BL43" i="8"/>
  <c r="CB43" i="8" s="1"/>
  <c r="BM43" i="8"/>
  <c r="BN43" i="8"/>
  <c r="CD43" i="8" s="1"/>
  <c r="CN43" i="8"/>
  <c r="BJ43" i="8"/>
  <c r="BP43" i="8"/>
  <c r="CQ43" i="8"/>
  <c r="BK43" i="8"/>
  <c r="CA43" i="8" s="1"/>
  <c r="CT43" i="8"/>
  <c r="DJ43" i="8" s="1"/>
  <c r="BO43" i="8"/>
  <c r="BQ43" i="8"/>
  <c r="CG43" i="8" s="1"/>
  <c r="BR43" i="8"/>
  <c r="CX43" i="8"/>
  <c r="DD43" i="8" s="1"/>
  <c r="CX39" i="8"/>
  <c r="DG49" i="8"/>
  <c r="DV63" i="8"/>
  <c r="EL63" i="8" s="1"/>
  <c r="FN63" i="8"/>
  <c r="CR32" i="8"/>
  <c r="CS32" i="8"/>
  <c r="CN32" i="8"/>
  <c r="CO32" i="8"/>
  <c r="CT32" i="8"/>
  <c r="DJ32" i="8" s="1"/>
  <c r="BO32" i="8"/>
  <c r="CE32" i="8" s="1"/>
  <c r="BP32" i="8"/>
  <c r="CF32" i="8" s="1"/>
  <c r="BQ32" i="8"/>
  <c r="CG32" i="8" s="1"/>
  <c r="CM32" i="8"/>
  <c r="DC32" i="8" s="1"/>
  <c r="BM32" i="8"/>
  <c r="CC32" i="8" s="1"/>
  <c r="CP32" i="8"/>
  <c r="BJ32" i="8"/>
  <c r="CQ32" i="8"/>
  <c r="BK32" i="8"/>
  <c r="CA32" i="8" s="1"/>
  <c r="BL32" i="8"/>
  <c r="CB32" i="8" s="1"/>
  <c r="BN32" i="8"/>
  <c r="CD32" i="8" s="1"/>
  <c r="CL32" i="8"/>
  <c r="BR32" i="8"/>
  <c r="CH32" i="8" s="1"/>
  <c r="CX32" i="8"/>
  <c r="CN62" i="8"/>
  <c r="DD62" i="8" s="1"/>
  <c r="CO62" i="8"/>
  <c r="CR62" i="8"/>
  <c r="DH62" i="8" s="1"/>
  <c r="CM62" i="8"/>
  <c r="DC62" i="8" s="1"/>
  <c r="CP62" i="8"/>
  <c r="DF62" i="8" s="1"/>
  <c r="CQ62" i="8"/>
  <c r="BP62" i="8"/>
  <c r="CF62" i="8" s="1"/>
  <c r="BK62" i="8"/>
  <c r="CA62" i="8" s="1"/>
  <c r="BL62" i="8"/>
  <c r="CB62" i="8" s="1"/>
  <c r="BQ62" i="8"/>
  <c r="CG62" i="8" s="1"/>
  <c r="BJ62" i="8"/>
  <c r="BR62" i="8"/>
  <c r="CH62" i="8" s="1"/>
  <c r="CL62" i="8"/>
  <c r="BO62" i="8"/>
  <c r="CE62" i="8" s="1"/>
  <c r="CS62" i="8"/>
  <c r="BN62" i="8"/>
  <c r="CD62" i="8" s="1"/>
  <c r="CT62" i="8"/>
  <c r="BM62" i="8"/>
  <c r="CC62" i="8" s="1"/>
  <c r="CP34" i="8"/>
  <c r="DF34" i="8" s="1"/>
  <c r="CQ34" i="8"/>
  <c r="DG34" i="8" s="1"/>
  <c r="CL34" i="8"/>
  <c r="CT34" i="8"/>
  <c r="CO34" i="8"/>
  <c r="CR34" i="8"/>
  <c r="BM34" i="8"/>
  <c r="CC34" i="8" s="1"/>
  <c r="BN34" i="8"/>
  <c r="CD34" i="8" s="1"/>
  <c r="BO34" i="8"/>
  <c r="CE34" i="8" s="1"/>
  <c r="BP34" i="8"/>
  <c r="CF34" i="8" s="1"/>
  <c r="CM34" i="8"/>
  <c r="BQ34" i="8"/>
  <c r="CG34" i="8" s="1"/>
  <c r="BR34" i="8"/>
  <c r="CH34" i="8" s="1"/>
  <c r="CN34" i="8"/>
  <c r="BK34" i="8"/>
  <c r="CA34" i="8" s="1"/>
  <c r="CS34" i="8"/>
  <c r="BJ34" i="8"/>
  <c r="BL34" i="8"/>
  <c r="CB34" i="8" s="1"/>
  <c r="CN36" i="8"/>
  <c r="CO36" i="8"/>
  <c r="DE36" i="8" s="1"/>
  <c r="CR36" i="8"/>
  <c r="CL36" i="8"/>
  <c r="CQ36" i="8"/>
  <c r="BK36" i="8"/>
  <c r="CA36" i="8" s="1"/>
  <c r="BL36" i="8"/>
  <c r="CB36" i="8" s="1"/>
  <c r="BM36" i="8"/>
  <c r="CC36" i="8" s="1"/>
  <c r="CM36" i="8"/>
  <c r="BO36" i="8"/>
  <c r="CE36" i="8" s="1"/>
  <c r="CP36" i="8"/>
  <c r="BJ36" i="8"/>
  <c r="BP36" i="8"/>
  <c r="CF36" i="8" s="1"/>
  <c r="CS36" i="8"/>
  <c r="DI36" i="8" s="1"/>
  <c r="BN36" i="8"/>
  <c r="CD36" i="8" s="1"/>
  <c r="CT36" i="8"/>
  <c r="DJ36" i="8" s="1"/>
  <c r="BR36" i="8"/>
  <c r="CH36" i="8" s="1"/>
  <c r="BQ36" i="8"/>
  <c r="CG36" i="8" s="1"/>
  <c r="CX36" i="8"/>
  <c r="CS31" i="8"/>
  <c r="CL31" i="8"/>
  <c r="CT31" i="8"/>
  <c r="DJ31" i="8" s="1"/>
  <c r="CO31" i="8"/>
  <c r="CQ31" i="8"/>
  <c r="CR31" i="8"/>
  <c r="BP31" i="8"/>
  <c r="CF31" i="8" s="1"/>
  <c r="CM31" i="8"/>
  <c r="BQ31" i="8"/>
  <c r="CG31" i="8" s="1"/>
  <c r="CN31" i="8"/>
  <c r="DD31" i="8" s="1"/>
  <c r="BJ31" i="8"/>
  <c r="BZ31" i="8" s="1"/>
  <c r="BR31" i="8"/>
  <c r="BO31" i="8"/>
  <c r="BK31" i="8"/>
  <c r="BL31" i="8"/>
  <c r="BN31" i="8"/>
  <c r="CD31" i="8" s="1"/>
  <c r="CP31" i="8"/>
  <c r="DF31" i="8" s="1"/>
  <c r="BM31" i="8"/>
  <c r="CC31" i="8" s="1"/>
  <c r="CX31" i="8"/>
  <c r="CM17" i="8"/>
  <c r="CN17" i="8"/>
  <c r="CO17" i="8"/>
  <c r="DE17" i="8" s="1"/>
  <c r="CP17" i="8"/>
  <c r="CQ17" i="8"/>
  <c r="CR17" i="8"/>
  <c r="DH17" i="8" s="1"/>
  <c r="BL17" i="8"/>
  <c r="CB17" i="8" s="1"/>
  <c r="CL17" i="8"/>
  <c r="BP17" i="8"/>
  <c r="BQ17" i="8"/>
  <c r="BR17" i="8"/>
  <c r="CH17" i="8" s="1"/>
  <c r="CS17" i="8"/>
  <c r="CT17" i="8"/>
  <c r="BM17" i="8"/>
  <c r="CC17" i="8" s="1"/>
  <c r="BN17" i="8"/>
  <c r="CD17" i="8" s="1"/>
  <c r="BO17" i="8"/>
  <c r="BK17" i="8"/>
  <c r="BJ17" i="8"/>
  <c r="BZ17" i="8" s="1"/>
  <c r="CX17" i="8"/>
  <c r="CN28" i="8"/>
  <c r="CO28" i="8"/>
  <c r="DE28" i="8" s="1"/>
  <c r="CR28" i="8"/>
  <c r="CS28" i="8"/>
  <c r="CT28" i="8"/>
  <c r="CL28" i="8"/>
  <c r="CP28" i="8"/>
  <c r="BK28" i="8"/>
  <c r="CA28" i="8" s="1"/>
  <c r="CQ28" i="8"/>
  <c r="BL28" i="8"/>
  <c r="CB28" i="8" s="1"/>
  <c r="BM28" i="8"/>
  <c r="CC28" i="8" s="1"/>
  <c r="CM28" i="8"/>
  <c r="DC28" i="8" s="1"/>
  <c r="BQ28" i="8"/>
  <c r="CG28" i="8" s="1"/>
  <c r="BR28" i="8"/>
  <c r="CH28" i="8" s="1"/>
  <c r="BJ28" i="8"/>
  <c r="BN28" i="8"/>
  <c r="CD28" i="8" s="1"/>
  <c r="BO28" i="8"/>
  <c r="CE28" i="8" s="1"/>
  <c r="BP28" i="8"/>
  <c r="CF28" i="8" s="1"/>
  <c r="DC20" i="8"/>
  <c r="CX51" i="8"/>
  <c r="DC51" i="8" s="1"/>
  <c r="CX34" i="8"/>
  <c r="CS23" i="8"/>
  <c r="CL23" i="8"/>
  <c r="CT23" i="8"/>
  <c r="CO23" i="8"/>
  <c r="CM23" i="8"/>
  <c r="BN23" i="8"/>
  <c r="CD23" i="8" s="1"/>
  <c r="CN23" i="8"/>
  <c r="CR23" i="8"/>
  <c r="BJ23" i="8"/>
  <c r="BZ23" i="8" s="1"/>
  <c r="BP23" i="8"/>
  <c r="CF23" i="8" s="1"/>
  <c r="BQ23" i="8"/>
  <c r="CG23" i="8" s="1"/>
  <c r="BR23" i="8"/>
  <c r="CH23" i="8" s="1"/>
  <c r="BK23" i="8"/>
  <c r="CA23" i="8" s="1"/>
  <c r="CP23" i="8"/>
  <c r="BL23" i="8"/>
  <c r="CB23" i="8" s="1"/>
  <c r="BM23" i="8"/>
  <c r="CC23" i="8" s="1"/>
  <c r="BO23" i="8"/>
  <c r="CE23" i="8" s="1"/>
  <c r="CQ23" i="8"/>
  <c r="CR58" i="8"/>
  <c r="DH58" i="8" s="1"/>
  <c r="CS58" i="8"/>
  <c r="DI58" i="8" s="1"/>
  <c r="CN58" i="8"/>
  <c r="DD58" i="8" s="1"/>
  <c r="CL58" i="8"/>
  <c r="CM58" i="8"/>
  <c r="DC58" i="8" s="1"/>
  <c r="CO58" i="8"/>
  <c r="CQ58" i="8"/>
  <c r="BL58" i="8"/>
  <c r="CB58" i="8" s="1"/>
  <c r="CT58" i="8"/>
  <c r="DJ58" i="8" s="1"/>
  <c r="BM58" i="8"/>
  <c r="CC58" i="8" s="1"/>
  <c r="BN58" i="8"/>
  <c r="CD58" i="8" s="1"/>
  <c r="BO58" i="8"/>
  <c r="CE58" i="8" s="1"/>
  <c r="BP58" i="8"/>
  <c r="CF58" i="8" s="1"/>
  <c r="CP58" i="8"/>
  <c r="BJ58" i="8"/>
  <c r="BQ58" i="8"/>
  <c r="CG58" i="8" s="1"/>
  <c r="BR58" i="8"/>
  <c r="CH58" i="8" s="1"/>
  <c r="BK58" i="8"/>
  <c r="CA58" i="8" s="1"/>
  <c r="CL38" i="8"/>
  <c r="CT38" i="8"/>
  <c r="CM38" i="8"/>
  <c r="CP38" i="8"/>
  <c r="CR38" i="8"/>
  <c r="DH38" i="8" s="1"/>
  <c r="CS38" i="8"/>
  <c r="DI38" i="8" s="1"/>
  <c r="BQ38" i="8"/>
  <c r="CG38" i="8" s="1"/>
  <c r="BJ38" i="8"/>
  <c r="BR38" i="8"/>
  <c r="CH38" i="8" s="1"/>
  <c r="CN38" i="8"/>
  <c r="BK38" i="8"/>
  <c r="CA38" i="8" s="1"/>
  <c r="BP38" i="8"/>
  <c r="CF38" i="8" s="1"/>
  <c r="CO38" i="8"/>
  <c r="BL38" i="8"/>
  <c r="CB38" i="8" s="1"/>
  <c r="BM38" i="8"/>
  <c r="CC38" i="8" s="1"/>
  <c r="BN38" i="8"/>
  <c r="CD38" i="8" s="1"/>
  <c r="CQ38" i="8"/>
  <c r="BO38" i="8"/>
  <c r="CE38" i="8" s="1"/>
  <c r="CO27" i="8"/>
  <c r="CP27" i="8"/>
  <c r="CS27" i="8"/>
  <c r="DI27" i="8" s="1"/>
  <c r="CN27" i="8"/>
  <c r="CQ27" i="8"/>
  <c r="DG27" i="8" s="1"/>
  <c r="BL27" i="8"/>
  <c r="CB27" i="8" s="1"/>
  <c r="BM27" i="8"/>
  <c r="CC27" i="8" s="1"/>
  <c r="BN27" i="8"/>
  <c r="CD27" i="8" s="1"/>
  <c r="BO27" i="8"/>
  <c r="CE27" i="8" s="1"/>
  <c r="CL27" i="8"/>
  <c r="BP27" i="8"/>
  <c r="CF27" i="8" s="1"/>
  <c r="BR27" i="8"/>
  <c r="CH27" i="8" s="1"/>
  <c r="CM27" i="8"/>
  <c r="DC27" i="8" s="1"/>
  <c r="BQ27" i="8"/>
  <c r="CG27" i="8" s="1"/>
  <c r="CR27" i="8"/>
  <c r="CT27" i="8"/>
  <c r="DJ27" i="8" s="1"/>
  <c r="BJ27" i="8"/>
  <c r="BK27" i="8"/>
  <c r="CA27" i="8" s="1"/>
  <c r="DG44" i="8"/>
  <c r="CM4" i="8"/>
  <c r="DC4" i="8" s="1"/>
  <c r="CL4" i="8"/>
  <c r="CN4" i="8"/>
  <c r="CQ4" i="8"/>
  <c r="BO4" i="8"/>
  <c r="CE4" i="8" s="1"/>
  <c r="CO4" i="8"/>
  <c r="BR4" i="8"/>
  <c r="CH4" i="8" s="1"/>
  <c r="BJ4" i="8"/>
  <c r="BZ4" i="8" s="1"/>
  <c r="BP4" i="8"/>
  <c r="CF4" i="8" s="1"/>
  <c r="CP4" i="8"/>
  <c r="DF4" i="8" s="1"/>
  <c r="BQ4" i="8"/>
  <c r="CG4" i="8" s="1"/>
  <c r="BK4" i="8"/>
  <c r="CA4" i="8" s="1"/>
  <c r="BL4" i="8"/>
  <c r="CB4" i="8" s="1"/>
  <c r="CR4" i="8"/>
  <c r="CS4" i="8"/>
  <c r="CT4" i="8"/>
  <c r="BM4" i="8"/>
  <c r="CC4" i="8" s="1"/>
  <c r="BN4" i="8"/>
  <c r="CD4" i="8" s="1"/>
  <c r="CX4" i="8"/>
  <c r="CQ49" i="8"/>
  <c r="CR49" i="8"/>
  <c r="DH49" i="8" s="1"/>
  <c r="CM49" i="8"/>
  <c r="CO49" i="8"/>
  <c r="CL49" i="8"/>
  <c r="DB49" i="8" s="1"/>
  <c r="BN49" i="8"/>
  <c r="CD49" i="8" s="1"/>
  <c r="CN49" i="8"/>
  <c r="DD49" i="8" s="1"/>
  <c r="BO49" i="8"/>
  <c r="CE49" i="8" s="1"/>
  <c r="CP49" i="8"/>
  <c r="BP49" i="8"/>
  <c r="CF49" i="8" s="1"/>
  <c r="BL49" i="8"/>
  <c r="CB49" i="8" s="1"/>
  <c r="BJ49" i="8"/>
  <c r="BM49" i="8"/>
  <c r="CC49" i="8" s="1"/>
  <c r="BK49" i="8"/>
  <c r="CA49" i="8" s="1"/>
  <c r="BQ49" i="8"/>
  <c r="CG49" i="8" s="1"/>
  <c r="CS49" i="8"/>
  <c r="BR49" i="8"/>
  <c r="CH49" i="8" s="1"/>
  <c r="CT49" i="8"/>
  <c r="CO7" i="8"/>
  <c r="CP7" i="8"/>
  <c r="DF7" i="8" s="1"/>
  <c r="CQ7" i="8"/>
  <c r="DG7" i="8" s="1"/>
  <c r="CR7" i="8"/>
  <c r="DH7" i="8" s="1"/>
  <c r="CL7" i="8"/>
  <c r="DB7" i="8" s="1"/>
  <c r="CS7" i="8"/>
  <c r="DI7" i="8" s="1"/>
  <c r="BN7" i="8"/>
  <c r="CD7" i="8" s="1"/>
  <c r="BO7" i="8"/>
  <c r="CE7" i="8" s="1"/>
  <c r="CM7" i="8"/>
  <c r="BJ7" i="8"/>
  <c r="BR7" i="8"/>
  <c r="CH7" i="8" s="1"/>
  <c r="CN7" i="8"/>
  <c r="DD7" i="8" s="1"/>
  <c r="BP7" i="8"/>
  <c r="CF7" i="8" s="1"/>
  <c r="CT7" i="8"/>
  <c r="BQ7" i="8"/>
  <c r="CG7" i="8" s="1"/>
  <c r="BK7" i="8"/>
  <c r="CA7" i="8" s="1"/>
  <c r="BL7" i="8"/>
  <c r="CB7" i="8" s="1"/>
  <c r="BM7" i="8"/>
  <c r="CC7" i="8" s="1"/>
  <c r="CL30" i="8"/>
  <c r="DB30" i="8" s="1"/>
  <c r="CT30" i="8"/>
  <c r="CM30" i="8"/>
  <c r="DC30" i="8" s="1"/>
  <c r="CP30" i="8"/>
  <c r="DF30" i="8" s="1"/>
  <c r="CN30" i="8"/>
  <c r="DD30" i="8" s="1"/>
  <c r="CO30" i="8"/>
  <c r="CS30" i="8"/>
  <c r="CR30" i="8"/>
  <c r="DH30" i="8" s="1"/>
  <c r="BQ30" i="8"/>
  <c r="CG30" i="8" s="1"/>
  <c r="BJ30" i="8"/>
  <c r="BZ30" i="8" s="1"/>
  <c r="BR30" i="8"/>
  <c r="CH30" i="8" s="1"/>
  <c r="BK30" i="8"/>
  <c r="CA30" i="8" s="1"/>
  <c r="BM30" i="8"/>
  <c r="CC30" i="8" s="1"/>
  <c r="BP30" i="8"/>
  <c r="CF30" i="8" s="1"/>
  <c r="CQ30" i="8"/>
  <c r="BN30" i="8"/>
  <c r="CD30" i="8" s="1"/>
  <c r="BO30" i="8"/>
  <c r="CE30" i="8" s="1"/>
  <c r="BL30" i="8"/>
  <c r="CB30" i="8" s="1"/>
  <c r="CM45" i="8"/>
  <c r="DC45" i="8" s="1"/>
  <c r="CN45" i="8"/>
  <c r="DD45" i="8" s="1"/>
  <c r="CQ45" i="8"/>
  <c r="CS45" i="8"/>
  <c r="DI45" i="8" s="1"/>
  <c r="CT45" i="8"/>
  <c r="CL45" i="8"/>
  <c r="BJ45" i="8"/>
  <c r="BZ45" i="8" s="1"/>
  <c r="BR45" i="8"/>
  <c r="CH45" i="8" s="1"/>
  <c r="BK45" i="8"/>
  <c r="CA45" i="8" s="1"/>
  <c r="BL45" i="8"/>
  <c r="CB45" i="8" s="1"/>
  <c r="BQ45" i="8"/>
  <c r="CG45" i="8" s="1"/>
  <c r="CO45" i="8"/>
  <c r="BM45" i="8"/>
  <c r="CC45" i="8" s="1"/>
  <c r="CP45" i="8"/>
  <c r="BO45" i="8"/>
  <c r="CE45" i="8" s="1"/>
  <c r="BP45" i="8"/>
  <c r="CF45" i="8" s="1"/>
  <c r="CR45" i="8"/>
  <c r="BN45" i="8"/>
  <c r="CD45" i="8" s="1"/>
  <c r="CQ41" i="8"/>
  <c r="CR41" i="8"/>
  <c r="CM41" i="8"/>
  <c r="CP41" i="8"/>
  <c r="CS41" i="8"/>
  <c r="DI41" i="8" s="1"/>
  <c r="BN41" i="8"/>
  <c r="CD41" i="8" s="1"/>
  <c r="BO41" i="8"/>
  <c r="CE41" i="8" s="1"/>
  <c r="BP41" i="8"/>
  <c r="CF41" i="8" s="1"/>
  <c r="BQ41" i="8"/>
  <c r="CG41" i="8" s="1"/>
  <c r="BR41" i="8"/>
  <c r="CH41" i="8" s="1"/>
  <c r="CL41" i="8"/>
  <c r="CN41" i="8"/>
  <c r="CO41" i="8"/>
  <c r="BJ41" i="8"/>
  <c r="BZ41" i="8" s="1"/>
  <c r="CT41" i="8"/>
  <c r="DJ41" i="8" s="1"/>
  <c r="BM41" i="8"/>
  <c r="CC41" i="8" s="1"/>
  <c r="BL41" i="8"/>
  <c r="CB41" i="8" s="1"/>
  <c r="BK41" i="8"/>
  <c r="CA41" i="8" s="1"/>
  <c r="CP50" i="8"/>
  <c r="CQ50" i="8"/>
  <c r="DG50" i="8" s="1"/>
  <c r="CL50" i="8"/>
  <c r="DB50" i="8" s="1"/>
  <c r="CM50" i="8"/>
  <c r="DC50" i="8" s="1"/>
  <c r="CN50" i="8"/>
  <c r="DD50" i="8" s="1"/>
  <c r="CS50" i="8"/>
  <c r="BM50" i="8"/>
  <c r="CC50" i="8" s="1"/>
  <c r="CO50" i="8"/>
  <c r="BK50" i="8"/>
  <c r="CA50" i="8" s="1"/>
  <c r="CR50" i="8"/>
  <c r="BL50" i="8"/>
  <c r="CB50" i="8" s="1"/>
  <c r="BP50" i="8"/>
  <c r="CF50" i="8" s="1"/>
  <c r="CT50" i="8"/>
  <c r="BN50" i="8"/>
  <c r="CD50" i="8" s="1"/>
  <c r="BO50" i="8"/>
  <c r="CE50" i="8" s="1"/>
  <c r="BR50" i="8"/>
  <c r="CH50" i="8" s="1"/>
  <c r="BJ50" i="8"/>
  <c r="BQ50" i="8"/>
  <c r="CG50" i="8" s="1"/>
  <c r="CO19" i="8"/>
  <c r="DE19" i="8" s="1"/>
  <c r="CP19" i="8"/>
  <c r="DF19" i="8" s="1"/>
  <c r="CS19" i="8"/>
  <c r="DI19" i="8" s="1"/>
  <c r="BJ19" i="8"/>
  <c r="BR19" i="8"/>
  <c r="CH19" i="8" s="1"/>
  <c r="CL19" i="8"/>
  <c r="CQ19" i="8"/>
  <c r="BN19" i="8"/>
  <c r="CD19" i="8" s="1"/>
  <c r="CN19" i="8"/>
  <c r="DD19" i="8" s="1"/>
  <c r="CR19" i="8"/>
  <c r="DH19" i="8" s="1"/>
  <c r="BK19" i="8"/>
  <c r="CA19" i="8" s="1"/>
  <c r="CT19" i="8"/>
  <c r="BL19" i="8"/>
  <c r="CB19" i="8" s="1"/>
  <c r="BM19" i="8"/>
  <c r="CC19" i="8" s="1"/>
  <c r="BQ19" i="8"/>
  <c r="CG19" i="8" s="1"/>
  <c r="CM19" i="8"/>
  <c r="BO19" i="8"/>
  <c r="CE19" i="8" s="1"/>
  <c r="BP19" i="8"/>
  <c r="CF19" i="8" s="1"/>
  <c r="CO61" i="8"/>
  <c r="DE61" i="8" s="1"/>
  <c r="CP61" i="8"/>
  <c r="CS61" i="8"/>
  <c r="CL61" i="8"/>
  <c r="DB61" i="8" s="1"/>
  <c r="CM61" i="8"/>
  <c r="DC61" i="8" s="1"/>
  <c r="BQ61" i="8"/>
  <c r="CG61" i="8" s="1"/>
  <c r="CN61" i="8"/>
  <c r="DD61" i="8" s="1"/>
  <c r="BJ61" i="8"/>
  <c r="BZ61" i="8" s="1"/>
  <c r="BR61" i="8"/>
  <c r="CH61" i="8" s="1"/>
  <c r="CR61" i="8"/>
  <c r="CQ61" i="8"/>
  <c r="DG61" i="8" s="1"/>
  <c r="BK61" i="8"/>
  <c r="CA61" i="8" s="1"/>
  <c r="BL61" i="8"/>
  <c r="CB61" i="8" s="1"/>
  <c r="CT61" i="8"/>
  <c r="DJ61" i="8" s="1"/>
  <c r="BM61" i="8"/>
  <c r="CC61" i="8" s="1"/>
  <c r="BO61" i="8"/>
  <c r="CE61" i="8" s="1"/>
  <c r="BN61" i="8"/>
  <c r="CD61" i="8" s="1"/>
  <c r="BP61" i="8"/>
  <c r="CF61" i="8" s="1"/>
  <c r="CO15" i="8"/>
  <c r="CP15" i="8"/>
  <c r="DF15" i="8" s="1"/>
  <c r="CQ15" i="8"/>
  <c r="CR15" i="8"/>
  <c r="CS15" i="8"/>
  <c r="DI15" i="8" s="1"/>
  <c r="CT15" i="8"/>
  <c r="DJ15" i="8" s="1"/>
  <c r="BN15" i="8"/>
  <c r="CD15" i="8" s="1"/>
  <c r="CN15" i="8"/>
  <c r="DD15" i="8" s="1"/>
  <c r="BJ15" i="8"/>
  <c r="BZ15" i="8" s="1"/>
  <c r="BR15" i="8"/>
  <c r="CH15" i="8" s="1"/>
  <c r="BM15" i="8"/>
  <c r="CC15" i="8" s="1"/>
  <c r="BO15" i="8"/>
  <c r="CE15" i="8" s="1"/>
  <c r="BP15" i="8"/>
  <c r="CF15" i="8" s="1"/>
  <c r="BL15" i="8"/>
  <c r="CB15" i="8" s="1"/>
  <c r="CL15" i="8"/>
  <c r="DB15" i="8" s="1"/>
  <c r="BQ15" i="8"/>
  <c r="CG15" i="8" s="1"/>
  <c r="CM15" i="8"/>
  <c r="DC15" i="8" s="1"/>
  <c r="BK15" i="8"/>
  <c r="CA15" i="8" s="1"/>
  <c r="CR12" i="8"/>
  <c r="CS12" i="8"/>
  <c r="DI12" i="8" s="1"/>
  <c r="CL12" i="8"/>
  <c r="DB12" i="8" s="1"/>
  <c r="CT12" i="8"/>
  <c r="DJ12" i="8" s="1"/>
  <c r="CM12" i="8"/>
  <c r="DC12" i="8" s="1"/>
  <c r="CN12" i="8"/>
  <c r="CO12" i="8"/>
  <c r="BQ12" i="8"/>
  <c r="CG12" i="8" s="1"/>
  <c r="CQ12" i="8"/>
  <c r="BM12" i="8"/>
  <c r="CC12" i="8" s="1"/>
  <c r="CP12" i="8"/>
  <c r="DF12" i="8" s="1"/>
  <c r="BJ12" i="8"/>
  <c r="BZ12" i="8" s="1"/>
  <c r="BK12" i="8"/>
  <c r="CA12" i="8" s="1"/>
  <c r="BO12" i="8"/>
  <c r="CE12" i="8" s="1"/>
  <c r="BL12" i="8"/>
  <c r="CB12" i="8" s="1"/>
  <c r="BN12" i="8"/>
  <c r="CD12" i="8" s="1"/>
  <c r="BP12" i="8"/>
  <c r="CF12" i="8" s="1"/>
  <c r="BR12" i="8"/>
  <c r="CH12" i="8" s="1"/>
  <c r="DC21" i="8"/>
  <c r="DC9" i="8"/>
  <c r="DE45" i="8"/>
  <c r="CX61" i="8"/>
  <c r="CL56" i="8"/>
  <c r="CT56" i="8"/>
  <c r="CM56" i="8"/>
  <c r="CP56" i="8"/>
  <c r="DF56" i="8" s="1"/>
  <c r="CQ56" i="8"/>
  <c r="DG56" i="8" s="1"/>
  <c r="CR56" i="8"/>
  <c r="DH56" i="8" s="1"/>
  <c r="CS56" i="8"/>
  <c r="CN56" i="8"/>
  <c r="DD56" i="8" s="1"/>
  <c r="BN56" i="8"/>
  <c r="CD56" i="8" s="1"/>
  <c r="BQ56" i="8"/>
  <c r="CG56" i="8" s="1"/>
  <c r="BR56" i="8"/>
  <c r="CH56" i="8" s="1"/>
  <c r="CO56" i="8"/>
  <c r="DE56" i="8" s="1"/>
  <c r="BO56" i="8"/>
  <c r="CE56" i="8" s="1"/>
  <c r="BP56" i="8"/>
  <c r="CF56" i="8" s="1"/>
  <c r="BJ56" i="8"/>
  <c r="BK56" i="8"/>
  <c r="CA56" i="8" s="1"/>
  <c r="BL56" i="8"/>
  <c r="CB56" i="8" s="1"/>
  <c r="BM56" i="8"/>
  <c r="CC56" i="8" s="1"/>
  <c r="CM63" i="8"/>
  <c r="CN63" i="8"/>
  <c r="DD63" i="8" s="1"/>
  <c r="CQ63" i="8"/>
  <c r="DG63" i="8" s="1"/>
  <c r="CR63" i="8"/>
  <c r="DH63" i="8" s="1"/>
  <c r="CS63" i="8"/>
  <c r="CT63" i="8"/>
  <c r="CL63" i="8"/>
  <c r="BO63" i="8"/>
  <c r="CE63" i="8" s="1"/>
  <c r="CO63" i="8"/>
  <c r="BP63" i="8"/>
  <c r="CF63" i="8" s="1"/>
  <c r="BR63" i="8"/>
  <c r="CH63" i="8" s="1"/>
  <c r="BK63" i="8"/>
  <c r="CA63" i="8" s="1"/>
  <c r="CP63" i="8"/>
  <c r="BQ63" i="8"/>
  <c r="CG63" i="8" s="1"/>
  <c r="BJ63" i="8"/>
  <c r="BM63" i="8"/>
  <c r="CC63" i="8" s="1"/>
  <c r="BL63" i="8"/>
  <c r="CB63" i="8" s="1"/>
  <c r="BN63" i="8"/>
  <c r="CD63" i="8" s="1"/>
  <c r="CP42" i="8"/>
  <c r="DF42" i="8" s="1"/>
  <c r="CQ42" i="8"/>
  <c r="DG42" i="8" s="1"/>
  <c r="CL42" i="8"/>
  <c r="CT42" i="8"/>
  <c r="DJ42" i="8" s="1"/>
  <c r="CN42" i="8"/>
  <c r="DD42" i="8" s="1"/>
  <c r="CM42" i="8"/>
  <c r="DC42" i="8" s="1"/>
  <c r="BM42" i="8"/>
  <c r="CC42" i="8" s="1"/>
  <c r="CO42" i="8"/>
  <c r="DE42" i="8" s="1"/>
  <c r="BN42" i="8"/>
  <c r="CD42" i="8" s="1"/>
  <c r="CR42" i="8"/>
  <c r="DH42" i="8" s="1"/>
  <c r="BO42" i="8"/>
  <c r="CE42" i="8" s="1"/>
  <c r="BL42" i="8"/>
  <c r="CB42" i="8" s="1"/>
  <c r="BJ42" i="8"/>
  <c r="BK42" i="8"/>
  <c r="CA42" i="8" s="1"/>
  <c r="CS42" i="8"/>
  <c r="BP42" i="8"/>
  <c r="CF42" i="8" s="1"/>
  <c r="BR42" i="8"/>
  <c r="CH42" i="8" s="1"/>
  <c r="BQ42" i="8"/>
  <c r="CG42" i="8" s="1"/>
  <c r="CL22" i="8"/>
  <c r="CT22" i="8"/>
  <c r="DJ22" i="8" s="1"/>
  <c r="CM22" i="8"/>
  <c r="DC22" i="8" s="1"/>
  <c r="CP22" i="8"/>
  <c r="DF22" i="8" s="1"/>
  <c r="BO22" i="8"/>
  <c r="CE22" i="8" s="1"/>
  <c r="CO22" i="8"/>
  <c r="DE22" i="8" s="1"/>
  <c r="BK22" i="8"/>
  <c r="CA22" i="8" s="1"/>
  <c r="BN22" i="8"/>
  <c r="CD22" i="8" s="1"/>
  <c r="BP22" i="8"/>
  <c r="CF22" i="8" s="1"/>
  <c r="CN22" i="8"/>
  <c r="DD22" i="8" s="1"/>
  <c r="BQ22" i="8"/>
  <c r="CG22" i="8" s="1"/>
  <c r="CR22" i="8"/>
  <c r="DH22" i="8" s="1"/>
  <c r="BJ22" i="8"/>
  <c r="CQ22" i="8"/>
  <c r="DG22" i="8" s="1"/>
  <c r="CS22" i="8"/>
  <c r="DI22" i="8" s="1"/>
  <c r="BM22" i="8"/>
  <c r="CC22" i="8" s="1"/>
  <c r="BL22" i="8"/>
  <c r="CB22" i="8" s="1"/>
  <c r="BR22" i="8"/>
  <c r="CH22" i="8" s="1"/>
  <c r="CM37" i="8"/>
  <c r="CN37" i="8"/>
  <c r="CQ37" i="8"/>
  <c r="CO37" i="8"/>
  <c r="DE37" i="8" s="1"/>
  <c r="CP37" i="8"/>
  <c r="DF37" i="8" s="1"/>
  <c r="CT37" i="8"/>
  <c r="DJ37" i="8" s="1"/>
  <c r="CR37" i="8"/>
  <c r="BJ37" i="8"/>
  <c r="BR37" i="8"/>
  <c r="CH37" i="8" s="1"/>
  <c r="CS37" i="8"/>
  <c r="DI37" i="8" s="1"/>
  <c r="BK37" i="8"/>
  <c r="CA37" i="8" s="1"/>
  <c r="BL37" i="8"/>
  <c r="CB37" i="8" s="1"/>
  <c r="BN37" i="8"/>
  <c r="CD37" i="8" s="1"/>
  <c r="BO37" i="8"/>
  <c r="CE37" i="8" s="1"/>
  <c r="BP37" i="8"/>
  <c r="CF37" i="8" s="1"/>
  <c r="BQ37" i="8"/>
  <c r="CG37" i="8" s="1"/>
  <c r="CL37" i="8"/>
  <c r="BM37" i="8"/>
  <c r="CC37" i="8" s="1"/>
  <c r="CP60" i="8"/>
  <c r="CQ60" i="8"/>
  <c r="DG60" i="8" s="1"/>
  <c r="CL60" i="8"/>
  <c r="DB60" i="8" s="1"/>
  <c r="CT60" i="8"/>
  <c r="DJ60" i="8" s="1"/>
  <c r="CS60" i="8"/>
  <c r="CR60" i="8"/>
  <c r="BJ60" i="8"/>
  <c r="BR60" i="8"/>
  <c r="CH60" i="8" s="1"/>
  <c r="BK60" i="8"/>
  <c r="CA60" i="8" s="1"/>
  <c r="BM60" i="8"/>
  <c r="CC60" i="8" s="1"/>
  <c r="BN60" i="8"/>
  <c r="CD60" i="8" s="1"/>
  <c r="BL60" i="8"/>
  <c r="CB60" i="8" s="1"/>
  <c r="CO60" i="8"/>
  <c r="BO60" i="8"/>
  <c r="CE60" i="8" s="1"/>
  <c r="BP60" i="8"/>
  <c r="CF60" i="8" s="1"/>
  <c r="CN60" i="8"/>
  <c r="CM60" i="8"/>
  <c r="DC60" i="8" s="1"/>
  <c r="BQ60" i="8"/>
  <c r="CG60" i="8" s="1"/>
  <c r="CP26" i="8"/>
  <c r="DF26" i="8" s="1"/>
  <c r="CQ26" i="8"/>
  <c r="DG26" i="8" s="1"/>
  <c r="CL26" i="8"/>
  <c r="CT26" i="8"/>
  <c r="DJ26" i="8" s="1"/>
  <c r="CM26" i="8"/>
  <c r="DC26" i="8" s="1"/>
  <c r="CR26" i="8"/>
  <c r="DH26" i="8" s="1"/>
  <c r="CN26" i="8"/>
  <c r="BM26" i="8"/>
  <c r="CC26" i="8" s="1"/>
  <c r="CO26" i="8"/>
  <c r="BN26" i="8"/>
  <c r="CD26" i="8" s="1"/>
  <c r="CS26" i="8"/>
  <c r="BO26" i="8"/>
  <c r="CE26" i="8" s="1"/>
  <c r="BJ26" i="8"/>
  <c r="BP26" i="8"/>
  <c r="CF26" i="8" s="1"/>
  <c r="BK26" i="8"/>
  <c r="CA26" i="8" s="1"/>
  <c r="BL26" i="8"/>
  <c r="CB26" i="8" s="1"/>
  <c r="BQ26" i="8"/>
  <c r="CG26" i="8" s="1"/>
  <c r="BR26" i="8"/>
  <c r="CH26" i="8" s="1"/>
  <c r="CS11" i="8"/>
  <c r="CL11" i="8"/>
  <c r="CT11" i="8"/>
  <c r="CM11" i="8"/>
  <c r="DC11" i="8" s="1"/>
  <c r="CN11" i="8"/>
  <c r="DD11" i="8" s="1"/>
  <c r="CO11" i="8"/>
  <c r="DE11" i="8" s="1"/>
  <c r="CP11" i="8"/>
  <c r="DF11" i="8" s="1"/>
  <c r="BJ11" i="8"/>
  <c r="BZ11" i="8" s="1"/>
  <c r="BR11" i="8"/>
  <c r="CH11" i="8" s="1"/>
  <c r="CQ11" i="8"/>
  <c r="DG11" i="8" s="1"/>
  <c r="BK11" i="8"/>
  <c r="CA11" i="8" s="1"/>
  <c r="BN11" i="8"/>
  <c r="CD11" i="8" s="1"/>
  <c r="CR11" i="8"/>
  <c r="DH11" i="8" s="1"/>
  <c r="BQ11" i="8"/>
  <c r="CG11" i="8" s="1"/>
  <c r="BO11" i="8"/>
  <c r="CE11" i="8" s="1"/>
  <c r="BP11" i="8"/>
  <c r="CF11" i="8" s="1"/>
  <c r="BM11" i="8"/>
  <c r="CC11" i="8" s="1"/>
  <c r="BL11" i="8"/>
  <c r="CB11" i="8" s="1"/>
  <c r="CP18" i="8"/>
  <c r="DF18" i="8" s="1"/>
  <c r="CQ18" i="8"/>
  <c r="DG18" i="8" s="1"/>
  <c r="CL18" i="8"/>
  <c r="DB18" i="8" s="1"/>
  <c r="CT18" i="8"/>
  <c r="DJ18" i="8" s="1"/>
  <c r="CS18" i="8"/>
  <c r="DI18" i="8" s="1"/>
  <c r="BK18" i="8"/>
  <c r="CA18" i="8" s="1"/>
  <c r="CM18" i="8"/>
  <c r="BO18" i="8"/>
  <c r="CE18" i="8" s="1"/>
  <c r="BR18" i="8"/>
  <c r="CH18" i="8" s="1"/>
  <c r="BJ18" i="8"/>
  <c r="BZ18" i="8" s="1"/>
  <c r="CR18" i="8"/>
  <c r="DH18" i="8" s="1"/>
  <c r="BM18" i="8"/>
  <c r="CC18" i="8" s="1"/>
  <c r="CN18" i="8"/>
  <c r="DD18" i="8" s="1"/>
  <c r="CO18" i="8"/>
  <c r="BL18" i="8"/>
  <c r="CB18" i="8" s="1"/>
  <c r="BN18" i="8"/>
  <c r="CD18" i="8" s="1"/>
  <c r="BQ18" i="8"/>
  <c r="CG18" i="8" s="1"/>
  <c r="BP18" i="8"/>
  <c r="CF18" i="8" s="1"/>
  <c r="CL46" i="8"/>
  <c r="DB46" i="8" s="1"/>
  <c r="CT46" i="8"/>
  <c r="DJ46" i="8" s="1"/>
  <c r="CM46" i="8"/>
  <c r="DC46" i="8" s="1"/>
  <c r="CP46" i="8"/>
  <c r="DF46" i="8" s="1"/>
  <c r="CQ46" i="8"/>
  <c r="DG46" i="8" s="1"/>
  <c r="CR46" i="8"/>
  <c r="BQ46" i="8"/>
  <c r="CG46" i="8" s="1"/>
  <c r="CS46" i="8"/>
  <c r="BJ46" i="8"/>
  <c r="BZ46" i="8" s="1"/>
  <c r="BR46" i="8"/>
  <c r="CH46" i="8" s="1"/>
  <c r="BK46" i="8"/>
  <c r="CA46" i="8" s="1"/>
  <c r="CO46" i="8"/>
  <c r="BL46" i="8"/>
  <c r="CB46" i="8" s="1"/>
  <c r="BM46" i="8"/>
  <c r="CC46" i="8" s="1"/>
  <c r="BN46" i="8"/>
  <c r="CD46" i="8" s="1"/>
  <c r="BO46" i="8"/>
  <c r="CE46" i="8" s="1"/>
  <c r="CN46" i="8"/>
  <c r="DD46" i="8" s="1"/>
  <c r="BP46" i="8"/>
  <c r="CF46" i="8" s="1"/>
  <c r="CN20" i="8"/>
  <c r="DD20" i="8" s="1"/>
  <c r="CO20" i="8"/>
  <c r="CR20" i="8"/>
  <c r="CM20" i="8"/>
  <c r="BQ20" i="8"/>
  <c r="CG20" i="8" s="1"/>
  <c r="CP20" i="8"/>
  <c r="DF20" i="8" s="1"/>
  <c r="CT20" i="8"/>
  <c r="BM20" i="8"/>
  <c r="CC20" i="8" s="1"/>
  <c r="BK20" i="8"/>
  <c r="CA20" i="8" s="1"/>
  <c r="BL20" i="8"/>
  <c r="CB20" i="8" s="1"/>
  <c r="BN20" i="8"/>
  <c r="CD20" i="8" s="1"/>
  <c r="CL20" i="8"/>
  <c r="BJ20" i="8"/>
  <c r="BZ20" i="8" s="1"/>
  <c r="BO20" i="8"/>
  <c r="CE20" i="8" s="1"/>
  <c r="BP20" i="8"/>
  <c r="CF20" i="8" s="1"/>
  <c r="CQ20" i="8"/>
  <c r="DG20" i="8" s="1"/>
  <c r="CS20" i="8"/>
  <c r="DI20" i="8" s="1"/>
  <c r="BR20" i="8"/>
  <c r="CH20" i="8" s="1"/>
  <c r="CQ33" i="8"/>
  <c r="CR33" i="8"/>
  <c r="DH33" i="8" s="1"/>
  <c r="CM33" i="8"/>
  <c r="CL33" i="8"/>
  <c r="DB33" i="8" s="1"/>
  <c r="CN33" i="8"/>
  <c r="DD33" i="8" s="1"/>
  <c r="CS33" i="8"/>
  <c r="DI33" i="8" s="1"/>
  <c r="BN33" i="8"/>
  <c r="CD33" i="8" s="1"/>
  <c r="CO33" i="8"/>
  <c r="BO33" i="8"/>
  <c r="CE33" i="8" s="1"/>
  <c r="CP33" i="8"/>
  <c r="BP33" i="8"/>
  <c r="CF33" i="8" s="1"/>
  <c r="BK33" i="8"/>
  <c r="CA33" i="8" s="1"/>
  <c r="CT33" i="8"/>
  <c r="BL33" i="8"/>
  <c r="CB33" i="8" s="1"/>
  <c r="BQ33" i="8"/>
  <c r="CG33" i="8" s="1"/>
  <c r="BR33" i="8"/>
  <c r="CH33" i="8" s="1"/>
  <c r="BM33" i="8"/>
  <c r="CC33" i="8" s="1"/>
  <c r="BJ33" i="8"/>
  <c r="CL10" i="8"/>
  <c r="CT10" i="8"/>
  <c r="DJ10" i="8" s="1"/>
  <c r="CM10" i="8"/>
  <c r="DC10" i="8" s="1"/>
  <c r="CN10" i="8"/>
  <c r="DD10" i="8" s="1"/>
  <c r="CO10" i="8"/>
  <c r="DE10" i="8" s="1"/>
  <c r="CP10" i="8"/>
  <c r="DF10" i="8" s="1"/>
  <c r="CQ10" i="8"/>
  <c r="BK10" i="8"/>
  <c r="CA10" i="8" s="1"/>
  <c r="BL10" i="8"/>
  <c r="CB10" i="8" s="1"/>
  <c r="BO10" i="8"/>
  <c r="CE10" i="8" s="1"/>
  <c r="BN10" i="8"/>
  <c r="CD10" i="8" s="1"/>
  <c r="BP10" i="8"/>
  <c r="CF10" i="8" s="1"/>
  <c r="BQ10" i="8"/>
  <c r="CG10" i="8" s="1"/>
  <c r="BJ10" i="8"/>
  <c r="BZ10" i="8" s="1"/>
  <c r="CR10" i="8"/>
  <c r="CS10" i="8"/>
  <c r="BM10" i="8"/>
  <c r="CC10" i="8" s="1"/>
  <c r="BR10" i="8"/>
  <c r="CH10" i="8" s="1"/>
  <c r="DC6" i="8"/>
  <c r="CR48" i="8"/>
  <c r="DH48" i="8" s="1"/>
  <c r="CS48" i="8"/>
  <c r="CN48" i="8"/>
  <c r="CQ48" i="8"/>
  <c r="CT48" i="8"/>
  <c r="CL48" i="8"/>
  <c r="BO48" i="8"/>
  <c r="CE48" i="8" s="1"/>
  <c r="BP48" i="8"/>
  <c r="CF48" i="8" s="1"/>
  <c r="BQ48" i="8"/>
  <c r="CG48" i="8" s="1"/>
  <c r="BR48" i="8"/>
  <c r="BK48" i="8"/>
  <c r="CA48" i="8" s="1"/>
  <c r="BJ48" i="8"/>
  <c r="CO48" i="8"/>
  <c r="CP48" i="8"/>
  <c r="CM48" i="8"/>
  <c r="DC48" i="8" s="1"/>
  <c r="BM48" i="8"/>
  <c r="CC48" i="8" s="1"/>
  <c r="BL48" i="8"/>
  <c r="CB48" i="8" s="1"/>
  <c r="BN48" i="8"/>
  <c r="CS55" i="8"/>
  <c r="CL55" i="8"/>
  <c r="CM55" i="8"/>
  <c r="CP55" i="8"/>
  <c r="CN55" i="8"/>
  <c r="DD55" i="8" s="1"/>
  <c r="CO55" i="8"/>
  <c r="BO55" i="8"/>
  <c r="CE55" i="8" s="1"/>
  <c r="BP55" i="8"/>
  <c r="BK55" i="8"/>
  <c r="CQ55" i="8"/>
  <c r="BQ55" i="8"/>
  <c r="BJ55" i="8"/>
  <c r="BR55" i="8"/>
  <c r="CH55" i="8" s="1"/>
  <c r="CR55" i="8"/>
  <c r="DH55" i="8" s="1"/>
  <c r="BM55" i="8"/>
  <c r="CC55" i="8" s="1"/>
  <c r="CT55" i="8"/>
  <c r="BL55" i="8"/>
  <c r="CB55" i="8" s="1"/>
  <c r="BN55" i="8"/>
  <c r="CS57" i="8"/>
  <c r="CL57" i="8"/>
  <c r="CT57" i="8"/>
  <c r="DJ57" i="8" s="1"/>
  <c r="CO57" i="8"/>
  <c r="DE57" i="8" s="1"/>
  <c r="BM57" i="8"/>
  <c r="CC57" i="8" s="1"/>
  <c r="BN57" i="8"/>
  <c r="CD57" i="8" s="1"/>
  <c r="BP57" i="8"/>
  <c r="CF57" i="8" s="1"/>
  <c r="CP57" i="8"/>
  <c r="BQ57" i="8"/>
  <c r="CG57" i="8" s="1"/>
  <c r="CM57" i="8"/>
  <c r="BO57" i="8"/>
  <c r="CE57" i="8" s="1"/>
  <c r="CN57" i="8"/>
  <c r="DD57" i="8" s="1"/>
  <c r="BJ57" i="8"/>
  <c r="BZ57" i="8" s="1"/>
  <c r="BK57" i="8"/>
  <c r="CR57" i="8"/>
  <c r="BR57" i="8"/>
  <c r="CH57" i="8" s="1"/>
  <c r="CQ57" i="8"/>
  <c r="DG57" i="8" s="1"/>
  <c r="BL57" i="8"/>
  <c r="CP14" i="8"/>
  <c r="DF14" i="8" s="1"/>
  <c r="CQ14" i="8"/>
  <c r="DG14" i="8" s="1"/>
  <c r="CR14" i="8"/>
  <c r="CS14" i="8"/>
  <c r="CL14" i="8"/>
  <c r="DB14" i="8" s="1"/>
  <c r="CM14" i="8"/>
  <c r="CT14" i="8"/>
  <c r="CN14" i="8"/>
  <c r="DD14" i="8" s="1"/>
  <c r="BO14" i="8"/>
  <c r="CE14" i="8" s="1"/>
  <c r="CO14" i="8"/>
  <c r="BK14" i="8"/>
  <c r="CA14" i="8" s="1"/>
  <c r="BL14" i="8"/>
  <c r="BM14" i="8"/>
  <c r="CC14" i="8" s="1"/>
  <c r="BN14" i="8"/>
  <c r="CD14" i="8" s="1"/>
  <c r="BJ14" i="8"/>
  <c r="BP14" i="8"/>
  <c r="BQ14" i="8"/>
  <c r="CG14" i="8" s="1"/>
  <c r="BR14" i="8"/>
  <c r="CH14" i="8" s="1"/>
  <c r="CM29" i="8"/>
  <c r="CN29" i="8"/>
  <c r="CQ29" i="8"/>
  <c r="CP29" i="8"/>
  <c r="DF29" i="8" s="1"/>
  <c r="BJ29" i="8"/>
  <c r="BR29" i="8"/>
  <c r="CH29" i="8" s="1"/>
  <c r="BK29" i="8"/>
  <c r="CA29" i="8" s="1"/>
  <c r="CL29" i="8"/>
  <c r="BL29" i="8"/>
  <c r="CB29" i="8" s="1"/>
  <c r="CS29" i="8"/>
  <c r="CO29" i="8"/>
  <c r="CT29" i="8"/>
  <c r="CR29" i="8"/>
  <c r="BM29" i="8"/>
  <c r="CC29" i="8" s="1"/>
  <c r="BN29" i="8"/>
  <c r="BO29" i="8"/>
  <c r="CE29" i="8" s="1"/>
  <c r="BP29" i="8"/>
  <c r="CF29" i="8" s="1"/>
  <c r="BQ29" i="8"/>
  <c r="CG29" i="8" s="1"/>
  <c r="CN52" i="8"/>
  <c r="CO52" i="8"/>
  <c r="CQ52" i="8"/>
  <c r="CR52" i="8"/>
  <c r="DH52" i="8" s="1"/>
  <c r="CT52" i="8"/>
  <c r="DJ52" i="8" s="1"/>
  <c r="BJ52" i="8"/>
  <c r="BZ52" i="8" s="1"/>
  <c r="BR52" i="8"/>
  <c r="CH52" i="8" s="1"/>
  <c r="CM52" i="8"/>
  <c r="BK52" i="8"/>
  <c r="CA52" i="8" s="1"/>
  <c r="BN52" i="8"/>
  <c r="CD52" i="8" s="1"/>
  <c r="BL52" i="8"/>
  <c r="BM52" i="8"/>
  <c r="CC52" i="8" s="1"/>
  <c r="CL52" i="8"/>
  <c r="BO52" i="8"/>
  <c r="CE52" i="8" s="1"/>
  <c r="BQ52" i="8"/>
  <c r="CG52" i="8" s="1"/>
  <c r="CS52" i="8"/>
  <c r="DI52" i="8" s="1"/>
  <c r="BP52" i="8"/>
  <c r="CF52" i="8" s="1"/>
  <c r="CP52" i="8"/>
  <c r="DF52" i="8" s="1"/>
  <c r="CQ25" i="8"/>
  <c r="CR25" i="8"/>
  <c r="CM25" i="8"/>
  <c r="DC25" i="8" s="1"/>
  <c r="CT25" i="8"/>
  <c r="CN25" i="8"/>
  <c r="BN25" i="8"/>
  <c r="BO25" i="8"/>
  <c r="BP25" i="8"/>
  <c r="CL25" i="8"/>
  <c r="CO25" i="8"/>
  <c r="BL25" i="8"/>
  <c r="CB25" i="8" s="1"/>
  <c r="CP25" i="8"/>
  <c r="BJ25" i="8"/>
  <c r="BZ25" i="8" s="1"/>
  <c r="CS25" i="8"/>
  <c r="BK25" i="8"/>
  <c r="BR25" i="8"/>
  <c r="BQ25" i="8"/>
  <c r="CG25" i="8" s="1"/>
  <c r="BM25" i="8"/>
  <c r="CN16" i="8"/>
  <c r="DD16" i="8" s="1"/>
  <c r="CO16" i="8"/>
  <c r="DE16" i="8" s="1"/>
  <c r="CP16" i="8"/>
  <c r="DF16" i="8" s="1"/>
  <c r="CQ16" i="8"/>
  <c r="DG16" i="8" s="1"/>
  <c r="CR16" i="8"/>
  <c r="DH16" i="8" s="1"/>
  <c r="CT16" i="8"/>
  <c r="BM16" i="8"/>
  <c r="CC16" i="8" s="1"/>
  <c r="BQ16" i="8"/>
  <c r="CG16" i="8" s="1"/>
  <c r="CM16" i="8"/>
  <c r="DC16" i="8" s="1"/>
  <c r="BO16" i="8"/>
  <c r="CE16" i="8" s="1"/>
  <c r="CS16" i="8"/>
  <c r="DI16" i="8" s="1"/>
  <c r="BP16" i="8"/>
  <c r="CF16" i="8" s="1"/>
  <c r="BR16" i="8"/>
  <c r="CH16" i="8" s="1"/>
  <c r="BK16" i="8"/>
  <c r="CA16" i="8" s="1"/>
  <c r="BL16" i="8"/>
  <c r="CB16" i="8" s="1"/>
  <c r="BJ16" i="8"/>
  <c r="BZ16" i="8" s="1"/>
  <c r="BN16" i="8"/>
  <c r="CD16" i="8" s="1"/>
  <c r="CL16" i="8"/>
  <c r="DB16" i="8" s="1"/>
  <c r="CO35" i="8"/>
  <c r="DE35" i="8" s="1"/>
  <c r="CP35" i="8"/>
  <c r="CS35" i="8"/>
  <c r="CT35" i="8"/>
  <c r="DJ35" i="8" s="1"/>
  <c r="CM35" i="8"/>
  <c r="CN35" i="8"/>
  <c r="BL35" i="8"/>
  <c r="CB35" i="8" s="1"/>
  <c r="CQ35" i="8"/>
  <c r="DG35" i="8" s="1"/>
  <c r="BM35" i="8"/>
  <c r="CC35" i="8" s="1"/>
  <c r="CR35" i="8"/>
  <c r="DH35" i="8" s="1"/>
  <c r="BN35" i="8"/>
  <c r="CD35" i="8" s="1"/>
  <c r="BR35" i="8"/>
  <c r="CH35" i="8" s="1"/>
  <c r="BJ35" i="8"/>
  <c r="BK35" i="8"/>
  <c r="CA35" i="8" s="1"/>
  <c r="BP35" i="8"/>
  <c r="CF35" i="8" s="1"/>
  <c r="BQ35" i="8"/>
  <c r="CG35" i="8" s="1"/>
  <c r="BO35" i="8"/>
  <c r="CE35" i="8" s="1"/>
  <c r="CL35" i="8"/>
  <c r="DB35" i="8" s="1"/>
  <c r="CN8" i="8"/>
  <c r="DD8" i="8" s="1"/>
  <c r="CO8" i="8"/>
  <c r="CP8" i="8"/>
  <c r="CQ8" i="8"/>
  <c r="DG8" i="8" s="1"/>
  <c r="CR8" i="8"/>
  <c r="DH8" i="8" s="1"/>
  <c r="CS8" i="8"/>
  <c r="DI8" i="8" s="1"/>
  <c r="CM8" i="8"/>
  <c r="DC8" i="8" s="1"/>
  <c r="BM8" i="8"/>
  <c r="CC8" i="8" s="1"/>
  <c r="CT8" i="8"/>
  <c r="DJ8" i="8" s="1"/>
  <c r="BN8" i="8"/>
  <c r="CD8" i="8" s="1"/>
  <c r="BQ8" i="8"/>
  <c r="CG8" i="8" s="1"/>
  <c r="CL8" i="8"/>
  <c r="DB8" i="8" s="1"/>
  <c r="BJ8" i="8"/>
  <c r="BZ8" i="8" s="1"/>
  <c r="BK8" i="8"/>
  <c r="CA8" i="8" s="1"/>
  <c r="BL8" i="8"/>
  <c r="CB8" i="8" s="1"/>
  <c r="BP8" i="8"/>
  <c r="CF8" i="8" s="1"/>
  <c r="BR8" i="8"/>
  <c r="CH8" i="8" s="1"/>
  <c r="BO8" i="8"/>
  <c r="CE8" i="8" s="1"/>
  <c r="CM53" i="8"/>
  <c r="DC53" i="8" s="1"/>
  <c r="CN53" i="8"/>
  <c r="DD53" i="8" s="1"/>
  <c r="CR53" i="8"/>
  <c r="DH53" i="8" s="1"/>
  <c r="CS53" i="8"/>
  <c r="DI53" i="8" s="1"/>
  <c r="CL53" i="8"/>
  <c r="DB53" i="8" s="1"/>
  <c r="CO53" i="8"/>
  <c r="CP53" i="8"/>
  <c r="DF53" i="8" s="1"/>
  <c r="CQ53" i="8"/>
  <c r="DG53" i="8" s="1"/>
  <c r="BQ53" i="8"/>
  <c r="CG53" i="8" s="1"/>
  <c r="BL53" i="8"/>
  <c r="CB53" i="8" s="1"/>
  <c r="BM53" i="8"/>
  <c r="CC53" i="8" s="1"/>
  <c r="CT53" i="8"/>
  <c r="BJ53" i="8"/>
  <c r="BZ53" i="8" s="1"/>
  <c r="BR53" i="8"/>
  <c r="CH53" i="8" s="1"/>
  <c r="BK53" i="8"/>
  <c r="CA53" i="8" s="1"/>
  <c r="BN53" i="8"/>
  <c r="CD53" i="8" s="1"/>
  <c r="BO53" i="8"/>
  <c r="CE53" i="8" s="1"/>
  <c r="BP53" i="8"/>
  <c r="CF53" i="8" s="1"/>
  <c r="CX38" i="8"/>
  <c r="DC38" i="8" s="1"/>
  <c r="CX23" i="8"/>
  <c r="DC23" i="8" s="1"/>
  <c r="CX18" i="8"/>
  <c r="CX33" i="8"/>
  <c r="DF33" i="8" s="1"/>
  <c r="CX50" i="8"/>
  <c r="CX57" i="8"/>
  <c r="DI57" i="8" s="1"/>
  <c r="CR40" i="8"/>
  <c r="CS40" i="8"/>
  <c r="DI40" i="8" s="1"/>
  <c r="CN40" i="8"/>
  <c r="DD40" i="8" s="1"/>
  <c r="CM40" i="8"/>
  <c r="DC40" i="8" s="1"/>
  <c r="CO40" i="8"/>
  <c r="DE40" i="8" s="1"/>
  <c r="CT40" i="8"/>
  <c r="BO40" i="8"/>
  <c r="CE40" i="8" s="1"/>
  <c r="CL40" i="8"/>
  <c r="BP40" i="8"/>
  <c r="CF40" i="8" s="1"/>
  <c r="CP40" i="8"/>
  <c r="DF40" i="8" s="1"/>
  <c r="BQ40" i="8"/>
  <c r="CG40" i="8" s="1"/>
  <c r="BL40" i="8"/>
  <c r="CB40" i="8" s="1"/>
  <c r="BR40" i="8"/>
  <c r="CH40" i="8" s="1"/>
  <c r="BM40" i="8"/>
  <c r="CC40" i="8" s="1"/>
  <c r="CQ40" i="8"/>
  <c r="DG40" i="8" s="1"/>
  <c r="BN40" i="8"/>
  <c r="CD40" i="8" s="1"/>
  <c r="BK40" i="8"/>
  <c r="CA40" i="8" s="1"/>
  <c r="BJ40" i="8"/>
  <c r="BZ40" i="8" s="1"/>
  <c r="CS47" i="8"/>
  <c r="DI47" i="8" s="1"/>
  <c r="CL47" i="8"/>
  <c r="DB47" i="8" s="1"/>
  <c r="CT47" i="8"/>
  <c r="CO47" i="8"/>
  <c r="DE47" i="8" s="1"/>
  <c r="CN47" i="8"/>
  <c r="CP47" i="8"/>
  <c r="DF47" i="8" s="1"/>
  <c r="BP47" i="8"/>
  <c r="CF47" i="8" s="1"/>
  <c r="BQ47" i="8"/>
  <c r="CG47" i="8" s="1"/>
  <c r="CM47" i="8"/>
  <c r="BJ47" i="8"/>
  <c r="BZ47" i="8" s="1"/>
  <c r="BR47" i="8"/>
  <c r="CH47" i="8" s="1"/>
  <c r="BM47" i="8"/>
  <c r="CC47" i="8" s="1"/>
  <c r="CQ47" i="8"/>
  <c r="BN47" i="8"/>
  <c r="CD47" i="8" s="1"/>
  <c r="CR47" i="8"/>
  <c r="DH47" i="8" s="1"/>
  <c r="BO47" i="8"/>
  <c r="CE47" i="8" s="1"/>
  <c r="BK47" i="8"/>
  <c r="CA47" i="8" s="1"/>
  <c r="BL47" i="8"/>
  <c r="CB47" i="8" s="1"/>
  <c r="CM9" i="8"/>
  <c r="CN9" i="8"/>
  <c r="DD9" i="8" s="1"/>
  <c r="CO9" i="8"/>
  <c r="DE9" i="8" s="1"/>
  <c r="CP9" i="8"/>
  <c r="DF9" i="8" s="1"/>
  <c r="CQ9" i="8"/>
  <c r="DG9" i="8" s="1"/>
  <c r="BL9" i="8"/>
  <c r="CB9" i="8" s="1"/>
  <c r="BM9" i="8"/>
  <c r="CC9" i="8" s="1"/>
  <c r="CS9" i="8"/>
  <c r="DI9" i="8" s="1"/>
  <c r="BP9" i="8"/>
  <c r="CF9" i="8" s="1"/>
  <c r="BJ9" i="8"/>
  <c r="BZ9" i="8" s="1"/>
  <c r="BK9" i="8"/>
  <c r="CA9" i="8" s="1"/>
  <c r="BN9" i="8"/>
  <c r="CD9" i="8" s="1"/>
  <c r="CT9" i="8"/>
  <c r="DJ9" i="8" s="1"/>
  <c r="BO9" i="8"/>
  <c r="CE9" i="8" s="1"/>
  <c r="BQ9" i="8"/>
  <c r="CG9" i="8" s="1"/>
  <c r="BR9" i="8"/>
  <c r="CH9" i="8" s="1"/>
  <c r="CL9" i="8"/>
  <c r="DB9" i="8" s="1"/>
  <c r="CR9" i="8"/>
  <c r="CP6" i="8"/>
  <c r="DF6" i="8" s="1"/>
  <c r="CQ6" i="8"/>
  <c r="DG6" i="8" s="1"/>
  <c r="CR6" i="8"/>
  <c r="DH6" i="8" s="1"/>
  <c r="CS6" i="8"/>
  <c r="DI6" i="8" s="1"/>
  <c r="CT6" i="8"/>
  <c r="CL6" i="8"/>
  <c r="BO6" i="8"/>
  <c r="CE6" i="8" s="1"/>
  <c r="CM6" i="8"/>
  <c r="BP6" i="8"/>
  <c r="CF6" i="8" s="1"/>
  <c r="BK6" i="8"/>
  <c r="CA6" i="8" s="1"/>
  <c r="BL6" i="8"/>
  <c r="CB6" i="8" s="1"/>
  <c r="BM6" i="8"/>
  <c r="CC6" i="8" s="1"/>
  <c r="BN6" i="8"/>
  <c r="CD6" i="8" s="1"/>
  <c r="CN6" i="8"/>
  <c r="DD6" i="8" s="1"/>
  <c r="CO6" i="8"/>
  <c r="DE6" i="8" s="1"/>
  <c r="BQ6" i="8"/>
  <c r="CG6" i="8" s="1"/>
  <c r="BR6" i="8"/>
  <c r="CH6" i="8" s="1"/>
  <c r="BJ6" i="8"/>
  <c r="BZ6" i="8" s="1"/>
  <c r="CM21" i="8"/>
  <c r="CN21" i="8"/>
  <c r="DD21" i="8" s="1"/>
  <c r="CQ21" i="8"/>
  <c r="DG21" i="8" s="1"/>
  <c r="CR21" i="8"/>
  <c r="DH21" i="8" s="1"/>
  <c r="BP21" i="8"/>
  <c r="CF21" i="8" s="1"/>
  <c r="CS21" i="8"/>
  <c r="BL21" i="8"/>
  <c r="CB21" i="8" s="1"/>
  <c r="CP21" i="8"/>
  <c r="DF21" i="8" s="1"/>
  <c r="BM21" i="8"/>
  <c r="CC21" i="8" s="1"/>
  <c r="CT21" i="8"/>
  <c r="DJ21" i="8" s="1"/>
  <c r="BN21" i="8"/>
  <c r="CD21" i="8" s="1"/>
  <c r="BO21" i="8"/>
  <c r="CE21" i="8" s="1"/>
  <c r="CL21" i="8"/>
  <c r="BJ21" i="8"/>
  <c r="BZ21" i="8" s="1"/>
  <c r="CO21" i="8"/>
  <c r="BK21" i="8"/>
  <c r="CA21" i="8" s="1"/>
  <c r="BR21" i="8"/>
  <c r="CH21" i="8" s="1"/>
  <c r="BQ21" i="8"/>
  <c r="CG21" i="8" s="1"/>
  <c r="CN44" i="8"/>
  <c r="DD44" i="8" s="1"/>
  <c r="CO44" i="8"/>
  <c r="DE44" i="8" s="1"/>
  <c r="CR44" i="8"/>
  <c r="DH44" i="8" s="1"/>
  <c r="CP44" i="8"/>
  <c r="CQ44" i="8"/>
  <c r="CM44" i="8"/>
  <c r="BK44" i="8"/>
  <c r="CA44" i="8" s="1"/>
  <c r="CS44" i="8"/>
  <c r="DI44" i="8" s="1"/>
  <c r="BL44" i="8"/>
  <c r="CB44" i="8" s="1"/>
  <c r="CT44" i="8"/>
  <c r="DJ44" i="8" s="1"/>
  <c r="BM44" i="8"/>
  <c r="CC44" i="8" s="1"/>
  <c r="BO44" i="8"/>
  <c r="CE44" i="8" s="1"/>
  <c r="CL44" i="8"/>
  <c r="BP44" i="8"/>
  <c r="CF44" i="8" s="1"/>
  <c r="BR44" i="8"/>
  <c r="CH44" i="8" s="1"/>
  <c r="BQ44" i="8"/>
  <c r="CG44" i="8" s="1"/>
  <c r="BJ44" i="8"/>
  <c r="BZ44" i="8" s="1"/>
  <c r="BN44" i="8"/>
  <c r="CD44" i="8" s="1"/>
  <c r="CQ59" i="8"/>
  <c r="CR59" i="8"/>
  <c r="DH59" i="8" s="1"/>
  <c r="CM59" i="8"/>
  <c r="CO59" i="8"/>
  <c r="DE59" i="8" s="1"/>
  <c r="CP59" i="8"/>
  <c r="DF59" i="8" s="1"/>
  <c r="CS59" i="8"/>
  <c r="BK59" i="8"/>
  <c r="CA59" i="8" s="1"/>
  <c r="CN59" i="8"/>
  <c r="DD59" i="8" s="1"/>
  <c r="BN59" i="8"/>
  <c r="CD59" i="8" s="1"/>
  <c r="CT59" i="8"/>
  <c r="DJ59" i="8" s="1"/>
  <c r="BO59" i="8"/>
  <c r="CE59" i="8" s="1"/>
  <c r="BL59" i="8"/>
  <c r="CB59" i="8" s="1"/>
  <c r="CL59" i="8"/>
  <c r="BM59" i="8"/>
  <c r="CC59" i="8" s="1"/>
  <c r="BJ59" i="8"/>
  <c r="BZ59" i="8" s="1"/>
  <c r="BP59" i="8"/>
  <c r="CF59" i="8" s="1"/>
  <c r="BQ59" i="8"/>
  <c r="CG59" i="8" s="1"/>
  <c r="BR59" i="8"/>
  <c r="CH59" i="8" s="1"/>
  <c r="DE34" i="8"/>
  <c r="DI4" i="8"/>
  <c r="DG4" i="8"/>
  <c r="DE4" i="8"/>
  <c r="DH61" i="8"/>
  <c r="DC57" i="8"/>
  <c r="CF43" i="8"/>
  <c r="CB14" i="8"/>
  <c r="CX14" i="8"/>
  <c r="DC14" i="8" s="1"/>
  <c r="CG55" i="8"/>
  <c r="CA25" i="8"/>
  <c r="CC54" i="8"/>
  <c r="CA17" i="8"/>
  <c r="CX24" i="8"/>
  <c r="CA31" i="8"/>
  <c r="CB57" i="8"/>
  <c r="CE43" i="8"/>
  <c r="CF55" i="8"/>
  <c r="CC25" i="8"/>
  <c r="CE54" i="8"/>
  <c r="CH31" i="8"/>
  <c r="CD48" i="8"/>
  <c r="CX48" i="8"/>
  <c r="DF48" i="8" s="1"/>
  <c r="CA57" i="8"/>
  <c r="DG39" i="8"/>
  <c r="CX55" i="8"/>
  <c r="CF25" i="8"/>
  <c r="CG17" i="8"/>
  <c r="CB24" i="8"/>
  <c r="CB52" i="8"/>
  <c r="CB5" i="8"/>
  <c r="CX5" i="8"/>
  <c r="DE46" i="8"/>
  <c r="CX28" i="8"/>
  <c r="CD55" i="8"/>
  <c r="CD25" i="8"/>
  <c r="CB54" i="8"/>
  <c r="CF17" i="8"/>
  <c r="CA5" i="8"/>
  <c r="CH48" i="8"/>
  <c r="DI59" i="8"/>
  <c r="CH43" i="8"/>
  <c r="CD29" i="8"/>
  <c r="CX29" i="8"/>
  <c r="CF14" i="8"/>
  <c r="CH25" i="8"/>
  <c r="CX25" i="8"/>
  <c r="CH54" i="8"/>
  <c r="CE17" i="8"/>
  <c r="CG24" i="8"/>
  <c r="CB31" i="8"/>
  <c r="DJ33" i="8"/>
  <c r="DE55" i="8"/>
  <c r="DJ50" i="8"/>
  <c r="CC43" i="8"/>
  <c r="CA55" i="8"/>
  <c r="CE25" i="8"/>
  <c r="CG54" i="8"/>
  <c r="DE41" i="8"/>
  <c r="CF24" i="8"/>
  <c r="CE31" i="8"/>
  <c r="DE39" i="8"/>
  <c r="DI49" i="8"/>
  <c r="DE53" i="8"/>
  <c r="DJ11" i="8"/>
  <c r="DI11" i="8"/>
  <c r="DH60" i="8"/>
  <c r="DH45" i="8"/>
  <c r="DH37" i="8"/>
  <c r="DG52" i="8"/>
  <c r="DF32" i="8"/>
  <c r="DH10" i="8"/>
  <c r="DJ7" i="8"/>
  <c r="DG10" i="8"/>
  <c r="DI10" i="8"/>
  <c r="DG13" i="8"/>
  <c r="DD13" i="8"/>
  <c r="DC13" i="8"/>
  <c r="DE7" i="8"/>
  <c r="DC35" i="8"/>
  <c r="DH57" i="8"/>
  <c r="DI35" i="8"/>
  <c r="DE18" i="8"/>
  <c r="DC52" i="8"/>
  <c r="DC33" i="8"/>
  <c r="DD52" i="8"/>
  <c r="DG33" i="8"/>
  <c r="DE33" i="8"/>
  <c r="DH46" i="8"/>
  <c r="DF49" i="8"/>
  <c r="DH9" i="8"/>
  <c r="DD34" i="8"/>
  <c r="DG59" i="8"/>
  <c r="DC59" i="8"/>
  <c r="DC63" i="8"/>
  <c r="DF63" i="8"/>
  <c r="DI63" i="8"/>
  <c r="DE62" i="8"/>
  <c r="DC49" i="8"/>
  <c r="DE8" i="8"/>
  <c r="DF8" i="8"/>
  <c r="DE63" i="8"/>
  <c r="DJ63" i="8"/>
  <c r="DJ49" i="8"/>
  <c r="DE49" i="8"/>
  <c r="DG12" i="8"/>
  <c r="DJ28" i="8"/>
  <c r="DF27" i="8"/>
  <c r="DE27" i="8"/>
  <c r="DH12" i="8"/>
  <c r="DD27" i="8"/>
  <c r="DE12" i="8"/>
  <c r="DH27" i="8"/>
  <c r="DD12" i="8"/>
  <c r="DE38" i="8"/>
  <c r="DG45" i="8"/>
  <c r="DF45" i="8"/>
  <c r="DI32" i="8"/>
  <c r="DI21" i="8"/>
  <c r="DC44" i="8"/>
  <c r="DJ45" i="8"/>
  <c r="DG32" i="8"/>
  <c r="DH36" i="8"/>
  <c r="DD37" i="8"/>
  <c r="DE32" i="8"/>
  <c r="DG38" i="8"/>
  <c r="DD26" i="8"/>
  <c r="DH20" i="8"/>
  <c r="DE20" i="8"/>
  <c r="DH32" i="8"/>
  <c r="DC7" i="8"/>
  <c r="DE26" i="8"/>
  <c r="DF38" i="8"/>
  <c r="DF44" i="8"/>
  <c r="DE21" i="8"/>
  <c r="DI26" i="8"/>
  <c r="DC37" i="8"/>
  <c r="DE60" i="8"/>
  <c r="DD17" i="8"/>
  <c r="DJ6" i="8"/>
  <c r="DI30" i="8"/>
  <c r="DF17" i="8"/>
  <c r="DJ40" i="8"/>
  <c r="DF35" i="8"/>
  <c r="DE52" i="8"/>
  <c r="DC43" i="8"/>
  <c r="DJ19" i="8"/>
  <c r="DJ16" i="8"/>
  <c r="DE30" i="8"/>
  <c r="DC19" i="8"/>
  <c r="DJ39" i="8"/>
  <c r="DJ53" i="8"/>
  <c r="DI17" i="8"/>
  <c r="DG19" i="8"/>
  <c r="DJ17" i="8"/>
  <c r="DG17" i="8"/>
  <c r="DG30" i="8"/>
  <c r="DJ51" i="8"/>
  <c r="DD35" i="8"/>
  <c r="DH40" i="8"/>
  <c r="DC17" i="8"/>
  <c r="DF43" i="8"/>
  <c r="DF50" i="8"/>
  <c r="DE50" i="8"/>
  <c r="DI50" i="8"/>
  <c r="DF58" i="8"/>
  <c r="DG58" i="8"/>
  <c r="DC41" i="8"/>
  <c r="DC47" i="8"/>
  <c r="DD47" i="8"/>
  <c r="DJ47" i="8"/>
  <c r="DG47" i="8"/>
  <c r="DE15" i="8"/>
  <c r="DI34" i="8"/>
  <c r="DH15" i="8"/>
  <c r="DE58" i="8"/>
  <c r="DI48" i="8"/>
  <c r="DJ48" i="8"/>
  <c r="DE48" i="8"/>
  <c r="DJ56" i="8"/>
  <c r="DC56" i="8"/>
  <c r="DJ34" i="8"/>
  <c r="DF41" i="8"/>
  <c r="DD41" i="8"/>
  <c r="DI56" i="8"/>
  <c r="DG15" i="8"/>
  <c r="DH34" i="8"/>
  <c r="DC55" i="8"/>
  <c r="DJ20" i="8"/>
  <c r="DH50" i="8"/>
  <c r="DI62" i="8"/>
  <c r="DG43" i="8"/>
  <c r="DI46" i="8"/>
  <c r="DD60" i="8"/>
  <c r="DJ54" i="8"/>
  <c r="DG36" i="8"/>
  <c r="DE43" i="8"/>
  <c r="DF28" i="8"/>
  <c r="DI14" i="8"/>
  <c r="DH41" i="8"/>
  <c r="DI60" i="8"/>
  <c r="DI43" i="8"/>
  <c r="DD36" i="8"/>
  <c r="DG62" i="8"/>
  <c r="DF60" i="8"/>
  <c r="DC36" i="8"/>
  <c r="DI39" i="8"/>
  <c r="DC39" i="8"/>
  <c r="DJ30" i="8"/>
  <c r="DF36" i="8"/>
  <c r="DC34" i="8"/>
  <c r="DJ62" i="8"/>
  <c r="DG41" i="8"/>
  <c r="DI42" i="8"/>
  <c r="DG37" i="8"/>
  <c r="DI54" i="8"/>
  <c r="DC54" i="8"/>
  <c r="DH4" i="8"/>
  <c r="ED35" i="8"/>
  <c r="BZ38" i="8"/>
  <c r="BZ43" i="8"/>
  <c r="ED24" i="8"/>
  <c r="ED20" i="8"/>
  <c r="DB36" i="8"/>
  <c r="BZ36" i="8"/>
  <c r="ED52" i="8"/>
  <c r="DB45" i="8"/>
  <c r="BZ35" i="8"/>
  <c r="DB6" i="8"/>
  <c r="ED14" i="8"/>
  <c r="ED46" i="8"/>
  <c r="ED62" i="8"/>
  <c r="BZ55" i="8"/>
  <c r="ED48" i="8"/>
  <c r="BZ48" i="8"/>
  <c r="BZ60" i="8"/>
  <c r="DB17" i="8"/>
  <c r="DB57" i="8"/>
  <c r="BZ13" i="8"/>
  <c r="DB26" i="8"/>
  <c r="DB34" i="8"/>
  <c r="BZ42" i="8"/>
  <c r="ED58" i="8"/>
  <c r="DB43" i="8"/>
  <c r="BZ7" i="8"/>
  <c r="ED60" i="8"/>
  <c r="DB62" i="8"/>
  <c r="BZ58" i="8"/>
  <c r="ED23" i="8"/>
  <c r="ED31" i="8"/>
  <c r="ED55" i="8"/>
  <c r="DB63" i="8"/>
  <c r="BZ63" i="8"/>
  <c r="ED32" i="8"/>
  <c r="BZ32" i="8"/>
  <c r="DB48" i="8"/>
  <c r="ED44" i="8"/>
  <c r="BZ37" i="8"/>
  <c r="BZ50" i="8"/>
  <c r="ED26" i="8"/>
  <c r="DB58" i="8"/>
  <c r="BZ62" i="8"/>
  <c r="DB19" i="8"/>
  <c r="ED43" i="8"/>
  <c r="ED51" i="8"/>
  <c r="ED27" i="8"/>
  <c r="DB28" i="8"/>
  <c r="DB21" i="8"/>
  <c r="ED37" i="8"/>
  <c r="ED5" i="8"/>
  <c r="ED6" i="8"/>
  <c r="ED30" i="8"/>
  <c r="ED38" i="8"/>
  <c r="ED17" i="8"/>
  <c r="ED41" i="8"/>
  <c r="ED49" i="8"/>
  <c r="DB27" i="8"/>
  <c r="ED12" i="8"/>
  <c r="ED28" i="8"/>
  <c r="DB44" i="8"/>
  <c r="BZ33" i="8"/>
  <c r="ED7" i="8"/>
  <c r="ED15" i="8"/>
  <c r="ED39" i="8"/>
  <c r="ED47" i="8"/>
  <c r="BZ19" i="8"/>
  <c r="DB40" i="8"/>
  <c r="ED16" i="8"/>
  <c r="ED56" i="8"/>
  <c r="ED21" i="8"/>
  <c r="DB37" i="8"/>
  <c r="ED53" i="8"/>
  <c r="ED8" i="8"/>
  <c r="ED61" i="8"/>
  <c r="ED22" i="8"/>
  <c r="ED54" i="8"/>
  <c r="BZ28" i="8"/>
  <c r="ED9" i="8"/>
  <c r="DB41" i="8"/>
  <c r="DB10" i="8"/>
  <c r="ED18" i="8"/>
  <c r="ED42" i="8"/>
  <c r="ED50" i="8"/>
  <c r="DB11" i="8"/>
  <c r="ED19" i="8"/>
  <c r="ED4" i="8"/>
  <c r="BZ14" i="8"/>
  <c r="BZ39" i="8"/>
  <c r="DB20" i="8"/>
  <c r="ED36" i="8"/>
  <c r="DB52" i="8"/>
  <c r="BZ56" i="8"/>
  <c r="BZ49" i="8"/>
  <c r="BZ26" i="8"/>
  <c r="DB56" i="8"/>
  <c r="BZ22" i="8"/>
  <c r="ED13" i="8"/>
  <c r="ED29" i="8"/>
  <c r="ED45" i="8"/>
  <c r="DB22" i="8"/>
  <c r="BZ34" i="8"/>
  <c r="BZ27" i="8"/>
  <c r="ED25" i="8"/>
  <c r="ED33" i="8"/>
  <c r="ED57" i="8"/>
  <c r="BZ29" i="8"/>
  <c r="ED10" i="8"/>
  <c r="ED34" i="8"/>
  <c r="DB42" i="8"/>
  <c r="ED11" i="8"/>
  <c r="DB59" i="8"/>
  <c r="ED59" i="8"/>
  <c r="DB32" i="8"/>
  <c r="ED40" i="8"/>
  <c r="DB39" i="8"/>
  <c r="ED63" i="8"/>
  <c r="DE31" i="8" l="1"/>
  <c r="DI5" i="8"/>
  <c r="DG54" i="8"/>
  <c r="DI61" i="8"/>
  <c r="DJ55" i="8"/>
  <c r="DE13" i="8"/>
  <c r="DC29" i="8"/>
  <c r="DJ4" i="8"/>
  <c r="DJ23" i="8"/>
  <c r="DB23" i="8"/>
  <c r="DC31" i="8"/>
  <c r="DF13" i="8"/>
  <c r="DH28" i="8"/>
  <c r="DF57" i="8"/>
  <c r="DG23" i="8"/>
  <c r="DH13" i="8"/>
  <c r="DB31" i="8"/>
  <c r="DE23" i="8"/>
  <c r="DB55" i="8"/>
  <c r="DJ38" i="8"/>
  <c r="DB51" i="8"/>
  <c r="DI23" i="8"/>
  <c r="DD32" i="8"/>
  <c r="DI31" i="8"/>
  <c r="DG55" i="8"/>
  <c r="DD51" i="8"/>
  <c r="DI55" i="8"/>
  <c r="DG48" i="8"/>
  <c r="DH31" i="8"/>
  <c r="DG31" i="8"/>
  <c r="DD38" i="8"/>
  <c r="DF25" i="8"/>
  <c r="DF61" i="8"/>
  <c r="DH23" i="8"/>
  <c r="DH54" i="8"/>
  <c r="DD23" i="8"/>
  <c r="DG51" i="8"/>
  <c r="DB4" i="8"/>
  <c r="DB54" i="8"/>
  <c r="DB38" i="8"/>
  <c r="DF54" i="8"/>
  <c r="DF55" i="8"/>
  <c r="DG24" i="8"/>
  <c r="DC18" i="8"/>
  <c r="DD4" i="8"/>
  <c r="DF23" i="8"/>
  <c r="DB25" i="8"/>
  <c r="DI29" i="8"/>
  <c r="DE29" i="8"/>
  <c r="DD28" i="8"/>
  <c r="DG29" i="8"/>
  <c r="DD24" i="8"/>
  <c r="DJ25" i="8"/>
  <c r="DH14" i="8"/>
  <c r="DD25" i="8"/>
  <c r="DD29" i="8"/>
  <c r="DJ29" i="8"/>
  <c r="DH24" i="8"/>
  <c r="DJ24" i="8"/>
  <c r="DG25" i="8"/>
  <c r="DI28" i="8"/>
  <c r="DJ14" i="8"/>
  <c r="DF24" i="8"/>
  <c r="DH29" i="8"/>
  <c r="DJ5" i="8"/>
  <c r="DB29" i="8"/>
  <c r="DC24" i="8"/>
  <c r="DI25" i="8"/>
  <c r="DE24" i="8"/>
  <c r="DD48" i="8"/>
  <c r="DE25" i="8"/>
  <c r="DI24" i="8"/>
  <c r="DE5" i="8"/>
  <c r="DE14" i="8"/>
  <c r="DD5" i="8"/>
  <c r="DG28" i="8"/>
  <c r="DF5" i="8"/>
  <c r="DG5" i="8"/>
  <c r="DC5" i="8"/>
  <c r="DH5" i="8"/>
  <c r="DB5" i="8"/>
  <c r="DH25" i="8"/>
</calcChain>
</file>

<file path=xl/sharedStrings.xml><?xml version="1.0" encoding="utf-8"?>
<sst xmlns="http://schemas.openxmlformats.org/spreadsheetml/2006/main" count="1786" uniqueCount="129">
  <si>
    <t>Machine</t>
  </si>
  <si>
    <t>Eu.product</t>
  </si>
  <si>
    <t>Metric</t>
  </si>
  <si>
    <t>Start Date</t>
  </si>
  <si>
    <t>End Date</t>
  </si>
  <si>
    <t>Africa &amp; Asia (ex China)</t>
  </si>
  <si>
    <t>North America</t>
  </si>
  <si>
    <t>South America</t>
  </si>
  <si>
    <t>Europe</t>
  </si>
  <si>
    <t>Oceania</t>
  </si>
  <si>
    <t>China</t>
  </si>
  <si>
    <t>World</t>
  </si>
  <si>
    <t>ND</t>
  </si>
  <si>
    <t>Category</t>
  </si>
  <si>
    <t>Africa</t>
  </si>
  <si>
    <t>Asia (ex China)</t>
  </si>
  <si>
    <t>GCC</t>
  </si>
  <si>
    <t>AC</t>
  </si>
  <si>
    <t>DC</t>
  </si>
  <si>
    <t>Year</t>
  </si>
  <si>
    <t>AC/DC</t>
  </si>
  <si>
    <t>Cleaned Data</t>
  </si>
  <si>
    <t>Raw Data</t>
  </si>
  <si>
    <t>kWh/ton Al</t>
  </si>
  <si>
    <t>HH Min [kWh/kg Al]</t>
  </si>
  <si>
    <t>HH Min [kWh/ton Al]</t>
  </si>
  <si>
    <t>HH Min [MJ/kg Al]</t>
  </si>
  <si>
    <t>HH Min [MJ/ton Al]</t>
  </si>
  <si>
    <t>https://www.sciencedirect.com/science/article/pii/S2666202719300072</t>
  </si>
  <si>
    <t>https://www1.eere.energy.gov/manufacturing/resources/aluminum/pdfs/al_theoretical.pdf</t>
  </si>
  <si>
    <t>Source</t>
  </si>
  <si>
    <t>IAI (2020)</t>
  </si>
  <si>
    <t>Eta.fu</t>
  </si>
  <si>
    <t>Smelting energy [kWh/ton Al]</t>
  </si>
  <si>
    <t>Smelting energy [kWh/kg Al]</t>
  </si>
  <si>
    <t xml:space="preserve">Eta.fu </t>
  </si>
  <si>
    <t>Extrapolating energy intensity values</t>
  </si>
  <si>
    <t>Phi.u</t>
  </si>
  <si>
    <t>Michalakakis et al (In publication) - Calculating the Chemical Exergy of Materials</t>
  </si>
  <si>
    <r>
      <rPr>
        <sz val="10"/>
        <color rgb="FF0070C0"/>
        <rFont val="Arial"/>
        <family val="2"/>
      </rPr>
      <t xml:space="preserve">DOE (2007), </t>
    </r>
    <r>
      <rPr>
        <sz val="10"/>
        <color rgb="FFFF0000"/>
        <rFont val="Arial"/>
        <family val="2"/>
      </rPr>
      <t>Indexed to North America</t>
    </r>
  </si>
  <si>
    <t xml:space="preserve">Phi.u </t>
  </si>
  <si>
    <t>All</t>
  </si>
  <si>
    <t>Balomenos et al (2011)  - Energy and Exergy Analysis of the Primary
Aluminum Production Processes: A Review on
Current and Future Sustainability</t>
  </si>
  <si>
    <t>Chemical Exergy Aluminiuim [MJ/kg]</t>
  </si>
  <si>
    <t>Chemical Exergy Aluminiuim [GJ/ton]</t>
  </si>
  <si>
    <t>Chemical Exergy Aluminiuim oxide (Aluminia) [MJ/kg]</t>
  </si>
  <si>
    <t>Chemical Exergy Aluminiuim oxide (Aluminia) [GJ/ton]</t>
  </si>
  <si>
    <t xml:space="preserve">Eta.X.fu </t>
  </si>
  <si>
    <t>Eta.X.fu</t>
  </si>
  <si>
    <t>Specific energy [MJ/kg]</t>
  </si>
  <si>
    <t>https://en.wikipedia.org/wiki/Energy_density</t>
  </si>
  <si>
    <t>Theoretical Minimum Method</t>
  </si>
  <si>
    <t>Chemical Energy method</t>
  </si>
  <si>
    <t>Full Exergy Analysis method</t>
  </si>
  <si>
    <t>Original method</t>
  </si>
  <si>
    <t>Carbothermic reduction</t>
  </si>
  <si>
    <t>Hall-Heroult Process</t>
  </si>
  <si>
    <t>CT Min [kWh/kg Al]</t>
  </si>
  <si>
    <t>CT Min [MJ/kg Al]</t>
  </si>
  <si>
    <t>CT Min [kWh/ton Al]</t>
  </si>
  <si>
    <t>CT Min [MJ/ton Al]</t>
  </si>
  <si>
    <t>CT Process Temp [K]</t>
  </si>
  <si>
    <t>HH Process Temp [K]</t>
  </si>
  <si>
    <t>Minimum</t>
  </si>
  <si>
    <t>Chemical Energy</t>
  </si>
  <si>
    <t>Converting to GJ/ton</t>
  </si>
  <si>
    <t>Chemical Exergy Carbon Anodes [GJ/ton]</t>
  </si>
  <si>
    <t>Theoretical Minimum [GJ/ton]</t>
  </si>
  <si>
    <t>Specific Energy (LHV) Aluminimum [GJ/ton]</t>
  </si>
  <si>
    <t>Chemical Exergy Carbon Anodes [MJ/kg]</t>
  </si>
  <si>
    <t>Carbon (C)</t>
  </si>
  <si>
    <t>Substance</t>
  </si>
  <si>
    <t>Chemical Exergy [kJ/kg]</t>
  </si>
  <si>
    <t>Chemical Exergy [GJ/ton]</t>
  </si>
  <si>
    <t>IAI (International Aluminum Institute) (2020), Current IAI Statistics, http://www.world-Aluminum.org/statistics/</t>
  </si>
  <si>
    <t>Chemical Exergy Aluminum oxide [GJ/ton]</t>
  </si>
  <si>
    <t>Chemical Exergy Aluminum [GJ/ton]</t>
  </si>
  <si>
    <t>Aluminum (Al)</t>
  </si>
  <si>
    <t>Aluminum oxide (Al2O3)</t>
  </si>
  <si>
    <t>Aluminum Chemical Exergy [kJ/kg]</t>
  </si>
  <si>
    <t>Aluminum Chemical Exergy [kWh/ton]</t>
  </si>
  <si>
    <t>Aluminum Chemical Exergy [GJ/ton]</t>
  </si>
  <si>
    <t>DOE (2007) - U.S. Energy requirements for Aluminum production</t>
  </si>
  <si>
    <t>Aluminum Oxide (Al2O3)</t>
  </si>
  <si>
    <t>Brough, D. and Jouhara, H., 2020. The Aluminum industry: A review on state-of-the-art technologies, environmental impacts and possibilities for waste heat recovery. International Journal of Thermofluids, p.100007.</t>
  </si>
  <si>
    <t>https://www.researchgate.net/publication/315669183_Rolling_Out_Aluminum_to_Meet_IPCC_2050_-_A_Dynamic_MFA_Approach_for_Greenhouse_Gas_Emission_Projections_for_the_Aluminum_Industry</t>
  </si>
  <si>
    <t>Chemical Exergy of materials per ton of Aluminum (Balomenos, 2011)</t>
  </si>
  <si>
    <t>GJ/ton</t>
  </si>
  <si>
    <t>Energy Intensities</t>
  </si>
  <si>
    <t>Energy Efficiencies</t>
  </si>
  <si>
    <t>Exergy-to-Energy Ratios</t>
  </si>
  <si>
    <t>Exergy Efficiencies</t>
  </si>
  <si>
    <t>DOE (2017) - Bandwidth Study on Energy Use and Potential Energy Savings in the U.S. Aluminum Manufacturing</t>
  </si>
  <si>
    <t>https://www.energy.gov/sites/prod/files/2019/05/f62/Aluminum_bandwidth_study_2017.pdf</t>
  </si>
  <si>
    <t>Indian Ministry of Power (2015) - Aluminium</t>
  </si>
  <si>
    <t>https://beeindia.gov.in/sites/default/files/Aluminium.pdf</t>
  </si>
  <si>
    <t>Country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</si>
  <si>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</si>
  <si>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</si>
  <si>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</si>
  <si>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</si>
  <si>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</si>
  <si>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</si>
  <si>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</si>
  <si>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</si>
  <si>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}</t>
  </si>
  <si>
    <t xml:space="preserve">@misc{iai2021, </t>
  </si>
  <si>
    <t xml:space="preserve">  url={https://www.world-aluminium.org/statistics/}, </t>
  </si>
  <si>
    <t xml:space="preserve">  journal={Current IA Statistics}, </t>
  </si>
  <si>
    <t xml:space="preserve">  publisher={International Aluminium Institute (IAI)}, </t>
  </si>
  <si>
    <t xml:space="preserve">  year={2021}</t>
  </si>
  <si>
    <t>@article{doe2007aluminium,</t>
  </si>
  <si>
    <t xml:space="preserve">  title={U.S. Energy Requirements for Aluminum Production Historical Perspective, Theoretical Limits and Current Practices},</t>
  </si>
  <si>
    <t xml:space="preserve">  author={U.S. Department of Energy (DOE)},</t>
  </si>
  <si>
    <t>Electrolytic smelters</t>
  </si>
  <si>
    <t>HTH.960.C</t>
  </si>
  <si>
    <t>WRLD</t>
  </si>
  <si>
    <t>CHNM</t>
  </si>
  <si>
    <t>AFRI</t>
  </si>
  <si>
    <t>NAMR</t>
  </si>
  <si>
    <t>ASIA</t>
  </si>
  <si>
    <t>SAMR</t>
  </si>
  <si>
    <t>EURP</t>
  </si>
  <si>
    <t>OCEN</t>
  </si>
  <si>
    <t>MIDE</t>
  </si>
  <si>
    <t xml:space="preserve">  year={2007},</t>
  </si>
  <si>
    <t xml:space="preserve">  month={Feb},</t>
  </si>
  <si>
    <t xml:space="preserve">  url={https://www.energy.gov/eere/amo/downloads/us-energy-requirements-aluminum-production}</t>
  </si>
  <si>
    <t>IAI (2022)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</si>
</sst>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70C0"/>
      <name val="Arial"/>
      <family val="2"/>
    </font>
    <font>
      <sz val="12"/>
      <color theme="1"/>
      <name val="Times New Roman"/>
      <family val="1"/>
    </font>
    <font>
      <sz val="10"/>
      <name val="Arial"/>
      <family val="2"/>
    </font>
    <font>
      <b/>
      <sz val="2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9" fillId="0" borderId="0"/>
    <xf numFmtId="0" fontId="11" fillId="0" borderId="0" applyNumberFormat="0" applyFill="0" applyBorder="0" applyAlignment="0" applyProtection="0"/>
    <xf numFmtId="0" fontId="6" fillId="0" borderId="0"/>
  </cellStyleXfs>
  <cellXfs count="67">
    <xf numFmtId="0" fontId="0" fillId="0" borderId="0" xfId="0"/>
    <xf numFmtId="0" fontId="11" fillId="0" borderId="0" xfId="2"/>
    <xf numFmtId="0" fontId="6" fillId="0" borderId="0" xfId="3"/>
    <xf numFmtId="15" fontId="6" fillId="0" borderId="0" xfId="3" applyNumberFormat="1"/>
    <xf numFmtId="3" fontId="6" fillId="0" borderId="0" xfId="3" applyNumberFormat="1"/>
    <xf numFmtId="0" fontId="6" fillId="0" borderId="0" xfId="3" applyAlignment="1">
      <alignment horizontal="center"/>
    </xf>
    <xf numFmtId="3" fontId="6" fillId="0" borderId="0" xfId="3" applyNumberFormat="1" applyAlignment="1">
      <alignment horizontal="center"/>
    </xf>
    <xf numFmtId="0" fontId="6" fillId="0" borderId="1" xfId="3" applyBorder="1"/>
    <xf numFmtId="0" fontId="6" fillId="0" borderId="1" xfId="3" applyBorder="1" applyAlignment="1">
      <alignment horizontal="center"/>
    </xf>
    <xf numFmtId="10" fontId="6" fillId="0" borderId="0" xfId="3" applyNumberForma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3" applyFill="1" applyBorder="1"/>
    <xf numFmtId="0" fontId="8" fillId="2" borderId="1" xfId="3" applyFont="1" applyFill="1" applyBorder="1"/>
    <xf numFmtId="0" fontId="8" fillId="2" borderId="1" xfId="3" applyFont="1" applyFill="1" applyBorder="1" applyAlignment="1">
      <alignment horizontal="left"/>
    </xf>
    <xf numFmtId="0" fontId="6" fillId="2" borderId="1" xfId="3" applyFill="1" applyBorder="1" applyAlignment="1">
      <alignment horizontal="center"/>
    </xf>
    <xf numFmtId="0" fontId="8" fillId="2" borderId="0" xfId="3" applyFont="1" applyFill="1" applyAlignment="1">
      <alignment horizontal="left"/>
    </xf>
    <xf numFmtId="0" fontId="6" fillId="2" borderId="0" xfId="3" applyFill="1" applyAlignment="1">
      <alignment horizontal="left"/>
    </xf>
    <xf numFmtId="1" fontId="6" fillId="0" borderId="0" xfId="3" applyNumberFormat="1" applyAlignment="1">
      <alignment horizontal="center"/>
    </xf>
    <xf numFmtId="1" fontId="7" fillId="0" borderId="0" xfId="3" applyNumberFormat="1" applyFont="1" applyAlignment="1">
      <alignment horizontal="center"/>
    </xf>
    <xf numFmtId="1" fontId="13" fillId="0" borderId="0" xfId="3" applyNumberFormat="1" applyFont="1" applyAlignment="1">
      <alignment horizontal="center"/>
    </xf>
    <xf numFmtId="0" fontId="7" fillId="0" borderId="1" xfId="3" applyFont="1" applyBorder="1" applyAlignment="1">
      <alignment horizontal="center"/>
    </xf>
    <xf numFmtId="0" fontId="14" fillId="0" borderId="0" xfId="0" applyFont="1"/>
    <xf numFmtId="1" fontId="5" fillId="0" borderId="0" xfId="3" applyNumberFormat="1" applyFont="1" applyAlignment="1">
      <alignment horizontal="center"/>
    </xf>
    <xf numFmtId="0" fontId="5" fillId="0" borderId="0" xfId="3" applyFont="1" applyAlignment="1">
      <alignment horizontal="left"/>
    </xf>
    <xf numFmtId="0" fontId="5" fillId="0" borderId="0" xfId="3" applyFont="1" applyAlignment="1">
      <alignment horizontal="center"/>
    </xf>
    <xf numFmtId="0" fontId="12" fillId="0" borderId="0" xfId="0" applyFont="1"/>
    <xf numFmtId="0" fontId="1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" fontId="15" fillId="0" borderId="0" xfId="3" applyNumberFormat="1" applyFont="1" applyAlignment="1">
      <alignment horizontal="center"/>
    </xf>
    <xf numFmtId="0" fontId="4" fillId="0" borderId="0" xfId="3" applyFont="1" applyAlignment="1">
      <alignment horizontal="center"/>
    </xf>
    <xf numFmtId="0" fontId="8" fillId="0" borderId="2" xfId="3" applyFont="1" applyBorder="1" applyAlignment="1">
      <alignment vertical="center"/>
    </xf>
    <xf numFmtId="0" fontId="8" fillId="0" borderId="2" xfId="3" applyFont="1" applyBorder="1" applyAlignment="1">
      <alignment horizontal="center" vertical="center"/>
    </xf>
    <xf numFmtId="0" fontId="8" fillId="0" borderId="2" xfId="3" applyFont="1" applyBorder="1" applyAlignment="1">
      <alignment horizontal="center" vertical="center" wrapText="1"/>
    </xf>
    <xf numFmtId="1" fontId="3" fillId="0" borderId="0" xfId="3" applyNumberFormat="1" applyFont="1" applyAlignment="1">
      <alignment horizontal="center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8" fillId="3" borderId="0" xfId="3" applyFont="1" applyFill="1" applyAlignment="1">
      <alignment horizontal="left"/>
    </xf>
    <xf numFmtId="0" fontId="6" fillId="3" borderId="0" xfId="3" applyFill="1" applyAlignment="1">
      <alignment horizontal="center"/>
    </xf>
    <xf numFmtId="0" fontId="6" fillId="3" borderId="0" xfId="3" applyFill="1"/>
    <xf numFmtId="0" fontId="8" fillId="3" borderId="0" xfId="3" applyFont="1" applyFill="1"/>
    <xf numFmtId="0" fontId="8" fillId="4" borderId="0" xfId="3" applyFont="1" applyFill="1"/>
    <xf numFmtId="0" fontId="6" fillId="4" borderId="0" xfId="3" applyFill="1"/>
    <xf numFmtId="0" fontId="6" fillId="4" borderId="0" xfId="3" applyFill="1" applyAlignment="1">
      <alignment horizontal="center"/>
    </xf>
    <xf numFmtId="0" fontId="8" fillId="8" borderId="0" xfId="3" applyFont="1" applyFill="1"/>
    <xf numFmtId="0" fontId="6" fillId="8" borderId="0" xfId="3" applyFill="1"/>
    <xf numFmtId="0" fontId="8" fillId="9" borderId="0" xfId="3" applyFont="1" applyFill="1" applyAlignment="1">
      <alignment horizontal="left"/>
    </xf>
    <xf numFmtId="0" fontId="6" fillId="9" borderId="0" xfId="3" applyFill="1" applyAlignment="1">
      <alignment horizontal="center"/>
    </xf>
    <xf numFmtId="164" fontId="3" fillId="0" borderId="0" xfId="3" applyNumberFormat="1" applyFont="1" applyAlignment="1">
      <alignment horizontal="center"/>
    </xf>
    <xf numFmtId="0" fontId="8" fillId="6" borderId="0" xfId="3" applyFont="1" applyFill="1" applyAlignment="1">
      <alignment horizontal="left"/>
    </xf>
    <xf numFmtId="0" fontId="6" fillId="6" borderId="0" xfId="3" applyFill="1"/>
    <xf numFmtId="0" fontId="8" fillId="5" borderId="0" xfId="3" applyFont="1" applyFill="1" applyAlignment="1">
      <alignment horizontal="center"/>
    </xf>
    <xf numFmtId="0" fontId="8" fillId="7" borderId="0" xfId="3" applyFont="1" applyFill="1" applyAlignment="1">
      <alignment horizontal="center"/>
    </xf>
    <xf numFmtId="1" fontId="2" fillId="0" borderId="0" xfId="3" applyNumberFormat="1" applyFont="1" applyAlignment="1">
      <alignment horizontal="center"/>
    </xf>
    <xf numFmtId="10" fontId="3" fillId="0" borderId="0" xfId="3" applyNumberFormat="1" applyFont="1" applyAlignment="1">
      <alignment horizontal="center"/>
    </xf>
    <xf numFmtId="10" fontId="6" fillId="0" borderId="0" xfId="3" applyNumberFormat="1"/>
    <xf numFmtId="0" fontId="1" fillId="0" borderId="0" xfId="3" applyFont="1" applyAlignment="1">
      <alignment horizontal="center"/>
    </xf>
    <xf numFmtId="0" fontId="0" fillId="0" borderId="3" xfId="0" applyBorder="1"/>
    <xf numFmtId="0" fontId="0" fillId="0" borderId="1" xfId="0" applyBorder="1"/>
    <xf numFmtId="0" fontId="10" fillId="0" borderId="1" xfId="1" applyFont="1" applyBorder="1" applyAlignment="1">
      <alignment horizontal="center"/>
    </xf>
    <xf numFmtId="10" fontId="0" fillId="0" borderId="0" xfId="0" applyNumberFormat="1" applyAlignment="1">
      <alignment horizontal="center"/>
    </xf>
    <xf numFmtId="10" fontId="17" fillId="0" borderId="0" xfId="0" applyNumberFormat="1" applyFont="1" applyAlignment="1">
      <alignment horizontal="center"/>
    </xf>
    <xf numFmtId="0" fontId="0" fillId="10" borderId="0" xfId="0" applyFill="1"/>
    <xf numFmtId="0" fontId="18" fillId="10" borderId="0" xfId="0" applyFont="1" applyFill="1"/>
    <xf numFmtId="0" fontId="16" fillId="0" borderId="1" xfId="0" applyFont="1" applyBorder="1" applyAlignment="1">
      <alignment horizontal="center"/>
    </xf>
    <xf numFmtId="0" fontId="8" fillId="0" borderId="0" xfId="3" applyFont="1" applyAlignment="1">
      <alignment horizontal="center"/>
    </xf>
    <xf numFmtId="15" fontId="6" fillId="0" borderId="0" xfId="3" applyNumberFormat="1" applyAlignment="1">
      <alignment horizontal="center"/>
    </xf>
  </cellXfs>
  <cellStyles count="4">
    <cellStyle name="Hyperlink" xfId="2" builtinId="8"/>
    <cellStyle name="Normal" xfId="0" builtinId="0"/>
    <cellStyle name="Normal 2" xfId="3" xr:uid="{00000000-0005-0000-0000-000002000000}"/>
    <cellStyle name="Normal 2 2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Aluminium</a:t>
            </a:r>
            <a:r>
              <a:rPr lang="en-GB" baseline="0"/>
              <a:t> Smelting via the Hall-Heroult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Chemical Exergy of Aluminium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Calcs!$AC$4:$AC$63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Calcs!$BD$4:$BD$63</c:f>
              <c:numCache>
                <c:formatCode>0</c:formatCode>
                <c:ptCount val="6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C57-B784-CE8DBE270E0D}"/>
            </c:ext>
          </c:extLst>
        </c:ser>
        <c:ser>
          <c:idx val="2"/>
          <c:order val="2"/>
          <c:tx>
            <c:v>NA Aluminium Smelters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Calcs!$AS$4:$AS$63</c:f>
              <c:numCache>
                <c:formatCode>0</c:formatCode>
                <c:ptCount val="60"/>
                <c:pt idx="0">
                  <c:v>83.16</c:v>
                </c:pt>
                <c:pt idx="1">
                  <c:v>82.44</c:v>
                </c:pt>
                <c:pt idx="2">
                  <c:v>81.72</c:v>
                </c:pt>
                <c:pt idx="3">
                  <c:v>81.36</c:v>
                </c:pt>
                <c:pt idx="4">
                  <c:v>80.64</c:v>
                </c:pt>
                <c:pt idx="5">
                  <c:v>80.28</c:v>
                </c:pt>
                <c:pt idx="6">
                  <c:v>79.56</c:v>
                </c:pt>
                <c:pt idx="7">
                  <c:v>78.84</c:v>
                </c:pt>
                <c:pt idx="8">
                  <c:v>78.48</c:v>
                </c:pt>
                <c:pt idx="9">
                  <c:v>77.759999999999991</c:v>
                </c:pt>
                <c:pt idx="10">
                  <c:v>77.039999999999992</c:v>
                </c:pt>
                <c:pt idx="11">
                  <c:v>75.599999999999994</c:v>
                </c:pt>
                <c:pt idx="12">
                  <c:v>74.16</c:v>
                </c:pt>
                <c:pt idx="13">
                  <c:v>72.72</c:v>
                </c:pt>
                <c:pt idx="14">
                  <c:v>71.64</c:v>
                </c:pt>
                <c:pt idx="15">
                  <c:v>70.2</c:v>
                </c:pt>
                <c:pt idx="16">
                  <c:v>68.760000000000005</c:v>
                </c:pt>
                <c:pt idx="17">
                  <c:v>67.319999999999993</c:v>
                </c:pt>
                <c:pt idx="18">
                  <c:v>65.88</c:v>
                </c:pt>
                <c:pt idx="19">
                  <c:v>64.44</c:v>
                </c:pt>
                <c:pt idx="20">
                  <c:v>62.917200000000001</c:v>
                </c:pt>
                <c:pt idx="21">
                  <c:v>61.743600000000001</c:v>
                </c:pt>
                <c:pt idx="22">
                  <c:v>61.232399999999998</c:v>
                </c:pt>
                <c:pt idx="23">
                  <c:v>62.150399999999998</c:v>
                </c:pt>
                <c:pt idx="24">
                  <c:v>62.37</c:v>
                </c:pt>
                <c:pt idx="25">
                  <c:v>61.037999999999997</c:v>
                </c:pt>
                <c:pt idx="26">
                  <c:v>60.166799999999995</c:v>
                </c:pt>
                <c:pt idx="27">
                  <c:v>60.620399999999997</c:v>
                </c:pt>
                <c:pt idx="28">
                  <c:v>59.903999999999996</c:v>
                </c:pt>
                <c:pt idx="29">
                  <c:v>60.681599999999996</c:v>
                </c:pt>
                <c:pt idx="30">
                  <c:v>59.194800000000001</c:v>
                </c:pt>
                <c:pt idx="31">
                  <c:v>58.582799999999999</c:v>
                </c:pt>
                <c:pt idx="32">
                  <c:v>58.190399999999997</c:v>
                </c:pt>
                <c:pt idx="33">
                  <c:v>57.653999999999996</c:v>
                </c:pt>
                <c:pt idx="34">
                  <c:v>57.553199999999997</c:v>
                </c:pt>
                <c:pt idx="35">
                  <c:v>57.772799999999997</c:v>
                </c:pt>
                <c:pt idx="36">
                  <c:v>57.542400000000001</c:v>
                </c:pt>
                <c:pt idx="37">
                  <c:v>57.545999999999999</c:v>
                </c:pt>
                <c:pt idx="38">
                  <c:v>57.384</c:v>
                </c:pt>
                <c:pt idx="39">
                  <c:v>55.335599999999999</c:v>
                </c:pt>
                <c:pt idx="40">
                  <c:v>56.779199999999996</c:v>
                </c:pt>
                <c:pt idx="41">
                  <c:v>54.723599999999998</c:v>
                </c:pt>
                <c:pt idx="42">
                  <c:v>54.806399999999996</c:v>
                </c:pt>
                <c:pt idx="43">
                  <c:v>55.904399999999995</c:v>
                </c:pt>
                <c:pt idx="44">
                  <c:v>56.206800000000001</c:v>
                </c:pt>
                <c:pt idx="45">
                  <c:v>55.987200000000001</c:v>
                </c:pt>
                <c:pt idx="46">
                  <c:v>56.026800000000001</c:v>
                </c:pt>
                <c:pt idx="47">
                  <c:v>55.515599999999999</c:v>
                </c:pt>
                <c:pt idx="48">
                  <c:v>55.7928</c:v>
                </c:pt>
                <c:pt idx="49">
                  <c:v>54.021599999999999</c:v>
                </c:pt>
                <c:pt idx="50">
                  <c:v>54.431999999999995</c:v>
                </c:pt>
                <c:pt idx="51">
                  <c:v>55.4724</c:v>
                </c:pt>
                <c:pt idx="52">
                  <c:v>55.648800000000001</c:v>
                </c:pt>
                <c:pt idx="53">
                  <c:v>56.102399999999996</c:v>
                </c:pt>
                <c:pt idx="54">
                  <c:v>53.758800000000001</c:v>
                </c:pt>
                <c:pt idx="55">
                  <c:v>54.467999999999996</c:v>
                </c:pt>
                <c:pt idx="56">
                  <c:v>56.206800000000001</c:v>
                </c:pt>
                <c:pt idx="57">
                  <c:v>53.056799999999996</c:v>
                </c:pt>
                <c:pt idx="58">
                  <c:v>53.737200000000001</c:v>
                </c:pt>
                <c:pt idx="59">
                  <c:v>55.796399999999998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8-4C57-B784-CE8DBE270E0D}"/>
            </c:ext>
          </c:extLst>
        </c:ser>
        <c:ser>
          <c:idx val="1"/>
          <c:order val="1"/>
          <c:tx>
            <c:v>Theoretical Min Hall-Heroult Process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Calcs!$AC$4:$AC$63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Calcs!$BE$4:$BE$63</c:f>
              <c:numCache>
                <c:formatCode>0</c:formatCode>
                <c:ptCount val="60"/>
                <c:pt idx="0">
                  <c:v>22.435200000000002</c:v>
                </c:pt>
                <c:pt idx="1">
                  <c:v>22.435200000000002</c:v>
                </c:pt>
                <c:pt idx="2">
                  <c:v>22.435200000000002</c:v>
                </c:pt>
                <c:pt idx="3">
                  <c:v>22.435200000000002</c:v>
                </c:pt>
                <c:pt idx="4">
                  <c:v>22.435200000000002</c:v>
                </c:pt>
                <c:pt idx="5">
                  <c:v>22.435200000000002</c:v>
                </c:pt>
                <c:pt idx="6">
                  <c:v>22.435200000000002</c:v>
                </c:pt>
                <c:pt idx="7">
                  <c:v>22.435200000000002</c:v>
                </c:pt>
                <c:pt idx="8">
                  <c:v>22.435200000000002</c:v>
                </c:pt>
                <c:pt idx="9">
                  <c:v>22.435200000000002</c:v>
                </c:pt>
                <c:pt idx="10">
                  <c:v>22.435200000000002</c:v>
                </c:pt>
                <c:pt idx="11">
                  <c:v>22.435200000000002</c:v>
                </c:pt>
                <c:pt idx="12">
                  <c:v>22.435200000000002</c:v>
                </c:pt>
                <c:pt idx="13">
                  <c:v>22.435200000000002</c:v>
                </c:pt>
                <c:pt idx="14">
                  <c:v>22.435200000000002</c:v>
                </c:pt>
                <c:pt idx="15">
                  <c:v>22.435200000000002</c:v>
                </c:pt>
                <c:pt idx="16">
                  <c:v>22.435200000000002</c:v>
                </c:pt>
                <c:pt idx="17">
                  <c:v>22.435200000000002</c:v>
                </c:pt>
                <c:pt idx="18">
                  <c:v>22.435200000000002</c:v>
                </c:pt>
                <c:pt idx="19">
                  <c:v>22.435200000000002</c:v>
                </c:pt>
                <c:pt idx="20">
                  <c:v>22.435200000000002</c:v>
                </c:pt>
                <c:pt idx="21">
                  <c:v>22.435200000000002</c:v>
                </c:pt>
                <c:pt idx="22">
                  <c:v>22.435200000000002</c:v>
                </c:pt>
                <c:pt idx="23">
                  <c:v>22.435200000000002</c:v>
                </c:pt>
                <c:pt idx="24">
                  <c:v>22.435200000000002</c:v>
                </c:pt>
                <c:pt idx="25">
                  <c:v>22.435200000000002</c:v>
                </c:pt>
                <c:pt idx="26">
                  <c:v>22.435200000000002</c:v>
                </c:pt>
                <c:pt idx="27">
                  <c:v>22.435200000000002</c:v>
                </c:pt>
                <c:pt idx="28">
                  <c:v>22.435200000000002</c:v>
                </c:pt>
                <c:pt idx="29">
                  <c:v>22.435200000000002</c:v>
                </c:pt>
                <c:pt idx="30">
                  <c:v>22.435200000000002</c:v>
                </c:pt>
                <c:pt idx="31">
                  <c:v>22.435200000000002</c:v>
                </c:pt>
                <c:pt idx="32">
                  <c:v>22.435200000000002</c:v>
                </c:pt>
                <c:pt idx="33">
                  <c:v>22.435200000000002</c:v>
                </c:pt>
                <c:pt idx="34">
                  <c:v>22.435200000000002</c:v>
                </c:pt>
                <c:pt idx="35">
                  <c:v>22.435200000000002</c:v>
                </c:pt>
                <c:pt idx="36">
                  <c:v>22.435200000000002</c:v>
                </c:pt>
                <c:pt idx="37">
                  <c:v>22.435200000000002</c:v>
                </c:pt>
                <c:pt idx="38">
                  <c:v>22.435200000000002</c:v>
                </c:pt>
                <c:pt idx="39">
                  <c:v>22.435200000000002</c:v>
                </c:pt>
                <c:pt idx="40">
                  <c:v>22.435200000000002</c:v>
                </c:pt>
                <c:pt idx="41">
                  <c:v>22.435200000000002</c:v>
                </c:pt>
                <c:pt idx="42">
                  <c:v>22.435200000000002</c:v>
                </c:pt>
                <c:pt idx="43">
                  <c:v>22.435200000000002</c:v>
                </c:pt>
                <c:pt idx="44">
                  <c:v>22.435200000000002</c:v>
                </c:pt>
                <c:pt idx="45">
                  <c:v>22.435200000000002</c:v>
                </c:pt>
                <c:pt idx="46">
                  <c:v>22.435200000000002</c:v>
                </c:pt>
                <c:pt idx="47">
                  <c:v>22.435200000000002</c:v>
                </c:pt>
                <c:pt idx="48">
                  <c:v>22.435200000000002</c:v>
                </c:pt>
                <c:pt idx="49">
                  <c:v>22.435200000000002</c:v>
                </c:pt>
                <c:pt idx="50">
                  <c:v>22.435200000000002</c:v>
                </c:pt>
                <c:pt idx="51">
                  <c:v>22.435200000000002</c:v>
                </c:pt>
                <c:pt idx="52">
                  <c:v>22.435200000000002</c:v>
                </c:pt>
                <c:pt idx="53">
                  <c:v>22.435200000000002</c:v>
                </c:pt>
                <c:pt idx="54">
                  <c:v>22.435200000000002</c:v>
                </c:pt>
                <c:pt idx="55">
                  <c:v>22.435200000000002</c:v>
                </c:pt>
                <c:pt idx="56">
                  <c:v>22.435200000000002</c:v>
                </c:pt>
                <c:pt idx="57">
                  <c:v>22.435200000000002</c:v>
                </c:pt>
                <c:pt idx="58">
                  <c:v>22.435200000000002</c:v>
                </c:pt>
                <c:pt idx="59">
                  <c:v>22.435200000000002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8-4C57-B784-CE8DBE270E0D}"/>
            </c:ext>
          </c:extLst>
        </c:ser>
        <c:ser>
          <c:idx val="4"/>
          <c:order val="4"/>
          <c:tx>
            <c:v>Chemical energy of Aluminium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Calcs!$BF$4:$BF$63</c:f>
              <c:numCache>
                <c:formatCode>0</c:formatCode>
                <c:ptCount val="60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8-4C57-B784-CE8DBE270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717128"/>
        <c:axId val="627719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Chemical Exergy of Aluminium Oxide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Calcs!$BB$4:$BB$63</c15:sqref>
                        </c15:formulaRef>
                      </c:ext>
                    </c:extLst>
                    <c:numCache>
                      <c:formatCode>0</c:formatCode>
                      <c:ptCount val="60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</c:v>
                      </c:pt>
                      <c:pt idx="6">
                        <c:v>0.8</c:v>
                      </c:pt>
                      <c:pt idx="7">
                        <c:v>0.8</c:v>
                      </c:pt>
                      <c:pt idx="8">
                        <c:v>0.8</c:v>
                      </c:pt>
                      <c:pt idx="9">
                        <c:v>0.8</c:v>
                      </c:pt>
                      <c:pt idx="10">
                        <c:v>0.8</c:v>
                      </c:pt>
                      <c:pt idx="11">
                        <c:v>0.8</c:v>
                      </c:pt>
                      <c:pt idx="12">
                        <c:v>0.8</c:v>
                      </c:pt>
                      <c:pt idx="13">
                        <c:v>0.8</c:v>
                      </c:pt>
                      <c:pt idx="14">
                        <c:v>0.8</c:v>
                      </c:pt>
                      <c:pt idx="15">
                        <c:v>0.8</c:v>
                      </c:pt>
                      <c:pt idx="16">
                        <c:v>0.8</c:v>
                      </c:pt>
                      <c:pt idx="17">
                        <c:v>0.8</c:v>
                      </c:pt>
                      <c:pt idx="18">
                        <c:v>0.8</c:v>
                      </c:pt>
                      <c:pt idx="19">
                        <c:v>0.8</c:v>
                      </c:pt>
                      <c:pt idx="20">
                        <c:v>0.8</c:v>
                      </c:pt>
                      <c:pt idx="21">
                        <c:v>0.8</c:v>
                      </c:pt>
                      <c:pt idx="22">
                        <c:v>0.8</c:v>
                      </c:pt>
                      <c:pt idx="23">
                        <c:v>0.8</c:v>
                      </c:pt>
                      <c:pt idx="24">
                        <c:v>0.8</c:v>
                      </c:pt>
                      <c:pt idx="25">
                        <c:v>0.8</c:v>
                      </c:pt>
                      <c:pt idx="26">
                        <c:v>0.8</c:v>
                      </c:pt>
                      <c:pt idx="27">
                        <c:v>0.8</c:v>
                      </c:pt>
                      <c:pt idx="28">
                        <c:v>0.8</c:v>
                      </c:pt>
                      <c:pt idx="29">
                        <c:v>0.8</c:v>
                      </c:pt>
                      <c:pt idx="30">
                        <c:v>0.8</c:v>
                      </c:pt>
                      <c:pt idx="31">
                        <c:v>0.8</c:v>
                      </c:pt>
                      <c:pt idx="32">
                        <c:v>0.8</c:v>
                      </c:pt>
                      <c:pt idx="33">
                        <c:v>0.8</c:v>
                      </c:pt>
                      <c:pt idx="34">
                        <c:v>0.8</c:v>
                      </c:pt>
                      <c:pt idx="35">
                        <c:v>0.8</c:v>
                      </c:pt>
                      <c:pt idx="36">
                        <c:v>0.8</c:v>
                      </c:pt>
                      <c:pt idx="37">
                        <c:v>0.8</c:v>
                      </c:pt>
                      <c:pt idx="38">
                        <c:v>0.8</c:v>
                      </c:pt>
                      <c:pt idx="39">
                        <c:v>0.8</c:v>
                      </c:pt>
                      <c:pt idx="40">
                        <c:v>0.8</c:v>
                      </c:pt>
                      <c:pt idx="41">
                        <c:v>0.8</c:v>
                      </c:pt>
                      <c:pt idx="42">
                        <c:v>0.8</c:v>
                      </c:pt>
                      <c:pt idx="43">
                        <c:v>0.8</c:v>
                      </c:pt>
                      <c:pt idx="44">
                        <c:v>0.8</c:v>
                      </c:pt>
                      <c:pt idx="45">
                        <c:v>0.8</c:v>
                      </c:pt>
                      <c:pt idx="46">
                        <c:v>0.8</c:v>
                      </c:pt>
                      <c:pt idx="47">
                        <c:v>0.8</c:v>
                      </c:pt>
                      <c:pt idx="48">
                        <c:v>0.8</c:v>
                      </c:pt>
                      <c:pt idx="49">
                        <c:v>0.8</c:v>
                      </c:pt>
                      <c:pt idx="50">
                        <c:v>0.8</c:v>
                      </c:pt>
                      <c:pt idx="51">
                        <c:v>0.8</c:v>
                      </c:pt>
                      <c:pt idx="52">
                        <c:v>0.8</c:v>
                      </c:pt>
                      <c:pt idx="53">
                        <c:v>0.8</c:v>
                      </c:pt>
                      <c:pt idx="54">
                        <c:v>0.8</c:v>
                      </c:pt>
                      <c:pt idx="55">
                        <c:v>0.8</c:v>
                      </c:pt>
                      <c:pt idx="56">
                        <c:v>0.8</c:v>
                      </c:pt>
                      <c:pt idx="57">
                        <c:v>0.8</c:v>
                      </c:pt>
                      <c:pt idx="58">
                        <c:v>0.8</c:v>
                      </c:pt>
                      <c:pt idx="59">
                        <c:v>0.8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7A8-4C57-B784-CE8DBE270E0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NA Eta.fu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Calcs!$DO$4:$DO$63</c15:sqref>
                        </c15:formulaRef>
                      </c:ext>
                    </c:extLst>
                    <c:numCache>
                      <c:formatCode>0.00%</c:formatCode>
                      <c:ptCount val="60"/>
                      <c:pt idx="0">
                        <c:v>0.37277537277537282</c:v>
                      </c:pt>
                      <c:pt idx="1">
                        <c:v>0.3760310528869481</c:v>
                      </c:pt>
                      <c:pt idx="2">
                        <c:v>0.37934410181106215</c:v>
                      </c:pt>
                      <c:pt idx="3">
                        <c:v>0.3810226155358899</c:v>
                      </c:pt>
                      <c:pt idx="4">
                        <c:v>0.3844246031746032</c:v>
                      </c:pt>
                      <c:pt idx="5">
                        <c:v>0.38614848031888388</c:v>
                      </c:pt>
                      <c:pt idx="6">
                        <c:v>0.38964303670186023</c:v>
                      </c:pt>
                      <c:pt idx="7">
                        <c:v>0.39320142059868085</c:v>
                      </c:pt>
                      <c:pt idx="8">
                        <c:v>0.39500509683995921</c:v>
                      </c:pt>
                      <c:pt idx="9">
                        <c:v>0.39866255144032925</c:v>
                      </c:pt>
                      <c:pt idx="10">
                        <c:v>0.40238836967808933</c:v>
                      </c:pt>
                      <c:pt idx="11">
                        <c:v>0.41005291005291006</c:v>
                      </c:pt>
                      <c:pt idx="12">
                        <c:v>0.41801510248112189</c:v>
                      </c:pt>
                      <c:pt idx="13">
                        <c:v>0.42629262926292633</c:v>
                      </c:pt>
                      <c:pt idx="14">
                        <c:v>0.43271915131211613</c:v>
                      </c:pt>
                      <c:pt idx="15">
                        <c:v>0.44159544159544156</c:v>
                      </c:pt>
                      <c:pt idx="16">
                        <c:v>0.45084351367073877</c:v>
                      </c:pt>
                      <c:pt idx="17">
                        <c:v>0.46048722519310759</c:v>
                      </c:pt>
                      <c:pt idx="18">
                        <c:v>0.47055251973284762</c:v>
                      </c:pt>
                      <c:pt idx="19">
                        <c:v>0.48106765983860955</c:v>
                      </c:pt>
                      <c:pt idx="20">
                        <c:v>0.49271105516456548</c:v>
                      </c:pt>
                      <c:pt idx="21">
                        <c:v>0.5020763285587494</c:v>
                      </c:pt>
                      <c:pt idx="22">
                        <c:v>0.50626792351761485</c:v>
                      </c:pt>
                      <c:pt idx="23">
                        <c:v>0.49879003192256205</c:v>
                      </c:pt>
                      <c:pt idx="24">
                        <c:v>0.4970338303671637</c:v>
                      </c:pt>
                      <c:pt idx="25">
                        <c:v>0.50788033683934597</c:v>
                      </c:pt>
                      <c:pt idx="26">
                        <c:v>0.51523431527021546</c:v>
                      </c:pt>
                      <c:pt idx="27">
                        <c:v>0.51137900772677192</c:v>
                      </c:pt>
                      <c:pt idx="28">
                        <c:v>0.51749465811965811</c:v>
                      </c:pt>
                      <c:pt idx="29">
                        <c:v>0.51086326003269533</c:v>
                      </c:pt>
                      <c:pt idx="30">
                        <c:v>0.52369464885429129</c:v>
                      </c:pt>
                      <c:pt idx="31">
                        <c:v>0.52916555712598234</c:v>
                      </c:pt>
                      <c:pt idx="32">
                        <c:v>0.53273392174654244</c:v>
                      </c:pt>
                      <c:pt idx="33">
                        <c:v>0.53769035973219559</c:v>
                      </c:pt>
                      <c:pt idx="34">
                        <c:v>0.53863208301189158</c:v>
                      </c:pt>
                      <c:pt idx="35">
                        <c:v>0.53658469037332446</c:v>
                      </c:pt>
                      <c:pt idx="36">
                        <c:v>0.53873317762206652</c:v>
                      </c:pt>
                      <c:pt idx="37">
                        <c:v>0.53869947520244676</c:v>
                      </c:pt>
                      <c:pt idx="38">
                        <c:v>0.54022027045866439</c:v>
                      </c:pt>
                      <c:pt idx="39">
                        <c:v>0.56021801516564385</c:v>
                      </c:pt>
                      <c:pt idx="40">
                        <c:v>0.54597458224138418</c:v>
                      </c:pt>
                      <c:pt idx="41">
                        <c:v>0.56648319920473067</c:v>
                      </c:pt>
                      <c:pt idx="42">
                        <c:v>0.56562737198575352</c:v>
                      </c:pt>
                      <c:pt idx="43">
                        <c:v>0.55451807013401455</c:v>
                      </c:pt>
                      <c:pt idx="44">
                        <c:v>0.55153468975284126</c:v>
                      </c:pt>
                      <c:pt idx="45">
                        <c:v>0.55369798811156834</c:v>
                      </c:pt>
                      <c:pt idx="46">
                        <c:v>0.55330663182619744</c:v>
                      </c:pt>
                      <c:pt idx="47">
                        <c:v>0.55840160243246939</c:v>
                      </c:pt>
                      <c:pt idx="48">
                        <c:v>0.55562724939418706</c:v>
                      </c:pt>
                      <c:pt idx="49">
                        <c:v>0.57384453625957021</c:v>
                      </c:pt>
                      <c:pt idx="50">
                        <c:v>0.56951793062904177</c:v>
                      </c:pt>
                      <c:pt idx="51">
                        <c:v>0.55883646642294182</c:v>
                      </c:pt>
                      <c:pt idx="52">
                        <c:v>0.55706502206696284</c:v>
                      </c:pt>
                      <c:pt idx="53">
                        <c:v>0.55256103125712985</c:v>
                      </c:pt>
                      <c:pt idx="54">
                        <c:v>0.57664977640869963</c:v>
                      </c:pt>
                      <c:pt idx="55">
                        <c:v>0.56914151428361615</c:v>
                      </c:pt>
                      <c:pt idx="56">
                        <c:v>0.55153468975284126</c:v>
                      </c:pt>
                      <c:pt idx="57">
                        <c:v>0.58427948915124928</c:v>
                      </c:pt>
                      <c:pt idx="58">
                        <c:v>0.5768815643539299</c:v>
                      </c:pt>
                      <c:pt idx="59">
                        <c:v>0.55559140016201769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A8-4C57-B784-CE8DBE270E0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NA Eta.X.fu</c:v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Calcs!$EE$4:$EE$63</c15:sqref>
                        </c15:formulaRef>
                      </c:ext>
                    </c:extLst>
                    <c:numCache>
                      <c:formatCode>0.00%</c:formatCode>
                      <c:ptCount val="60"/>
                      <c:pt idx="0">
                        <c:v>0.36075036075036082</c:v>
                      </c:pt>
                      <c:pt idx="1">
                        <c:v>0.36390101892285304</c:v>
                      </c:pt>
                      <c:pt idx="2">
                        <c:v>0.36710719530102792</c:v>
                      </c:pt>
                      <c:pt idx="3">
                        <c:v>0.36873156342182895</c:v>
                      </c:pt>
                      <c:pt idx="4">
                        <c:v>0.37202380952380953</c:v>
                      </c:pt>
                      <c:pt idx="5">
                        <c:v>0.37369207772795215</c:v>
                      </c:pt>
                      <c:pt idx="6">
                        <c:v>0.37707390648567118</c:v>
                      </c:pt>
                      <c:pt idx="7">
                        <c:v>0.38051750380517502</c:v>
                      </c:pt>
                      <c:pt idx="8">
                        <c:v>0.38226299694189603</c:v>
                      </c:pt>
                      <c:pt idx="9">
                        <c:v>0.38580246913580252</c:v>
                      </c:pt>
                      <c:pt idx="10">
                        <c:v>0.38940809968847356</c:v>
                      </c:pt>
                      <c:pt idx="11">
                        <c:v>0.39682539682539686</c:v>
                      </c:pt>
                      <c:pt idx="12">
                        <c:v>0.4045307443365696</c:v>
                      </c:pt>
                      <c:pt idx="13">
                        <c:v>0.41254125412541259</c:v>
                      </c:pt>
                      <c:pt idx="14">
                        <c:v>0.41876046901172531</c:v>
                      </c:pt>
                      <c:pt idx="15">
                        <c:v>0.42735042735042733</c:v>
                      </c:pt>
                      <c:pt idx="16">
                        <c:v>0.43630017452006981</c:v>
                      </c:pt>
                      <c:pt idx="17">
                        <c:v>0.44563279857397509</c:v>
                      </c:pt>
                      <c:pt idx="18">
                        <c:v>0.45537340619307837</c:v>
                      </c:pt>
                      <c:pt idx="19">
                        <c:v>0.46554934823091249</c:v>
                      </c:pt>
                      <c:pt idx="20">
                        <c:v>0.47681715015925691</c:v>
                      </c:pt>
                      <c:pt idx="21">
                        <c:v>0.48588031796008008</c:v>
                      </c:pt>
                      <c:pt idx="22">
                        <c:v>0.48993670017833696</c:v>
                      </c:pt>
                      <c:pt idx="23">
                        <c:v>0.482700030892802</c:v>
                      </c:pt>
                      <c:pt idx="24">
                        <c:v>0.48100048100048104</c:v>
                      </c:pt>
                      <c:pt idx="25">
                        <c:v>0.49149710016710901</c:v>
                      </c:pt>
                      <c:pt idx="26">
                        <c:v>0.4986138534873053</c:v>
                      </c:pt>
                      <c:pt idx="27">
                        <c:v>0.49488291070332768</c:v>
                      </c:pt>
                      <c:pt idx="28">
                        <c:v>0.50080128205128205</c:v>
                      </c:pt>
                      <c:pt idx="29">
                        <c:v>0.49438380003164067</c:v>
                      </c:pt>
                      <c:pt idx="30">
                        <c:v>0.50680127308479805</c:v>
                      </c:pt>
                      <c:pt idx="31">
                        <c:v>0.51209570044449904</c:v>
                      </c:pt>
                      <c:pt idx="32">
                        <c:v>0.51554895652891208</c:v>
                      </c:pt>
                      <c:pt idx="33">
                        <c:v>0.52034550941825386</c:v>
                      </c:pt>
                      <c:pt idx="34">
                        <c:v>0.52125685452763704</c:v>
                      </c:pt>
                      <c:pt idx="35">
                        <c:v>0.51927550681289469</c:v>
                      </c:pt>
                      <c:pt idx="36">
                        <c:v>0.52135468802135476</c:v>
                      </c:pt>
                      <c:pt idx="37">
                        <c:v>0.5213220727765614</c:v>
                      </c:pt>
                      <c:pt idx="38">
                        <c:v>0.52279381012128812</c:v>
                      </c:pt>
                      <c:pt idx="39">
                        <c:v>0.54214646628933272</c:v>
                      </c:pt>
                      <c:pt idx="40">
                        <c:v>0.52836249894327503</c:v>
                      </c:pt>
                      <c:pt idx="41">
                        <c:v>0.54820954761748131</c:v>
                      </c:pt>
                      <c:pt idx="42">
                        <c:v>0.54738132772814863</c:v>
                      </c:pt>
                      <c:pt idx="43">
                        <c:v>0.53663039045227212</c:v>
                      </c:pt>
                      <c:pt idx="44">
                        <c:v>0.53374324814791085</c:v>
                      </c:pt>
                      <c:pt idx="45">
                        <c:v>0.53583676268861458</c:v>
                      </c:pt>
                      <c:pt idx="46">
                        <c:v>0.5354580307995459</c:v>
                      </c:pt>
                      <c:pt idx="47">
                        <c:v>0.54038864751529292</c:v>
                      </c:pt>
                      <c:pt idx="48">
                        <c:v>0.53770378973631006</c:v>
                      </c:pt>
                      <c:pt idx="49">
                        <c:v>0.55533342218668091</c:v>
                      </c:pt>
                      <c:pt idx="50">
                        <c:v>0.55114638447971787</c:v>
                      </c:pt>
                      <c:pt idx="51">
                        <c:v>0.54080948363510506</c:v>
                      </c:pt>
                      <c:pt idx="52">
                        <c:v>0.53909518264544798</c:v>
                      </c:pt>
                      <c:pt idx="53">
                        <c:v>0.53473648186173861</c:v>
                      </c:pt>
                      <c:pt idx="54">
                        <c:v>0.55804817071809643</c:v>
                      </c:pt>
                      <c:pt idx="55">
                        <c:v>0.55078211059704785</c:v>
                      </c:pt>
                      <c:pt idx="56">
                        <c:v>0.53374324814791085</c:v>
                      </c:pt>
                      <c:pt idx="57">
                        <c:v>0.56543176369475734</c:v>
                      </c:pt>
                      <c:pt idx="58">
                        <c:v>0.55827248163283538</c:v>
                      </c:pt>
                      <c:pt idx="59">
                        <c:v>0.53766909693098486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A8-4C57-B784-CE8DBE270E0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Phi.u</c:v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Calcs!$DZ$4:$DZ$63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0.967741935483871</c:v>
                      </c:pt>
                      <c:pt idx="1">
                        <c:v>0.967741935483871</c:v>
                      </c:pt>
                      <c:pt idx="2">
                        <c:v>0.967741935483871</c:v>
                      </c:pt>
                      <c:pt idx="3">
                        <c:v>0.967741935483871</c:v>
                      </c:pt>
                      <c:pt idx="4">
                        <c:v>0.967741935483871</c:v>
                      </c:pt>
                      <c:pt idx="5">
                        <c:v>0.967741935483871</c:v>
                      </c:pt>
                      <c:pt idx="6">
                        <c:v>0.967741935483871</c:v>
                      </c:pt>
                      <c:pt idx="7">
                        <c:v>0.967741935483871</c:v>
                      </c:pt>
                      <c:pt idx="8">
                        <c:v>0.967741935483871</c:v>
                      </c:pt>
                      <c:pt idx="9">
                        <c:v>0.967741935483871</c:v>
                      </c:pt>
                      <c:pt idx="10">
                        <c:v>0.967741935483871</c:v>
                      </c:pt>
                      <c:pt idx="11">
                        <c:v>0.967741935483871</c:v>
                      </c:pt>
                      <c:pt idx="12">
                        <c:v>0.967741935483871</c:v>
                      </c:pt>
                      <c:pt idx="13">
                        <c:v>0.967741935483871</c:v>
                      </c:pt>
                      <c:pt idx="14">
                        <c:v>0.967741935483871</c:v>
                      </c:pt>
                      <c:pt idx="15">
                        <c:v>0.967741935483871</c:v>
                      </c:pt>
                      <c:pt idx="16">
                        <c:v>0.967741935483871</c:v>
                      </c:pt>
                      <c:pt idx="17">
                        <c:v>0.967741935483871</c:v>
                      </c:pt>
                      <c:pt idx="18">
                        <c:v>0.967741935483871</c:v>
                      </c:pt>
                      <c:pt idx="19">
                        <c:v>0.967741935483871</c:v>
                      </c:pt>
                      <c:pt idx="20">
                        <c:v>0.967741935483871</c:v>
                      </c:pt>
                      <c:pt idx="21">
                        <c:v>0.967741935483871</c:v>
                      </c:pt>
                      <c:pt idx="22">
                        <c:v>0.967741935483871</c:v>
                      </c:pt>
                      <c:pt idx="23">
                        <c:v>0.967741935483871</c:v>
                      </c:pt>
                      <c:pt idx="24">
                        <c:v>0.967741935483871</c:v>
                      </c:pt>
                      <c:pt idx="25">
                        <c:v>0.967741935483871</c:v>
                      </c:pt>
                      <c:pt idx="26">
                        <c:v>0.967741935483871</c:v>
                      </c:pt>
                      <c:pt idx="27">
                        <c:v>0.967741935483871</c:v>
                      </c:pt>
                      <c:pt idx="28">
                        <c:v>0.967741935483871</c:v>
                      </c:pt>
                      <c:pt idx="29">
                        <c:v>0.967741935483871</c:v>
                      </c:pt>
                      <c:pt idx="30">
                        <c:v>0.967741935483871</c:v>
                      </c:pt>
                      <c:pt idx="31">
                        <c:v>0.967741935483871</c:v>
                      </c:pt>
                      <c:pt idx="32">
                        <c:v>0.967741935483871</c:v>
                      </c:pt>
                      <c:pt idx="33">
                        <c:v>0.967741935483871</c:v>
                      </c:pt>
                      <c:pt idx="34">
                        <c:v>0.967741935483871</c:v>
                      </c:pt>
                      <c:pt idx="35">
                        <c:v>0.967741935483871</c:v>
                      </c:pt>
                      <c:pt idx="36">
                        <c:v>0.967741935483871</c:v>
                      </c:pt>
                      <c:pt idx="37">
                        <c:v>0.967741935483871</c:v>
                      </c:pt>
                      <c:pt idx="38">
                        <c:v>0.967741935483871</c:v>
                      </c:pt>
                      <c:pt idx="39">
                        <c:v>0.967741935483871</c:v>
                      </c:pt>
                      <c:pt idx="40">
                        <c:v>0.967741935483871</c:v>
                      </c:pt>
                      <c:pt idx="41">
                        <c:v>0.967741935483871</c:v>
                      </c:pt>
                      <c:pt idx="42">
                        <c:v>0.967741935483871</c:v>
                      </c:pt>
                      <c:pt idx="43">
                        <c:v>0.967741935483871</c:v>
                      </c:pt>
                      <c:pt idx="44">
                        <c:v>0.967741935483871</c:v>
                      </c:pt>
                      <c:pt idx="45">
                        <c:v>0.967741935483871</c:v>
                      </c:pt>
                      <c:pt idx="46">
                        <c:v>0.967741935483871</c:v>
                      </c:pt>
                      <c:pt idx="47">
                        <c:v>0.967741935483871</c:v>
                      </c:pt>
                      <c:pt idx="48">
                        <c:v>0.967741935483871</c:v>
                      </c:pt>
                      <c:pt idx="49">
                        <c:v>0.967741935483871</c:v>
                      </c:pt>
                      <c:pt idx="50">
                        <c:v>0.967741935483871</c:v>
                      </c:pt>
                      <c:pt idx="51">
                        <c:v>0.967741935483871</c:v>
                      </c:pt>
                      <c:pt idx="52">
                        <c:v>0.967741935483871</c:v>
                      </c:pt>
                      <c:pt idx="53">
                        <c:v>0.967741935483871</c:v>
                      </c:pt>
                      <c:pt idx="54">
                        <c:v>0.967741935483871</c:v>
                      </c:pt>
                      <c:pt idx="55">
                        <c:v>0.967741935483871</c:v>
                      </c:pt>
                      <c:pt idx="56">
                        <c:v>0.967741935483871</c:v>
                      </c:pt>
                      <c:pt idx="57">
                        <c:v>0.967741935483871</c:v>
                      </c:pt>
                      <c:pt idx="58">
                        <c:v>0.967741935483871</c:v>
                      </c:pt>
                      <c:pt idx="59">
                        <c:v>0.967741935483871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A8-4C57-B784-CE8DBE270E0D}"/>
                  </c:ext>
                </c:extLst>
              </c15:ser>
            </c15:filteredLineSeries>
          </c:ext>
        </c:extLst>
      </c:lineChart>
      <c:catAx>
        <c:axId val="62771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19096"/>
        <c:crosses val="autoZero"/>
        <c:auto val="1"/>
        <c:lblAlgn val="ctr"/>
        <c:lblOffset val="100"/>
        <c:noMultiLvlLbl val="0"/>
      </c:catAx>
      <c:valAx>
        <c:axId val="6277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Intensity [GJ/t]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1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Electrolytic aluminium smelters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Calcs!$CH$4:$CH$63</c:f>
              <c:numCache>
                <c:formatCode>0.00%</c:formatCode>
                <c:ptCount val="60"/>
                <c:pt idx="0">
                  <c:v>0.21090298704180824</c:v>
                </c:pt>
                <c:pt idx="1">
                  <c:v>0.21274493452688953</c:v>
                </c:pt>
                <c:pt idx="2">
                  <c:v>0.21461933923637749</c:v>
                </c:pt>
                <c:pt idx="3">
                  <c:v>0.21556898233034383</c:v>
                </c:pt>
                <c:pt idx="4">
                  <c:v>0.21749370538686472</c:v>
                </c:pt>
                <c:pt idx="5">
                  <c:v>0.21846901348276995</c:v>
                </c:pt>
                <c:pt idx="6">
                  <c:v>0.2204461086274104</c:v>
                </c:pt>
                <c:pt idx="7">
                  <c:v>0.22245931509889358</c:v>
                </c:pt>
                <c:pt idx="8">
                  <c:v>0.22347977067274172</c:v>
                </c:pt>
                <c:pt idx="9">
                  <c:v>0.22554902780860042</c:v>
                </c:pt>
                <c:pt idx="10">
                  <c:v>0.2276569626479332</c:v>
                </c:pt>
                <c:pt idx="11">
                  <c:v>0.23199328574598904</c:v>
                </c:pt>
                <c:pt idx="12">
                  <c:v>0.23649800974105678</c:v>
                </c:pt>
                <c:pt idx="13">
                  <c:v>0.24118113864682028</c:v>
                </c:pt>
                <c:pt idx="14">
                  <c:v>0.24481703520933515</c:v>
                </c:pt>
                <c:pt idx="15">
                  <c:v>0.24983892311106518</c:v>
                </c:pt>
                <c:pt idx="16">
                  <c:v>0.25507115186731777</c:v>
                </c:pt>
                <c:pt idx="17">
                  <c:v>0.26052721928693956</c:v>
                </c:pt>
                <c:pt idx="18">
                  <c:v>0.26622180331506939</c:v>
                </c:pt>
                <c:pt idx="19">
                  <c:v>0.27217089389194249</c:v>
                </c:pt>
                <c:pt idx="20">
                  <c:v>0.27875831096102133</c:v>
                </c:pt>
                <c:pt idx="21">
                  <c:v>0.28166619749047883</c:v>
                </c:pt>
                <c:pt idx="22">
                  <c:v>0.28304972619505647</c:v>
                </c:pt>
                <c:pt idx="23">
                  <c:v>0.2808458917741618</c:v>
                </c:pt>
                <c:pt idx="24">
                  <c:v>0.28335524880668461</c:v>
                </c:pt>
                <c:pt idx="25">
                  <c:v>0.28499590645960632</c:v>
                </c:pt>
                <c:pt idx="26">
                  <c:v>0.28779049449420019</c:v>
                </c:pt>
                <c:pt idx="27">
                  <c:v>0.28939442240937485</c:v>
                </c:pt>
                <c:pt idx="28">
                  <c:v>0.28992711554180101</c:v>
                </c:pt>
                <c:pt idx="29">
                  <c:v>0.29072984243525951</c:v>
                </c:pt>
                <c:pt idx="30">
                  <c:v>0.2938029054965039</c:v>
                </c:pt>
                <c:pt idx="31">
                  <c:v>0.29562263069946648</c:v>
                </c:pt>
                <c:pt idx="32">
                  <c:v>0.29829127764031771</c:v>
                </c:pt>
                <c:pt idx="33">
                  <c:v>0.30118121799351599</c:v>
                </c:pt>
                <c:pt idx="34">
                  <c:v>0.30007189490698372</c:v>
                </c:pt>
                <c:pt idx="35">
                  <c:v>0.29759617893313212</c:v>
                </c:pt>
                <c:pt idx="36">
                  <c:v>0.30062553308946893</c:v>
                </c:pt>
                <c:pt idx="37">
                  <c:v>0.30075947610593046</c:v>
                </c:pt>
                <c:pt idx="38">
                  <c:v>0.30137331010270246</c:v>
                </c:pt>
                <c:pt idx="39">
                  <c:v>0.30920246885880592</c:v>
                </c:pt>
                <c:pt idx="40">
                  <c:v>0.30721228327808803</c:v>
                </c:pt>
                <c:pt idx="41">
                  <c:v>0.31044163518167484</c:v>
                </c:pt>
                <c:pt idx="42">
                  <c:v>0.31115712689979408</c:v>
                </c:pt>
                <c:pt idx="43">
                  <c:v>0.3116907736873531</c:v>
                </c:pt>
                <c:pt idx="44">
                  <c:v>0.31199948029714575</c:v>
                </c:pt>
                <c:pt idx="45">
                  <c:v>0.31334430564325416</c:v>
                </c:pt>
                <c:pt idx="46">
                  <c:v>0.31074787117586961</c:v>
                </c:pt>
                <c:pt idx="47">
                  <c:v>0.3142821502560873</c:v>
                </c:pt>
                <c:pt idx="48">
                  <c:v>0.31480560487010478</c:v>
                </c:pt>
                <c:pt idx="49">
                  <c:v>0.31938033991890996</c:v>
                </c:pt>
                <c:pt idx="50">
                  <c:v>0.31976938005686356</c:v>
                </c:pt>
                <c:pt idx="51">
                  <c:v>0.3212040057848054</c:v>
                </c:pt>
                <c:pt idx="52">
                  <c:v>0.32280585661294392</c:v>
                </c:pt>
                <c:pt idx="53">
                  <c:v>0.32451288572902087</c:v>
                </c:pt>
                <c:pt idx="54">
                  <c:v>0.330620775895625</c:v>
                </c:pt>
                <c:pt idx="55">
                  <c:v>0.33185140312523864</c:v>
                </c:pt>
                <c:pt idx="56">
                  <c:v>0.3303203166095961</c:v>
                </c:pt>
                <c:pt idx="57">
                  <c:v>0.33367926905587686</c:v>
                </c:pt>
                <c:pt idx="58">
                  <c:v>0.33227143865412223</c:v>
                </c:pt>
                <c:pt idx="59">
                  <c:v>0.33147892873379675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9-4AFC-95EC-6CD9DACBBB9A}"/>
            </c:ext>
          </c:extLst>
        </c:ser>
        <c:ser>
          <c:idx val="1"/>
          <c:order val="1"/>
          <c:tx>
            <c:v>Chemical Energy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Calcs!$EL$4:$EL$63</c:f>
              <c:numCache>
                <c:formatCode>0.00%</c:formatCode>
                <c:ptCount val="60"/>
                <c:pt idx="0">
                  <c:v>0.37194466726647724</c:v>
                </c:pt>
                <c:pt idx="1">
                  <c:v>0.37519309230810588</c:v>
                </c:pt>
                <c:pt idx="2">
                  <c:v>0.37849875831963092</c:v>
                </c:pt>
                <c:pt idx="3">
                  <c:v>0.38017353158653205</c:v>
                </c:pt>
                <c:pt idx="4">
                  <c:v>0.38356793811855466</c:v>
                </c:pt>
                <c:pt idx="5">
                  <c:v>0.38528797371549883</c:v>
                </c:pt>
                <c:pt idx="6">
                  <c:v>0.38877474270839923</c:v>
                </c:pt>
                <c:pt idx="7">
                  <c:v>0.39232519697970886</c:v>
                </c:pt>
                <c:pt idx="8">
                  <c:v>0.39412485384658819</c:v>
                </c:pt>
                <c:pt idx="9">
                  <c:v>0.39777415804887145</c:v>
                </c:pt>
                <c:pt idx="10">
                  <c:v>0.40149167354465531</c:v>
                </c:pt>
                <c:pt idx="11">
                  <c:v>0.40913913399312496</c:v>
                </c:pt>
                <c:pt idx="12">
                  <c:v>0.41708358319687494</c:v>
                </c:pt>
                <c:pt idx="13">
                  <c:v>0.42534266405225862</c:v>
                </c:pt>
                <c:pt idx="14">
                  <c:v>0.43175486501787053</c:v>
                </c:pt>
                <c:pt idx="15">
                  <c:v>0.44061137506951925</c:v>
                </c:pt>
                <c:pt idx="16">
                  <c:v>0.44983883842176037</c:v>
                </c:pt>
                <c:pt idx="17">
                  <c:v>0.45946105956447181</c:v>
                </c:pt>
                <c:pt idx="18">
                  <c:v>0.46950392425440562</c:v>
                </c:pt>
                <c:pt idx="19">
                  <c:v>0.47999563205897339</c:v>
                </c:pt>
                <c:pt idx="20">
                  <c:v>0.49161308084085503</c:v>
                </c:pt>
                <c:pt idx="21">
                  <c:v>0.4967413765697028</c:v>
                </c:pt>
                <c:pt idx="22">
                  <c:v>0.49918134259813912</c:v>
                </c:pt>
                <c:pt idx="23">
                  <c:v>0.49529470034670625</c:v>
                </c:pt>
                <c:pt idx="24">
                  <c:v>0.49972015671224118</c:v>
                </c:pt>
                <c:pt idx="25">
                  <c:v>0.50261359067149181</c:v>
                </c:pt>
                <c:pt idx="26">
                  <c:v>0.50754207523803729</c:v>
                </c:pt>
                <c:pt idx="27">
                  <c:v>0.51037073330066962</c:v>
                </c:pt>
                <c:pt idx="28">
                  <c:v>0.51131018120832827</c:v>
                </c:pt>
                <c:pt idx="29">
                  <c:v>0.51272585573945317</c:v>
                </c:pt>
                <c:pt idx="30">
                  <c:v>0.51814545379178845</c:v>
                </c:pt>
                <c:pt idx="31">
                  <c:v>0.52135468802135476</c:v>
                </c:pt>
                <c:pt idx="32">
                  <c:v>0.52606106516844475</c:v>
                </c:pt>
                <c:pt idx="33">
                  <c:v>0.53115771134765344</c:v>
                </c:pt>
                <c:pt idx="34">
                  <c:v>0.52920132935373931</c:v>
                </c:pt>
                <c:pt idx="35">
                  <c:v>0.52483520174665155</c:v>
                </c:pt>
                <c:pt idx="36">
                  <c:v>0.53017771557025917</c:v>
                </c:pt>
                <c:pt idx="37">
                  <c:v>0.53041393503490131</c:v>
                </c:pt>
                <c:pt idx="38">
                  <c:v>0.53149648149329254</c:v>
                </c:pt>
                <c:pt idx="39">
                  <c:v>0.54530384330148762</c:v>
                </c:pt>
                <c:pt idx="40">
                  <c:v>0.54179398825390634</c:v>
                </c:pt>
                <c:pt idx="41">
                  <c:v>0.54748921446247512</c:v>
                </c:pt>
                <c:pt idx="42">
                  <c:v>0.54875104262698104</c:v>
                </c:pt>
                <c:pt idx="43">
                  <c:v>0.54969217238346524</c:v>
                </c:pt>
                <c:pt idx="44">
                  <c:v>0.55023660173874767</c:v>
                </c:pt>
                <c:pt idx="45">
                  <c:v>0.55260831122900089</c:v>
                </c:pt>
                <c:pt idx="46">
                  <c:v>0.54802928668508044</c:v>
                </c:pt>
                <c:pt idx="47">
                  <c:v>0.55426227690943364</c:v>
                </c:pt>
                <c:pt idx="48">
                  <c:v>0.55518543193426606</c:v>
                </c:pt>
                <c:pt idx="49">
                  <c:v>0.56325335135744059</c:v>
                </c:pt>
                <c:pt idx="50">
                  <c:v>0.56393945546006186</c:v>
                </c:pt>
                <c:pt idx="51">
                  <c:v>0.56646953526839328</c:v>
                </c:pt>
                <c:pt idx="52">
                  <c:v>0.56929453021815379</c:v>
                </c:pt>
                <c:pt idx="53">
                  <c:v>0.57230501568115755</c:v>
                </c:pt>
                <c:pt idx="54">
                  <c:v>0.58307677955033121</c:v>
                </c:pt>
                <c:pt idx="55">
                  <c:v>0.58524709132195618</c:v>
                </c:pt>
                <c:pt idx="56">
                  <c:v>0.58254689502504953</c:v>
                </c:pt>
                <c:pt idx="57">
                  <c:v>0.58847068239060341</c:v>
                </c:pt>
                <c:pt idx="58">
                  <c:v>0.58598785833157541</c:v>
                </c:pt>
                <c:pt idx="59">
                  <c:v>0.58459020226821001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9-4AFC-95EC-6CD9DACBBB9A}"/>
            </c:ext>
          </c:extLst>
        </c:ser>
        <c:ser>
          <c:idx val="2"/>
          <c:order val="2"/>
          <c:tx>
            <c:v>Theoretical Minimum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Calcs!$DJ$4:$DJ$63</c:f>
              <c:numCache>
                <c:formatCode>0.00%</c:formatCode>
                <c:ptCount val="60"/>
                <c:pt idx="0">
                  <c:v>0.37194466726647724</c:v>
                </c:pt>
                <c:pt idx="1">
                  <c:v>0.37519309230810582</c:v>
                </c:pt>
                <c:pt idx="2">
                  <c:v>0.37849875831963092</c:v>
                </c:pt>
                <c:pt idx="3">
                  <c:v>0.380173531586532</c:v>
                </c:pt>
                <c:pt idx="4">
                  <c:v>0.38356793811855461</c:v>
                </c:pt>
                <c:pt idx="5">
                  <c:v>0.38528797371549878</c:v>
                </c:pt>
                <c:pt idx="6">
                  <c:v>0.38877474270839923</c:v>
                </c:pt>
                <c:pt idx="7">
                  <c:v>0.3923251969797088</c:v>
                </c:pt>
                <c:pt idx="8">
                  <c:v>0.39412485384658819</c:v>
                </c:pt>
                <c:pt idx="9">
                  <c:v>0.3977741580488714</c:v>
                </c:pt>
                <c:pt idx="10">
                  <c:v>0.40149167354465531</c:v>
                </c:pt>
                <c:pt idx="11">
                  <c:v>0.4091391339931249</c:v>
                </c:pt>
                <c:pt idx="12">
                  <c:v>0.41708358319687489</c:v>
                </c:pt>
                <c:pt idx="13">
                  <c:v>0.42534266405225857</c:v>
                </c:pt>
                <c:pt idx="14">
                  <c:v>0.43175486501787047</c:v>
                </c:pt>
                <c:pt idx="15">
                  <c:v>0.4406113750695192</c:v>
                </c:pt>
                <c:pt idx="16">
                  <c:v>0.44983883842176031</c:v>
                </c:pt>
                <c:pt idx="17">
                  <c:v>0.45946105956447175</c:v>
                </c:pt>
                <c:pt idx="18">
                  <c:v>0.46950392425440557</c:v>
                </c:pt>
                <c:pt idx="19">
                  <c:v>0.47999563205897339</c:v>
                </c:pt>
                <c:pt idx="20">
                  <c:v>0.49161308084085503</c:v>
                </c:pt>
                <c:pt idx="21">
                  <c:v>0.49674137656970274</c:v>
                </c:pt>
                <c:pt idx="22">
                  <c:v>0.49918134259813907</c:v>
                </c:pt>
                <c:pt idx="23">
                  <c:v>0.49529470034670625</c:v>
                </c:pt>
                <c:pt idx="24">
                  <c:v>0.49972015671224113</c:v>
                </c:pt>
                <c:pt idx="25">
                  <c:v>0.50261359067149181</c:v>
                </c:pt>
                <c:pt idx="26">
                  <c:v>0.50754207523803718</c:v>
                </c:pt>
                <c:pt idx="27">
                  <c:v>0.51037073330066962</c:v>
                </c:pt>
                <c:pt idx="28">
                  <c:v>0.51131018120832827</c:v>
                </c:pt>
                <c:pt idx="29">
                  <c:v>0.51272585573945317</c:v>
                </c:pt>
                <c:pt idx="30">
                  <c:v>0.51814545379178845</c:v>
                </c:pt>
                <c:pt idx="31">
                  <c:v>0.52135468802135465</c:v>
                </c:pt>
                <c:pt idx="32">
                  <c:v>0.52606106516844475</c:v>
                </c:pt>
                <c:pt idx="33">
                  <c:v>0.53115771134765333</c:v>
                </c:pt>
                <c:pt idx="34">
                  <c:v>0.52920132935373931</c:v>
                </c:pt>
                <c:pt idx="35">
                  <c:v>0.52483520174665144</c:v>
                </c:pt>
                <c:pt idx="36">
                  <c:v>0.53017771557025917</c:v>
                </c:pt>
                <c:pt idx="37">
                  <c:v>0.53041393503490131</c:v>
                </c:pt>
                <c:pt idx="38">
                  <c:v>0.53149648149329243</c:v>
                </c:pt>
                <c:pt idx="39">
                  <c:v>0.54530384330148751</c:v>
                </c:pt>
                <c:pt idx="40">
                  <c:v>0.54179398825390623</c:v>
                </c:pt>
                <c:pt idx="41">
                  <c:v>0.54748921446247512</c:v>
                </c:pt>
                <c:pt idx="42">
                  <c:v>0.54875104262698104</c:v>
                </c:pt>
                <c:pt idx="43">
                  <c:v>0.54969217238346524</c:v>
                </c:pt>
                <c:pt idx="44">
                  <c:v>0.55023660173874767</c:v>
                </c:pt>
                <c:pt idx="45">
                  <c:v>0.55260831122900089</c:v>
                </c:pt>
                <c:pt idx="46">
                  <c:v>0.54802928668508044</c:v>
                </c:pt>
                <c:pt idx="47">
                  <c:v>0.55426227690943353</c:v>
                </c:pt>
                <c:pt idx="48">
                  <c:v>0.55518543193426606</c:v>
                </c:pt>
                <c:pt idx="49">
                  <c:v>0.56325335135744059</c:v>
                </c:pt>
                <c:pt idx="50">
                  <c:v>0.56393945546006186</c:v>
                </c:pt>
                <c:pt idx="51">
                  <c:v>0.56646953526839317</c:v>
                </c:pt>
                <c:pt idx="52">
                  <c:v>0.56929453021815368</c:v>
                </c:pt>
                <c:pt idx="53">
                  <c:v>0.57230501568115744</c:v>
                </c:pt>
                <c:pt idx="54">
                  <c:v>0.5830767795503311</c:v>
                </c:pt>
                <c:pt idx="55">
                  <c:v>0.58524709132195618</c:v>
                </c:pt>
                <c:pt idx="56">
                  <c:v>0.58254689502504953</c:v>
                </c:pt>
                <c:pt idx="57">
                  <c:v>0.58847068239060329</c:v>
                </c:pt>
                <c:pt idx="58">
                  <c:v>0.5859878583315753</c:v>
                </c:pt>
                <c:pt idx="59">
                  <c:v>0.58459020226821001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9-4AFC-95EC-6CD9DACBBB9A}"/>
            </c:ext>
          </c:extLst>
        </c:ser>
        <c:ser>
          <c:idx val="3"/>
          <c:order val="3"/>
          <c:tx>
            <c:v>Exergy Analysis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Calcs!$FN$4:$FN$63</c:f>
              <c:numCache>
                <c:formatCode>0.00%</c:formatCode>
                <c:ptCount val="60"/>
                <c:pt idx="0">
                  <c:v>0.30983042824833767</c:v>
                </c:pt>
                <c:pt idx="1">
                  <c:v>0.31208119946749241</c:v>
                </c:pt>
                <c:pt idx="2">
                  <c:v>0.31436491155880941</c:v>
                </c:pt>
                <c:pt idx="3">
                  <c:v>0.3155193472466708</c:v>
                </c:pt>
                <c:pt idx="4">
                  <c:v>0.31785384328436045</c:v>
                </c:pt>
                <c:pt idx="5">
                  <c:v>0.31903409393249432</c:v>
                </c:pt>
                <c:pt idx="6">
                  <c:v>0.32142108691160348</c:v>
                </c:pt>
                <c:pt idx="7">
                  <c:v>0.3238440678120621</c:v>
                </c:pt>
                <c:pt idx="8">
                  <c:v>0.32506930902860703</c:v>
                </c:pt>
                <c:pt idx="9">
                  <c:v>0.32754781721156295</c:v>
                </c:pt>
                <c:pt idx="10">
                  <c:v>0.33006441081293053</c:v>
                </c:pt>
                <c:pt idx="11">
                  <c:v>0.33521542045406355</c:v>
                </c:pt>
                <c:pt idx="12">
                  <c:v>0.34052975300048371</c:v>
                </c:pt>
                <c:pt idx="13">
                  <c:v>0.34601530129276914</c:v>
                </c:pt>
                <c:pt idx="14">
                  <c:v>0.35024686121035753</c:v>
                </c:pt>
                <c:pt idx="15">
                  <c:v>0.35605260810216183</c:v>
                </c:pt>
                <c:pt idx="16">
                  <c:v>0.36205407319118749</c:v>
                </c:pt>
                <c:pt idx="17">
                  <c:v>0.36826132297158587</c:v>
                </c:pt>
                <c:pt idx="18">
                  <c:v>0.37468512632111234</c:v>
                </c:pt>
                <c:pt idx="19">
                  <c:v>0.38133701684919624</c:v>
                </c:pt>
                <c:pt idx="20">
                  <c:v>0.38863325457032705</c:v>
                </c:pt>
                <c:pt idx="21">
                  <c:v>0.39183110512044889</c:v>
                </c:pt>
                <c:pt idx="22">
                  <c:v>0.39334770363610616</c:v>
                </c:pt>
                <c:pt idx="23">
                  <c:v>0.39093041438623927</c:v>
                </c:pt>
                <c:pt idx="24">
                  <c:v>0.39368218824307516</c:v>
                </c:pt>
                <c:pt idx="25">
                  <c:v>0.39547575733607537</c:v>
                </c:pt>
                <c:pt idx="26">
                  <c:v>0.39852069119428685</c:v>
                </c:pt>
                <c:pt idx="27">
                  <c:v>0.40026257224739431</c:v>
                </c:pt>
                <c:pt idx="28">
                  <c:v>0.40084016097740865</c:v>
                </c:pt>
                <c:pt idx="29">
                  <c:v>0.40170967638268473</c:v>
                </c:pt>
                <c:pt idx="30">
                  <c:v>0.40502883805326939</c:v>
                </c:pt>
                <c:pt idx="31">
                  <c:v>0.40698715548537284</c:v>
                </c:pt>
                <c:pt idx="32">
                  <c:v>0.4098495032624021</c:v>
                </c:pt>
                <c:pt idx="33">
                  <c:v>0.41293647385286253</c:v>
                </c:pt>
                <c:pt idx="34">
                  <c:v>0.41175307991303772</c:v>
                </c:pt>
                <c:pt idx="35">
                  <c:v>0.40910504181053531</c:v>
                </c:pt>
                <c:pt idx="36">
                  <c:v>0.41234392782331886</c:v>
                </c:pt>
                <c:pt idx="37">
                  <c:v>0.41248680042238656</c:v>
                </c:pt>
                <c:pt idx="38">
                  <c:v>0.41314119513484926</c:v>
                </c:pt>
                <c:pt idx="39">
                  <c:v>0.42143591645454398</c:v>
                </c:pt>
                <c:pt idx="40">
                  <c:v>0.41933644201415676</c:v>
                </c:pt>
                <c:pt idx="41">
                  <c:v>0.42274003179005043</c:v>
                </c:pt>
                <c:pt idx="42">
                  <c:v>0.42349194518320266</c:v>
                </c:pt>
                <c:pt idx="43">
                  <c:v>0.42405224323636675</c:v>
                </c:pt>
                <c:pt idx="44">
                  <c:v>0.42437616703445941</c:v>
                </c:pt>
                <c:pt idx="45">
                  <c:v>0.42578557438473985</c:v>
                </c:pt>
                <c:pt idx="46">
                  <c:v>0.42306195319242557</c:v>
                </c:pt>
                <c:pt idx="47">
                  <c:v>0.42676681461249577</c:v>
                </c:pt>
                <c:pt idx="48">
                  <c:v>0.42731390479446202</c:v>
                </c:pt>
                <c:pt idx="49">
                  <c:v>0.43207742827514689</c:v>
                </c:pt>
                <c:pt idx="50">
                  <c:v>0.432481057329689</c:v>
                </c:pt>
                <c:pt idx="51">
                  <c:v>0.43396750451326205</c:v>
                </c:pt>
                <c:pt idx="52">
                  <c:v>0.43562355155169108</c:v>
                </c:pt>
                <c:pt idx="53">
                  <c:v>0.43738409321529803</c:v>
                </c:pt>
                <c:pt idx="54">
                  <c:v>0.4436478500825185</c:v>
                </c:pt>
                <c:pt idx="55">
                  <c:v>0.4449031890660593</c:v>
                </c:pt>
                <c:pt idx="56">
                  <c:v>0.44334101791097719</c:v>
                </c:pt>
                <c:pt idx="57">
                  <c:v>0.44676364416169273</c:v>
                </c:pt>
                <c:pt idx="58">
                  <c:v>0.44533114824183262</c:v>
                </c:pt>
                <c:pt idx="59">
                  <c:v>0.4445234708392603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9-4AFC-95EC-6CD9DACBB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582728"/>
        <c:axId val="519583056"/>
      </c:lineChart>
      <c:catAx>
        <c:axId val="51958272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83056"/>
        <c:crosses val="autoZero"/>
        <c:auto val="1"/>
        <c:lblAlgn val="ctr"/>
        <c:lblOffset val="100"/>
        <c:noMultiLvlLbl val="0"/>
      </c:catAx>
      <c:valAx>
        <c:axId val="5195830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Eta.X.fu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8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Electrolytic aluminium smelters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Calcs!$BR$4:$BR$63</c:f>
              <c:numCache>
                <c:formatCode>0.00%</c:formatCode>
                <c:ptCount val="60"/>
                <c:pt idx="0">
                  <c:v>0.27815509996856236</c:v>
                </c:pt>
                <c:pt idx="1">
                  <c:v>0.28058440215169389</c:v>
                </c:pt>
                <c:pt idx="2">
                  <c:v>0.28305651142175281</c:v>
                </c:pt>
                <c:pt idx="3">
                  <c:v>0.28430897386167214</c:v>
                </c:pt>
                <c:pt idx="4">
                  <c:v>0.2868474468425799</c:v>
                </c:pt>
                <c:pt idx="5">
                  <c:v>0.28813375826339865</c:v>
                </c:pt>
                <c:pt idx="6">
                  <c:v>0.2907413035870493</c:v>
                </c:pt>
                <c:pt idx="7">
                  <c:v>0.29339647530930546</c:v>
                </c:pt>
                <c:pt idx="8">
                  <c:v>0.29474233070063255</c:v>
                </c:pt>
                <c:pt idx="9">
                  <c:v>0.29747142635526802</c:v>
                </c:pt>
                <c:pt idx="10">
                  <c:v>0.30025153314363506</c:v>
                </c:pt>
                <c:pt idx="11">
                  <c:v>0.30597060996541858</c:v>
                </c:pt>
                <c:pt idx="12">
                  <c:v>0.31191178685795096</c:v>
                </c:pt>
                <c:pt idx="13">
                  <c:v>0.31808825788484107</c:v>
                </c:pt>
                <c:pt idx="14">
                  <c:v>0.32288355825496429</c:v>
                </c:pt>
                <c:pt idx="15">
                  <c:v>0.32950681073198929</c:v>
                </c:pt>
                <c:pt idx="16">
                  <c:v>0.3364074769253293</c:v>
                </c:pt>
                <c:pt idx="17">
                  <c:v>0.34360335878469461</c:v>
                </c:pt>
                <c:pt idx="18">
                  <c:v>0.35111381471441472</c:v>
                </c:pt>
                <c:pt idx="19">
                  <c:v>0.3589599334789827</c:v>
                </c:pt>
                <c:pt idx="20">
                  <c:v>0.36764792637602506</c:v>
                </c:pt>
                <c:pt idx="21">
                  <c:v>0.37148307105388656</c:v>
                </c:pt>
                <c:pt idx="22">
                  <c:v>0.37330777524859238</c:v>
                </c:pt>
                <c:pt idx="23">
                  <c:v>0.37040118870728084</c:v>
                </c:pt>
                <c:pt idx="24">
                  <c:v>0.37371072199568245</c:v>
                </c:pt>
                <c:pt idx="25">
                  <c:v>0.37587454764776845</c:v>
                </c:pt>
                <c:pt idx="26">
                  <c:v>0.3795602655460138</c:v>
                </c:pt>
                <c:pt idx="27">
                  <c:v>0.38167564919157282</c:v>
                </c:pt>
                <c:pt idx="28">
                  <c:v>0.38237820591483623</c:v>
                </c:pt>
                <c:pt idx="29">
                  <c:v>0.38343690395619273</c:v>
                </c:pt>
                <c:pt idx="30">
                  <c:v>0.38748989616365109</c:v>
                </c:pt>
                <c:pt idx="31">
                  <c:v>0.38988988988988993</c:v>
                </c:pt>
                <c:pt idx="32">
                  <c:v>0.39340950697556976</c:v>
                </c:pt>
                <c:pt idx="33">
                  <c:v>0.39722098285422913</c:v>
                </c:pt>
                <c:pt idx="34">
                  <c:v>0.39575792214390049</c:v>
                </c:pt>
                <c:pt idx="35">
                  <c:v>0.3924927572742159</c:v>
                </c:pt>
                <c:pt idx="36">
                  <c:v>0.39648810281206265</c:v>
                </c:pt>
                <c:pt idx="37">
                  <c:v>0.39666475717650063</c:v>
                </c:pt>
                <c:pt idx="38">
                  <c:v>0.39747432871994387</c:v>
                </c:pt>
                <c:pt idx="39">
                  <c:v>0.4078000261745845</c:v>
                </c:pt>
                <c:pt idx="40">
                  <c:v>0.40517521617580132</c:v>
                </c:pt>
                <c:pt idx="41">
                  <c:v>0.40943433414361741</c:v>
                </c:pt>
                <c:pt idx="42">
                  <c:v>0.41037797971816153</c:v>
                </c:pt>
                <c:pt idx="43">
                  <c:v>0.4110817941952507</c:v>
                </c:pt>
                <c:pt idx="44">
                  <c:v>0.4114889402443051</c:v>
                </c:pt>
                <c:pt idx="45">
                  <c:v>0.41326259946949606</c:v>
                </c:pt>
                <c:pt idx="46">
                  <c:v>0.40983822175457063</c:v>
                </c:pt>
                <c:pt idx="47">
                  <c:v>0.41449950116395085</c:v>
                </c:pt>
                <c:pt idx="48">
                  <c:v>0.41518987341772157</c:v>
                </c:pt>
                <c:pt idx="49">
                  <c:v>0.4212233862791484</c:v>
                </c:pt>
                <c:pt idx="50">
                  <c:v>0.42173648237125272</c:v>
                </c:pt>
                <c:pt idx="51">
                  <c:v>0.42362857725511521</c:v>
                </c:pt>
                <c:pt idx="52">
                  <c:v>0.42574122147834409</c:v>
                </c:pt>
                <c:pt idx="53">
                  <c:v>0.42799258292699682</c:v>
                </c:pt>
                <c:pt idx="54">
                  <c:v>0.43604813881891968</c:v>
                </c:pt>
                <c:pt idx="55">
                  <c:v>0.43767118477421174</c:v>
                </c:pt>
                <c:pt idx="56">
                  <c:v>0.43565186997553307</c:v>
                </c:pt>
                <c:pt idx="57">
                  <c:v>0.44008191511898881</c:v>
                </c:pt>
                <c:pt idx="58">
                  <c:v>0.43822515997468536</c:v>
                </c:pt>
                <c:pt idx="59">
                  <c:v>0.43717993686425821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2-4FE6-8117-D10734F71B8C}"/>
            </c:ext>
          </c:extLst>
        </c:ser>
        <c:ser>
          <c:idx val="1"/>
          <c:order val="1"/>
          <c:tx>
            <c:v>Chemical Energy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Calcs!$DV$4:$DV$63</c:f>
              <c:numCache>
                <c:formatCode>0.00%</c:formatCode>
                <c:ptCount val="60"/>
                <c:pt idx="0">
                  <c:v>0.38434282284202648</c:v>
                </c:pt>
                <c:pt idx="1">
                  <c:v>0.38769952871837604</c:v>
                </c:pt>
                <c:pt idx="2">
                  <c:v>0.39111538359695197</c:v>
                </c:pt>
                <c:pt idx="3">
                  <c:v>0.39284598263941645</c:v>
                </c:pt>
                <c:pt idx="4">
                  <c:v>0.39635353605583978</c:v>
                </c:pt>
                <c:pt idx="5">
                  <c:v>0.3981309061726821</c:v>
                </c:pt>
                <c:pt idx="6">
                  <c:v>0.40173390079867921</c:v>
                </c:pt>
                <c:pt idx="7">
                  <c:v>0.40540270354569913</c:v>
                </c:pt>
                <c:pt idx="8">
                  <c:v>0.40726234897480779</c:v>
                </c:pt>
                <c:pt idx="9">
                  <c:v>0.41103329665050048</c:v>
                </c:pt>
                <c:pt idx="10">
                  <c:v>0.41487472932947717</c:v>
                </c:pt>
                <c:pt idx="11">
                  <c:v>0.42277710512622912</c:v>
                </c:pt>
                <c:pt idx="12">
                  <c:v>0.43098636930343742</c:v>
                </c:pt>
                <c:pt idx="13">
                  <c:v>0.43952075285400055</c:v>
                </c:pt>
                <c:pt idx="14">
                  <c:v>0.4461466938517995</c:v>
                </c:pt>
                <c:pt idx="15">
                  <c:v>0.45529842090516986</c:v>
                </c:pt>
                <c:pt idx="16">
                  <c:v>0.46483346636915235</c:v>
                </c:pt>
                <c:pt idx="17">
                  <c:v>0.47477642821662086</c:v>
                </c:pt>
                <c:pt idx="18">
                  <c:v>0.48515405506288578</c:v>
                </c:pt>
                <c:pt idx="19">
                  <c:v>0.49599548646093916</c:v>
                </c:pt>
                <c:pt idx="20">
                  <c:v>0.50800018353555021</c:v>
                </c:pt>
                <c:pt idx="21">
                  <c:v>0.51329942245535953</c:v>
                </c:pt>
                <c:pt idx="22">
                  <c:v>0.51582072068474372</c:v>
                </c:pt>
                <c:pt idx="23">
                  <c:v>0.51180452369159646</c:v>
                </c:pt>
                <c:pt idx="24">
                  <c:v>0.51637749526931587</c:v>
                </c:pt>
                <c:pt idx="25">
                  <c:v>0.51936737702720814</c:v>
                </c:pt>
                <c:pt idx="26">
                  <c:v>0.52446014441263855</c:v>
                </c:pt>
                <c:pt idx="27">
                  <c:v>0.52738309107735859</c:v>
                </c:pt>
                <c:pt idx="28">
                  <c:v>0.52835385391527256</c:v>
                </c:pt>
                <c:pt idx="29">
                  <c:v>0.52981671759743498</c:v>
                </c:pt>
                <c:pt idx="30">
                  <c:v>0.53541696891818136</c:v>
                </c:pt>
                <c:pt idx="31">
                  <c:v>0.53873317762206652</c:v>
                </c:pt>
                <c:pt idx="32">
                  <c:v>0.54359643400739288</c:v>
                </c:pt>
                <c:pt idx="33">
                  <c:v>0.5488629683925752</c:v>
                </c:pt>
                <c:pt idx="34">
                  <c:v>0.54684137366553065</c:v>
                </c:pt>
                <c:pt idx="35">
                  <c:v>0.54232970847153994</c:v>
                </c:pt>
                <c:pt idx="36">
                  <c:v>0.54785030608926777</c:v>
                </c:pt>
                <c:pt idx="37">
                  <c:v>0.54809439953606465</c:v>
                </c:pt>
                <c:pt idx="38">
                  <c:v>0.54921303087640228</c:v>
                </c:pt>
                <c:pt idx="39">
                  <c:v>0.56348063807820381</c:v>
                </c:pt>
                <c:pt idx="40">
                  <c:v>0.55985378786236983</c:v>
                </c:pt>
                <c:pt idx="41">
                  <c:v>0.56573885494455756</c:v>
                </c:pt>
                <c:pt idx="42">
                  <c:v>0.56704274404788035</c:v>
                </c:pt>
                <c:pt idx="43">
                  <c:v>0.56801524479624743</c:v>
                </c:pt>
                <c:pt idx="44">
                  <c:v>0.56857782179670591</c:v>
                </c:pt>
                <c:pt idx="45">
                  <c:v>0.57102858826996761</c:v>
                </c:pt>
                <c:pt idx="46">
                  <c:v>0.56629692957458311</c:v>
                </c:pt>
                <c:pt idx="47">
                  <c:v>0.57273768613974807</c:v>
                </c:pt>
                <c:pt idx="48">
                  <c:v>0.57369161299874161</c:v>
                </c:pt>
                <c:pt idx="49">
                  <c:v>0.5820284630693553</c:v>
                </c:pt>
                <c:pt idx="50">
                  <c:v>0.58273743730873062</c:v>
                </c:pt>
                <c:pt idx="51">
                  <c:v>0.58535185311067306</c:v>
                </c:pt>
                <c:pt idx="52">
                  <c:v>0.58827101455875885</c:v>
                </c:pt>
                <c:pt idx="53">
                  <c:v>0.59138184953719608</c:v>
                </c:pt>
                <c:pt idx="54">
                  <c:v>0.60251267220200888</c:v>
                </c:pt>
                <c:pt idx="55">
                  <c:v>0.60475532769935469</c:v>
                </c:pt>
                <c:pt idx="56">
                  <c:v>0.60196512485921783</c:v>
                </c:pt>
                <c:pt idx="57">
                  <c:v>0.60808637180362346</c:v>
                </c:pt>
                <c:pt idx="58">
                  <c:v>0.6055207869426279</c:v>
                </c:pt>
                <c:pt idx="59">
                  <c:v>0.60407654234381702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2-4FE6-8117-D10734F71B8C}"/>
            </c:ext>
          </c:extLst>
        </c:ser>
        <c:ser>
          <c:idx val="2"/>
          <c:order val="2"/>
          <c:tx>
            <c:v>Theoretical Minimum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Calcs!$EZ$4:$EZ$63</c:f>
              <c:numCache>
                <c:formatCode>0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Calcs!$CT$4:$CT$63</c:f>
              <c:numCache>
                <c:formatCode>0.00%</c:formatCode>
                <c:ptCount val="60"/>
                <c:pt idx="0">
                  <c:v>0.27815509996856236</c:v>
                </c:pt>
                <c:pt idx="1">
                  <c:v>0.28058440215169389</c:v>
                </c:pt>
                <c:pt idx="2">
                  <c:v>0.28305651142175281</c:v>
                </c:pt>
                <c:pt idx="3">
                  <c:v>0.28430897386167214</c:v>
                </c:pt>
                <c:pt idx="4">
                  <c:v>0.2868474468425799</c:v>
                </c:pt>
                <c:pt idx="5">
                  <c:v>0.28813375826339865</c:v>
                </c:pt>
                <c:pt idx="6">
                  <c:v>0.2907413035870493</c:v>
                </c:pt>
                <c:pt idx="7">
                  <c:v>0.29339647530930546</c:v>
                </c:pt>
                <c:pt idx="8">
                  <c:v>0.29474233070063255</c:v>
                </c:pt>
                <c:pt idx="9">
                  <c:v>0.29747142635526802</c:v>
                </c:pt>
                <c:pt idx="10">
                  <c:v>0.30025153314363506</c:v>
                </c:pt>
                <c:pt idx="11">
                  <c:v>0.30597060996541858</c:v>
                </c:pt>
                <c:pt idx="12">
                  <c:v>0.31191178685795096</c:v>
                </c:pt>
                <c:pt idx="13">
                  <c:v>0.31808825788484107</c:v>
                </c:pt>
                <c:pt idx="14">
                  <c:v>0.32288355825496429</c:v>
                </c:pt>
                <c:pt idx="15">
                  <c:v>0.32950681073198929</c:v>
                </c:pt>
                <c:pt idx="16">
                  <c:v>0.3364074769253293</c:v>
                </c:pt>
                <c:pt idx="17">
                  <c:v>0.34360335878469461</c:v>
                </c:pt>
                <c:pt idx="18">
                  <c:v>0.35111381471441472</c:v>
                </c:pt>
                <c:pt idx="19">
                  <c:v>0.3589599334789827</c:v>
                </c:pt>
                <c:pt idx="20">
                  <c:v>0.36764792637602506</c:v>
                </c:pt>
                <c:pt idx="21">
                  <c:v>0.37148307105388656</c:v>
                </c:pt>
                <c:pt idx="22">
                  <c:v>0.37330777524859238</c:v>
                </c:pt>
                <c:pt idx="23">
                  <c:v>0.37040118870728084</c:v>
                </c:pt>
                <c:pt idx="24">
                  <c:v>0.37371072199568245</c:v>
                </c:pt>
                <c:pt idx="25">
                  <c:v>0.37587454764776845</c:v>
                </c:pt>
                <c:pt idx="26">
                  <c:v>0.3795602655460138</c:v>
                </c:pt>
                <c:pt idx="27">
                  <c:v>0.38167564919157282</c:v>
                </c:pt>
                <c:pt idx="28">
                  <c:v>0.38237820591483623</c:v>
                </c:pt>
                <c:pt idx="29">
                  <c:v>0.38343690395619273</c:v>
                </c:pt>
                <c:pt idx="30">
                  <c:v>0.38748989616365109</c:v>
                </c:pt>
                <c:pt idx="31">
                  <c:v>0.38988988988988993</c:v>
                </c:pt>
                <c:pt idx="32">
                  <c:v>0.39340950697556976</c:v>
                </c:pt>
                <c:pt idx="33">
                  <c:v>0.39722098285422913</c:v>
                </c:pt>
                <c:pt idx="34">
                  <c:v>0.39575792214390049</c:v>
                </c:pt>
                <c:pt idx="35">
                  <c:v>0.3924927572742159</c:v>
                </c:pt>
                <c:pt idx="36">
                  <c:v>0.39648810281206265</c:v>
                </c:pt>
                <c:pt idx="37">
                  <c:v>0.39666475717650063</c:v>
                </c:pt>
                <c:pt idx="38">
                  <c:v>0.39747432871994387</c:v>
                </c:pt>
                <c:pt idx="39">
                  <c:v>0.4078000261745845</c:v>
                </c:pt>
                <c:pt idx="40">
                  <c:v>0.40517521617580132</c:v>
                </c:pt>
                <c:pt idx="41">
                  <c:v>0.40943433414361741</c:v>
                </c:pt>
                <c:pt idx="42">
                  <c:v>0.41037797971816153</c:v>
                </c:pt>
                <c:pt idx="43">
                  <c:v>0.4110817941952507</c:v>
                </c:pt>
                <c:pt idx="44">
                  <c:v>0.4114889402443051</c:v>
                </c:pt>
                <c:pt idx="45">
                  <c:v>0.41326259946949606</c:v>
                </c:pt>
                <c:pt idx="46">
                  <c:v>0.40983822175457063</c:v>
                </c:pt>
                <c:pt idx="47">
                  <c:v>0.41449950116395085</c:v>
                </c:pt>
                <c:pt idx="48">
                  <c:v>0.41518987341772157</c:v>
                </c:pt>
                <c:pt idx="49">
                  <c:v>0.4212233862791484</c:v>
                </c:pt>
                <c:pt idx="50">
                  <c:v>0.42173648237125272</c:v>
                </c:pt>
                <c:pt idx="51">
                  <c:v>0.42362857725511521</c:v>
                </c:pt>
                <c:pt idx="52">
                  <c:v>0.42574122147834409</c:v>
                </c:pt>
                <c:pt idx="53">
                  <c:v>0.42799258292699682</c:v>
                </c:pt>
                <c:pt idx="54">
                  <c:v>0.43604813881891968</c:v>
                </c:pt>
                <c:pt idx="55">
                  <c:v>0.43767118477421174</c:v>
                </c:pt>
                <c:pt idx="56">
                  <c:v>0.43565186997553307</c:v>
                </c:pt>
                <c:pt idx="57">
                  <c:v>0.44008191511898881</c:v>
                </c:pt>
                <c:pt idx="58">
                  <c:v>0.43822515997468536</c:v>
                </c:pt>
                <c:pt idx="59">
                  <c:v>0.43717993686425821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2-4FE6-8117-D10734F71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582728"/>
        <c:axId val="519583056"/>
      </c:lineChart>
      <c:catAx>
        <c:axId val="51958272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83056"/>
        <c:crosses val="autoZero"/>
        <c:auto val="1"/>
        <c:lblAlgn val="ctr"/>
        <c:lblOffset val="100"/>
        <c:noMultiLvlLbl val="0"/>
      </c:catAx>
      <c:valAx>
        <c:axId val="5195830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8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175194</xdr:rowOff>
    </xdr:from>
    <xdr:to>
      <xdr:col>11</xdr:col>
      <xdr:colOff>0</xdr:colOff>
      <xdr:row>28</xdr:row>
      <xdr:rowOff>13607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13608</xdr:colOff>
      <xdr:row>1</xdr:row>
      <xdr:rowOff>176893</xdr:rowOff>
    </xdr:from>
    <xdr:to>
      <xdr:col>44</xdr:col>
      <xdr:colOff>54428</xdr:colOff>
      <xdr:row>28</xdr:row>
      <xdr:rowOff>27214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</xdr:row>
      <xdr:rowOff>176893</xdr:rowOff>
    </xdr:from>
    <xdr:to>
      <xdr:col>21</xdr:col>
      <xdr:colOff>598714</xdr:colOff>
      <xdr:row>28</xdr:row>
      <xdr:rowOff>0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38100</xdr:rowOff>
    </xdr:from>
    <xdr:to>
      <xdr:col>13</xdr:col>
      <xdr:colOff>294479</xdr:colOff>
      <xdr:row>29</xdr:row>
      <xdr:rowOff>161243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0" y="228600"/>
          <a:ext cx="6371429" cy="54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428624</xdr:colOff>
      <xdr:row>36</xdr:row>
      <xdr:rowOff>142873</xdr:rowOff>
    </xdr:from>
    <xdr:to>
      <xdr:col>33</xdr:col>
      <xdr:colOff>606541</xdr:colOff>
      <xdr:row>70</xdr:row>
      <xdr:rowOff>71436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1343" y="7000873"/>
          <a:ext cx="9893417" cy="6405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130969</xdr:rowOff>
    </xdr:from>
    <xdr:to>
      <xdr:col>17</xdr:col>
      <xdr:colOff>317998</xdr:colOff>
      <xdr:row>36</xdr:row>
      <xdr:rowOff>71437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469"/>
          <a:ext cx="10640717" cy="6607968"/>
        </a:xfrm>
        <a:prstGeom prst="rect">
          <a:avLst/>
        </a:prstGeom>
      </xdr:spPr>
    </xdr:pic>
    <xdr:clientData/>
  </xdr:twoCellAnchor>
  <xdr:twoCellAnchor editAs="oneCell">
    <xdr:from>
      <xdr:col>17</xdr:col>
      <xdr:colOff>369093</xdr:colOff>
      <xdr:row>1</xdr:row>
      <xdr:rowOff>142875</xdr:rowOff>
    </xdr:from>
    <xdr:to>
      <xdr:col>34</xdr:col>
      <xdr:colOff>12829</xdr:colOff>
      <xdr:row>36</xdr:row>
      <xdr:rowOff>130968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1812" y="333375"/>
          <a:ext cx="9966455" cy="665559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130969</xdr:rowOff>
    </xdr:from>
    <xdr:to>
      <xdr:col>17</xdr:col>
      <xdr:colOff>381000</xdr:colOff>
      <xdr:row>70</xdr:row>
      <xdr:rowOff>79262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988969"/>
          <a:ext cx="10608469" cy="6425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1</xdr:row>
      <xdr:rowOff>85725</xdr:rowOff>
    </xdr:from>
    <xdr:to>
      <xdr:col>12</xdr:col>
      <xdr:colOff>323118</xdr:colOff>
      <xdr:row>38</xdr:row>
      <xdr:rowOff>56099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50" y="466725"/>
          <a:ext cx="5857143" cy="8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31</xdr:row>
      <xdr:rowOff>57150</xdr:rowOff>
    </xdr:from>
    <xdr:to>
      <xdr:col>21</xdr:col>
      <xdr:colOff>485075</xdr:colOff>
      <xdr:row>54</xdr:row>
      <xdr:rowOff>8983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7543800"/>
          <a:ext cx="5600000" cy="43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1</xdr:row>
      <xdr:rowOff>76200</xdr:rowOff>
    </xdr:from>
    <xdr:to>
      <xdr:col>21</xdr:col>
      <xdr:colOff>418418</xdr:colOff>
      <xdr:row>14</xdr:row>
      <xdr:rowOff>428145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1275" y="266700"/>
          <a:ext cx="5457143" cy="3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14</xdr:row>
      <xdr:rowOff>352425</xdr:rowOff>
    </xdr:from>
    <xdr:to>
      <xdr:col>21</xdr:col>
      <xdr:colOff>466011</xdr:colOff>
      <xdr:row>31</xdr:row>
      <xdr:rowOff>66258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4219575"/>
          <a:ext cx="5714286" cy="3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151619</xdr:colOff>
      <xdr:row>45</xdr:row>
      <xdr:rowOff>151357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247619" cy="8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12</xdr:col>
      <xdr:colOff>208609</xdr:colOff>
      <xdr:row>85</xdr:row>
      <xdr:rowOff>161000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53500"/>
          <a:ext cx="7523809" cy="7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278607</xdr:colOff>
      <xdr:row>46</xdr:row>
      <xdr:rowOff>183356</xdr:rowOff>
    </xdr:from>
    <xdr:to>
      <xdr:col>20</xdr:col>
      <xdr:colOff>6249</xdr:colOff>
      <xdr:row>91</xdr:row>
      <xdr:rowOff>153713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65232" y="8946356"/>
          <a:ext cx="7133330" cy="85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83343</xdr:colOff>
      <xdr:row>46</xdr:row>
      <xdr:rowOff>71437</xdr:rowOff>
    </xdr:from>
    <xdr:to>
      <xdr:col>32</xdr:col>
      <xdr:colOff>149099</xdr:colOff>
      <xdr:row>70</xdr:row>
      <xdr:rowOff>156580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75656" y="8834437"/>
          <a:ext cx="7352381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13</xdr:col>
      <xdr:colOff>417905</xdr:colOff>
      <xdr:row>133</xdr:row>
      <xdr:rowOff>180000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16500"/>
          <a:ext cx="9561905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246476</xdr:colOff>
      <xdr:row>158</xdr:row>
      <xdr:rowOff>180405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717500"/>
          <a:ext cx="9390476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136</xdr:row>
      <xdr:rowOff>0</xdr:rowOff>
    </xdr:from>
    <xdr:to>
      <xdr:col>28</xdr:col>
      <xdr:colOff>498937</xdr:colOff>
      <xdr:row>143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49000" y="25908000"/>
          <a:ext cx="9000000" cy="14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9</xdr:col>
      <xdr:colOff>184984</xdr:colOff>
      <xdr:row>25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5671384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123825</xdr:rowOff>
    </xdr:from>
    <xdr:to>
      <xdr:col>8</xdr:col>
      <xdr:colOff>551771</xdr:colOff>
      <xdr:row>47</xdr:row>
      <xdr:rowOff>113777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86325"/>
          <a:ext cx="5428571" cy="4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17</xdr:col>
      <xdr:colOff>456609</xdr:colOff>
      <xdr:row>44</xdr:row>
      <xdr:rowOff>132881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4572000"/>
          <a:ext cx="4723809" cy="3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200025</xdr:colOff>
      <xdr:row>7</xdr:row>
      <xdr:rowOff>95250</xdr:rowOff>
    </xdr:from>
    <xdr:to>
      <xdr:col>28</xdr:col>
      <xdr:colOff>189739</xdr:colOff>
      <xdr:row>41</xdr:row>
      <xdr:rowOff>84917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1238250"/>
          <a:ext cx="6085714" cy="64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2</xdr:row>
      <xdr:rowOff>152400</xdr:rowOff>
    </xdr:from>
    <xdr:to>
      <xdr:col>16</xdr:col>
      <xdr:colOff>142023</xdr:colOff>
      <xdr:row>22</xdr:row>
      <xdr:rowOff>142400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5" y="533400"/>
          <a:ext cx="6819048" cy="38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20</xdr:col>
      <xdr:colOff>118287</xdr:colOff>
      <xdr:row>40</xdr:row>
      <xdr:rowOff>122881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90476" cy="75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34</xdr:col>
      <xdr:colOff>411221</xdr:colOff>
      <xdr:row>21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1438" y="0"/>
          <a:ext cx="5876190" cy="39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116416</xdr:colOff>
      <xdr:row>22</xdr:row>
      <xdr:rowOff>148167</xdr:rowOff>
    </xdr:from>
    <xdr:to>
      <xdr:col>34</xdr:col>
      <xdr:colOff>306202</xdr:colOff>
      <xdr:row>30</xdr:row>
      <xdr:rowOff>109881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13916" y="4339167"/>
          <a:ext cx="5714286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570738</xdr:colOff>
      <xdr:row>18</xdr:row>
      <xdr:rowOff>132929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6095238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19</xdr:row>
      <xdr:rowOff>31750</xdr:rowOff>
    </xdr:from>
    <xdr:to>
      <xdr:col>9</xdr:col>
      <xdr:colOff>346416</xdr:colOff>
      <xdr:row>24</xdr:row>
      <xdr:rowOff>12583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583" y="3651250"/>
          <a:ext cx="5733333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158750</xdr:rowOff>
    </xdr:from>
    <xdr:to>
      <xdr:col>9</xdr:col>
      <xdr:colOff>46952</xdr:colOff>
      <xdr:row>38</xdr:row>
      <xdr:rowOff>110798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4730750"/>
          <a:ext cx="5380952" cy="261904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34</xdr:col>
      <xdr:colOff>113595</xdr:colOff>
      <xdr:row>45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00" y="6096000"/>
          <a:ext cx="5638095" cy="2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10</xdr:col>
      <xdr:colOff>351619</xdr:colOff>
      <xdr:row>12</xdr:row>
      <xdr:rowOff>123574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6447619" cy="2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171450</xdr:rowOff>
    </xdr:from>
    <xdr:to>
      <xdr:col>11</xdr:col>
      <xdr:colOff>370670</xdr:colOff>
      <xdr:row>19</xdr:row>
      <xdr:rowOff>9117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61950"/>
          <a:ext cx="6438095" cy="326666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Bayer_kilns/Bayer_kil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S"/>
      <sheetName val="FIN_ETA"/>
      <sheetName val="Calcs"/>
      <sheetName val="Fleischer_1951"/>
      <sheetName val="Bravard_1972"/>
      <sheetName val="OTA_1993"/>
      <sheetName val="Hamel_1979"/>
      <sheetName val="Ayres_2006"/>
      <sheetName val="DOE_2007"/>
      <sheetName val="DOE_2017"/>
      <sheetName val="Brough_2020"/>
      <sheetName val="IAI_2020_Alumina_refining"/>
      <sheetName val="Un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>
            <v>1.06E-6</v>
          </cell>
        </row>
        <row r="2">
          <cell r="B2">
            <v>2204.6226200000001</v>
          </cell>
        </row>
        <row r="3">
          <cell r="B3">
            <v>3.5999999999999999E-3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n.wikipedia.org/wiki/Energy_densit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1.eere.energy.gov/manufacturing/resources/aluminum/pdfs/al_theoretical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energy.gov/sites/prod/files/2019/05/f62/Aluminum_bandwidth_study_2017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beeindia.gov.in/sites/default/files/Aluminium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sciencedirect.com/science/article/pii/S266620271930007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orld-aluminium.org/statistics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researchgate.net/publication/315669183_Rolling_Out_Aluminium_to_Meet_IPCC_2050_-_A_Dynamic_MFA_Approach_for_Greenhouse_Gas_Emission_Projections_for_the_Aluminium_Indust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"/>
  <sheetViews>
    <sheetView workbookViewId="0">
      <selection sqref="A1:A14"/>
    </sheetView>
  </sheetViews>
  <sheetFormatPr defaultColWidth="9.140625" defaultRowHeight="15" x14ac:dyDescent="0.25"/>
  <cols>
    <col min="1" max="16384" width="9.140625" style="62"/>
  </cols>
  <sheetData>
    <row r="1" spans="1:1" x14ac:dyDescent="0.25">
      <c r="A1" s="63" t="s">
        <v>106</v>
      </c>
    </row>
    <row r="2" spans="1:1" x14ac:dyDescent="0.25">
      <c r="A2" s="63" t="s">
        <v>107</v>
      </c>
    </row>
    <row r="3" spans="1:1" x14ac:dyDescent="0.25">
      <c r="A3" s="63" t="s">
        <v>108</v>
      </c>
    </row>
    <row r="4" spans="1:1" x14ac:dyDescent="0.25">
      <c r="A4" s="63" t="s">
        <v>109</v>
      </c>
    </row>
    <row r="5" spans="1:1" x14ac:dyDescent="0.25">
      <c r="A5" s="63" t="s">
        <v>110</v>
      </c>
    </row>
    <row r="6" spans="1:1" x14ac:dyDescent="0.25">
      <c r="A6" s="63" t="s">
        <v>105</v>
      </c>
    </row>
    <row r="7" spans="1:1" x14ac:dyDescent="0.25">
      <c r="A7" s="63"/>
    </row>
    <row r="8" spans="1:1" x14ac:dyDescent="0.25">
      <c r="A8" s="63" t="s">
        <v>111</v>
      </c>
    </row>
    <row r="9" spans="1:1" x14ac:dyDescent="0.25">
      <c r="A9" s="63" t="s">
        <v>112</v>
      </c>
    </row>
    <row r="10" spans="1:1" x14ac:dyDescent="0.25">
      <c r="A10" s="63" t="s">
        <v>113</v>
      </c>
    </row>
    <row r="11" spans="1:1" x14ac:dyDescent="0.25">
      <c r="A11" s="63" t="s">
        <v>125</v>
      </c>
    </row>
    <row r="12" spans="1:1" x14ac:dyDescent="0.25">
      <c r="A12" s="63" t="s">
        <v>126</v>
      </c>
    </row>
    <row r="13" spans="1:1" x14ac:dyDescent="0.25">
      <c r="A13" s="63" t="s">
        <v>127</v>
      </c>
    </row>
    <row r="14" spans="1:1" x14ac:dyDescent="0.25">
      <c r="A14" s="63" t="s">
        <v>105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0"/>
  <sheetViews>
    <sheetView tabSelected="1" zoomScale="80" zoomScaleNormal="80" workbookViewId="0">
      <selection activeCell="BK17" sqref="BK17"/>
    </sheetView>
  </sheetViews>
  <sheetFormatPr defaultColWidth="9.140625" defaultRowHeight="15" x14ac:dyDescent="0.25"/>
  <cols>
    <col min="1" max="1" width="10" style="11" customWidth="1"/>
    <col min="2" max="2" width="11.7109375" style="11" bestFit="1" customWidth="1"/>
    <col min="3" max="3" width="10.140625" style="11" bestFit="1" customWidth="1"/>
    <col min="4" max="4" width="12.28515625" style="11" bestFit="1" customWidth="1"/>
    <col min="5" max="5" width="35" style="11" bestFit="1" customWidth="1"/>
    <col min="6" max="6" width="20.5703125" style="11" bestFit="1" customWidth="1"/>
    <col min="7" max="7" width="11.42578125" style="11" customWidth="1"/>
    <col min="8" max="16384" width="9.140625" style="11"/>
  </cols>
  <sheetData>
    <row r="1" spans="1:68" s="59" customFormat="1" x14ac:dyDescent="0.25">
      <c r="A1" s="59" t="s">
        <v>96</v>
      </c>
      <c r="B1" s="59" t="s">
        <v>98</v>
      </c>
      <c r="C1" s="59" t="s">
        <v>99</v>
      </c>
      <c r="D1" s="59" t="s">
        <v>100</v>
      </c>
      <c r="E1" s="59" t="s">
        <v>0</v>
      </c>
      <c r="F1" s="59" t="s">
        <v>1</v>
      </c>
      <c r="G1" s="59" t="s">
        <v>97</v>
      </c>
      <c r="H1" s="59">
        <v>1960</v>
      </c>
      <c r="I1" s="59">
        <v>1961</v>
      </c>
      <c r="J1" s="59">
        <v>1962</v>
      </c>
      <c r="K1" s="59">
        <v>1963</v>
      </c>
      <c r="L1" s="59">
        <v>1964</v>
      </c>
      <c r="M1" s="59">
        <v>1965</v>
      </c>
      <c r="N1" s="59">
        <v>1966</v>
      </c>
      <c r="O1" s="59">
        <v>1967</v>
      </c>
      <c r="P1" s="59">
        <v>1968</v>
      </c>
      <c r="Q1" s="59">
        <v>1969</v>
      </c>
      <c r="R1" s="59">
        <v>1970</v>
      </c>
      <c r="S1" s="59">
        <v>1971</v>
      </c>
      <c r="T1" s="59">
        <v>1972</v>
      </c>
      <c r="U1" s="59">
        <v>1973</v>
      </c>
      <c r="V1" s="59">
        <v>1974</v>
      </c>
      <c r="W1" s="59">
        <v>1975</v>
      </c>
      <c r="X1" s="59">
        <v>1976</v>
      </c>
      <c r="Y1" s="59">
        <v>1977</v>
      </c>
      <c r="Z1" s="59">
        <v>1978</v>
      </c>
      <c r="AA1" s="59">
        <v>1979</v>
      </c>
      <c r="AB1" s="59">
        <v>1980</v>
      </c>
      <c r="AC1" s="59">
        <v>1981</v>
      </c>
      <c r="AD1" s="59">
        <v>1982</v>
      </c>
      <c r="AE1" s="59">
        <v>1983</v>
      </c>
      <c r="AF1" s="59">
        <v>1984</v>
      </c>
      <c r="AG1" s="59">
        <v>1985</v>
      </c>
      <c r="AH1" s="59">
        <v>1986</v>
      </c>
      <c r="AI1" s="59">
        <v>1987</v>
      </c>
      <c r="AJ1" s="59">
        <v>1988</v>
      </c>
      <c r="AK1" s="59">
        <v>1989</v>
      </c>
      <c r="AL1" s="59">
        <v>1990</v>
      </c>
      <c r="AM1" s="59">
        <v>1991</v>
      </c>
      <c r="AN1" s="59">
        <v>1992</v>
      </c>
      <c r="AO1" s="59">
        <v>1993</v>
      </c>
      <c r="AP1" s="59">
        <v>1994</v>
      </c>
      <c r="AQ1" s="59">
        <v>1995</v>
      </c>
      <c r="AR1" s="59">
        <v>1996</v>
      </c>
      <c r="AS1" s="59">
        <v>1997</v>
      </c>
      <c r="AT1" s="59">
        <v>1998</v>
      </c>
      <c r="AU1" s="59">
        <v>1999</v>
      </c>
      <c r="AV1" s="59">
        <v>2000</v>
      </c>
      <c r="AW1" s="59">
        <v>2001</v>
      </c>
      <c r="AX1" s="59">
        <v>2002</v>
      </c>
      <c r="AY1" s="59">
        <v>2003</v>
      </c>
      <c r="AZ1" s="59">
        <v>2004</v>
      </c>
      <c r="BA1" s="59">
        <v>2005</v>
      </c>
      <c r="BB1" s="59">
        <v>2006</v>
      </c>
      <c r="BC1" s="59">
        <v>2007</v>
      </c>
      <c r="BD1" s="59">
        <v>2008</v>
      </c>
      <c r="BE1" s="59">
        <v>2009</v>
      </c>
      <c r="BF1" s="59">
        <v>2010</v>
      </c>
      <c r="BG1" s="59">
        <v>2011</v>
      </c>
      <c r="BH1" s="59">
        <v>2012</v>
      </c>
      <c r="BI1" s="59">
        <v>2013</v>
      </c>
      <c r="BJ1" s="59">
        <v>2014</v>
      </c>
      <c r="BK1" s="59">
        <v>2015</v>
      </c>
      <c r="BL1" s="59">
        <v>2016</v>
      </c>
      <c r="BM1" s="59">
        <v>2017</v>
      </c>
      <c r="BN1" s="59">
        <v>2018</v>
      </c>
      <c r="BO1" s="59">
        <v>2019</v>
      </c>
      <c r="BP1" s="59">
        <v>2020</v>
      </c>
    </row>
    <row r="2" spans="1:68" x14ac:dyDescent="0.25">
      <c r="A2" s="11" t="s">
        <v>118</v>
      </c>
      <c r="B2" s="61" t="s">
        <v>101</v>
      </c>
      <c r="C2" s="61" t="s">
        <v>102</v>
      </c>
      <c r="D2" s="61" t="s">
        <v>103</v>
      </c>
      <c r="E2" s="11" t="s">
        <v>114</v>
      </c>
      <c r="F2" s="11" t="s">
        <v>115</v>
      </c>
      <c r="G2" s="11" t="s">
        <v>104</v>
      </c>
      <c r="H2" s="60">
        <f t="array" ref="H2:BP10">TRANSPOSE(Calcs!CL4:CT64)</f>
        <v>0.28598332623079398</v>
      </c>
      <c r="I2" s="60">
        <v>0.28848099720224191</v>
      </c>
      <c r="J2" s="60">
        <v>0.29102267999697534</v>
      </c>
      <c r="K2" s="60">
        <v>0.29231039097041328</v>
      </c>
      <c r="L2" s="60">
        <v>0.29492030517550627</v>
      </c>
      <c r="M2" s="60">
        <v>0.29624281775476863</v>
      </c>
      <c r="N2" s="60">
        <v>0.29892374823218737</v>
      </c>
      <c r="O2" s="60">
        <v>0.30165364547631696</v>
      </c>
      <c r="P2" s="60">
        <v>0.30303737779501561</v>
      </c>
      <c r="Q2" s="60">
        <v>0.30584327944126577</v>
      </c>
      <c r="R2" s="60">
        <v>0.30870162784725885</v>
      </c>
      <c r="S2" s="60">
        <v>0.3145816588538734</v>
      </c>
      <c r="T2" s="60">
        <v>0.32069004057919126</v>
      </c>
      <c r="U2" s="60">
        <v>0.32704033841244257</v>
      </c>
      <c r="V2" s="60">
        <v>0.33197059477041913</v>
      </c>
      <c r="W2" s="60">
        <v>0.33878024799647904</v>
      </c>
      <c r="X2" s="60">
        <v>0.34587512230007017</v>
      </c>
      <c r="Y2" s="60">
        <v>0.35327352063803963</v>
      </c>
      <c r="Z2" s="60">
        <v>0.3609953462257563</v>
      </c>
      <c r="AA2" s="60">
        <v>0.36906228133694635</v>
      </c>
      <c r="AB2" s="60">
        <v>0.37799478376903017</v>
      </c>
      <c r="AC2" s="60">
        <v>0.38120871054563255</v>
      </c>
      <c r="AD2" s="60">
        <v>0.38896517288728</v>
      </c>
      <c r="AE2" s="60">
        <v>0.39808367933567557</v>
      </c>
      <c r="AF2" s="60">
        <v>0.39244332493702777</v>
      </c>
      <c r="AG2" s="60">
        <v>0.38016226438113832</v>
      </c>
      <c r="AH2" s="60">
        <v>0.39113788991401499</v>
      </c>
      <c r="AI2" s="60">
        <v>0.39269061121613114</v>
      </c>
      <c r="AJ2" s="60">
        <v>0.39928241927216812</v>
      </c>
      <c r="AK2" s="60">
        <v>0.39535621391867032</v>
      </c>
      <c r="AL2" s="60">
        <v>0.3997434252726107</v>
      </c>
      <c r="AM2" s="60">
        <v>0.40250597429438745</v>
      </c>
      <c r="AN2" s="60">
        <v>0.40404564315352703</v>
      </c>
      <c r="AO2" s="60">
        <v>0.39558207439380477</v>
      </c>
      <c r="AP2" s="60">
        <v>0.39543147208121832</v>
      </c>
      <c r="AQ2" s="60">
        <v>0.39400644875766588</v>
      </c>
      <c r="AR2" s="60">
        <v>0.40897755610972569</v>
      </c>
      <c r="AS2" s="60">
        <v>0.41184245307956652</v>
      </c>
      <c r="AT2" s="60">
        <v>0.41315300981172109</v>
      </c>
      <c r="AU2" s="60">
        <v>0.41480298189563369</v>
      </c>
      <c r="AV2" s="60">
        <v>0.41359171754711976</v>
      </c>
      <c r="AW2" s="60">
        <v>0.41780638240815232</v>
      </c>
      <c r="AX2" s="60">
        <v>0.42693704185791603</v>
      </c>
      <c r="AY2" s="60">
        <v>0.43516514209901547</v>
      </c>
      <c r="AZ2" s="60">
        <v>0.43467950059287164</v>
      </c>
      <c r="BA2" s="60">
        <v>0.44017516598389606</v>
      </c>
      <c r="BB2" s="60">
        <v>0.42620708521406109</v>
      </c>
      <c r="BC2" s="60">
        <v>0.42693704185791603</v>
      </c>
      <c r="BD2" s="60">
        <v>0.42831615120274924</v>
      </c>
      <c r="BE2" s="60">
        <v>0.42348464256591473</v>
      </c>
      <c r="BF2" s="60">
        <v>0.42629454819071078</v>
      </c>
      <c r="BG2" s="60">
        <v>0.43178826300838363</v>
      </c>
      <c r="BH2" s="60">
        <v>0.42182211994043595</v>
      </c>
      <c r="BI2" s="60">
        <v>0.40118449851937693</v>
      </c>
      <c r="BJ2" s="60">
        <v>0.42775756743771026</v>
      </c>
      <c r="BK2" s="60">
        <v>0.42831615120274924</v>
      </c>
      <c r="BL2" s="60">
        <v>0.43641456582633054</v>
      </c>
      <c r="BM2" s="60">
        <v>0.44860351281312993</v>
      </c>
      <c r="BN2" s="60">
        <v>0.4294377067254686</v>
      </c>
      <c r="BO2" s="60">
        <v>0.42899428650099819</v>
      </c>
      <c r="BP2" s="60">
        <v>0.42781629710990599</v>
      </c>
    </row>
    <row r="3" spans="1:68" x14ac:dyDescent="0.25">
      <c r="A3" s="11" t="s">
        <v>119</v>
      </c>
      <c r="B3" s="61" t="s">
        <v>101</v>
      </c>
      <c r="C3" s="61" t="s">
        <v>102</v>
      </c>
      <c r="D3" s="61" t="s">
        <v>103</v>
      </c>
      <c r="E3" s="11" t="s">
        <v>114</v>
      </c>
      <c r="F3" s="11" t="s">
        <v>115</v>
      </c>
      <c r="G3" s="11" t="s">
        <v>104</v>
      </c>
      <c r="H3" s="60">
        <v>0.26978354978354979</v>
      </c>
      <c r="I3" s="60">
        <v>0.27213973799126639</v>
      </c>
      <c r="J3" s="60">
        <v>0.27453744493392074</v>
      </c>
      <c r="K3" s="60">
        <v>0.27575221238938058</v>
      </c>
      <c r="L3" s="60">
        <v>0.27821428571428575</v>
      </c>
      <c r="M3" s="60">
        <v>0.27946188340807177</v>
      </c>
      <c r="N3" s="60">
        <v>0.28199095022624437</v>
      </c>
      <c r="O3" s="60">
        <v>0.28456621004566213</v>
      </c>
      <c r="P3" s="60">
        <v>0.28587155963302752</v>
      </c>
      <c r="Q3" s="60">
        <v>0.28851851851851856</v>
      </c>
      <c r="R3" s="60">
        <v>0.29121495327102809</v>
      </c>
      <c r="S3" s="60">
        <v>0.29676190476190478</v>
      </c>
      <c r="T3" s="60">
        <v>0.30252427184466024</v>
      </c>
      <c r="U3" s="60">
        <v>0.30851485148514857</v>
      </c>
      <c r="V3" s="60">
        <v>0.31316582914572866</v>
      </c>
      <c r="W3" s="60">
        <v>0.31958974358974362</v>
      </c>
      <c r="X3" s="60">
        <v>0.32628272251308899</v>
      </c>
      <c r="Y3" s="60">
        <v>0.33326203208556154</v>
      </c>
      <c r="Z3" s="60">
        <v>0.34054644808743173</v>
      </c>
      <c r="AA3" s="60">
        <v>0.34815642458100565</v>
      </c>
      <c r="AB3" s="60">
        <v>0.35658293757509874</v>
      </c>
      <c r="AC3" s="60">
        <v>0.36336073698326632</v>
      </c>
      <c r="AD3" s="60">
        <v>0.36639426186136753</v>
      </c>
      <c r="AE3" s="60">
        <v>0.36098239110287306</v>
      </c>
      <c r="AF3" s="60">
        <v>0.35971139971139976</v>
      </c>
      <c r="AG3" s="60">
        <v>0.36756119138897086</v>
      </c>
      <c r="AH3" s="60">
        <v>0.37288338419194644</v>
      </c>
      <c r="AI3" s="60">
        <v>0.37009323594037657</v>
      </c>
      <c r="AJ3" s="60">
        <v>0.37451923076923083</v>
      </c>
      <c r="AK3" s="60">
        <v>0.36971998101566211</v>
      </c>
      <c r="AL3" s="60">
        <v>0.37900626406373533</v>
      </c>
      <c r="AM3" s="60">
        <v>0.38296564862041421</v>
      </c>
      <c r="AN3" s="60">
        <v>0.3855481316505816</v>
      </c>
      <c r="AO3" s="60">
        <v>0.38913518576334694</v>
      </c>
      <c r="AP3" s="60">
        <v>0.38981672608994816</v>
      </c>
      <c r="AQ3" s="60">
        <v>0.38833499501495516</v>
      </c>
      <c r="AR3" s="60">
        <v>0.38988988988988993</v>
      </c>
      <c r="AS3" s="60">
        <v>0.38986549890522371</v>
      </c>
      <c r="AT3" s="60">
        <v>0.39096612296110417</v>
      </c>
      <c r="AU3" s="60">
        <v>0.40543881334981463</v>
      </c>
      <c r="AV3" s="60">
        <v>0.39513061120973886</v>
      </c>
      <c r="AW3" s="60">
        <v>0.40997302809025726</v>
      </c>
      <c r="AX3" s="60">
        <v>0.40935365212821867</v>
      </c>
      <c r="AY3" s="60">
        <v>0.40131367119582723</v>
      </c>
      <c r="AZ3" s="60">
        <v>0.39915455069493372</v>
      </c>
      <c r="BA3" s="60">
        <v>0.40072016460905352</v>
      </c>
      <c r="BB3" s="60">
        <v>0.40043693375313244</v>
      </c>
      <c r="BC3" s="60">
        <v>0.40412424615783676</v>
      </c>
      <c r="BD3" s="60">
        <v>0.40211640211640215</v>
      </c>
      <c r="BE3" s="60">
        <v>0.41530054644808745</v>
      </c>
      <c r="BF3" s="60">
        <v>0.41216931216931224</v>
      </c>
      <c r="BG3" s="60">
        <v>0.40443896424167697</v>
      </c>
      <c r="BH3" s="60">
        <v>0.40315694138957175</v>
      </c>
      <c r="BI3" s="60">
        <v>0.3998973305954826</v>
      </c>
      <c r="BJ3" s="60">
        <v>0.41733074398982123</v>
      </c>
      <c r="BK3" s="60">
        <v>0.41189689358889631</v>
      </c>
      <c r="BL3" s="60">
        <v>0.39915455069493372</v>
      </c>
      <c r="BM3" s="60">
        <v>0.4228524901614874</v>
      </c>
      <c r="BN3" s="60">
        <v>0.41749849266429961</v>
      </c>
      <c r="BO3" s="60">
        <v>0.40209045744886773</v>
      </c>
      <c r="BP3" s="60">
        <v>0.41524520255863545</v>
      </c>
    </row>
    <row r="4" spans="1:68" x14ac:dyDescent="0.25">
      <c r="A4" s="11" t="s">
        <v>120</v>
      </c>
      <c r="B4" s="61" t="s">
        <v>101</v>
      </c>
      <c r="C4" s="61" t="s">
        <v>102</v>
      </c>
      <c r="D4" s="61" t="s">
        <v>103</v>
      </c>
      <c r="E4" s="11" t="s">
        <v>114</v>
      </c>
      <c r="F4" s="11" t="s">
        <v>115</v>
      </c>
      <c r="G4" s="11" t="s">
        <v>104</v>
      </c>
      <c r="H4" s="60">
        <v>0.30070198339075893</v>
      </c>
      <c r="I4" s="60">
        <v>0.30332820158631141</v>
      </c>
      <c r="J4" s="60">
        <v>0.30600069675447272</v>
      </c>
      <c r="K4" s="60">
        <v>0.30735468213834216</v>
      </c>
      <c r="L4" s="60">
        <v>0.31009892037172021</v>
      </c>
      <c r="M4" s="60">
        <v>0.31148949848997898</v>
      </c>
      <c r="N4" s="60">
        <v>0.31430840797857612</v>
      </c>
      <c r="O4" s="60">
        <v>0.31717880439847179</v>
      </c>
      <c r="P4" s="60">
        <v>0.31863375304250141</v>
      </c>
      <c r="Q4" s="60">
        <v>0.32158406557067276</v>
      </c>
      <c r="R4" s="60">
        <v>0.32458952412740799</v>
      </c>
      <c r="S4" s="60">
        <v>0.3307721817298348</v>
      </c>
      <c r="T4" s="60">
        <v>0.33719494254012289</v>
      </c>
      <c r="U4" s="60">
        <v>0.34387207011517484</v>
      </c>
      <c r="V4" s="60">
        <v>0.34905607117218751</v>
      </c>
      <c r="W4" s="60">
        <v>0.35621619570905289</v>
      </c>
      <c r="X4" s="60">
        <v>0.36367622075008016</v>
      </c>
      <c r="Y4" s="60">
        <v>0.37145539124740812</v>
      </c>
      <c r="Z4" s="60">
        <v>0.37957463477194164</v>
      </c>
      <c r="AA4" s="60">
        <v>0.38805674951544866</v>
      </c>
      <c r="AB4" s="60">
        <v>0.39744897959183678</v>
      </c>
      <c r="AC4" s="60">
        <v>0.39283913262733239</v>
      </c>
      <c r="AD4" s="60">
        <v>0.37781145801758115</v>
      </c>
      <c r="AE4" s="60">
        <v>0.36665293875389776</v>
      </c>
      <c r="AF4" s="60">
        <v>0.37626033931051145</v>
      </c>
      <c r="AG4" s="60">
        <v>0.3692818203365727</v>
      </c>
      <c r="AH4" s="60">
        <v>0.37662416147942229</v>
      </c>
      <c r="AI4" s="60">
        <v>0.37544430387372735</v>
      </c>
      <c r="AJ4" s="60">
        <v>0.37707992981182309</v>
      </c>
      <c r="AK4" s="60">
        <v>0.38317757009345799</v>
      </c>
      <c r="AL4" s="60">
        <v>0.38756218905472639</v>
      </c>
      <c r="AM4" s="60">
        <v>0.38612143742255273</v>
      </c>
      <c r="AN4" s="60">
        <v>0.38431179082387767</v>
      </c>
      <c r="AO4" s="60">
        <v>0.39348402576082847</v>
      </c>
      <c r="AP4" s="60">
        <v>0.39037835129040344</v>
      </c>
      <c r="AQ4" s="60">
        <v>0.38674444582350753</v>
      </c>
      <c r="AR4" s="60">
        <v>0.39390683269072757</v>
      </c>
      <c r="AS4" s="60">
        <v>0.39530605772280375</v>
      </c>
      <c r="AT4" s="60">
        <v>0.39365801275977519</v>
      </c>
      <c r="AU4" s="60">
        <v>0.40670886902042686</v>
      </c>
      <c r="AV4" s="60">
        <v>0.40604639040917384</v>
      </c>
      <c r="AW4" s="60">
        <v>0.40501722233053877</v>
      </c>
      <c r="AX4" s="60">
        <v>0.40557074059612136</v>
      </c>
      <c r="AY4" s="60">
        <v>0.40433400376305723</v>
      </c>
      <c r="AZ4" s="60">
        <v>0.40396707072016597</v>
      </c>
      <c r="BA4" s="60">
        <v>0.41320779737435354</v>
      </c>
      <c r="BB4" s="60">
        <v>0.40694789081885857</v>
      </c>
      <c r="BC4" s="60">
        <v>0.41070251746408337</v>
      </c>
      <c r="BD4" s="60">
        <v>0.41449950116395085</v>
      </c>
      <c r="BE4" s="60">
        <v>0.42296728654812005</v>
      </c>
      <c r="BF4" s="60">
        <v>0.41828310624874154</v>
      </c>
      <c r="BG4" s="60">
        <v>0.42233667660612634</v>
      </c>
      <c r="BH4" s="60">
        <v>0.4171631300622532</v>
      </c>
      <c r="BI4" s="60">
        <v>0.42253712116075676</v>
      </c>
      <c r="BJ4" s="60">
        <v>0.42205065691453347</v>
      </c>
      <c r="BK4" s="60">
        <v>0.418507823517561</v>
      </c>
      <c r="BL4" s="60">
        <v>0.42202207625110044</v>
      </c>
      <c r="BM4" s="60">
        <v>0.42247983187580507</v>
      </c>
      <c r="BN4" s="60">
        <v>0.41786241115730194</v>
      </c>
      <c r="BO4" s="60">
        <v>0.41825503355704702</v>
      </c>
      <c r="BP4" s="60">
        <v>0.41859215475550782</v>
      </c>
    </row>
    <row r="5" spans="1:68" x14ac:dyDescent="0.25">
      <c r="A5" s="11" t="s">
        <v>121</v>
      </c>
      <c r="B5" s="61" t="s">
        <v>101</v>
      </c>
      <c r="C5" s="61" t="s">
        <v>102</v>
      </c>
      <c r="D5" s="61" t="s">
        <v>103</v>
      </c>
      <c r="E5" s="11" t="s">
        <v>114</v>
      </c>
      <c r="F5" s="11" t="s">
        <v>115</v>
      </c>
      <c r="G5" s="11" t="s">
        <v>104</v>
      </c>
      <c r="H5" s="60">
        <v>0.27178966448968755</v>
      </c>
      <c r="I5" s="60">
        <v>0.27416337334985952</v>
      </c>
      <c r="J5" s="60">
        <v>0.27657890967893317</v>
      </c>
      <c r="K5" s="60">
        <v>0.27780271016423819</v>
      </c>
      <c r="L5" s="60">
        <v>0.28028309150499031</v>
      </c>
      <c r="M5" s="60">
        <v>0.28153996635478845</v>
      </c>
      <c r="N5" s="60">
        <v>0.28408783935347437</v>
      </c>
      <c r="O5" s="60">
        <v>0.28668224884528687</v>
      </c>
      <c r="P5" s="60">
        <v>0.28799730503265059</v>
      </c>
      <c r="Q5" s="60">
        <v>0.29066394674591589</v>
      </c>
      <c r="R5" s="60">
        <v>0.29338043222952259</v>
      </c>
      <c r="S5" s="60">
        <v>0.29896863093865633</v>
      </c>
      <c r="T5" s="60">
        <v>0.3047738470733875</v>
      </c>
      <c r="U5" s="60">
        <v>0.31080897275800906</v>
      </c>
      <c r="V5" s="60">
        <v>0.31549453516139608</v>
      </c>
      <c r="W5" s="60">
        <v>0.32196621793393759</v>
      </c>
      <c r="X5" s="60">
        <v>0.32870896595349647</v>
      </c>
      <c r="Y5" s="60">
        <v>0.33574017378137877</v>
      </c>
      <c r="Z5" s="60">
        <v>0.3430787568148515</v>
      </c>
      <c r="AA5" s="60">
        <v>0.35074532121294877</v>
      </c>
      <c r="AB5" s="60">
        <v>0.35923449388978562</v>
      </c>
      <c r="AC5" s="60">
        <v>0.35824327431593472</v>
      </c>
      <c r="AD5" s="60">
        <v>0.36370002918004091</v>
      </c>
      <c r="AE5" s="60">
        <v>0.36864832889677612</v>
      </c>
      <c r="AF5" s="60">
        <v>0.38099896068961303</v>
      </c>
      <c r="AG5" s="60">
        <v>0.3827069516089413</v>
      </c>
      <c r="AH5" s="60">
        <v>0.37854583004312709</v>
      </c>
      <c r="AI5" s="60">
        <v>0.39140811455847263</v>
      </c>
      <c r="AJ5" s="60">
        <v>0.38787577021223629</v>
      </c>
      <c r="AK5" s="60">
        <v>0.39276485788113696</v>
      </c>
      <c r="AL5" s="60">
        <v>0.38787577021223629</v>
      </c>
      <c r="AM5" s="60">
        <v>0.39079450680378758</v>
      </c>
      <c r="AN5" s="60">
        <v>0.39555696604252621</v>
      </c>
      <c r="AO5" s="60">
        <v>0.40297445845457486</v>
      </c>
      <c r="AP5" s="60">
        <v>0.39856740854438477</v>
      </c>
      <c r="AQ5" s="60">
        <v>0.39930800281924778</v>
      </c>
      <c r="AR5" s="60">
        <v>0.39749968108177069</v>
      </c>
      <c r="AS5" s="60">
        <v>0.39810910949278144</v>
      </c>
      <c r="AT5" s="60">
        <v>0.39052512846221338</v>
      </c>
      <c r="AU5" s="60">
        <v>0.40625814863103005</v>
      </c>
      <c r="AV5" s="60">
        <v>0.40580842612489426</v>
      </c>
      <c r="AW5" s="60">
        <v>0.40798690671031096</v>
      </c>
      <c r="AX5" s="60">
        <v>0.40713399098451697</v>
      </c>
      <c r="AY5" s="60">
        <v>0.40575558304577125</v>
      </c>
      <c r="AZ5" s="60">
        <v>0.40074593273744458</v>
      </c>
      <c r="BA5" s="60">
        <v>0.41129883843717008</v>
      </c>
      <c r="BB5" s="60">
        <v>0.40897755610972569</v>
      </c>
      <c r="BC5" s="60">
        <v>0.41312562147828974</v>
      </c>
      <c r="BD5" s="60">
        <v>0.39953840235927685</v>
      </c>
      <c r="BE5" s="60">
        <v>0.40211640211640215</v>
      </c>
      <c r="BF5" s="60">
        <v>0.39595908253383322</v>
      </c>
      <c r="BG5" s="60">
        <v>0.38768273716951795</v>
      </c>
      <c r="BH5" s="60">
        <v>0.39165409753645053</v>
      </c>
      <c r="BI5" s="60">
        <v>0.39709443099273611</v>
      </c>
      <c r="BJ5" s="60">
        <v>0.41441681074610986</v>
      </c>
      <c r="BK5" s="60">
        <v>0.39565741857659831</v>
      </c>
      <c r="BL5" s="60">
        <v>0.39086803813346721</v>
      </c>
      <c r="BM5" s="60">
        <v>0.4111089121973745</v>
      </c>
      <c r="BN5" s="60">
        <v>0.39148187700232429</v>
      </c>
      <c r="BO5" s="60">
        <v>0.40180528691166995</v>
      </c>
      <c r="BP5" s="60">
        <v>0.36297978915487217</v>
      </c>
    </row>
    <row r="6" spans="1:68" x14ac:dyDescent="0.25">
      <c r="A6" s="11" t="s">
        <v>122</v>
      </c>
      <c r="B6" s="61" t="s">
        <v>101</v>
      </c>
      <c r="C6" s="61" t="s">
        <v>102</v>
      </c>
      <c r="D6" s="61" t="s">
        <v>103</v>
      </c>
      <c r="E6" s="11" t="s">
        <v>114</v>
      </c>
      <c r="F6" s="11" t="s">
        <v>115</v>
      </c>
      <c r="G6" s="11" t="s">
        <v>104</v>
      </c>
      <c r="H6" s="60">
        <v>0.28286082545846181</v>
      </c>
      <c r="I6" s="60">
        <v>0.28533122568080649</v>
      </c>
      <c r="J6" s="60">
        <v>0.28784515718460213</v>
      </c>
      <c r="K6" s="60">
        <v>0.28911880832258707</v>
      </c>
      <c r="L6" s="60">
        <v>0.29170022625403874</v>
      </c>
      <c r="M6" s="60">
        <v>0.29300829901750974</v>
      </c>
      <c r="N6" s="60">
        <v>0.29565995783214782</v>
      </c>
      <c r="O6" s="60">
        <v>0.29836004877125427</v>
      </c>
      <c r="P6" s="60">
        <v>0.29972867284818661</v>
      </c>
      <c r="Q6" s="60">
        <v>0.30250393833752171</v>
      </c>
      <c r="R6" s="60">
        <v>0.30533107794815273</v>
      </c>
      <c r="S6" s="60">
        <v>0.311146908004308</v>
      </c>
      <c r="T6" s="60">
        <v>0.31718859553837225</v>
      </c>
      <c r="U6" s="60">
        <v>0.3234695578262608</v>
      </c>
      <c r="V6" s="60">
        <v>0.32834598332112902</v>
      </c>
      <c r="W6" s="60">
        <v>0.33508128554310085</v>
      </c>
      <c r="X6" s="60">
        <v>0.34209869466442244</v>
      </c>
      <c r="Y6" s="60">
        <v>0.3494163138016293</v>
      </c>
      <c r="Z6" s="60">
        <v>0.35705382885740261</v>
      </c>
      <c r="AA6" s="60">
        <v>0.36503268536818256</v>
      </c>
      <c r="AB6" s="60">
        <v>0.37386765852780612</v>
      </c>
      <c r="AC6" s="60">
        <v>0.37655589123867073</v>
      </c>
      <c r="AD6" s="60">
        <v>0.38058015267175577</v>
      </c>
      <c r="AE6" s="60">
        <v>0.38102225483003183</v>
      </c>
      <c r="AF6" s="60">
        <v>0.38585846077642255</v>
      </c>
      <c r="AG6" s="60">
        <v>0.38256599140577047</v>
      </c>
      <c r="AH6" s="60">
        <v>0.38424070534558241</v>
      </c>
      <c r="AI6" s="60">
        <v>0.38867406760633655</v>
      </c>
      <c r="AJ6" s="60">
        <v>0.38571516989540139</v>
      </c>
      <c r="AK6" s="60">
        <v>0.3897435897435898</v>
      </c>
      <c r="AL6" s="60">
        <v>0.39202365226143304</v>
      </c>
      <c r="AM6" s="60">
        <v>0.39613526570048313</v>
      </c>
      <c r="AN6" s="60">
        <v>0.40462277626282306</v>
      </c>
      <c r="AO6" s="60">
        <v>0.40628463393963105</v>
      </c>
      <c r="AP6" s="60">
        <v>0.40043693375313244</v>
      </c>
      <c r="AQ6" s="60">
        <v>0.3994103698006794</v>
      </c>
      <c r="AR6" s="60">
        <v>0.40362694300518143</v>
      </c>
      <c r="AS6" s="60">
        <v>0.39900121646712339</v>
      </c>
      <c r="AT6" s="60">
        <v>0.400823257010548</v>
      </c>
      <c r="AU6" s="60">
        <v>0.41018890278417697</v>
      </c>
      <c r="AV6" s="60">
        <v>0.40887022700433018</v>
      </c>
      <c r="AW6" s="60">
        <v>0.40844147332546865</v>
      </c>
      <c r="AX6" s="60">
        <v>0.40596703797798195</v>
      </c>
      <c r="AY6" s="60">
        <v>0.41165202457229677</v>
      </c>
      <c r="AZ6" s="60">
        <v>0.40798690671031096</v>
      </c>
      <c r="BA6" s="60">
        <v>0.40113285272914523</v>
      </c>
      <c r="BB6" s="60">
        <v>0.39724630290668034</v>
      </c>
      <c r="BC6" s="60">
        <v>0.39785495403472937</v>
      </c>
      <c r="BD6" s="60">
        <v>0.39744897959183678</v>
      </c>
      <c r="BE6" s="60">
        <v>0.39958963836881256</v>
      </c>
      <c r="BF6" s="60">
        <v>0.39348402576082847</v>
      </c>
      <c r="BG6" s="60">
        <v>0.39833812719718764</v>
      </c>
      <c r="BH6" s="60">
        <v>0.3969679597426588</v>
      </c>
      <c r="BI6" s="60">
        <v>0.40133951571354975</v>
      </c>
      <c r="BJ6" s="60">
        <v>0.40222021427649418</v>
      </c>
      <c r="BK6" s="60">
        <v>0.40149465275093421</v>
      </c>
      <c r="BL6" s="60">
        <v>0.40172758331721786</v>
      </c>
      <c r="BM6" s="60">
        <v>0.41159764876824523</v>
      </c>
      <c r="BN6" s="60">
        <v>0.40289630204292742</v>
      </c>
      <c r="BO6" s="60">
        <v>0.40274008013441909</v>
      </c>
      <c r="BP6" s="60">
        <v>0.40209045744886773</v>
      </c>
    </row>
    <row r="7" spans="1:68" x14ac:dyDescent="0.25">
      <c r="A7" s="11" t="s">
        <v>123</v>
      </c>
      <c r="B7" s="61" t="s">
        <v>101</v>
      </c>
      <c r="C7" s="61" t="s">
        <v>102</v>
      </c>
      <c r="D7" s="61" t="s">
        <v>103</v>
      </c>
      <c r="E7" s="11" t="s">
        <v>114</v>
      </c>
      <c r="F7" s="11" t="s">
        <v>115</v>
      </c>
      <c r="G7" s="11" t="s">
        <v>104</v>
      </c>
      <c r="H7" s="60">
        <v>0.28270818440862816</v>
      </c>
      <c r="I7" s="60">
        <v>0.28517725152136725</v>
      </c>
      <c r="J7" s="60">
        <v>0.28768982642463919</v>
      </c>
      <c r="K7" s="60">
        <v>0.28896279025837657</v>
      </c>
      <c r="L7" s="60">
        <v>0.29154281517139774</v>
      </c>
      <c r="M7" s="60">
        <v>0.29285018205557445</v>
      </c>
      <c r="N7" s="60">
        <v>0.29550040994748011</v>
      </c>
      <c r="O7" s="60">
        <v>0.298199043828279</v>
      </c>
      <c r="P7" s="60">
        <v>0.29956692935042706</v>
      </c>
      <c r="Q7" s="60">
        <v>0.30234069721478285</v>
      </c>
      <c r="R7" s="60">
        <v>0.30516631120744436</v>
      </c>
      <c r="S7" s="60">
        <v>0.31097900284949098</v>
      </c>
      <c r="T7" s="60">
        <v>0.3170174300892869</v>
      </c>
      <c r="U7" s="60">
        <v>0.32329500296234204</v>
      </c>
      <c r="V7" s="60">
        <v>0.32816879697684975</v>
      </c>
      <c r="W7" s="60">
        <v>0.33490046460714407</v>
      </c>
      <c r="X7" s="60">
        <v>0.34191408690258168</v>
      </c>
      <c r="Y7" s="60">
        <v>0.34922775721065824</v>
      </c>
      <c r="Z7" s="60">
        <v>0.35686115081089126</v>
      </c>
      <c r="AA7" s="60">
        <v>0.36483570166700058</v>
      </c>
      <c r="AB7" s="60">
        <v>0.37366590718311554</v>
      </c>
      <c r="AC7" s="60">
        <v>0.38722505281471359</v>
      </c>
      <c r="AD7" s="60">
        <v>0.3784308962837018</v>
      </c>
      <c r="AE7" s="60">
        <v>0.37436174686129636</v>
      </c>
      <c r="AF7" s="60">
        <v>0.39276485788113696</v>
      </c>
      <c r="AG7" s="60">
        <v>0.39190038988806442</v>
      </c>
      <c r="AH7" s="60">
        <v>0.39106425702811248</v>
      </c>
      <c r="AI7" s="60">
        <v>0.39770261646458205</v>
      </c>
      <c r="AJ7" s="60">
        <v>0.39689211565405685</v>
      </c>
      <c r="AK7" s="60">
        <v>0.4082541762201114</v>
      </c>
      <c r="AL7" s="60">
        <v>0.40475417289082288</v>
      </c>
      <c r="AM7" s="60">
        <v>0.40077170418006436</v>
      </c>
      <c r="AN7" s="60">
        <v>0.40341791817711031</v>
      </c>
      <c r="AO7" s="60">
        <v>0.40740014381904954</v>
      </c>
      <c r="AP7" s="60">
        <v>0.41054018445322799</v>
      </c>
      <c r="AQ7" s="60">
        <v>0.40897755610972569</v>
      </c>
      <c r="AR7" s="60">
        <v>0.40916551769417636</v>
      </c>
      <c r="AS7" s="60">
        <v>0.41035095805623234</v>
      </c>
      <c r="AT7" s="60">
        <v>0.40841470607510322</v>
      </c>
      <c r="AU7" s="60">
        <v>0.41960678696471859</v>
      </c>
      <c r="AV7" s="60">
        <v>0.42455208120444177</v>
      </c>
      <c r="AW7" s="60">
        <v>0.42133729970928274</v>
      </c>
      <c r="AX7" s="60">
        <v>0.42961533158692961</v>
      </c>
      <c r="AY7" s="60">
        <v>0.42159383033419029</v>
      </c>
      <c r="AZ7" s="60">
        <v>0.42199349945828823</v>
      </c>
      <c r="BA7" s="60">
        <v>0.42213642213642216</v>
      </c>
      <c r="BB7" s="60">
        <v>0.41955028948431405</v>
      </c>
      <c r="BC7" s="60">
        <v>0.41907067446708368</v>
      </c>
      <c r="BD7" s="60">
        <v>0.42290988056460377</v>
      </c>
      <c r="BE7" s="60">
        <v>0.43205768164170827</v>
      </c>
      <c r="BF7" s="60">
        <v>0.41977637073959317</v>
      </c>
      <c r="BG7" s="60">
        <v>0.41538358994867697</v>
      </c>
      <c r="BH7" s="60">
        <v>0.41794648246261151</v>
      </c>
      <c r="BI7" s="60">
        <v>0.42559584784538695</v>
      </c>
      <c r="BJ7" s="60">
        <v>0.42193635748138125</v>
      </c>
      <c r="BK7" s="60">
        <v>0.4248994341037704</v>
      </c>
      <c r="BL7" s="60">
        <v>0.42646958187914874</v>
      </c>
      <c r="BM7" s="60">
        <v>0.42614879649890597</v>
      </c>
      <c r="BN7" s="60">
        <v>0.42928979816766555</v>
      </c>
      <c r="BO7" s="60">
        <v>0.42976346458864906</v>
      </c>
      <c r="BP7" s="60">
        <v>0.42934894936272827</v>
      </c>
    </row>
    <row r="8" spans="1:68" x14ac:dyDescent="0.25">
      <c r="A8" s="11" t="s">
        <v>124</v>
      </c>
      <c r="B8" s="61" t="s">
        <v>101</v>
      </c>
      <c r="C8" s="61" t="s">
        <v>102</v>
      </c>
      <c r="D8" s="61" t="s">
        <v>103</v>
      </c>
      <c r="E8" s="11" t="s">
        <v>114</v>
      </c>
      <c r="F8" s="11" t="s">
        <v>115</v>
      </c>
      <c r="G8" s="11" t="s">
        <v>104</v>
      </c>
      <c r="H8" s="60">
        <v>0.27427994227994229</v>
      </c>
      <c r="I8" s="60">
        <v>0.27667540029112087</v>
      </c>
      <c r="J8" s="60">
        <v>0.27911306901615274</v>
      </c>
      <c r="K8" s="60">
        <v>0.28034808259587024</v>
      </c>
      <c r="L8" s="60">
        <v>0.28285119047619045</v>
      </c>
      <c r="M8" s="60">
        <v>0.28411958146487293</v>
      </c>
      <c r="N8" s="60">
        <v>0.28669079939668179</v>
      </c>
      <c r="O8" s="60">
        <v>0.28930898021308982</v>
      </c>
      <c r="P8" s="60">
        <v>0.29063608562691129</v>
      </c>
      <c r="Q8" s="60">
        <v>0.29332716049382718</v>
      </c>
      <c r="R8" s="60">
        <v>0.29606853582554521</v>
      </c>
      <c r="S8" s="60">
        <v>0.30170793650793654</v>
      </c>
      <c r="T8" s="60">
        <v>0.30756634304207126</v>
      </c>
      <c r="U8" s="60">
        <v>0.31365676567656764</v>
      </c>
      <c r="V8" s="60">
        <v>0.31838525963149084</v>
      </c>
      <c r="W8" s="60">
        <v>0.32491623931623936</v>
      </c>
      <c r="X8" s="60">
        <v>0.33172076788830723</v>
      </c>
      <c r="Y8" s="60">
        <v>0.33881639928698754</v>
      </c>
      <c r="Z8" s="60">
        <v>0.34622222222222226</v>
      </c>
      <c r="AA8" s="60">
        <v>0.35395903165735576</v>
      </c>
      <c r="AB8" s="60">
        <v>0.36252598653468371</v>
      </c>
      <c r="AC8" s="60">
        <v>0.36941674926632073</v>
      </c>
      <c r="AD8" s="60">
        <v>0.37250083289239033</v>
      </c>
      <c r="AE8" s="60">
        <v>0.36699876428792094</v>
      </c>
      <c r="AF8" s="60">
        <v>0.36570658970658976</v>
      </c>
      <c r="AG8" s="60">
        <v>0.37368721124545373</v>
      </c>
      <c r="AH8" s="60">
        <v>0.3790981072618122</v>
      </c>
      <c r="AI8" s="60">
        <v>0.37626145653938281</v>
      </c>
      <c r="AJ8" s="60">
        <v>0.38076121794871798</v>
      </c>
      <c r="AK8" s="60">
        <v>0.37588198069925649</v>
      </c>
      <c r="AL8" s="60">
        <v>0.38532303513146432</v>
      </c>
      <c r="AM8" s="60">
        <v>0.38934840943075449</v>
      </c>
      <c r="AN8" s="60">
        <v>0.39197393384475793</v>
      </c>
      <c r="AO8" s="60">
        <v>0.395620772192736</v>
      </c>
      <c r="AP8" s="60">
        <v>0.39631367152478059</v>
      </c>
      <c r="AQ8" s="60">
        <v>0.39480724493187108</v>
      </c>
      <c r="AR8" s="60">
        <v>0.39638805472138805</v>
      </c>
      <c r="AS8" s="60">
        <v>0.39636325722031074</v>
      </c>
      <c r="AT8" s="60">
        <v>0.39748222501045594</v>
      </c>
      <c r="AU8" s="60">
        <v>0.41219612690564483</v>
      </c>
      <c r="AV8" s="60">
        <v>0.40171612139656782</v>
      </c>
      <c r="AW8" s="60">
        <v>0.41680591189176153</v>
      </c>
      <c r="AX8" s="60">
        <v>0.41617621299702229</v>
      </c>
      <c r="AY8" s="60">
        <v>0.40800223238242433</v>
      </c>
      <c r="AZ8" s="60">
        <v>0.40580712653984929</v>
      </c>
      <c r="BA8" s="60">
        <v>0.40739883401920446</v>
      </c>
      <c r="BB8" s="60">
        <v>0.40711088264901801</v>
      </c>
      <c r="BC8" s="60">
        <v>0.41085965026046739</v>
      </c>
      <c r="BD8" s="60">
        <v>0.40881834215167551</v>
      </c>
      <c r="BE8" s="60">
        <v>0.42222222222222228</v>
      </c>
      <c r="BF8" s="60">
        <v>0.42227944165876141</v>
      </c>
      <c r="BG8" s="60">
        <v>0.4252763750511806</v>
      </c>
      <c r="BH8" s="60">
        <v>0.43038674033149177</v>
      </c>
      <c r="BI8" s="60">
        <v>0.42059796180063441</v>
      </c>
      <c r="BJ8" s="60">
        <v>0.41856404056686147</v>
      </c>
      <c r="BK8" s="60">
        <v>0.4298820445609437</v>
      </c>
      <c r="BL8" s="60">
        <v>0.41915523271455479</v>
      </c>
      <c r="BM8" s="60">
        <v>0.40860215053763449</v>
      </c>
      <c r="BN8" s="60">
        <v>0.41287928978402016</v>
      </c>
      <c r="BO8" s="60">
        <v>0.41200581779717044</v>
      </c>
      <c r="BP8" s="60">
        <v>0.41192411924119249</v>
      </c>
    </row>
    <row r="9" spans="1:68" x14ac:dyDescent="0.25">
      <c r="A9" s="11" t="s">
        <v>117</v>
      </c>
      <c r="B9" s="61" t="s">
        <v>101</v>
      </c>
      <c r="C9" s="61" t="s">
        <v>102</v>
      </c>
      <c r="D9" s="61" t="s">
        <v>103</v>
      </c>
      <c r="E9" s="11" t="s">
        <v>114</v>
      </c>
      <c r="F9" s="11" t="s">
        <v>115</v>
      </c>
      <c r="G9" s="11" t="s">
        <v>104</v>
      </c>
      <c r="H9" s="60">
        <v>0.26081243415219318</v>
      </c>
      <c r="I9" s="60">
        <v>0.26309027200505081</v>
      </c>
      <c r="J9" s="60">
        <v>0.26540824796985302</v>
      </c>
      <c r="K9" s="60">
        <v>0.26658262074848066</v>
      </c>
      <c r="L9" s="60">
        <v>0.26896282271944927</v>
      </c>
      <c r="M9" s="60">
        <v>0.27016893403209252</v>
      </c>
      <c r="N9" s="60">
        <v>0.27261390176088979</v>
      </c>
      <c r="O9" s="60">
        <v>0.27510352643450514</v>
      </c>
      <c r="P9" s="60">
        <v>0.27636546921631483</v>
      </c>
      <c r="Q9" s="60">
        <v>0.27892440874609553</v>
      </c>
      <c r="R9" s="60">
        <v>0.2815311789212927</v>
      </c>
      <c r="S9" s="60">
        <v>0.28689367756741257</v>
      </c>
      <c r="T9" s="60">
        <v>0.29246442858813904</v>
      </c>
      <c r="U9" s="60">
        <v>0.29825580341166652</v>
      </c>
      <c r="V9" s="60">
        <v>0.3027521220560635</v>
      </c>
      <c r="W9" s="60">
        <v>0.30896242199567509</v>
      </c>
      <c r="X9" s="60">
        <v>0.31543283921024418</v>
      </c>
      <c r="Y9" s="60">
        <v>0.3221800657174152</v>
      </c>
      <c r="Z9" s="60">
        <v>0.3292222529462111</v>
      </c>
      <c r="AA9" s="60">
        <v>0.33657917479975774</v>
      </c>
      <c r="AB9" s="60">
        <v>0.34472548085573401</v>
      </c>
      <c r="AC9" s="60">
        <v>0.35127789801852149</v>
      </c>
      <c r="AD9" s="60">
        <v>0.35421054905730281</v>
      </c>
      <c r="AE9" s="60">
        <v>0.3489786393023438</v>
      </c>
      <c r="AF9" s="60">
        <v>0.34774991220292428</v>
      </c>
      <c r="AG9" s="60">
        <v>0.35533867466326535</v>
      </c>
      <c r="AH9" s="60">
        <v>0.3604838885248407</v>
      </c>
      <c r="AI9" s="60">
        <v>0.35778652110669651</v>
      </c>
      <c r="AJ9" s="60">
        <v>0.36206533827618165</v>
      </c>
      <c r="AK9" s="60">
        <v>0.3574256780324907</v>
      </c>
      <c r="AL9" s="60">
        <v>0.36640316419848346</v>
      </c>
      <c r="AM9" s="60">
        <v>0.37023088729279563</v>
      </c>
      <c r="AN9" s="60">
        <v>0.37272749498364655</v>
      </c>
      <c r="AO9" s="60">
        <v>0.37619526874278264</v>
      </c>
      <c r="AP9" s="60">
        <v>0.37685414580069199</v>
      </c>
      <c r="AQ9" s="60">
        <v>0.375421686746988</v>
      </c>
      <c r="AR9" s="60">
        <v>0.38792405851229389</v>
      </c>
      <c r="AS9" s="60">
        <v>0.39298776642704003</v>
      </c>
      <c r="AT9" s="60">
        <v>0.40276610870548701</v>
      </c>
      <c r="AU9" s="60">
        <v>0.3994103698006794</v>
      </c>
      <c r="AV9" s="60">
        <v>0.40260998772530532</v>
      </c>
      <c r="AW9" s="60">
        <v>0.4028442146089205</v>
      </c>
      <c r="AX9" s="60">
        <v>0.40567634422601229</v>
      </c>
      <c r="AY9" s="60">
        <v>0.41474777053107953</v>
      </c>
      <c r="AZ9" s="60">
        <v>0.42125185886170069</v>
      </c>
      <c r="BA9" s="60">
        <v>0.42761081377796079</v>
      </c>
      <c r="BB9" s="60">
        <v>0.42403211539770025</v>
      </c>
      <c r="BC9" s="60">
        <v>0.43154906169932833</v>
      </c>
      <c r="BD9" s="60">
        <v>0.43632290135125679</v>
      </c>
      <c r="BE9" s="60">
        <v>0.43977136405334843</v>
      </c>
      <c r="BF9" s="60">
        <v>0.44581157450461412</v>
      </c>
      <c r="BG9" s="60">
        <v>0.44792639976999937</v>
      </c>
      <c r="BH9" s="60">
        <v>0.45015891360878363</v>
      </c>
      <c r="BI9" s="60">
        <v>0.45356622998544399</v>
      </c>
      <c r="BJ9" s="60">
        <v>0.4583701088555458</v>
      </c>
      <c r="BK9" s="60">
        <v>0.45951924494912261</v>
      </c>
      <c r="BL9" s="60">
        <v>0.45826899036693874</v>
      </c>
      <c r="BM9" s="60">
        <v>0.45894395758155981</v>
      </c>
      <c r="BN9" s="60">
        <v>0.45975654739948363</v>
      </c>
      <c r="BO9" s="60">
        <v>0.46057201980637064</v>
      </c>
      <c r="BP9" s="60">
        <v>0.46016392232149456</v>
      </c>
    </row>
    <row r="10" spans="1:68" x14ac:dyDescent="0.25">
      <c r="A10" s="11" t="s">
        <v>116</v>
      </c>
      <c r="B10" s="61" t="s">
        <v>101</v>
      </c>
      <c r="C10" s="61" t="s">
        <v>102</v>
      </c>
      <c r="D10" s="61" t="s">
        <v>103</v>
      </c>
      <c r="E10" s="11" t="s">
        <v>114</v>
      </c>
      <c r="F10" s="11" t="s">
        <v>115</v>
      </c>
      <c r="G10" s="11" t="s">
        <v>104</v>
      </c>
      <c r="H10" s="60">
        <v>0.27815509996856236</v>
      </c>
      <c r="I10" s="60">
        <v>0.28058440215169389</v>
      </c>
      <c r="J10" s="60">
        <v>0.28305651142175281</v>
      </c>
      <c r="K10" s="60">
        <v>0.28430897386167214</v>
      </c>
      <c r="L10" s="60">
        <v>0.2868474468425799</v>
      </c>
      <c r="M10" s="60">
        <v>0.28813375826339865</v>
      </c>
      <c r="N10" s="60">
        <v>0.2907413035870493</v>
      </c>
      <c r="O10" s="60">
        <v>0.29339647530930546</v>
      </c>
      <c r="P10" s="60">
        <v>0.29474233070063255</v>
      </c>
      <c r="Q10" s="60">
        <v>0.29747142635526802</v>
      </c>
      <c r="R10" s="60">
        <v>0.30025153314363506</v>
      </c>
      <c r="S10" s="60">
        <v>0.30597060996541858</v>
      </c>
      <c r="T10" s="60">
        <v>0.31191178685795096</v>
      </c>
      <c r="U10" s="60">
        <v>0.31808825788484107</v>
      </c>
      <c r="V10" s="60">
        <v>0.32288355825496429</v>
      </c>
      <c r="W10" s="60">
        <v>0.32950681073198929</v>
      </c>
      <c r="X10" s="60">
        <v>0.3364074769253293</v>
      </c>
      <c r="Y10" s="60">
        <v>0.34360335878469461</v>
      </c>
      <c r="Z10" s="60">
        <v>0.35111381471441472</v>
      </c>
      <c r="AA10" s="60">
        <v>0.3589599334789827</v>
      </c>
      <c r="AB10" s="60">
        <v>0.36764792637602506</v>
      </c>
      <c r="AC10" s="60">
        <v>0.37148307105388656</v>
      </c>
      <c r="AD10" s="60">
        <v>0.37330777524859238</v>
      </c>
      <c r="AE10" s="60">
        <v>0.37040118870728084</v>
      </c>
      <c r="AF10" s="60">
        <v>0.37371072199568245</v>
      </c>
      <c r="AG10" s="60">
        <v>0.37587454764776845</v>
      </c>
      <c r="AH10" s="60">
        <v>0.3795602655460138</v>
      </c>
      <c r="AI10" s="60">
        <v>0.38167564919157282</v>
      </c>
      <c r="AJ10" s="60">
        <v>0.38237820591483623</v>
      </c>
      <c r="AK10" s="60">
        <v>0.38343690395619273</v>
      </c>
      <c r="AL10" s="60">
        <v>0.38748989616365109</v>
      </c>
      <c r="AM10" s="60">
        <v>0.38988988988988993</v>
      </c>
      <c r="AN10" s="60">
        <v>0.39340950697556976</v>
      </c>
      <c r="AO10" s="60">
        <v>0.39722098285422913</v>
      </c>
      <c r="AP10" s="60">
        <v>0.39575792214390049</v>
      </c>
      <c r="AQ10" s="60">
        <v>0.3924927572742159</v>
      </c>
      <c r="AR10" s="60">
        <v>0.39648810281206265</v>
      </c>
      <c r="AS10" s="60">
        <v>0.39666475717650063</v>
      </c>
      <c r="AT10" s="60">
        <v>0.39747432871994387</v>
      </c>
      <c r="AU10" s="60">
        <v>0.4078000261745845</v>
      </c>
      <c r="AV10" s="60">
        <v>0.40517521617580132</v>
      </c>
      <c r="AW10" s="60">
        <v>0.40943433414361741</v>
      </c>
      <c r="AX10" s="60">
        <v>0.41037797971816153</v>
      </c>
      <c r="AY10" s="60">
        <v>0.4110817941952507</v>
      </c>
      <c r="AZ10" s="60">
        <v>0.4114889402443051</v>
      </c>
      <c r="BA10" s="60">
        <v>0.41326259946949606</v>
      </c>
      <c r="BB10" s="60">
        <v>0.40983822175457063</v>
      </c>
      <c r="BC10" s="60">
        <v>0.41449950116395085</v>
      </c>
      <c r="BD10" s="60">
        <v>0.41518987341772157</v>
      </c>
      <c r="BE10" s="60">
        <v>0.4212233862791484</v>
      </c>
      <c r="BF10" s="60">
        <v>0.42173648237125272</v>
      </c>
      <c r="BG10" s="60">
        <v>0.42362857725511521</v>
      </c>
      <c r="BH10" s="60">
        <v>0.42574122147834409</v>
      </c>
      <c r="BI10" s="60">
        <v>0.42799258292699682</v>
      </c>
      <c r="BJ10" s="60">
        <v>0.43604813881891968</v>
      </c>
      <c r="BK10" s="60">
        <v>0.43767118477421174</v>
      </c>
      <c r="BL10" s="60">
        <v>0.43565186997553307</v>
      </c>
      <c r="BM10" s="60">
        <v>0.44008191511898881</v>
      </c>
      <c r="BN10" s="60">
        <v>0.43822515997468536</v>
      </c>
      <c r="BO10" s="60">
        <v>0.43717993686425821</v>
      </c>
      <c r="BP10" s="60">
        <v>0.43754826932528262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87"/>
  <sheetViews>
    <sheetView topLeftCell="BV12" zoomScale="70" zoomScaleNormal="70" workbookViewId="0">
      <selection activeCell="CT64" sqref="CT64"/>
    </sheetView>
  </sheetViews>
  <sheetFormatPr defaultColWidth="9.140625" defaultRowHeight="12.75" x14ac:dyDescent="0.2"/>
  <cols>
    <col min="1" max="1" width="11.28515625" style="2" customWidth="1"/>
    <col min="2" max="2" width="10" style="2" bestFit="1" customWidth="1"/>
    <col min="3" max="3" width="9.140625" style="2"/>
    <col min="4" max="4" width="8.140625" style="2" bestFit="1" customWidth="1"/>
    <col min="5" max="5" width="17.140625" style="2" bestFit="1" customWidth="1"/>
    <col min="6" max="6" width="17.7109375" style="2" bestFit="1" customWidth="1"/>
    <col min="7" max="7" width="17.28515625" style="2" bestFit="1" customWidth="1"/>
    <col min="8" max="8" width="9.140625" style="2" bestFit="1" customWidth="1"/>
    <col min="9" max="9" width="10.140625" style="2" bestFit="1" customWidth="1"/>
    <col min="10" max="10" width="6.7109375" style="2" bestFit="1" customWidth="1"/>
    <col min="11" max="12" width="7.7109375" style="2" bestFit="1" customWidth="1"/>
    <col min="13" max="14" width="9.140625" style="2"/>
    <col min="15" max="15" width="9.140625" style="5"/>
    <col min="16" max="16" width="10.28515625" style="5" bestFit="1" customWidth="1"/>
    <col min="17" max="17" width="9.140625" style="5"/>
    <col min="18" max="18" width="14.140625" style="5" bestFit="1" customWidth="1"/>
    <col min="19" max="19" width="14.85546875" style="5" bestFit="1" customWidth="1"/>
    <col min="20" max="20" width="16" style="5" bestFit="1" customWidth="1"/>
    <col min="21" max="21" width="14.5703125" style="5" bestFit="1" customWidth="1"/>
    <col min="22" max="22" width="11.140625" style="5" customWidth="1"/>
    <col min="23" max="23" width="9.28515625" style="5" customWidth="1"/>
    <col min="24" max="24" width="11.5703125" style="5" customWidth="1"/>
    <col min="25" max="25" width="9.7109375" style="5" customWidth="1"/>
    <col min="26" max="26" width="9.140625" style="5"/>
    <col min="27" max="28" width="9.140625" style="2"/>
    <col min="29" max="29" width="9.140625" style="5"/>
    <col min="30" max="30" width="35" style="5" bestFit="1" customWidth="1"/>
    <col min="31" max="31" width="10.5703125" style="5" bestFit="1" customWidth="1"/>
    <col min="32" max="32" width="9.140625" style="5"/>
    <col min="33" max="33" width="15.5703125" style="5" bestFit="1" customWidth="1"/>
    <col min="34" max="34" width="16" style="5" bestFit="1" customWidth="1"/>
    <col min="35" max="35" width="15.85546875" style="5" bestFit="1" customWidth="1"/>
    <col min="36" max="42" width="9.140625" style="5"/>
    <col min="43" max="43" width="12.42578125" style="5" customWidth="1"/>
    <col min="44" max="44" width="9.140625" style="5"/>
    <col min="45" max="45" width="15.5703125" style="5" bestFit="1" customWidth="1"/>
    <col min="46" max="46" width="16" style="5" bestFit="1" customWidth="1"/>
    <col min="47" max="47" width="15.85546875" style="5" bestFit="1" customWidth="1"/>
    <col min="48" max="53" width="9.140625" style="5"/>
    <col min="54" max="54" width="29.42578125" style="5" customWidth="1"/>
    <col min="55" max="57" width="28.42578125" style="5" customWidth="1"/>
    <col min="58" max="58" width="34.42578125" style="5" customWidth="1"/>
    <col min="59" max="83" width="8.7109375" style="5" customWidth="1"/>
    <col min="84" max="86" width="9.140625" style="5" customWidth="1"/>
    <col min="87" max="87" width="9.140625" style="2"/>
    <col min="88" max="90" width="9.140625" style="5"/>
    <col min="91" max="91" width="15.5703125" style="5" bestFit="1" customWidth="1"/>
    <col min="92" max="92" width="16" style="5" bestFit="1" customWidth="1"/>
    <col min="93" max="93" width="15.85546875" style="5" bestFit="1" customWidth="1"/>
    <col min="94" max="94" width="9.42578125" style="5" customWidth="1"/>
    <col min="95" max="98" width="9.140625" style="5"/>
    <col min="99" max="99" width="9.140625" style="2"/>
    <col min="100" max="100" width="10.28515625" style="2" bestFit="1" customWidth="1"/>
    <col min="101" max="102" width="9.140625" style="2"/>
    <col min="103" max="103" width="15.5703125" style="2" bestFit="1" customWidth="1"/>
    <col min="104" max="104" width="10.42578125" style="2" customWidth="1"/>
    <col min="105" max="105" width="9.5703125" style="2" customWidth="1"/>
    <col min="106" max="106" width="8.140625" style="5" bestFit="1" customWidth="1"/>
    <col min="107" max="107" width="15.5703125" style="5" bestFit="1" customWidth="1"/>
    <col min="108" max="108" width="16" style="5" bestFit="1" customWidth="1"/>
    <col min="109" max="109" width="15.85546875" style="5" bestFit="1" customWidth="1"/>
    <col min="110" max="114" width="9.140625" style="5"/>
    <col min="115" max="115" width="9.140625" style="2"/>
    <col min="116" max="116" width="10.28515625" style="2" bestFit="1" customWidth="1"/>
    <col min="117" max="118" width="9.140625" style="2"/>
    <col min="119" max="119" width="15.5703125" style="2" bestFit="1" customWidth="1"/>
    <col min="120" max="120" width="16" style="2" bestFit="1" customWidth="1"/>
    <col min="121" max="121" width="15.85546875" style="2" bestFit="1" customWidth="1"/>
    <col min="122" max="131" width="9.140625" style="2"/>
    <col min="132" max="132" width="10.28515625" style="2" bestFit="1" customWidth="1"/>
    <col min="133" max="134" width="9.140625" style="2"/>
    <col min="135" max="135" width="15.5703125" style="2" bestFit="1" customWidth="1"/>
    <col min="136" max="136" width="16" style="2" bestFit="1" customWidth="1"/>
    <col min="137" max="137" width="15.85546875" style="2" bestFit="1" customWidth="1"/>
    <col min="138" max="16384" width="9.140625" style="2"/>
  </cols>
  <sheetData>
    <row r="1" spans="1:170" x14ac:dyDescent="0.2">
      <c r="A1" s="2" t="s">
        <v>74</v>
      </c>
      <c r="O1" s="2"/>
      <c r="P1" s="2"/>
      <c r="BB1" s="49" t="s">
        <v>86</v>
      </c>
      <c r="BC1" s="49"/>
      <c r="BD1" s="50"/>
      <c r="BE1" s="51" t="s">
        <v>63</v>
      </c>
      <c r="BF1" s="52" t="s">
        <v>64</v>
      </c>
      <c r="BH1" s="46" t="s">
        <v>54</v>
      </c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J1" s="37" t="s">
        <v>51</v>
      </c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9"/>
      <c r="CV1" s="40"/>
      <c r="CW1" s="39"/>
      <c r="CX1" s="39"/>
      <c r="CY1" s="39"/>
      <c r="CZ1" s="40"/>
      <c r="DA1" s="39"/>
      <c r="DB1" s="38"/>
      <c r="DC1" s="38"/>
      <c r="DD1" s="38"/>
      <c r="DE1" s="38"/>
      <c r="DF1" s="38"/>
      <c r="DG1" s="38"/>
      <c r="DH1" s="38"/>
      <c r="DI1" s="38"/>
      <c r="DJ1" s="38"/>
      <c r="DL1" s="41" t="s">
        <v>52</v>
      </c>
      <c r="DM1" s="42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2"/>
      <c r="EB1" s="41"/>
      <c r="EC1" s="42"/>
      <c r="ED1" s="43"/>
      <c r="EE1" s="43"/>
      <c r="EF1" s="43"/>
      <c r="EG1" s="43"/>
      <c r="EH1" s="43"/>
      <c r="EI1" s="43"/>
      <c r="EJ1" s="43"/>
      <c r="EK1" s="43"/>
      <c r="EL1" s="43"/>
      <c r="EN1" s="44" t="s">
        <v>53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5"/>
      <c r="FM1" s="45"/>
      <c r="FN1" s="45"/>
    </row>
    <row r="2" spans="1:170" s="7" customFormat="1" x14ac:dyDescent="0.2">
      <c r="A2" s="13" t="s">
        <v>22</v>
      </c>
      <c r="B2" s="12"/>
      <c r="O2" s="16" t="s">
        <v>21</v>
      </c>
      <c r="P2" s="17"/>
      <c r="Q2" s="8"/>
      <c r="R2" s="8"/>
      <c r="S2" s="8"/>
      <c r="T2" s="8"/>
      <c r="U2" s="8"/>
      <c r="V2" s="8"/>
      <c r="W2" s="8"/>
      <c r="X2" s="8"/>
      <c r="Y2" s="8"/>
      <c r="Z2" s="8"/>
      <c r="AC2" s="14" t="s">
        <v>36</v>
      </c>
      <c r="AD2" s="14"/>
      <c r="AE2" s="15"/>
      <c r="AF2" s="8"/>
      <c r="AG2" s="8"/>
      <c r="AH2" s="8"/>
      <c r="AI2" s="8"/>
      <c r="AJ2" s="8"/>
      <c r="AK2" s="8"/>
      <c r="AL2" s="8"/>
      <c r="AM2" s="8"/>
      <c r="AN2" s="8"/>
      <c r="AO2" s="8"/>
      <c r="AP2" s="14" t="s">
        <v>65</v>
      </c>
      <c r="AQ2" s="15"/>
      <c r="AR2" s="15"/>
      <c r="AS2" s="8"/>
      <c r="AT2" s="8"/>
      <c r="AU2" s="8"/>
      <c r="AV2" s="8"/>
      <c r="AW2" s="8"/>
      <c r="AX2" s="8"/>
      <c r="AY2" s="8"/>
      <c r="AZ2" s="8"/>
      <c r="BA2" s="8"/>
      <c r="BE2" s="8"/>
      <c r="BF2" s="8"/>
      <c r="BG2" s="8"/>
      <c r="BH2" s="14" t="s">
        <v>35</v>
      </c>
      <c r="BI2" s="21"/>
      <c r="BJ2" s="8"/>
      <c r="BK2" s="8"/>
      <c r="BL2" s="8"/>
      <c r="BM2" s="8"/>
      <c r="BN2" s="8"/>
      <c r="BO2" s="8"/>
      <c r="BP2" s="8"/>
      <c r="BQ2" s="8"/>
      <c r="BR2" s="8"/>
      <c r="BT2" s="13" t="s">
        <v>40</v>
      </c>
      <c r="BU2" s="21"/>
      <c r="BX2" s="14" t="s">
        <v>47</v>
      </c>
      <c r="BY2" s="21"/>
      <c r="BZ2" s="8"/>
      <c r="CA2" s="8"/>
      <c r="CB2" s="8"/>
      <c r="CC2" s="8"/>
      <c r="CD2" s="8"/>
      <c r="CE2" s="8"/>
      <c r="CF2" s="8"/>
      <c r="CG2" s="8"/>
      <c r="CH2" s="8"/>
      <c r="CJ2" s="14" t="s">
        <v>35</v>
      </c>
      <c r="CK2" s="21"/>
      <c r="CL2" s="8"/>
      <c r="CM2" s="8"/>
      <c r="CN2" s="8"/>
      <c r="CO2" s="8"/>
      <c r="CP2" s="8"/>
      <c r="CQ2" s="8"/>
      <c r="CR2" s="8"/>
      <c r="CS2" s="8"/>
      <c r="CT2" s="8"/>
      <c r="CV2" s="13" t="s">
        <v>40</v>
      </c>
      <c r="CW2" s="21"/>
      <c r="CZ2" s="14" t="s">
        <v>47</v>
      </c>
      <c r="DA2" s="21"/>
      <c r="DB2" s="8"/>
      <c r="DC2" s="8"/>
      <c r="DD2" s="8"/>
      <c r="DE2" s="8"/>
      <c r="DF2" s="8"/>
      <c r="DG2" s="8"/>
      <c r="DH2" s="8"/>
      <c r="DI2" s="8"/>
      <c r="DJ2" s="8"/>
      <c r="DL2" s="14" t="s">
        <v>35</v>
      </c>
      <c r="DM2" s="21"/>
      <c r="DN2" s="8"/>
      <c r="DO2" s="8"/>
      <c r="DP2" s="8"/>
      <c r="DQ2" s="8"/>
      <c r="DR2" s="8"/>
      <c r="DS2" s="8"/>
      <c r="DT2" s="8"/>
      <c r="DU2" s="8"/>
      <c r="DV2" s="8"/>
      <c r="DW2" s="8"/>
      <c r="DX2" s="13" t="s">
        <v>40</v>
      </c>
      <c r="DY2" s="21"/>
      <c r="EB2" s="14" t="s">
        <v>47</v>
      </c>
      <c r="EC2" s="21"/>
      <c r="ED2" s="8"/>
      <c r="EE2" s="8"/>
      <c r="EF2" s="8"/>
      <c r="EG2" s="8"/>
      <c r="EH2" s="8"/>
      <c r="EI2" s="8"/>
      <c r="EJ2" s="8"/>
      <c r="EK2" s="8"/>
      <c r="EL2" s="8"/>
      <c r="EN2" s="14" t="s">
        <v>35</v>
      </c>
      <c r="EO2" s="21"/>
      <c r="EP2" s="8"/>
      <c r="EQ2" s="8"/>
      <c r="ER2" s="8"/>
      <c r="ES2" s="8"/>
      <c r="ET2" s="8"/>
      <c r="EU2" s="8"/>
      <c r="EV2" s="8"/>
      <c r="EW2" s="8"/>
      <c r="EX2" s="8"/>
      <c r="EY2" s="8"/>
      <c r="EZ2" s="13" t="s">
        <v>40</v>
      </c>
      <c r="FA2" s="21"/>
      <c r="FD2" s="14" t="s">
        <v>47</v>
      </c>
      <c r="FE2" s="21"/>
      <c r="FF2" s="8"/>
      <c r="FG2" s="8"/>
      <c r="FH2" s="8"/>
      <c r="FI2" s="8"/>
      <c r="FJ2" s="8"/>
      <c r="FK2" s="8"/>
      <c r="FL2" s="8"/>
      <c r="FM2" s="8"/>
      <c r="FN2" s="8"/>
    </row>
    <row r="3" spans="1:170" s="31" customFormat="1" ht="25.5" x14ac:dyDescent="0.25">
      <c r="A3" s="32" t="s">
        <v>3</v>
      </c>
      <c r="B3" s="32" t="s">
        <v>4</v>
      </c>
      <c r="C3" s="32" t="s">
        <v>13</v>
      </c>
      <c r="D3" s="32" t="s">
        <v>14</v>
      </c>
      <c r="E3" s="32" t="s">
        <v>6</v>
      </c>
      <c r="F3" s="32" t="s">
        <v>15</v>
      </c>
      <c r="G3" s="32" t="s">
        <v>7</v>
      </c>
      <c r="H3" s="32" t="s">
        <v>8</v>
      </c>
      <c r="I3" s="32" t="s">
        <v>9</v>
      </c>
      <c r="J3" s="32" t="s">
        <v>16</v>
      </c>
      <c r="K3" s="32" t="s">
        <v>10</v>
      </c>
      <c r="L3" s="32" t="s">
        <v>11</v>
      </c>
      <c r="O3" s="32" t="s">
        <v>19</v>
      </c>
      <c r="P3" s="32" t="s">
        <v>2</v>
      </c>
      <c r="Q3" s="32" t="s">
        <v>20</v>
      </c>
      <c r="R3" s="32" t="s">
        <v>14</v>
      </c>
      <c r="S3" s="32" t="s">
        <v>6</v>
      </c>
      <c r="T3" s="32" t="s">
        <v>15</v>
      </c>
      <c r="U3" s="32" t="s">
        <v>7</v>
      </c>
      <c r="V3" s="32" t="s">
        <v>8</v>
      </c>
      <c r="W3" s="32" t="s">
        <v>9</v>
      </c>
      <c r="X3" s="32" t="s">
        <v>16</v>
      </c>
      <c r="Y3" s="32" t="s">
        <v>10</v>
      </c>
      <c r="Z3" s="32" t="s">
        <v>11</v>
      </c>
      <c r="AC3" s="32" t="s">
        <v>19</v>
      </c>
      <c r="AD3" s="32" t="s">
        <v>30</v>
      </c>
      <c r="AE3" s="32" t="s">
        <v>2</v>
      </c>
      <c r="AF3" s="32" t="s">
        <v>14</v>
      </c>
      <c r="AG3" s="32" t="s">
        <v>6</v>
      </c>
      <c r="AH3" s="32" t="s">
        <v>15</v>
      </c>
      <c r="AI3" s="32" t="s">
        <v>7</v>
      </c>
      <c r="AJ3" s="32" t="s">
        <v>8</v>
      </c>
      <c r="AK3" s="32" t="s">
        <v>9</v>
      </c>
      <c r="AL3" s="32" t="s">
        <v>16</v>
      </c>
      <c r="AM3" s="32" t="s">
        <v>10</v>
      </c>
      <c r="AN3" s="32" t="s">
        <v>11</v>
      </c>
      <c r="AO3" s="32"/>
      <c r="AP3" s="32" t="s">
        <v>19</v>
      </c>
      <c r="AQ3" s="32" t="s">
        <v>2</v>
      </c>
      <c r="AR3" s="32" t="s">
        <v>14</v>
      </c>
      <c r="AS3" s="32" t="s">
        <v>6</v>
      </c>
      <c r="AT3" s="32" t="s">
        <v>15</v>
      </c>
      <c r="AU3" s="32" t="s">
        <v>7</v>
      </c>
      <c r="AV3" s="32" t="s">
        <v>8</v>
      </c>
      <c r="AW3" s="32" t="s">
        <v>9</v>
      </c>
      <c r="AX3" s="32" t="s">
        <v>16</v>
      </c>
      <c r="AY3" s="32" t="s">
        <v>10</v>
      </c>
      <c r="AZ3" s="32" t="s">
        <v>11</v>
      </c>
      <c r="BA3" s="32"/>
      <c r="BB3" s="33" t="s">
        <v>75</v>
      </c>
      <c r="BC3" s="33" t="s">
        <v>66</v>
      </c>
      <c r="BD3" s="33" t="s">
        <v>76</v>
      </c>
      <c r="BE3" s="33" t="s">
        <v>67</v>
      </c>
      <c r="BF3" s="33" t="s">
        <v>68</v>
      </c>
      <c r="BG3" s="33"/>
      <c r="BH3" s="32" t="s">
        <v>19</v>
      </c>
      <c r="BI3" s="32" t="s">
        <v>2</v>
      </c>
      <c r="BJ3" s="32" t="s">
        <v>14</v>
      </c>
      <c r="BK3" s="32" t="s">
        <v>6</v>
      </c>
      <c r="BL3" s="32" t="s">
        <v>15</v>
      </c>
      <c r="BM3" s="32" t="s">
        <v>7</v>
      </c>
      <c r="BN3" s="32" t="s">
        <v>8</v>
      </c>
      <c r="BO3" s="32" t="s">
        <v>9</v>
      </c>
      <c r="BP3" s="32" t="s">
        <v>16</v>
      </c>
      <c r="BQ3" s="32" t="s">
        <v>10</v>
      </c>
      <c r="BR3" s="32" t="s">
        <v>11</v>
      </c>
      <c r="BT3" s="32" t="s">
        <v>19</v>
      </c>
      <c r="BU3" s="32" t="s">
        <v>2</v>
      </c>
      <c r="BV3" s="32" t="s">
        <v>41</v>
      </c>
      <c r="BW3" s="32"/>
      <c r="BX3" s="32" t="s">
        <v>19</v>
      </c>
      <c r="BY3" s="32" t="s">
        <v>2</v>
      </c>
      <c r="BZ3" s="32" t="s">
        <v>14</v>
      </c>
      <c r="CA3" s="32" t="s">
        <v>6</v>
      </c>
      <c r="CB3" s="32" t="s">
        <v>15</v>
      </c>
      <c r="CC3" s="32" t="s">
        <v>7</v>
      </c>
      <c r="CD3" s="32" t="s">
        <v>8</v>
      </c>
      <c r="CE3" s="32" t="s">
        <v>9</v>
      </c>
      <c r="CF3" s="32" t="s">
        <v>16</v>
      </c>
      <c r="CG3" s="32" t="s">
        <v>10</v>
      </c>
      <c r="CH3" s="32" t="s">
        <v>11</v>
      </c>
      <c r="CJ3" s="32" t="s">
        <v>19</v>
      </c>
      <c r="CK3" s="32" t="s">
        <v>2</v>
      </c>
      <c r="CL3" s="32" t="s">
        <v>14</v>
      </c>
      <c r="CM3" s="32" t="s">
        <v>6</v>
      </c>
      <c r="CN3" s="32" t="s">
        <v>15</v>
      </c>
      <c r="CO3" s="32" t="s">
        <v>7</v>
      </c>
      <c r="CP3" s="32" t="s">
        <v>8</v>
      </c>
      <c r="CQ3" s="32" t="s">
        <v>9</v>
      </c>
      <c r="CR3" s="32" t="s">
        <v>16</v>
      </c>
      <c r="CS3" s="32" t="s">
        <v>10</v>
      </c>
      <c r="CT3" s="32" t="s">
        <v>11</v>
      </c>
      <c r="CV3" s="32" t="s">
        <v>19</v>
      </c>
      <c r="CW3" s="32" t="s">
        <v>2</v>
      </c>
      <c r="CX3" s="32" t="s">
        <v>41</v>
      </c>
      <c r="CY3" s="32"/>
      <c r="CZ3" s="32" t="s">
        <v>19</v>
      </c>
      <c r="DA3" s="32" t="s">
        <v>2</v>
      </c>
      <c r="DB3" s="32" t="s">
        <v>14</v>
      </c>
      <c r="DC3" s="32" t="s">
        <v>6</v>
      </c>
      <c r="DD3" s="32" t="s">
        <v>15</v>
      </c>
      <c r="DE3" s="32" t="s">
        <v>7</v>
      </c>
      <c r="DF3" s="32" t="s">
        <v>8</v>
      </c>
      <c r="DG3" s="32" t="s">
        <v>9</v>
      </c>
      <c r="DH3" s="32" t="s">
        <v>16</v>
      </c>
      <c r="DI3" s="32" t="s">
        <v>10</v>
      </c>
      <c r="DJ3" s="32" t="s">
        <v>11</v>
      </c>
      <c r="DL3" s="32" t="s">
        <v>19</v>
      </c>
      <c r="DM3" s="32" t="s">
        <v>2</v>
      </c>
      <c r="DN3" s="32" t="s">
        <v>14</v>
      </c>
      <c r="DO3" s="32" t="s">
        <v>6</v>
      </c>
      <c r="DP3" s="32" t="s">
        <v>15</v>
      </c>
      <c r="DQ3" s="32" t="s">
        <v>7</v>
      </c>
      <c r="DR3" s="32" t="s">
        <v>8</v>
      </c>
      <c r="DS3" s="32" t="s">
        <v>9</v>
      </c>
      <c r="DT3" s="32" t="s">
        <v>16</v>
      </c>
      <c r="DU3" s="32" t="s">
        <v>10</v>
      </c>
      <c r="DV3" s="32" t="s">
        <v>11</v>
      </c>
      <c r="DW3" s="32"/>
      <c r="DX3" s="32" t="s">
        <v>19</v>
      </c>
      <c r="DY3" s="32" t="s">
        <v>2</v>
      </c>
      <c r="DZ3" s="32" t="s">
        <v>41</v>
      </c>
      <c r="EB3" s="32" t="s">
        <v>19</v>
      </c>
      <c r="EC3" s="32" t="s">
        <v>2</v>
      </c>
      <c r="ED3" s="32" t="s">
        <v>14</v>
      </c>
      <c r="EE3" s="32" t="s">
        <v>6</v>
      </c>
      <c r="EF3" s="32" t="s">
        <v>15</v>
      </c>
      <c r="EG3" s="32" t="s">
        <v>7</v>
      </c>
      <c r="EH3" s="32" t="s">
        <v>8</v>
      </c>
      <c r="EI3" s="32" t="s">
        <v>9</v>
      </c>
      <c r="EJ3" s="32" t="s">
        <v>16</v>
      </c>
      <c r="EK3" s="32" t="s">
        <v>10</v>
      </c>
      <c r="EL3" s="32" t="s">
        <v>11</v>
      </c>
      <c r="EN3" s="32" t="s">
        <v>19</v>
      </c>
      <c r="EO3" s="32" t="s">
        <v>2</v>
      </c>
      <c r="EP3" s="32" t="s">
        <v>14</v>
      </c>
      <c r="EQ3" s="32" t="s">
        <v>6</v>
      </c>
      <c r="ER3" s="32" t="s">
        <v>15</v>
      </c>
      <c r="ES3" s="32" t="s">
        <v>7</v>
      </c>
      <c r="ET3" s="32" t="s">
        <v>8</v>
      </c>
      <c r="EU3" s="32" t="s">
        <v>9</v>
      </c>
      <c r="EV3" s="32" t="s">
        <v>16</v>
      </c>
      <c r="EW3" s="32" t="s">
        <v>10</v>
      </c>
      <c r="EX3" s="32" t="s">
        <v>11</v>
      </c>
      <c r="EY3" s="32"/>
      <c r="EZ3" s="32" t="s">
        <v>19</v>
      </c>
      <c r="FA3" s="32" t="s">
        <v>2</v>
      </c>
      <c r="FB3" s="32" t="s">
        <v>41</v>
      </c>
      <c r="FD3" s="32" t="s">
        <v>19</v>
      </c>
      <c r="FE3" s="32" t="s">
        <v>2</v>
      </c>
      <c r="FF3" s="32" t="s">
        <v>14</v>
      </c>
      <c r="FG3" s="32" t="s">
        <v>6</v>
      </c>
      <c r="FH3" s="32" t="s">
        <v>15</v>
      </c>
      <c r="FI3" s="32" t="s">
        <v>7</v>
      </c>
      <c r="FJ3" s="32" t="s">
        <v>8</v>
      </c>
      <c r="FK3" s="32" t="s">
        <v>9</v>
      </c>
      <c r="FL3" s="32" t="s">
        <v>16</v>
      </c>
      <c r="FM3" s="32" t="s">
        <v>10</v>
      </c>
      <c r="FN3" s="32" t="s">
        <v>11</v>
      </c>
    </row>
    <row r="4" spans="1:170" x14ac:dyDescent="0.2">
      <c r="A4" s="66">
        <f>IAI_2020_smelting!A2</f>
        <v>29221</v>
      </c>
      <c r="B4" s="66">
        <f>IAI_2020_smelting!B2</f>
        <v>29587</v>
      </c>
      <c r="C4" s="5" t="str">
        <f>IAI_2020_smelting!C2</f>
        <v>AC</v>
      </c>
      <c r="D4" s="5">
        <f>IAI_2020_smelting!D2</f>
        <v>16487</v>
      </c>
      <c r="E4" s="5">
        <f>IAI_2020_smelting!E2</f>
        <v>17477</v>
      </c>
      <c r="F4" s="5">
        <f>IAI_2020_smelting!F2</f>
        <v>15680</v>
      </c>
      <c r="G4" s="5">
        <f>IAI_2020_smelting!G2</f>
        <v>17348</v>
      </c>
      <c r="H4" s="5">
        <f>IAI_2020_smelting!H2</f>
        <v>16669</v>
      </c>
      <c r="I4" s="5">
        <f>IAI_2020_smelting!I2</f>
        <v>16678</v>
      </c>
      <c r="J4" s="5" t="str">
        <f>IAI_2020_smelting!J2</f>
        <v>ND</v>
      </c>
      <c r="K4" s="5" t="str">
        <f>IAI_2020_smelting!K2</f>
        <v>ND</v>
      </c>
      <c r="L4" s="5">
        <f>IAI_2020_smelting!L2</f>
        <v>16951</v>
      </c>
      <c r="O4" s="5">
        <v>1980</v>
      </c>
      <c r="P4" s="5" t="s">
        <v>23</v>
      </c>
      <c r="Q4" s="5" t="s">
        <v>17</v>
      </c>
      <c r="R4" s="6">
        <f>D4</f>
        <v>16487</v>
      </c>
      <c r="S4" s="6">
        <f t="shared" ref="S4:Z4" si="0">E4</f>
        <v>17477</v>
      </c>
      <c r="T4" s="6">
        <f t="shared" si="0"/>
        <v>15680</v>
      </c>
      <c r="U4" s="6">
        <f t="shared" si="0"/>
        <v>17348</v>
      </c>
      <c r="V4" s="6">
        <f t="shared" si="0"/>
        <v>16669</v>
      </c>
      <c r="W4" s="6">
        <f t="shared" si="0"/>
        <v>16678</v>
      </c>
      <c r="X4" s="6"/>
      <c r="Y4" s="6"/>
      <c r="Z4" s="6">
        <f t="shared" si="0"/>
        <v>16951</v>
      </c>
      <c r="AC4" s="5">
        <v>1960</v>
      </c>
      <c r="AD4" s="24" t="s">
        <v>39</v>
      </c>
      <c r="AE4" s="5" t="s">
        <v>23</v>
      </c>
      <c r="AF4" s="19">
        <f t="shared" ref="AF4:AF23" si="1">$AG4*$AF$24/AG$24</f>
        <v>21791.480231160953</v>
      </c>
      <c r="AG4" s="20">
        <f>DOE_2007!N3</f>
        <v>23100</v>
      </c>
      <c r="AH4" s="19">
        <f t="shared" ref="AH4:AH22" si="2">$AG4*$AH$24/AG$24</f>
        <v>20724.838358986097</v>
      </c>
      <c r="AI4" s="19">
        <f t="shared" ref="AI4:AI22" si="3">$AG4*$AI$24/AG$24</f>
        <v>22929.495908908852</v>
      </c>
      <c r="AJ4" s="19">
        <f t="shared" ref="AJ4:AJ22" si="4">$AG4*$AJ$24/AG$24</f>
        <v>22032.036390684902</v>
      </c>
      <c r="AK4" s="19">
        <f t="shared" ref="AK4:AK22" si="5">$AG4*$AK$24/AG$24</f>
        <v>22043.932024947073</v>
      </c>
      <c r="AL4" s="19">
        <f t="shared" ref="AL4:AL51" si="6">$AG4*AL$53/AG$53</f>
        <v>22721.311475409835</v>
      </c>
      <c r="AM4" s="19">
        <f t="shared" ref="AM4:AM37" si="7">$AG4*$AM$39/$AG$39</f>
        <v>23894.566301096711</v>
      </c>
      <c r="AN4" s="19">
        <f t="shared" ref="AN4:AN22" si="8">$AG4*$AN$24/AG$24</f>
        <v>22404.766264232992</v>
      </c>
      <c r="AO4" s="19"/>
      <c r="AP4" s="5">
        <v>1960</v>
      </c>
      <c r="AQ4" s="56" t="s">
        <v>87</v>
      </c>
      <c r="AR4" s="53">
        <f t="shared" ref="AR4:AR35" si="9">AF4*0.0036</f>
        <v>78.449328832179432</v>
      </c>
      <c r="AS4" s="53">
        <f t="shared" ref="AS4:AS35" si="10">AG4*0.0036</f>
        <v>83.16</v>
      </c>
      <c r="AT4" s="53">
        <f t="shared" ref="AT4:AT35" si="11">AH4*0.0036</f>
        <v>74.609418092349941</v>
      </c>
      <c r="AU4" s="53">
        <f t="shared" ref="AU4:AU35" si="12">AI4*0.0036</f>
        <v>82.546185272071867</v>
      </c>
      <c r="AV4" s="53">
        <f t="shared" ref="AV4:AV35" si="13">AJ4*0.0036</f>
        <v>79.315331006465641</v>
      </c>
      <c r="AW4" s="53">
        <f t="shared" ref="AW4:AW35" si="14">AK4*0.0036</f>
        <v>79.35815528980946</v>
      </c>
      <c r="AX4" s="53">
        <f t="shared" ref="AX4:AX35" si="15">AL4*0.0036</f>
        <v>81.796721311475409</v>
      </c>
      <c r="AY4" s="53">
        <f t="shared" ref="AY4:AY35" si="16">AM4*0.0036</f>
        <v>86.020438683948157</v>
      </c>
      <c r="AZ4" s="53">
        <f t="shared" ref="AZ4:AZ35" si="17">AN4*0.0036</f>
        <v>80.657158551238766</v>
      </c>
      <c r="BA4" s="19"/>
      <c r="BB4" s="29">
        <f>Balomenos_2011!$B$13</f>
        <v>0.8</v>
      </c>
      <c r="BC4" s="29">
        <f>Balomenos_2011!$B$16</f>
        <v>15.37</v>
      </c>
      <c r="BD4" s="23">
        <f>Balomenos_2011!$B$2</f>
        <v>30</v>
      </c>
      <c r="BE4" s="23">
        <f>Obaidat_2018!$X$6/1000</f>
        <v>22.435200000000002</v>
      </c>
      <c r="BF4" s="34">
        <f>ChemEnergy!$B$2</f>
        <v>31</v>
      </c>
      <c r="BG4" s="34"/>
      <c r="BH4" s="34">
        <v>1960</v>
      </c>
      <c r="BI4" s="53" t="s">
        <v>32</v>
      </c>
      <c r="BJ4" s="54">
        <f>$BE4/AR4</f>
        <v>0.28598332623079398</v>
      </c>
      <c r="BK4" s="54">
        <f t="shared" ref="BK4:BR4" si="18">$BE4/AS4</f>
        <v>0.26978354978354979</v>
      </c>
      <c r="BL4" s="54">
        <f t="shared" si="18"/>
        <v>0.30070198339075893</v>
      </c>
      <c r="BM4" s="54">
        <f t="shared" si="18"/>
        <v>0.27178966448968755</v>
      </c>
      <c r="BN4" s="54">
        <f t="shared" si="18"/>
        <v>0.28286082545846181</v>
      </c>
      <c r="BO4" s="54">
        <f t="shared" si="18"/>
        <v>0.28270818440862816</v>
      </c>
      <c r="BP4" s="54">
        <f t="shared" si="18"/>
        <v>0.27427994227994229</v>
      </c>
      <c r="BQ4" s="54">
        <f t="shared" si="18"/>
        <v>0.26081243415219318</v>
      </c>
      <c r="BR4" s="54">
        <f t="shared" si="18"/>
        <v>0.27815509996856236</v>
      </c>
      <c r="BS4" s="34"/>
      <c r="BT4" s="34">
        <v>1960</v>
      </c>
      <c r="BU4" s="36" t="s">
        <v>37</v>
      </c>
      <c r="BV4" s="48">
        <f>1-(298.15/Obaidat_2018!$W$9)</f>
        <v>0.75822081660787422</v>
      </c>
      <c r="BW4" s="34"/>
      <c r="BX4" s="34">
        <v>1960</v>
      </c>
      <c r="BY4" s="30" t="s">
        <v>48</v>
      </c>
      <c r="BZ4" s="54">
        <f>BJ4*$BV4</f>
        <v>0.21683851115094871</v>
      </c>
      <c r="CA4" s="54">
        <f t="shared" ref="CA4:CH4" si="19">BK4*$BV4</f>
        <v>0.20455550342425421</v>
      </c>
      <c r="CB4" s="54">
        <f t="shared" si="19"/>
        <v>0.22799850340214867</v>
      </c>
      <c r="CC4" s="54">
        <f t="shared" si="19"/>
        <v>0.20607658135495105</v>
      </c>
      <c r="CD4" s="54">
        <f t="shared" si="19"/>
        <v>0.21447096606549229</v>
      </c>
      <c r="CE4" s="54">
        <f t="shared" si="19"/>
        <v>0.21435523044403954</v>
      </c>
      <c r="CF4" s="54">
        <f t="shared" si="19"/>
        <v>0.20796476181465845</v>
      </c>
      <c r="CG4" s="54">
        <f t="shared" si="19"/>
        <v>0.19775341680436334</v>
      </c>
      <c r="CH4" s="54">
        <f t="shared" si="19"/>
        <v>0.21090298704180824</v>
      </c>
      <c r="CJ4" s="5">
        <f t="shared" ref="CJ4:CJ35" si="20">AC4</f>
        <v>1960</v>
      </c>
      <c r="CK4" s="5" t="s">
        <v>32</v>
      </c>
      <c r="CL4" s="9">
        <f>$BE4/AR4</f>
        <v>0.28598332623079398</v>
      </c>
      <c r="CM4" s="9">
        <f t="shared" ref="CM4:CT4" si="21">$BE4/AS4</f>
        <v>0.26978354978354979</v>
      </c>
      <c r="CN4" s="9">
        <f t="shared" si="21"/>
        <v>0.30070198339075893</v>
      </c>
      <c r="CO4" s="9">
        <f t="shared" si="21"/>
        <v>0.27178966448968755</v>
      </c>
      <c r="CP4" s="9">
        <f t="shared" si="21"/>
        <v>0.28286082545846181</v>
      </c>
      <c r="CQ4" s="9">
        <f t="shared" si="21"/>
        <v>0.28270818440862816</v>
      </c>
      <c r="CR4" s="9">
        <f t="shared" si="21"/>
        <v>0.27427994227994229</v>
      </c>
      <c r="CS4" s="9">
        <f t="shared" si="21"/>
        <v>0.26081243415219318</v>
      </c>
      <c r="CT4" s="9">
        <f t="shared" si="21"/>
        <v>0.27815509996856236</v>
      </c>
      <c r="CV4" s="5">
        <v>1960</v>
      </c>
      <c r="CW4" s="25" t="s">
        <v>37</v>
      </c>
      <c r="CX4" s="5">
        <f t="shared" ref="CX4:CX35" si="22">BD4/BE4</f>
        <v>1.3371844244758235</v>
      </c>
      <c r="CZ4" s="5">
        <f>CJ4</f>
        <v>1960</v>
      </c>
      <c r="DA4" s="30" t="s">
        <v>48</v>
      </c>
      <c r="DB4" s="9">
        <f>CL4*$CX4</f>
        <v>0.38241244949560593</v>
      </c>
      <c r="DC4" s="9">
        <f t="shared" ref="DC4:DJ4" si="23">CM4*$CX4</f>
        <v>0.36075036075036071</v>
      </c>
      <c r="DD4" s="9">
        <f t="shared" si="23"/>
        <v>0.40209400859911065</v>
      </c>
      <c r="DE4" s="9">
        <f t="shared" si="23"/>
        <v>0.36343290608912004</v>
      </c>
      <c r="DF4" s="9">
        <f t="shared" si="23"/>
        <v>0.37823709009742962</v>
      </c>
      <c r="DG4" s="9">
        <f t="shared" si="23"/>
        <v>0.37803298086305642</v>
      </c>
      <c r="DH4" s="9">
        <f t="shared" si="23"/>
        <v>0.36676286676286673</v>
      </c>
      <c r="DI4" s="9">
        <f t="shared" si="23"/>
        <v>0.34875432465793904</v>
      </c>
      <c r="DJ4" s="9">
        <f t="shared" si="23"/>
        <v>0.37194466726647724</v>
      </c>
      <c r="DL4" s="5">
        <f>CZ4</f>
        <v>1960</v>
      </c>
      <c r="DM4" s="30" t="s">
        <v>32</v>
      </c>
      <c r="DN4" s="9">
        <f>$BF4/AR4</f>
        <v>0.39515953114545949</v>
      </c>
      <c r="DO4" s="9">
        <f t="shared" ref="DO4:DV4" si="24">$BF4/AS4</f>
        <v>0.37277537277537282</v>
      </c>
      <c r="DP4" s="9">
        <f t="shared" si="24"/>
        <v>0.41549714221908102</v>
      </c>
      <c r="DQ4" s="9">
        <f t="shared" si="24"/>
        <v>0.37554733629209075</v>
      </c>
      <c r="DR4" s="9">
        <f t="shared" si="24"/>
        <v>0.39084499310067733</v>
      </c>
      <c r="DS4" s="9">
        <f t="shared" si="24"/>
        <v>0.39063408022515833</v>
      </c>
      <c r="DT4" s="9">
        <f t="shared" si="24"/>
        <v>0.37898829565496234</v>
      </c>
      <c r="DU4" s="9">
        <f t="shared" si="24"/>
        <v>0.36037946881320376</v>
      </c>
      <c r="DV4" s="9">
        <f t="shared" si="24"/>
        <v>0.38434282284202648</v>
      </c>
      <c r="DW4" s="9"/>
      <c r="DX4" s="5">
        <f t="shared" ref="DX4:DX35" si="25">CV4</f>
        <v>1960</v>
      </c>
      <c r="DY4" s="35" t="s">
        <v>37</v>
      </c>
      <c r="DZ4" s="2">
        <f t="shared" ref="DZ4:DZ35" si="26">BD4/BF4</f>
        <v>0.967741935483871</v>
      </c>
      <c r="EB4" s="5">
        <f t="shared" ref="EB4:EB35" si="27">DX4</f>
        <v>1960</v>
      </c>
      <c r="EC4" s="30" t="s">
        <v>48</v>
      </c>
      <c r="ED4" s="9">
        <f t="shared" ref="ED4:ED35" si="28">DN4*$DZ4</f>
        <v>0.38241244949560599</v>
      </c>
      <c r="EE4" s="9">
        <f t="shared" ref="EE4:EE35" si="29">DO4*$DZ4</f>
        <v>0.36075036075036082</v>
      </c>
      <c r="EF4" s="9">
        <f t="shared" ref="EF4:EF35" si="30">DP4*$DZ4</f>
        <v>0.40209400859911065</v>
      </c>
      <c r="EG4" s="9">
        <f t="shared" ref="EG4:EG35" si="31">DQ4*$DZ4</f>
        <v>0.3634329060891201</v>
      </c>
      <c r="EH4" s="9">
        <f t="shared" ref="EH4:EH35" si="32">DR4*$DZ4</f>
        <v>0.37823709009742967</v>
      </c>
      <c r="EI4" s="9">
        <f t="shared" ref="EI4:EI35" si="33">DS4*$DZ4</f>
        <v>0.37803298086305648</v>
      </c>
      <c r="EJ4" s="9">
        <f t="shared" ref="EJ4:EJ35" si="34">DT4*$DZ4</f>
        <v>0.36676286676286679</v>
      </c>
      <c r="EK4" s="9">
        <f t="shared" ref="EK4:EK35" si="35">DU4*$DZ4</f>
        <v>0.34875432465793915</v>
      </c>
      <c r="EL4" s="9">
        <f t="shared" ref="EL4:EL35" si="36">DV4*$DZ4</f>
        <v>0.37194466726647724</v>
      </c>
      <c r="EN4" s="34">
        <v>1960</v>
      </c>
      <c r="EO4" s="30" t="s">
        <v>32</v>
      </c>
      <c r="EZ4" s="34">
        <v>1960</v>
      </c>
      <c r="FA4" s="35" t="s">
        <v>37</v>
      </c>
      <c r="FD4" s="34">
        <v>1960</v>
      </c>
      <c r="FE4" s="30" t="s">
        <v>48</v>
      </c>
      <c r="FF4" s="55">
        <f>$BD4/(AR4+$BB4+$BC4)</f>
        <v>0.31705995350283217</v>
      </c>
      <c r="FG4" s="55">
        <f t="shared" ref="FG4:FN4" si="37">$BD4/(AS4+$BB4+$BC4)</f>
        <v>0.30202355783751134</v>
      </c>
      <c r="FH4" s="55">
        <f t="shared" si="37"/>
        <v>0.33047138470838167</v>
      </c>
      <c r="FI4" s="55">
        <f t="shared" si="37"/>
        <v>0.30390153263435921</v>
      </c>
      <c r="FJ4" s="55">
        <f t="shared" si="37"/>
        <v>0.31418438501269474</v>
      </c>
      <c r="FK4" s="55">
        <f t="shared" si="37"/>
        <v>0.31404353940455787</v>
      </c>
      <c r="FL4" s="55">
        <f t="shared" si="37"/>
        <v>0.30622643687970319</v>
      </c>
      <c r="FM4" s="55">
        <f t="shared" si="37"/>
        <v>0.29356953924802293</v>
      </c>
      <c r="FN4" s="55">
        <f t="shared" si="37"/>
        <v>0.30983042824833767</v>
      </c>
    </row>
    <row r="5" spans="1:170" x14ac:dyDescent="0.2">
      <c r="A5" s="66">
        <f>IAI_2020_smelting!A3</f>
        <v>29221</v>
      </c>
      <c r="B5" s="66">
        <f>IAI_2020_smelting!B3</f>
        <v>29587</v>
      </c>
      <c r="C5" s="5" t="str">
        <f>IAI_2020_smelting!C3</f>
        <v>DC</v>
      </c>
      <c r="D5" s="5" t="str">
        <f>IAI_2020_smelting!D3</f>
        <v>ND</v>
      </c>
      <c r="E5" s="5" t="str">
        <f>IAI_2020_smelting!E3</f>
        <v>ND</v>
      </c>
      <c r="F5" s="5" t="str">
        <f>IAI_2020_smelting!F3</f>
        <v>ND</v>
      </c>
      <c r="G5" s="5" t="str">
        <f>IAI_2020_smelting!G3</f>
        <v>ND</v>
      </c>
      <c r="H5" s="5" t="str">
        <f>IAI_2020_smelting!H3</f>
        <v>ND</v>
      </c>
      <c r="I5" s="5" t="str">
        <f>IAI_2020_smelting!I3</f>
        <v>ND</v>
      </c>
      <c r="J5" s="5" t="str">
        <f>IAI_2020_smelting!J3</f>
        <v>ND</v>
      </c>
      <c r="K5" s="5" t="str">
        <f>IAI_2020_smelting!K3</f>
        <v>ND</v>
      </c>
      <c r="L5" s="5" t="str">
        <f>IAI_2020_smelting!L3</f>
        <v>ND</v>
      </c>
      <c r="O5" s="5">
        <v>1981</v>
      </c>
      <c r="P5" s="5" t="s">
        <v>23</v>
      </c>
      <c r="Q5" s="5" t="s">
        <v>17</v>
      </c>
      <c r="R5" s="6">
        <f>D6</f>
        <v>16348</v>
      </c>
      <c r="S5" s="6">
        <f t="shared" ref="S5:Z5" si="38">E6</f>
        <v>17151</v>
      </c>
      <c r="T5" s="6">
        <f t="shared" si="38"/>
        <v>15864</v>
      </c>
      <c r="U5" s="6">
        <f t="shared" si="38"/>
        <v>17396</v>
      </c>
      <c r="V5" s="6">
        <f t="shared" si="38"/>
        <v>16550</v>
      </c>
      <c r="W5" s="6">
        <f t="shared" si="38"/>
        <v>16094</v>
      </c>
      <c r="X5" s="6"/>
      <c r="Y5" s="6"/>
      <c r="Z5" s="6">
        <f t="shared" si="38"/>
        <v>16776</v>
      </c>
      <c r="AC5" s="5">
        <v>1961</v>
      </c>
      <c r="AD5" s="24" t="s">
        <v>39</v>
      </c>
      <c r="AE5" s="5" t="s">
        <v>23</v>
      </c>
      <c r="AF5" s="19">
        <f t="shared" si="1"/>
        <v>21602.809406648739</v>
      </c>
      <c r="AG5" s="20">
        <f>DOE_2007!N4</f>
        <v>22900</v>
      </c>
      <c r="AH5" s="19">
        <f t="shared" si="2"/>
        <v>20545.402529038165</v>
      </c>
      <c r="AI5" s="19">
        <f t="shared" si="3"/>
        <v>22730.972134805746</v>
      </c>
      <c r="AJ5" s="19">
        <f t="shared" si="4"/>
        <v>21841.282828860789</v>
      </c>
      <c r="AK5" s="19">
        <f t="shared" si="5"/>
        <v>21853.075470618529</v>
      </c>
      <c r="AL5" s="19">
        <f t="shared" si="6"/>
        <v>22524.590163934427</v>
      </c>
      <c r="AM5" s="19">
        <f t="shared" si="7"/>
        <v>23687.686939182451</v>
      </c>
      <c r="AN5" s="19">
        <f t="shared" si="8"/>
        <v>22210.785603936602</v>
      </c>
      <c r="AO5" s="19"/>
      <c r="AP5" s="5">
        <v>1961</v>
      </c>
      <c r="AQ5" s="56" t="s">
        <v>87</v>
      </c>
      <c r="AR5" s="53">
        <f t="shared" si="9"/>
        <v>77.770113863935464</v>
      </c>
      <c r="AS5" s="53">
        <f t="shared" si="10"/>
        <v>82.44</v>
      </c>
      <c r="AT5" s="53">
        <f t="shared" si="11"/>
        <v>73.963449104537389</v>
      </c>
      <c r="AU5" s="53">
        <f t="shared" si="12"/>
        <v>81.831499685300685</v>
      </c>
      <c r="AV5" s="53">
        <f t="shared" si="13"/>
        <v>78.628618183898837</v>
      </c>
      <c r="AW5" s="53">
        <f t="shared" si="14"/>
        <v>78.671071694226697</v>
      </c>
      <c r="AX5" s="53">
        <f t="shared" si="15"/>
        <v>81.088524590163928</v>
      </c>
      <c r="AY5" s="53">
        <f t="shared" si="16"/>
        <v>85.275672981056829</v>
      </c>
      <c r="AZ5" s="53">
        <f t="shared" si="17"/>
        <v>79.958828174171757</v>
      </c>
      <c r="BA5" s="19"/>
      <c r="BB5" s="29">
        <f>Balomenos_2011!$B$13</f>
        <v>0.8</v>
      </c>
      <c r="BC5" s="29">
        <f>Balomenos_2011!$B$16</f>
        <v>15.37</v>
      </c>
      <c r="BD5" s="23">
        <f>Balomenos_2011!$B$2</f>
        <v>30</v>
      </c>
      <c r="BE5" s="23">
        <f>Obaidat_2018!$X$6/1000</f>
        <v>22.435200000000002</v>
      </c>
      <c r="BF5" s="34">
        <f>ChemEnergy!$B$2</f>
        <v>31</v>
      </c>
      <c r="BG5" s="34"/>
      <c r="BH5" s="34">
        <v>1961</v>
      </c>
      <c r="BI5" s="53" t="s">
        <v>32</v>
      </c>
      <c r="BJ5" s="54">
        <f t="shared" ref="BJ5:BJ63" si="39">$BE5/AR5</f>
        <v>0.28848099720224191</v>
      </c>
      <c r="BK5" s="54">
        <f t="shared" ref="BK5:BK63" si="40">$BE5/AS5</f>
        <v>0.27213973799126639</v>
      </c>
      <c r="BL5" s="54">
        <f t="shared" ref="BL5:BL63" si="41">$BE5/AT5</f>
        <v>0.30332820158631141</v>
      </c>
      <c r="BM5" s="54">
        <f t="shared" ref="BM5:BM63" si="42">$BE5/AU5</f>
        <v>0.27416337334985952</v>
      </c>
      <c r="BN5" s="54">
        <f t="shared" ref="BN5:BN63" si="43">$BE5/AV5</f>
        <v>0.28533122568080649</v>
      </c>
      <c r="BO5" s="54">
        <f t="shared" ref="BO5:BO63" si="44">$BE5/AW5</f>
        <v>0.28517725152136725</v>
      </c>
      <c r="BP5" s="54">
        <f t="shared" ref="BP5:BP63" si="45">$BE5/AX5</f>
        <v>0.27667540029112087</v>
      </c>
      <c r="BQ5" s="54">
        <f t="shared" ref="BQ5:BQ63" si="46">$BE5/AY5</f>
        <v>0.26309027200505081</v>
      </c>
      <c r="BR5" s="54">
        <f t="shared" ref="BR5:BR63" si="47">$BE5/AZ5</f>
        <v>0.28058440215169389</v>
      </c>
      <c r="BS5" s="34"/>
      <c r="BT5" s="34">
        <v>1961</v>
      </c>
      <c r="BU5" s="36" t="s">
        <v>37</v>
      </c>
      <c r="BV5" s="48">
        <f>1-(298.15/Obaidat_2018!$W$9)</f>
        <v>0.75822081660787422</v>
      </c>
      <c r="BW5" s="34"/>
      <c r="BX5" s="34">
        <v>1961</v>
      </c>
      <c r="BY5" s="30" t="s">
        <v>48</v>
      </c>
      <c r="BZ5" s="54">
        <f t="shared" ref="BZ5:BZ63" si="48">BJ5*$BV5</f>
        <v>0.21873229727453775</v>
      </c>
      <c r="CA5" s="54">
        <f t="shared" ref="CA5:CA63" si="49">BK5*$BV5</f>
        <v>0.20634201437119093</v>
      </c>
      <c r="CB5" s="54">
        <f t="shared" ref="CB5:CB63" si="50">BL5*$BV5</f>
        <v>0.22998975670697092</v>
      </c>
      <c r="CC5" s="54">
        <f t="shared" ref="CC5:CC63" si="51">BM5*$BV5</f>
        <v>0.2078763768253</v>
      </c>
      <c r="CD5" s="54">
        <f t="shared" ref="CD5:CD63" si="52">BN5*$BV5</f>
        <v>0.21634407493942676</v>
      </c>
      <c r="CE5" s="54">
        <f t="shared" ref="CE5:CE63" si="53">BO5*$BV5</f>
        <v>0.21622732852652021</v>
      </c>
      <c r="CF5" s="54">
        <f t="shared" ref="CF5:CF63" si="54">BP5*$BV5</f>
        <v>0.20978104794404415</v>
      </c>
      <c r="CG5" s="54">
        <f t="shared" ref="CG5:CG63" si="55">BQ5*$BV5</f>
        <v>0.19948052088125737</v>
      </c>
      <c r="CH5" s="54">
        <f t="shared" ref="CH5:CH63" si="56">BR5*$BV5</f>
        <v>0.21274493452688953</v>
      </c>
      <c r="CJ5" s="5">
        <f t="shared" si="20"/>
        <v>1961</v>
      </c>
      <c r="CK5" s="5" t="s">
        <v>32</v>
      </c>
      <c r="CL5" s="9">
        <f t="shared" ref="CL5:CL63" si="57">$BE5/AR5</f>
        <v>0.28848099720224191</v>
      </c>
      <c r="CM5" s="9">
        <f t="shared" ref="CM5:CM63" si="58">$BE5/AS5</f>
        <v>0.27213973799126639</v>
      </c>
      <c r="CN5" s="9">
        <f t="shared" ref="CN5:CN63" si="59">$BE5/AT5</f>
        <v>0.30332820158631141</v>
      </c>
      <c r="CO5" s="9">
        <f t="shared" ref="CO5:CO63" si="60">$BE5/AU5</f>
        <v>0.27416337334985952</v>
      </c>
      <c r="CP5" s="9">
        <f t="shared" ref="CP5:CP63" si="61">$BE5/AV5</f>
        <v>0.28533122568080649</v>
      </c>
      <c r="CQ5" s="9">
        <f t="shared" ref="CQ5:CQ63" si="62">$BE5/AW5</f>
        <v>0.28517725152136725</v>
      </c>
      <c r="CR5" s="9">
        <f t="shared" ref="CR5:CR63" si="63">$BE5/AX5</f>
        <v>0.27667540029112087</v>
      </c>
      <c r="CS5" s="9">
        <f t="shared" ref="CS5:CS63" si="64">$BE5/AY5</f>
        <v>0.26309027200505081</v>
      </c>
      <c r="CT5" s="9">
        <f t="shared" ref="CT5:CT63" si="65">$BE5/AZ5</f>
        <v>0.28058440215169389</v>
      </c>
      <c r="CV5" s="5">
        <v>1961</v>
      </c>
      <c r="CW5" s="25" t="s">
        <v>37</v>
      </c>
      <c r="CX5" s="5">
        <f t="shared" si="22"/>
        <v>1.3371844244758235</v>
      </c>
      <c r="CZ5" s="5">
        <f t="shared" ref="CZ5:CZ63" si="66">CJ5</f>
        <v>1961</v>
      </c>
      <c r="DA5" s="30" t="s">
        <v>48</v>
      </c>
      <c r="DB5" s="9">
        <f t="shared" ref="DB5:DB63" si="67">CL5*$CX5</f>
        <v>0.38575229621609153</v>
      </c>
      <c r="DC5" s="9">
        <f t="shared" ref="DC5:DC63" si="68">CM5*$CX5</f>
        <v>0.36390101892285298</v>
      </c>
      <c r="DD5" s="9">
        <f t="shared" ref="DD5:DD63" si="69">CN5*$CX5</f>
        <v>0.40560574666547838</v>
      </c>
      <c r="DE5" s="9">
        <f t="shared" ref="DE5:DE63" si="70">CO5*$CX5</f>
        <v>0.36660699260518226</v>
      </c>
      <c r="DF5" s="9">
        <f t="shared" ref="DF5:DF63" si="71">CP5*$CX5</f>
        <v>0.38154047079697057</v>
      </c>
      <c r="DG5" s="9">
        <f t="shared" ref="DG5:DG63" si="72">CQ5*$CX5</f>
        <v>0.38133457894919665</v>
      </c>
      <c r="DH5" s="9">
        <f t="shared" ref="DH5:DH63" si="73">CR5*$CX5</f>
        <v>0.36996603590490057</v>
      </c>
      <c r="DI5" s="9">
        <f t="shared" ref="DI5:DI63" si="74">CS5*$CX5</f>
        <v>0.35180021395626171</v>
      </c>
      <c r="DJ5" s="9">
        <f t="shared" ref="DJ5:DJ63" si="75">CT5*$CX5</f>
        <v>0.37519309230810582</v>
      </c>
      <c r="DL5" s="5">
        <f t="shared" ref="DL5:DL63" si="76">CZ5</f>
        <v>1961</v>
      </c>
      <c r="DM5" s="30" t="s">
        <v>32</v>
      </c>
      <c r="DN5" s="9">
        <f t="shared" ref="DN5:DN63" si="77">$BF5/AR5</f>
        <v>0.39861070608996124</v>
      </c>
      <c r="DO5" s="9">
        <f t="shared" ref="DO5:DO63" si="78">$BF5/AS5</f>
        <v>0.3760310528869481</v>
      </c>
      <c r="DP5" s="9">
        <f t="shared" ref="DP5:DP63" si="79">$BF5/AT5</f>
        <v>0.41912593822099437</v>
      </c>
      <c r="DQ5" s="9">
        <f t="shared" ref="DQ5:DQ63" si="80">$BF5/AU5</f>
        <v>0.37882722569202165</v>
      </c>
      <c r="DR5" s="9">
        <f t="shared" ref="DR5:DR63" si="81">$BF5/AV5</f>
        <v>0.3942584864902029</v>
      </c>
      <c r="DS5" s="9">
        <f t="shared" ref="DS5:DS63" si="82">$BF5/AW5</f>
        <v>0.39404573158083656</v>
      </c>
      <c r="DT5" s="9">
        <f t="shared" ref="DT5:DT63" si="83">$BF5/AX5</f>
        <v>0.38229823710173061</v>
      </c>
      <c r="DU5" s="9">
        <f t="shared" ref="DU5:DU63" si="84">$BF5/AY5</f>
        <v>0.3635268877548038</v>
      </c>
      <c r="DV5" s="9">
        <f t="shared" ref="DV5:DV63" si="85">$BF5/AZ5</f>
        <v>0.38769952871837604</v>
      </c>
      <c r="DW5" s="9"/>
      <c r="DX5" s="5">
        <f t="shared" si="25"/>
        <v>1961</v>
      </c>
      <c r="DY5" s="35" t="s">
        <v>37</v>
      </c>
      <c r="DZ5" s="2">
        <f t="shared" si="26"/>
        <v>0.967741935483871</v>
      </c>
      <c r="EB5" s="5">
        <f t="shared" si="27"/>
        <v>1961</v>
      </c>
      <c r="EC5" s="30" t="s">
        <v>48</v>
      </c>
      <c r="ED5" s="9">
        <f t="shared" si="28"/>
        <v>0.38575229621609153</v>
      </c>
      <c r="EE5" s="9">
        <f t="shared" si="29"/>
        <v>0.36390101892285304</v>
      </c>
      <c r="EF5" s="9">
        <f t="shared" si="30"/>
        <v>0.40560574666547844</v>
      </c>
      <c r="EG5" s="9">
        <f t="shared" si="31"/>
        <v>0.36660699260518226</v>
      </c>
      <c r="EH5" s="9">
        <f t="shared" si="32"/>
        <v>0.38154047079697057</v>
      </c>
      <c r="EI5" s="9">
        <f t="shared" si="33"/>
        <v>0.3813345789491967</v>
      </c>
      <c r="EJ5" s="9">
        <f t="shared" si="34"/>
        <v>0.36996603590490063</v>
      </c>
      <c r="EK5" s="9">
        <f t="shared" si="35"/>
        <v>0.35180021395626176</v>
      </c>
      <c r="EL5" s="9">
        <f t="shared" si="36"/>
        <v>0.37519309230810588</v>
      </c>
      <c r="EN5" s="34">
        <v>1961</v>
      </c>
      <c r="EO5" s="30" t="s">
        <v>32</v>
      </c>
      <c r="EZ5" s="34">
        <v>1961</v>
      </c>
      <c r="FA5" s="35" t="s">
        <v>37</v>
      </c>
      <c r="FD5" s="34">
        <v>1961</v>
      </c>
      <c r="FE5" s="30" t="s">
        <v>48</v>
      </c>
      <c r="FF5" s="55">
        <f t="shared" ref="FF5:FF63" si="86">$BD5/(AR5+$BB5+$BC5)</f>
        <v>0.31935239128464898</v>
      </c>
      <c r="FG5" s="55">
        <f t="shared" ref="FG5:FG63" si="87">$BD5/(AS5+$BB5+$BC5)</f>
        <v>0.30422878004259202</v>
      </c>
      <c r="FH5" s="55">
        <f t="shared" ref="FH5:FH63" si="88">$BD5/(AT5+$BB5+$BC5)</f>
        <v>0.33283980917235062</v>
      </c>
      <c r="FI5" s="55">
        <f t="shared" ref="FI5:FI63" si="89">$BD5/(AU5+$BB5+$BC5)</f>
        <v>0.30611776448661554</v>
      </c>
      <c r="FJ5" s="55">
        <f t="shared" ref="FJ5:FJ63" si="90">$BD5/(AV5+$BB5+$BC5)</f>
        <v>0.31646030896572053</v>
      </c>
      <c r="FK5" s="55">
        <f t="shared" ref="FK5:FK63" si="91">$BD5/(AW5+$BB5+$BC5)</f>
        <v>0.31631865250027752</v>
      </c>
      <c r="FL5" s="55">
        <f t="shared" ref="FL5:FL63" si="92">$BD5/(AX5+$BB5+$BC5)</f>
        <v>0.30845625230710111</v>
      </c>
      <c r="FM5" s="55">
        <f t="shared" ref="FM5:FM63" si="93">$BD5/(AY5+$BB5+$BC5)</f>
        <v>0.29572478666095464</v>
      </c>
      <c r="FN5" s="55">
        <f t="shared" ref="FN5:FN63" si="94">$BD5/(AZ5+$BB5+$BC5)</f>
        <v>0.31208119946749241</v>
      </c>
    </row>
    <row r="6" spans="1:170" x14ac:dyDescent="0.2">
      <c r="A6" s="66">
        <f>IAI_2020_smelting!A4</f>
        <v>29587</v>
      </c>
      <c r="B6" s="66">
        <f>IAI_2020_smelting!B4</f>
        <v>29952</v>
      </c>
      <c r="C6" s="5" t="str">
        <f>IAI_2020_smelting!C4</f>
        <v>AC</v>
      </c>
      <c r="D6" s="5">
        <f>IAI_2020_smelting!D4</f>
        <v>16348</v>
      </c>
      <c r="E6" s="5">
        <f>IAI_2020_smelting!E4</f>
        <v>17151</v>
      </c>
      <c r="F6" s="5">
        <f>IAI_2020_smelting!F4</f>
        <v>15864</v>
      </c>
      <c r="G6" s="5">
        <f>IAI_2020_smelting!G4</f>
        <v>17396</v>
      </c>
      <c r="H6" s="5">
        <f>IAI_2020_smelting!H4</f>
        <v>16550</v>
      </c>
      <c r="I6" s="5">
        <f>IAI_2020_smelting!I4</f>
        <v>16094</v>
      </c>
      <c r="J6" s="5" t="str">
        <f>IAI_2020_smelting!J4</f>
        <v>ND</v>
      </c>
      <c r="K6" s="5" t="str">
        <f>IAI_2020_smelting!K4</f>
        <v>ND</v>
      </c>
      <c r="L6" s="5">
        <f>IAI_2020_smelting!L4</f>
        <v>16776</v>
      </c>
      <c r="O6" s="5">
        <v>1982</v>
      </c>
      <c r="P6" s="5" t="s">
        <v>23</v>
      </c>
      <c r="Q6" s="5" t="s">
        <v>17</v>
      </c>
      <c r="R6" s="6">
        <f>D8</f>
        <v>16022</v>
      </c>
      <c r="S6" s="6">
        <f t="shared" ref="S6:Z6" si="95">E8</f>
        <v>17009</v>
      </c>
      <c r="T6" s="6">
        <f t="shared" si="95"/>
        <v>16495</v>
      </c>
      <c r="U6" s="6">
        <f t="shared" si="95"/>
        <v>17135</v>
      </c>
      <c r="V6" s="6">
        <f t="shared" si="95"/>
        <v>16375</v>
      </c>
      <c r="W6" s="6">
        <f t="shared" si="95"/>
        <v>16468</v>
      </c>
      <c r="X6" s="6"/>
      <c r="Y6" s="6"/>
      <c r="Z6" s="6">
        <f t="shared" si="95"/>
        <v>16694</v>
      </c>
      <c r="AC6" s="5">
        <v>1962</v>
      </c>
      <c r="AD6" s="24" t="s">
        <v>39</v>
      </c>
      <c r="AE6" s="5" t="s">
        <v>23</v>
      </c>
      <c r="AF6" s="19">
        <f t="shared" si="1"/>
        <v>21414.138582136522</v>
      </c>
      <c r="AG6" s="20">
        <f>DOE_2007!N5</f>
        <v>22700</v>
      </c>
      <c r="AH6" s="19">
        <f>$AG6*$AH$24/AG$24</f>
        <v>20365.966699090233</v>
      </c>
      <c r="AI6" s="19">
        <f t="shared" si="3"/>
        <v>22532.448360702638</v>
      </c>
      <c r="AJ6" s="19">
        <f t="shared" si="4"/>
        <v>21650.529267036676</v>
      </c>
      <c r="AK6" s="19">
        <f t="shared" si="5"/>
        <v>21662.218916289981</v>
      </c>
      <c r="AL6" s="19">
        <f t="shared" si="6"/>
        <v>22327.868852459018</v>
      </c>
      <c r="AM6" s="19">
        <f t="shared" si="7"/>
        <v>23480.807577268195</v>
      </c>
      <c r="AN6" s="19">
        <f t="shared" si="8"/>
        <v>22016.804943640214</v>
      </c>
      <c r="AO6" s="19"/>
      <c r="AP6" s="5">
        <v>1962</v>
      </c>
      <c r="AQ6" s="56" t="s">
        <v>87</v>
      </c>
      <c r="AR6" s="53">
        <f t="shared" si="9"/>
        <v>77.090898895691481</v>
      </c>
      <c r="AS6" s="53">
        <f t="shared" si="10"/>
        <v>81.72</v>
      </c>
      <c r="AT6" s="53">
        <f t="shared" si="11"/>
        <v>73.317480116724838</v>
      </c>
      <c r="AU6" s="53">
        <f t="shared" si="12"/>
        <v>81.116814098529488</v>
      </c>
      <c r="AV6" s="53">
        <f t="shared" si="13"/>
        <v>77.941905361332033</v>
      </c>
      <c r="AW6" s="53">
        <f t="shared" si="14"/>
        <v>77.983988098643934</v>
      </c>
      <c r="AX6" s="53">
        <f t="shared" si="15"/>
        <v>80.380327868852461</v>
      </c>
      <c r="AY6" s="53">
        <f t="shared" si="16"/>
        <v>84.5309072781655</v>
      </c>
      <c r="AZ6" s="53">
        <f t="shared" si="17"/>
        <v>79.260497797104776</v>
      </c>
      <c r="BA6" s="19"/>
      <c r="BB6" s="29">
        <f>Balomenos_2011!$B$13</f>
        <v>0.8</v>
      </c>
      <c r="BC6" s="29">
        <f>Balomenos_2011!$B$16</f>
        <v>15.37</v>
      </c>
      <c r="BD6" s="23">
        <f>Balomenos_2011!$B$2</f>
        <v>30</v>
      </c>
      <c r="BE6" s="23">
        <f>Obaidat_2018!$X$6/1000</f>
        <v>22.435200000000002</v>
      </c>
      <c r="BF6" s="34">
        <f>ChemEnergy!$B$2</f>
        <v>31</v>
      </c>
      <c r="BG6" s="34"/>
      <c r="BH6" s="34">
        <v>1962</v>
      </c>
      <c r="BI6" s="53" t="s">
        <v>32</v>
      </c>
      <c r="BJ6" s="54">
        <f t="shared" si="39"/>
        <v>0.29102267999697534</v>
      </c>
      <c r="BK6" s="54">
        <f t="shared" si="40"/>
        <v>0.27453744493392074</v>
      </c>
      <c r="BL6" s="54">
        <f t="shared" si="41"/>
        <v>0.30600069675447272</v>
      </c>
      <c r="BM6" s="54">
        <f t="shared" si="42"/>
        <v>0.27657890967893317</v>
      </c>
      <c r="BN6" s="54">
        <f t="shared" si="43"/>
        <v>0.28784515718460213</v>
      </c>
      <c r="BO6" s="54">
        <f t="shared" si="44"/>
        <v>0.28768982642463919</v>
      </c>
      <c r="BP6" s="54">
        <f t="shared" si="45"/>
        <v>0.27911306901615274</v>
      </c>
      <c r="BQ6" s="54">
        <f t="shared" si="46"/>
        <v>0.26540824796985302</v>
      </c>
      <c r="BR6" s="54">
        <f t="shared" si="47"/>
        <v>0.28305651142175281</v>
      </c>
      <c r="BS6" s="34"/>
      <c r="BT6" s="34">
        <v>1962</v>
      </c>
      <c r="BU6" s="36" t="s">
        <v>37</v>
      </c>
      <c r="BV6" s="48">
        <f>1-(298.15/Obaidat_2018!$W$9)</f>
        <v>0.75822081660787422</v>
      </c>
      <c r="BW6" s="34"/>
      <c r="BX6" s="34">
        <v>1962</v>
      </c>
      <c r="BY6" s="30" t="s">
        <v>48</v>
      </c>
      <c r="BZ6" s="54">
        <f t="shared" si="48"/>
        <v>0.2206594540787187</v>
      </c>
      <c r="CA6" s="54">
        <f t="shared" si="49"/>
        <v>0.20816000568723669</v>
      </c>
      <c r="CB6" s="54">
        <f t="shared" si="50"/>
        <v>0.2320160981757548</v>
      </c>
      <c r="CC6" s="54">
        <f t="shared" si="51"/>
        <v>0.2097078867532762</v>
      </c>
      <c r="CD6" s="54">
        <f t="shared" si="52"/>
        <v>0.21825019013713093</v>
      </c>
      <c r="CE6" s="54">
        <f t="shared" si="53"/>
        <v>0.21813241512146753</v>
      </c>
      <c r="CF6" s="54">
        <f t="shared" si="54"/>
        <v>0.21162933911535728</v>
      </c>
      <c r="CG6" s="54">
        <f t="shared" si="55"/>
        <v>0.20123805851016713</v>
      </c>
      <c r="CH6" s="54">
        <f t="shared" si="56"/>
        <v>0.21461933923637749</v>
      </c>
      <c r="CJ6" s="5">
        <f t="shared" si="20"/>
        <v>1962</v>
      </c>
      <c r="CK6" s="5" t="s">
        <v>32</v>
      </c>
      <c r="CL6" s="9">
        <f t="shared" si="57"/>
        <v>0.29102267999697534</v>
      </c>
      <c r="CM6" s="9">
        <f t="shared" si="58"/>
        <v>0.27453744493392074</v>
      </c>
      <c r="CN6" s="9">
        <f t="shared" si="59"/>
        <v>0.30600069675447272</v>
      </c>
      <c r="CO6" s="9">
        <f t="shared" si="60"/>
        <v>0.27657890967893317</v>
      </c>
      <c r="CP6" s="9">
        <f t="shared" si="61"/>
        <v>0.28784515718460213</v>
      </c>
      <c r="CQ6" s="9">
        <f t="shared" si="62"/>
        <v>0.28768982642463919</v>
      </c>
      <c r="CR6" s="9">
        <f t="shared" si="63"/>
        <v>0.27911306901615274</v>
      </c>
      <c r="CS6" s="9">
        <f t="shared" si="64"/>
        <v>0.26540824796985302</v>
      </c>
      <c r="CT6" s="9">
        <f t="shared" si="65"/>
        <v>0.28305651142175281</v>
      </c>
      <c r="CV6" s="5">
        <v>1962</v>
      </c>
      <c r="CW6" s="25" t="s">
        <v>37</v>
      </c>
      <c r="CX6" s="5">
        <f t="shared" si="22"/>
        <v>1.3371844244758235</v>
      </c>
      <c r="CZ6" s="5">
        <f t="shared" si="66"/>
        <v>1962</v>
      </c>
      <c r="DA6" s="30" t="s">
        <v>48</v>
      </c>
      <c r="DB6" s="9">
        <f t="shared" si="67"/>
        <v>0.38915099486116722</v>
      </c>
      <c r="DC6" s="9">
        <f t="shared" si="68"/>
        <v>0.36710719530102792</v>
      </c>
      <c r="DD6" s="9">
        <f t="shared" si="69"/>
        <v>0.40917936557883061</v>
      </c>
      <c r="DE6" s="9">
        <f t="shared" si="70"/>
        <v>0.36983701016117504</v>
      </c>
      <c r="DF6" s="9">
        <f t="shared" si="71"/>
        <v>0.38490206084804518</v>
      </c>
      <c r="DG6" s="9">
        <f t="shared" si="72"/>
        <v>0.38469435497518073</v>
      </c>
      <c r="DH6" s="9">
        <f t="shared" si="73"/>
        <v>0.37322564855604501</v>
      </c>
      <c r="DI6" s="9">
        <f t="shared" si="74"/>
        <v>0.35489977531270456</v>
      </c>
      <c r="DJ6" s="9">
        <f t="shared" si="75"/>
        <v>0.37849875831963092</v>
      </c>
      <c r="DL6" s="5">
        <f t="shared" si="76"/>
        <v>1962</v>
      </c>
      <c r="DM6" s="30" t="s">
        <v>32</v>
      </c>
      <c r="DN6" s="9">
        <f t="shared" si="77"/>
        <v>0.40212269468987283</v>
      </c>
      <c r="DO6" s="9">
        <f t="shared" si="78"/>
        <v>0.37934410181106215</v>
      </c>
      <c r="DP6" s="9">
        <f t="shared" si="79"/>
        <v>0.42281867776479165</v>
      </c>
      <c r="DQ6" s="9">
        <f t="shared" si="80"/>
        <v>0.38216491049988094</v>
      </c>
      <c r="DR6" s="9">
        <f t="shared" si="81"/>
        <v>0.39773212954297998</v>
      </c>
      <c r="DS6" s="9">
        <f t="shared" si="82"/>
        <v>0.39751750014102011</v>
      </c>
      <c r="DT6" s="9">
        <f t="shared" si="83"/>
        <v>0.38566650350791321</v>
      </c>
      <c r="DU6" s="9">
        <f t="shared" si="84"/>
        <v>0.36672976782312805</v>
      </c>
      <c r="DV6" s="9">
        <f t="shared" si="85"/>
        <v>0.39111538359695197</v>
      </c>
      <c r="DW6" s="9"/>
      <c r="DX6" s="5">
        <f t="shared" si="25"/>
        <v>1962</v>
      </c>
      <c r="DY6" s="35" t="s">
        <v>37</v>
      </c>
      <c r="DZ6" s="2">
        <f t="shared" si="26"/>
        <v>0.967741935483871</v>
      </c>
      <c r="EB6" s="5">
        <f t="shared" si="27"/>
        <v>1962</v>
      </c>
      <c r="EC6" s="30" t="s">
        <v>48</v>
      </c>
      <c r="ED6" s="9">
        <f t="shared" si="28"/>
        <v>0.38915099486116728</v>
      </c>
      <c r="EE6" s="9">
        <f t="shared" si="29"/>
        <v>0.36710719530102792</v>
      </c>
      <c r="EF6" s="9">
        <f t="shared" si="30"/>
        <v>0.40917936557883067</v>
      </c>
      <c r="EG6" s="9">
        <f t="shared" si="31"/>
        <v>0.36983701016117509</v>
      </c>
      <c r="EH6" s="9">
        <f t="shared" si="32"/>
        <v>0.38490206084804518</v>
      </c>
      <c r="EI6" s="9">
        <f t="shared" si="33"/>
        <v>0.38469435497518079</v>
      </c>
      <c r="EJ6" s="9">
        <f t="shared" si="34"/>
        <v>0.37322564855604506</v>
      </c>
      <c r="EK6" s="9">
        <f t="shared" si="35"/>
        <v>0.35489977531270456</v>
      </c>
      <c r="EL6" s="9">
        <f t="shared" si="36"/>
        <v>0.37849875831963092</v>
      </c>
      <c r="EN6" s="34">
        <v>1962</v>
      </c>
      <c r="EO6" s="30" t="s">
        <v>32</v>
      </c>
      <c r="EZ6" s="34">
        <v>1962</v>
      </c>
      <c r="FA6" s="35" t="s">
        <v>37</v>
      </c>
      <c r="FD6" s="34">
        <v>1962</v>
      </c>
      <c r="FE6" s="30" t="s">
        <v>48</v>
      </c>
      <c r="FF6" s="55">
        <f t="shared" si="86"/>
        <v>0.32167822051076067</v>
      </c>
      <c r="FG6" s="55">
        <f t="shared" si="87"/>
        <v>0.30646644192460926</v>
      </c>
      <c r="FH6" s="55">
        <f t="shared" si="88"/>
        <v>0.33524242677153143</v>
      </c>
      <c r="FI6" s="55">
        <f t="shared" si="89"/>
        <v>0.30836655797585066</v>
      </c>
      <c r="FJ6" s="55">
        <f t="shared" si="90"/>
        <v>0.31876944670090768</v>
      </c>
      <c r="FK6" s="55">
        <f t="shared" si="91"/>
        <v>0.31862697062358508</v>
      </c>
      <c r="FL6" s="55">
        <f t="shared" si="92"/>
        <v>0.31071877912988555</v>
      </c>
      <c r="FM6" s="55">
        <f t="shared" si="93"/>
        <v>0.29791191371425468</v>
      </c>
      <c r="FN6" s="55">
        <f t="shared" si="94"/>
        <v>0.31436491155880941</v>
      </c>
    </row>
    <row r="7" spans="1:170" x14ac:dyDescent="0.2">
      <c r="A7" s="66">
        <f>IAI_2020_smelting!A5</f>
        <v>29587</v>
      </c>
      <c r="B7" s="66">
        <f>IAI_2020_smelting!B5</f>
        <v>29952</v>
      </c>
      <c r="C7" s="5" t="str">
        <f>IAI_2020_smelting!C5</f>
        <v>DC</v>
      </c>
      <c r="D7" s="5" t="str">
        <f>IAI_2020_smelting!D5</f>
        <v>ND</v>
      </c>
      <c r="E7" s="5" t="str">
        <f>IAI_2020_smelting!E5</f>
        <v>ND</v>
      </c>
      <c r="F7" s="5" t="str">
        <f>IAI_2020_smelting!F5</f>
        <v>ND</v>
      </c>
      <c r="G7" s="5" t="str">
        <f>IAI_2020_smelting!G5</f>
        <v>ND</v>
      </c>
      <c r="H7" s="5" t="str">
        <f>IAI_2020_smelting!H5</f>
        <v>ND</v>
      </c>
      <c r="I7" s="5" t="str">
        <f>IAI_2020_smelting!I5</f>
        <v>ND</v>
      </c>
      <c r="J7" s="5" t="str">
        <f>IAI_2020_smelting!J5</f>
        <v>ND</v>
      </c>
      <c r="K7" s="5" t="str">
        <f>IAI_2020_smelting!K5</f>
        <v>ND</v>
      </c>
      <c r="L7" s="5" t="str">
        <f>IAI_2020_smelting!L5</f>
        <v>ND</v>
      </c>
      <c r="O7" s="5">
        <v>1983</v>
      </c>
      <c r="P7" s="5" t="s">
        <v>23</v>
      </c>
      <c r="Q7" s="5" t="s">
        <v>17</v>
      </c>
      <c r="R7" s="6">
        <f>D10</f>
        <v>15655</v>
      </c>
      <c r="S7" s="6">
        <f t="shared" ref="S7:Z7" si="96">E10</f>
        <v>17264</v>
      </c>
      <c r="T7" s="6">
        <f t="shared" si="96"/>
        <v>16997</v>
      </c>
      <c r="U7" s="6">
        <f t="shared" si="96"/>
        <v>16905</v>
      </c>
      <c r="V7" s="6">
        <f t="shared" si="96"/>
        <v>16356</v>
      </c>
      <c r="W7" s="6">
        <f t="shared" si="96"/>
        <v>16647</v>
      </c>
      <c r="X7" s="6"/>
      <c r="Y7" s="6"/>
      <c r="Z7" s="6">
        <f t="shared" si="96"/>
        <v>16825</v>
      </c>
      <c r="AC7" s="5">
        <v>1963</v>
      </c>
      <c r="AD7" s="24" t="s">
        <v>39</v>
      </c>
      <c r="AE7" s="5" t="s">
        <v>23</v>
      </c>
      <c r="AF7" s="19">
        <f t="shared" si="1"/>
        <v>21319.803169880415</v>
      </c>
      <c r="AG7" s="20">
        <f>DOE_2007!N6</f>
        <v>22600</v>
      </c>
      <c r="AH7" s="19">
        <f>$AG7*$AH$24/AG$24</f>
        <v>20276.248784116266</v>
      </c>
      <c r="AI7" s="19">
        <f t="shared" si="3"/>
        <v>22433.186473651083</v>
      </c>
      <c r="AJ7" s="19">
        <f t="shared" si="4"/>
        <v>21555.152486124622</v>
      </c>
      <c r="AK7" s="19">
        <f t="shared" si="5"/>
        <v>21566.790639125709</v>
      </c>
      <c r="AL7" s="19">
        <f t="shared" si="6"/>
        <v>22229.508196721312</v>
      </c>
      <c r="AM7" s="19">
        <f t="shared" si="7"/>
        <v>23377.367896311065</v>
      </c>
      <c r="AN7" s="19">
        <f t="shared" si="8"/>
        <v>21919.814613492017</v>
      </c>
      <c r="AO7" s="19"/>
      <c r="AP7" s="5">
        <v>1963</v>
      </c>
      <c r="AQ7" s="56" t="s">
        <v>87</v>
      </c>
      <c r="AR7" s="53">
        <f t="shared" si="9"/>
        <v>76.751291411569497</v>
      </c>
      <c r="AS7" s="53">
        <f t="shared" si="10"/>
        <v>81.36</v>
      </c>
      <c r="AT7" s="53">
        <f t="shared" si="11"/>
        <v>72.994495622818548</v>
      </c>
      <c r="AU7" s="53">
        <f t="shared" si="12"/>
        <v>80.759471305143904</v>
      </c>
      <c r="AV7" s="53">
        <f t="shared" si="13"/>
        <v>77.598548950048638</v>
      </c>
      <c r="AW7" s="53">
        <f t="shared" si="14"/>
        <v>77.640446300852545</v>
      </c>
      <c r="AX7" s="53">
        <f t="shared" si="15"/>
        <v>80.026229508196721</v>
      </c>
      <c r="AY7" s="53">
        <f t="shared" si="16"/>
        <v>84.158524426719836</v>
      </c>
      <c r="AZ7" s="53">
        <f t="shared" si="17"/>
        <v>78.911332608571257</v>
      </c>
      <c r="BA7" s="19"/>
      <c r="BB7" s="29">
        <f>Balomenos_2011!$B$13</f>
        <v>0.8</v>
      </c>
      <c r="BC7" s="29">
        <f>Balomenos_2011!$B$16</f>
        <v>15.37</v>
      </c>
      <c r="BD7" s="23">
        <f>Balomenos_2011!$B$2</f>
        <v>30</v>
      </c>
      <c r="BE7" s="23">
        <f>Obaidat_2018!$X$6/1000</f>
        <v>22.435200000000002</v>
      </c>
      <c r="BF7" s="34">
        <f>ChemEnergy!$B$2</f>
        <v>31</v>
      </c>
      <c r="BG7" s="34"/>
      <c r="BH7" s="34">
        <v>1963</v>
      </c>
      <c r="BI7" s="53" t="s">
        <v>32</v>
      </c>
      <c r="BJ7" s="54">
        <f t="shared" si="39"/>
        <v>0.29231039097041328</v>
      </c>
      <c r="BK7" s="54">
        <f t="shared" si="40"/>
        <v>0.27575221238938058</v>
      </c>
      <c r="BL7" s="54">
        <f t="shared" si="41"/>
        <v>0.30735468213834216</v>
      </c>
      <c r="BM7" s="54">
        <f t="shared" si="42"/>
        <v>0.27780271016423819</v>
      </c>
      <c r="BN7" s="54">
        <f t="shared" si="43"/>
        <v>0.28911880832258707</v>
      </c>
      <c r="BO7" s="54">
        <f t="shared" si="44"/>
        <v>0.28896279025837657</v>
      </c>
      <c r="BP7" s="54">
        <f t="shared" si="45"/>
        <v>0.28034808259587024</v>
      </c>
      <c r="BQ7" s="54">
        <f t="shared" si="46"/>
        <v>0.26658262074848066</v>
      </c>
      <c r="BR7" s="54">
        <f t="shared" si="47"/>
        <v>0.28430897386167214</v>
      </c>
      <c r="BS7" s="34"/>
      <c r="BT7" s="34">
        <v>1963</v>
      </c>
      <c r="BU7" s="36" t="s">
        <v>37</v>
      </c>
      <c r="BV7" s="48">
        <f>1-(298.15/Obaidat_2018!$W$9)</f>
        <v>0.75822081660787422</v>
      </c>
      <c r="BW7" s="34"/>
      <c r="BX7" s="34">
        <v>1963</v>
      </c>
      <c r="BY7" s="30" t="s">
        <v>48</v>
      </c>
      <c r="BZ7" s="54">
        <f t="shared" si="48"/>
        <v>0.22163582334455373</v>
      </c>
      <c r="CA7" s="54">
        <f t="shared" si="49"/>
        <v>0.20908106765930412</v>
      </c>
      <c r="CB7" s="54">
        <f t="shared" si="50"/>
        <v>0.23304271807918742</v>
      </c>
      <c r="CC7" s="54">
        <f t="shared" si="51"/>
        <v>0.21063579775660929</v>
      </c>
      <c r="CD7" s="54">
        <f t="shared" si="52"/>
        <v>0.21921589894304744</v>
      </c>
      <c r="CE7" s="54">
        <f t="shared" si="53"/>
        <v>0.21909760279899615</v>
      </c>
      <c r="CF7" s="54">
        <f t="shared" si="54"/>
        <v>0.21256575212029249</v>
      </c>
      <c r="CG7" s="54">
        <f t="shared" si="55"/>
        <v>0.20212849239738023</v>
      </c>
      <c r="CH7" s="54">
        <f t="shared" si="56"/>
        <v>0.21556898233034383</v>
      </c>
      <c r="CJ7" s="5">
        <f t="shared" si="20"/>
        <v>1963</v>
      </c>
      <c r="CK7" s="5" t="s">
        <v>32</v>
      </c>
      <c r="CL7" s="9">
        <f t="shared" si="57"/>
        <v>0.29231039097041328</v>
      </c>
      <c r="CM7" s="9">
        <f t="shared" si="58"/>
        <v>0.27575221238938058</v>
      </c>
      <c r="CN7" s="9">
        <f t="shared" si="59"/>
        <v>0.30735468213834216</v>
      </c>
      <c r="CO7" s="9">
        <f t="shared" si="60"/>
        <v>0.27780271016423819</v>
      </c>
      <c r="CP7" s="9">
        <f t="shared" si="61"/>
        <v>0.28911880832258707</v>
      </c>
      <c r="CQ7" s="9">
        <f t="shared" si="62"/>
        <v>0.28896279025837657</v>
      </c>
      <c r="CR7" s="9">
        <f t="shared" si="63"/>
        <v>0.28034808259587024</v>
      </c>
      <c r="CS7" s="9">
        <f t="shared" si="64"/>
        <v>0.26658262074848066</v>
      </c>
      <c r="CT7" s="9">
        <f t="shared" si="65"/>
        <v>0.28430897386167214</v>
      </c>
      <c r="CV7" s="5">
        <v>1963</v>
      </c>
      <c r="CW7" s="25" t="s">
        <v>37</v>
      </c>
      <c r="CX7" s="5">
        <f t="shared" si="22"/>
        <v>1.3371844244758235</v>
      </c>
      <c r="CZ7" s="5">
        <f t="shared" si="66"/>
        <v>1963</v>
      </c>
      <c r="DA7" s="30" t="s">
        <v>48</v>
      </c>
      <c r="DB7" s="9">
        <f t="shared" si="67"/>
        <v>0.39087290191807506</v>
      </c>
      <c r="DC7" s="9">
        <f t="shared" si="68"/>
        <v>0.36873156342182895</v>
      </c>
      <c r="DD7" s="9">
        <f t="shared" si="69"/>
        <v>0.41098989374510875</v>
      </c>
      <c r="DE7" s="9">
        <f t="shared" si="70"/>
        <v>0.37147345710879087</v>
      </c>
      <c r="DF7" s="9">
        <f t="shared" si="71"/>
        <v>0.38660516731197453</v>
      </c>
      <c r="DG7" s="9">
        <f t="shared" si="72"/>
        <v>0.38639654238657539</v>
      </c>
      <c r="DH7" s="9">
        <f t="shared" si="73"/>
        <v>0.37487708947885939</v>
      </c>
      <c r="DI7" s="9">
        <f t="shared" si="74"/>
        <v>0.35647012830081382</v>
      </c>
      <c r="DJ7" s="9">
        <f t="shared" si="75"/>
        <v>0.380173531586532</v>
      </c>
      <c r="DL7" s="5">
        <f t="shared" si="76"/>
        <v>1963</v>
      </c>
      <c r="DM7" s="30" t="s">
        <v>32</v>
      </c>
      <c r="DN7" s="9">
        <f t="shared" si="77"/>
        <v>0.40390199864867754</v>
      </c>
      <c r="DO7" s="9">
        <f t="shared" si="78"/>
        <v>0.3810226155358899</v>
      </c>
      <c r="DP7" s="9">
        <f t="shared" si="79"/>
        <v>0.42468955686994569</v>
      </c>
      <c r="DQ7" s="9">
        <f t="shared" si="80"/>
        <v>0.3838559056790839</v>
      </c>
      <c r="DR7" s="9">
        <f t="shared" si="81"/>
        <v>0.39949200622237369</v>
      </c>
      <c r="DS7" s="9">
        <f t="shared" si="82"/>
        <v>0.39927642713279454</v>
      </c>
      <c r="DT7" s="9">
        <f t="shared" si="83"/>
        <v>0.38737299246148804</v>
      </c>
      <c r="DU7" s="9">
        <f t="shared" si="84"/>
        <v>0.36835246591084103</v>
      </c>
      <c r="DV7" s="9">
        <f t="shared" si="85"/>
        <v>0.39284598263941645</v>
      </c>
      <c r="DW7" s="9"/>
      <c r="DX7" s="5">
        <f t="shared" si="25"/>
        <v>1963</v>
      </c>
      <c r="DY7" s="35" t="s">
        <v>37</v>
      </c>
      <c r="DZ7" s="2">
        <f t="shared" si="26"/>
        <v>0.967741935483871</v>
      </c>
      <c r="EB7" s="5">
        <f t="shared" si="27"/>
        <v>1963</v>
      </c>
      <c r="EC7" s="30" t="s">
        <v>48</v>
      </c>
      <c r="ED7" s="9">
        <f t="shared" si="28"/>
        <v>0.39087290191807506</v>
      </c>
      <c r="EE7" s="9">
        <f t="shared" si="29"/>
        <v>0.36873156342182895</v>
      </c>
      <c r="EF7" s="9">
        <f t="shared" si="30"/>
        <v>0.41098989374510875</v>
      </c>
      <c r="EG7" s="9">
        <f t="shared" si="31"/>
        <v>0.37147345710879087</v>
      </c>
      <c r="EH7" s="9">
        <f t="shared" si="32"/>
        <v>0.38660516731197453</v>
      </c>
      <c r="EI7" s="9">
        <f t="shared" si="33"/>
        <v>0.38639654238657539</v>
      </c>
      <c r="EJ7" s="9">
        <f t="shared" si="34"/>
        <v>0.37487708947885939</v>
      </c>
      <c r="EK7" s="9">
        <f t="shared" si="35"/>
        <v>0.35647012830081393</v>
      </c>
      <c r="EL7" s="9">
        <f t="shared" si="36"/>
        <v>0.38017353158653205</v>
      </c>
      <c r="EN7" s="34">
        <v>1963</v>
      </c>
      <c r="EO7" s="30" t="s">
        <v>32</v>
      </c>
      <c r="EZ7" s="34">
        <v>1963</v>
      </c>
      <c r="FA7" s="35" t="s">
        <v>37</v>
      </c>
      <c r="FD7" s="34">
        <v>1963</v>
      </c>
      <c r="FE7" s="30" t="s">
        <v>48</v>
      </c>
      <c r="FF7" s="55">
        <f t="shared" si="86"/>
        <v>0.32285388573780349</v>
      </c>
      <c r="FG7" s="55">
        <f t="shared" si="87"/>
        <v>0.30759766225776686</v>
      </c>
      <c r="FH7" s="55">
        <f t="shared" si="88"/>
        <v>0.33645679023302349</v>
      </c>
      <c r="FI7" s="55">
        <f t="shared" si="89"/>
        <v>0.30950339041422115</v>
      </c>
      <c r="FJ7" s="55">
        <f t="shared" si="90"/>
        <v>0.31993669877499409</v>
      </c>
      <c r="FK7" s="55">
        <f t="shared" si="91"/>
        <v>0.31979380956987685</v>
      </c>
      <c r="FL7" s="55">
        <f t="shared" si="92"/>
        <v>0.31186253508453521</v>
      </c>
      <c r="FM7" s="55">
        <f t="shared" si="93"/>
        <v>0.29901765396651542</v>
      </c>
      <c r="FN7" s="55">
        <f t="shared" si="94"/>
        <v>0.3155193472466708</v>
      </c>
    </row>
    <row r="8" spans="1:170" x14ac:dyDescent="0.2">
      <c r="A8" s="66">
        <f>IAI_2020_smelting!A6</f>
        <v>29952</v>
      </c>
      <c r="B8" s="66">
        <f>IAI_2020_smelting!B6</f>
        <v>30317</v>
      </c>
      <c r="C8" s="5" t="str">
        <f>IAI_2020_smelting!C6</f>
        <v>AC</v>
      </c>
      <c r="D8" s="5">
        <f>IAI_2020_smelting!D6</f>
        <v>16022</v>
      </c>
      <c r="E8" s="5">
        <f>IAI_2020_smelting!E6</f>
        <v>17009</v>
      </c>
      <c r="F8" s="5">
        <f>IAI_2020_smelting!F6</f>
        <v>16495</v>
      </c>
      <c r="G8" s="5">
        <f>IAI_2020_smelting!G6</f>
        <v>17135</v>
      </c>
      <c r="H8" s="5">
        <f>IAI_2020_smelting!H6</f>
        <v>16375</v>
      </c>
      <c r="I8" s="5">
        <f>IAI_2020_smelting!I6</f>
        <v>16468</v>
      </c>
      <c r="J8" s="5" t="str">
        <f>IAI_2020_smelting!J6</f>
        <v>ND</v>
      </c>
      <c r="K8" s="5" t="str">
        <f>IAI_2020_smelting!K6</f>
        <v>ND</v>
      </c>
      <c r="L8" s="5">
        <f>IAI_2020_smelting!L6</f>
        <v>16694</v>
      </c>
      <c r="O8" s="5">
        <v>1984</v>
      </c>
      <c r="P8" s="5" t="s">
        <v>23</v>
      </c>
      <c r="Q8" s="5" t="s">
        <v>17</v>
      </c>
      <c r="R8" s="6">
        <f>D12</f>
        <v>15880</v>
      </c>
      <c r="S8" s="6">
        <f t="shared" ref="S8:Z8" si="97">E12</f>
        <v>17325</v>
      </c>
      <c r="T8" s="6">
        <f t="shared" si="97"/>
        <v>16563</v>
      </c>
      <c r="U8" s="6">
        <f t="shared" si="97"/>
        <v>16357</v>
      </c>
      <c r="V8" s="6">
        <f t="shared" si="97"/>
        <v>16151</v>
      </c>
      <c r="W8" s="6">
        <f t="shared" si="97"/>
        <v>15867</v>
      </c>
      <c r="X8" s="6"/>
      <c r="Y8" s="6"/>
      <c r="Z8" s="6">
        <f t="shared" si="97"/>
        <v>16676</v>
      </c>
      <c r="AC8" s="5">
        <v>1964</v>
      </c>
      <c r="AD8" s="24" t="s">
        <v>39</v>
      </c>
      <c r="AE8" s="5" t="s">
        <v>23</v>
      </c>
      <c r="AF8" s="19">
        <f t="shared" si="1"/>
        <v>21131.132345368198</v>
      </c>
      <c r="AG8" s="20">
        <f>DOE_2007!N7</f>
        <v>22400</v>
      </c>
      <c r="AH8" s="19">
        <f t="shared" si="2"/>
        <v>20096.812954168334</v>
      </c>
      <c r="AI8" s="19">
        <f t="shared" si="3"/>
        <v>22234.662699547978</v>
      </c>
      <c r="AJ8" s="19">
        <f t="shared" si="4"/>
        <v>21364.398924300509</v>
      </c>
      <c r="AK8" s="19">
        <f t="shared" si="5"/>
        <v>21375.934084797162</v>
      </c>
      <c r="AL8" s="19">
        <f t="shared" si="6"/>
        <v>22032.786885245903</v>
      </c>
      <c r="AM8" s="19">
        <f t="shared" si="7"/>
        <v>23170.488534396809</v>
      </c>
      <c r="AN8" s="19">
        <f t="shared" si="8"/>
        <v>21725.83395319563</v>
      </c>
      <c r="AO8" s="19"/>
      <c r="AP8" s="5">
        <v>1964</v>
      </c>
      <c r="AQ8" s="56" t="s">
        <v>87</v>
      </c>
      <c r="AR8" s="53">
        <f t="shared" si="9"/>
        <v>76.072076443325514</v>
      </c>
      <c r="AS8" s="53">
        <f t="shared" si="10"/>
        <v>80.64</v>
      </c>
      <c r="AT8" s="53">
        <f t="shared" si="11"/>
        <v>72.348526635005996</v>
      </c>
      <c r="AU8" s="53">
        <f t="shared" si="12"/>
        <v>80.044785718372722</v>
      </c>
      <c r="AV8" s="53">
        <f t="shared" si="13"/>
        <v>76.911836127481834</v>
      </c>
      <c r="AW8" s="53">
        <f t="shared" si="14"/>
        <v>76.953362705269782</v>
      </c>
      <c r="AX8" s="53">
        <f t="shared" si="15"/>
        <v>79.318032786885254</v>
      </c>
      <c r="AY8" s="53">
        <f t="shared" si="16"/>
        <v>83.413758723828508</v>
      </c>
      <c r="AZ8" s="53">
        <f t="shared" si="17"/>
        <v>78.213002231504262</v>
      </c>
      <c r="BA8" s="19"/>
      <c r="BB8" s="29">
        <f>Balomenos_2011!$B$13</f>
        <v>0.8</v>
      </c>
      <c r="BC8" s="29">
        <f>Balomenos_2011!$B$16</f>
        <v>15.37</v>
      </c>
      <c r="BD8" s="23">
        <f>Balomenos_2011!$B$2</f>
        <v>30</v>
      </c>
      <c r="BE8" s="23">
        <f>Obaidat_2018!$X$6/1000</f>
        <v>22.435200000000002</v>
      </c>
      <c r="BF8" s="34">
        <f>ChemEnergy!$B$2</f>
        <v>31</v>
      </c>
      <c r="BG8" s="34"/>
      <c r="BH8" s="34">
        <v>1964</v>
      </c>
      <c r="BI8" s="53" t="s">
        <v>32</v>
      </c>
      <c r="BJ8" s="54">
        <f t="shared" si="39"/>
        <v>0.29492030517550627</v>
      </c>
      <c r="BK8" s="54">
        <f t="shared" si="40"/>
        <v>0.27821428571428575</v>
      </c>
      <c r="BL8" s="54">
        <f t="shared" si="41"/>
        <v>0.31009892037172021</v>
      </c>
      <c r="BM8" s="54">
        <f t="shared" si="42"/>
        <v>0.28028309150499031</v>
      </c>
      <c r="BN8" s="54">
        <f t="shared" si="43"/>
        <v>0.29170022625403874</v>
      </c>
      <c r="BO8" s="54">
        <f t="shared" si="44"/>
        <v>0.29154281517139774</v>
      </c>
      <c r="BP8" s="54">
        <f t="shared" si="45"/>
        <v>0.28285119047619045</v>
      </c>
      <c r="BQ8" s="54">
        <f t="shared" si="46"/>
        <v>0.26896282271944927</v>
      </c>
      <c r="BR8" s="54">
        <f t="shared" si="47"/>
        <v>0.2868474468425799</v>
      </c>
      <c r="BS8" s="34"/>
      <c r="BT8" s="34">
        <v>1964</v>
      </c>
      <c r="BU8" s="36" t="s">
        <v>37</v>
      </c>
      <c r="BV8" s="48">
        <f>1-(298.15/Obaidat_2018!$W$9)</f>
        <v>0.75822081660787422</v>
      </c>
      <c r="BW8" s="34"/>
      <c r="BX8" s="34">
        <v>1964</v>
      </c>
      <c r="BY8" s="30" t="s">
        <v>48</v>
      </c>
      <c r="BZ8" s="54">
        <f t="shared" si="48"/>
        <v>0.22361471462441584</v>
      </c>
      <c r="CA8" s="54">
        <f t="shared" si="49"/>
        <v>0.21094786290626216</v>
      </c>
      <c r="CB8" s="54">
        <f t="shared" si="50"/>
        <v>0.23512345663346587</v>
      </c>
      <c r="CC8" s="54">
        <f t="shared" si="51"/>
        <v>0.21251647452229327</v>
      </c>
      <c r="CD8" s="54">
        <f t="shared" si="52"/>
        <v>0.22117318375503892</v>
      </c>
      <c r="CE8" s="54">
        <f t="shared" si="53"/>
        <v>0.22105383139541573</v>
      </c>
      <c r="CF8" s="54">
        <f t="shared" si="54"/>
        <v>0.21446366062136649</v>
      </c>
      <c r="CG8" s="54">
        <f t="shared" si="55"/>
        <v>0.20393321107949972</v>
      </c>
      <c r="CH8" s="54">
        <f t="shared" si="56"/>
        <v>0.21749370538686472</v>
      </c>
      <c r="CJ8" s="5">
        <f t="shared" si="20"/>
        <v>1964</v>
      </c>
      <c r="CK8" s="5" t="s">
        <v>32</v>
      </c>
      <c r="CL8" s="9">
        <f t="shared" si="57"/>
        <v>0.29492030517550627</v>
      </c>
      <c r="CM8" s="9">
        <f t="shared" si="58"/>
        <v>0.27821428571428575</v>
      </c>
      <c r="CN8" s="9">
        <f t="shared" si="59"/>
        <v>0.31009892037172021</v>
      </c>
      <c r="CO8" s="9">
        <f t="shared" si="60"/>
        <v>0.28028309150499031</v>
      </c>
      <c r="CP8" s="9">
        <f t="shared" si="61"/>
        <v>0.29170022625403874</v>
      </c>
      <c r="CQ8" s="9">
        <f t="shared" si="62"/>
        <v>0.29154281517139774</v>
      </c>
      <c r="CR8" s="9">
        <f t="shared" si="63"/>
        <v>0.28285119047619045</v>
      </c>
      <c r="CS8" s="9">
        <f t="shared" si="64"/>
        <v>0.26896282271944927</v>
      </c>
      <c r="CT8" s="9">
        <f t="shared" si="65"/>
        <v>0.2868474468425799</v>
      </c>
      <c r="CV8" s="5">
        <v>1964</v>
      </c>
      <c r="CW8" s="25" t="s">
        <v>37</v>
      </c>
      <c r="CX8" s="5">
        <f t="shared" si="22"/>
        <v>1.3371844244758235</v>
      </c>
      <c r="CZ8" s="5">
        <f t="shared" si="66"/>
        <v>1964</v>
      </c>
      <c r="DA8" s="30" t="s">
        <v>48</v>
      </c>
      <c r="DB8" s="9">
        <f t="shared" si="67"/>
        <v>0.39436283854234361</v>
      </c>
      <c r="DC8" s="9">
        <f t="shared" si="68"/>
        <v>0.37202380952380953</v>
      </c>
      <c r="DD8" s="9">
        <f t="shared" si="69"/>
        <v>0.41465944636783292</v>
      </c>
      <c r="DE8" s="9">
        <f t="shared" si="70"/>
        <v>0.37479018440440504</v>
      </c>
      <c r="DF8" s="9">
        <f t="shared" si="71"/>
        <v>0.39005699916297432</v>
      </c>
      <c r="DG8" s="9">
        <f t="shared" si="72"/>
        <v>0.38984651151502686</v>
      </c>
      <c r="DH8" s="9">
        <f t="shared" si="73"/>
        <v>0.37822420634920628</v>
      </c>
      <c r="DI8" s="9">
        <f t="shared" si="74"/>
        <v>0.3596528973034997</v>
      </c>
      <c r="DJ8" s="9">
        <f t="shared" si="75"/>
        <v>0.38356793811855461</v>
      </c>
      <c r="DL8" s="5">
        <f t="shared" si="76"/>
        <v>1964</v>
      </c>
      <c r="DM8" s="30" t="s">
        <v>32</v>
      </c>
      <c r="DN8" s="9">
        <f t="shared" si="77"/>
        <v>0.40750826649375504</v>
      </c>
      <c r="DO8" s="9">
        <f t="shared" si="78"/>
        <v>0.3844246031746032</v>
      </c>
      <c r="DP8" s="9">
        <f t="shared" si="79"/>
        <v>0.42848142791342736</v>
      </c>
      <c r="DQ8" s="9">
        <f t="shared" si="80"/>
        <v>0.38728319055121857</v>
      </c>
      <c r="DR8" s="9">
        <f t="shared" si="81"/>
        <v>0.40305889913507348</v>
      </c>
      <c r="DS8" s="9">
        <f t="shared" si="82"/>
        <v>0.40284139523219448</v>
      </c>
      <c r="DT8" s="9">
        <f t="shared" si="83"/>
        <v>0.39083167989417983</v>
      </c>
      <c r="DU8" s="9">
        <f t="shared" si="84"/>
        <v>0.37164132721361642</v>
      </c>
      <c r="DV8" s="9">
        <f t="shared" si="85"/>
        <v>0.39635353605583978</v>
      </c>
      <c r="DW8" s="9"/>
      <c r="DX8" s="5">
        <f t="shared" si="25"/>
        <v>1964</v>
      </c>
      <c r="DY8" s="35" t="s">
        <v>37</v>
      </c>
      <c r="DZ8" s="2">
        <f t="shared" si="26"/>
        <v>0.967741935483871</v>
      </c>
      <c r="EB8" s="5">
        <f t="shared" si="27"/>
        <v>1964</v>
      </c>
      <c r="EC8" s="30" t="s">
        <v>48</v>
      </c>
      <c r="ED8" s="9">
        <f t="shared" si="28"/>
        <v>0.39436283854234361</v>
      </c>
      <c r="EE8" s="9">
        <f t="shared" si="29"/>
        <v>0.37202380952380953</v>
      </c>
      <c r="EF8" s="9">
        <f t="shared" si="30"/>
        <v>0.41465944636783292</v>
      </c>
      <c r="EG8" s="9">
        <f t="shared" si="31"/>
        <v>0.37479018440440509</v>
      </c>
      <c r="EH8" s="9">
        <f t="shared" si="32"/>
        <v>0.39005699916297437</v>
      </c>
      <c r="EI8" s="9">
        <f t="shared" si="33"/>
        <v>0.38984651151502692</v>
      </c>
      <c r="EJ8" s="9">
        <f t="shared" si="34"/>
        <v>0.37822420634920628</v>
      </c>
      <c r="EK8" s="9">
        <f t="shared" si="35"/>
        <v>0.35965289730349975</v>
      </c>
      <c r="EL8" s="9">
        <f t="shared" si="36"/>
        <v>0.38356793811855466</v>
      </c>
      <c r="EN8" s="34">
        <v>1964</v>
      </c>
      <c r="EO8" s="30" t="s">
        <v>32</v>
      </c>
      <c r="EZ8" s="34">
        <v>1964</v>
      </c>
      <c r="FA8" s="35" t="s">
        <v>37</v>
      </c>
      <c r="FD8" s="34">
        <v>1964</v>
      </c>
      <c r="FE8" s="30" t="s">
        <v>48</v>
      </c>
      <c r="FF8" s="55">
        <f t="shared" si="86"/>
        <v>0.32523118685898522</v>
      </c>
      <c r="FG8" s="55">
        <f t="shared" si="87"/>
        <v>0.30988534242330334</v>
      </c>
      <c r="FH8" s="55">
        <f t="shared" si="88"/>
        <v>0.33891210281550305</v>
      </c>
      <c r="FI8" s="55">
        <f t="shared" si="89"/>
        <v>0.31180238854152892</v>
      </c>
      <c r="FJ8" s="55">
        <f t="shared" si="90"/>
        <v>0.32229703718900626</v>
      </c>
      <c r="FK8" s="55">
        <f t="shared" si="91"/>
        <v>0.32215331500590583</v>
      </c>
      <c r="FL8" s="55">
        <f t="shared" si="92"/>
        <v>0.3141754953414469</v>
      </c>
      <c r="FM8" s="55">
        <f t="shared" si="93"/>
        <v>0.30125394325793375</v>
      </c>
      <c r="FN8" s="55">
        <f t="shared" si="94"/>
        <v>0.31785384328436045</v>
      </c>
    </row>
    <row r="9" spans="1:170" x14ac:dyDescent="0.2">
      <c r="A9" s="66">
        <f>IAI_2020_smelting!A7</f>
        <v>29952</v>
      </c>
      <c r="B9" s="66">
        <f>IAI_2020_smelting!B7</f>
        <v>30317</v>
      </c>
      <c r="C9" s="5" t="str">
        <f>IAI_2020_smelting!C7</f>
        <v>DC</v>
      </c>
      <c r="D9" s="5" t="str">
        <f>IAI_2020_smelting!D7</f>
        <v>ND</v>
      </c>
      <c r="E9" s="5" t="str">
        <f>IAI_2020_smelting!E7</f>
        <v>ND</v>
      </c>
      <c r="F9" s="5" t="str">
        <f>IAI_2020_smelting!F7</f>
        <v>ND</v>
      </c>
      <c r="G9" s="5" t="str">
        <f>IAI_2020_smelting!G7</f>
        <v>ND</v>
      </c>
      <c r="H9" s="5" t="str">
        <f>IAI_2020_smelting!H7</f>
        <v>ND</v>
      </c>
      <c r="I9" s="5" t="str">
        <f>IAI_2020_smelting!I7</f>
        <v>ND</v>
      </c>
      <c r="J9" s="5" t="str">
        <f>IAI_2020_smelting!J7</f>
        <v>ND</v>
      </c>
      <c r="K9" s="5" t="str">
        <f>IAI_2020_smelting!K7</f>
        <v>ND</v>
      </c>
      <c r="L9" s="5" t="str">
        <f>IAI_2020_smelting!L7</f>
        <v>ND</v>
      </c>
      <c r="O9" s="5">
        <v>1985</v>
      </c>
      <c r="P9" s="5" t="s">
        <v>23</v>
      </c>
      <c r="Q9" s="5" t="s">
        <v>17</v>
      </c>
      <c r="R9" s="6">
        <f>D14</f>
        <v>16393</v>
      </c>
      <c r="S9" s="6">
        <f t="shared" ref="S9:Z9" si="98">E14</f>
        <v>16955</v>
      </c>
      <c r="T9" s="6">
        <f t="shared" si="98"/>
        <v>16876</v>
      </c>
      <c r="U9" s="6">
        <f t="shared" si="98"/>
        <v>16284</v>
      </c>
      <c r="V9" s="6">
        <f t="shared" si="98"/>
        <v>16290</v>
      </c>
      <c r="W9" s="6">
        <f t="shared" si="98"/>
        <v>15902</v>
      </c>
      <c r="X9" s="6"/>
      <c r="Y9" s="6"/>
      <c r="Z9" s="6">
        <f t="shared" si="98"/>
        <v>16580</v>
      </c>
      <c r="AC9" s="5">
        <v>1965</v>
      </c>
      <c r="AD9" s="24" t="s">
        <v>39</v>
      </c>
      <c r="AE9" s="5" t="s">
        <v>23</v>
      </c>
      <c r="AF9" s="19">
        <f t="shared" si="1"/>
        <v>21036.796933112091</v>
      </c>
      <c r="AG9" s="20">
        <f>DOE_2007!N8</f>
        <v>22300</v>
      </c>
      <c r="AH9" s="19">
        <f t="shared" si="2"/>
        <v>20007.09503919437</v>
      </c>
      <c r="AI9" s="19">
        <f t="shared" si="3"/>
        <v>22135.400812496424</v>
      </c>
      <c r="AJ9" s="19">
        <f t="shared" si="4"/>
        <v>21269.022143388454</v>
      </c>
      <c r="AK9" s="19">
        <f t="shared" si="5"/>
        <v>21280.50580763289</v>
      </c>
      <c r="AL9" s="19">
        <f t="shared" si="6"/>
        <v>21934.426229508197</v>
      </c>
      <c r="AM9" s="19">
        <f t="shared" si="7"/>
        <v>23067.048853439683</v>
      </c>
      <c r="AN9" s="19">
        <f t="shared" si="8"/>
        <v>21628.843623047433</v>
      </c>
      <c r="AO9" s="19"/>
      <c r="AP9" s="5">
        <v>1965</v>
      </c>
      <c r="AQ9" s="56" t="s">
        <v>87</v>
      </c>
      <c r="AR9" s="53">
        <f t="shared" si="9"/>
        <v>75.73246895920353</v>
      </c>
      <c r="AS9" s="53">
        <f t="shared" si="10"/>
        <v>80.28</v>
      </c>
      <c r="AT9" s="53">
        <f t="shared" si="11"/>
        <v>72.025542141099734</v>
      </c>
      <c r="AU9" s="53">
        <f t="shared" si="12"/>
        <v>79.687442924987124</v>
      </c>
      <c r="AV9" s="53">
        <f t="shared" si="13"/>
        <v>76.568479716198439</v>
      </c>
      <c r="AW9" s="53">
        <f t="shared" si="14"/>
        <v>76.609820907478394</v>
      </c>
      <c r="AX9" s="53">
        <f t="shared" si="15"/>
        <v>78.963934426229514</v>
      </c>
      <c r="AY9" s="53">
        <f t="shared" si="16"/>
        <v>83.041375872382858</v>
      </c>
      <c r="AZ9" s="53">
        <f t="shared" si="17"/>
        <v>77.863837042970758</v>
      </c>
      <c r="BA9" s="19"/>
      <c r="BB9" s="29">
        <f>Balomenos_2011!$B$13</f>
        <v>0.8</v>
      </c>
      <c r="BC9" s="29">
        <f>Balomenos_2011!$B$16</f>
        <v>15.37</v>
      </c>
      <c r="BD9" s="23">
        <f>Balomenos_2011!$B$2</f>
        <v>30</v>
      </c>
      <c r="BE9" s="23">
        <f>Obaidat_2018!$X$6/1000</f>
        <v>22.435200000000002</v>
      </c>
      <c r="BF9" s="34">
        <f>ChemEnergy!$B$2</f>
        <v>31</v>
      </c>
      <c r="BG9" s="34"/>
      <c r="BH9" s="34">
        <v>1965</v>
      </c>
      <c r="BI9" s="53" t="s">
        <v>32</v>
      </c>
      <c r="BJ9" s="54">
        <f t="shared" si="39"/>
        <v>0.29624281775476863</v>
      </c>
      <c r="BK9" s="54">
        <f t="shared" si="40"/>
        <v>0.27946188340807177</v>
      </c>
      <c r="BL9" s="54">
        <f t="shared" si="41"/>
        <v>0.31148949848997898</v>
      </c>
      <c r="BM9" s="54">
        <f t="shared" si="42"/>
        <v>0.28153996635478845</v>
      </c>
      <c r="BN9" s="54">
        <f t="shared" si="43"/>
        <v>0.29300829901750974</v>
      </c>
      <c r="BO9" s="54">
        <f t="shared" si="44"/>
        <v>0.29285018205557445</v>
      </c>
      <c r="BP9" s="54">
        <f t="shared" si="45"/>
        <v>0.28411958146487293</v>
      </c>
      <c r="BQ9" s="54">
        <f t="shared" si="46"/>
        <v>0.27016893403209252</v>
      </c>
      <c r="BR9" s="54">
        <f t="shared" si="47"/>
        <v>0.28813375826339865</v>
      </c>
      <c r="BS9" s="34"/>
      <c r="BT9" s="34">
        <v>1965</v>
      </c>
      <c r="BU9" s="36" t="s">
        <v>37</v>
      </c>
      <c r="BV9" s="48">
        <f>1-(298.15/Obaidat_2018!$W$9)</f>
        <v>0.75822081660787422</v>
      </c>
      <c r="BW9" s="34"/>
      <c r="BX9" s="34">
        <v>1965</v>
      </c>
      <c r="BY9" s="30" t="s">
        <v>48</v>
      </c>
      <c r="BZ9" s="54">
        <f t="shared" si="48"/>
        <v>0.22461747119223832</v>
      </c>
      <c r="CA9" s="54">
        <f t="shared" si="49"/>
        <v>0.21189381744844271</v>
      </c>
      <c r="CB9" s="54">
        <f t="shared" si="50"/>
        <v>0.23617782190984907</v>
      </c>
      <c r="CC9" s="54">
        <f t="shared" si="51"/>
        <v>0.21346946319728113</v>
      </c>
      <c r="CD9" s="54">
        <f t="shared" si="52"/>
        <v>0.22216499175394042</v>
      </c>
      <c r="CE9" s="54">
        <f t="shared" si="53"/>
        <v>0.22204510418194229</v>
      </c>
      <c r="CF9" s="54">
        <f t="shared" si="54"/>
        <v>0.21542538107258338</v>
      </c>
      <c r="CG9" s="54">
        <f t="shared" si="55"/>
        <v>0.20484770978389208</v>
      </c>
      <c r="CH9" s="54">
        <f t="shared" si="56"/>
        <v>0.21846901348276995</v>
      </c>
      <c r="CJ9" s="5">
        <f t="shared" si="20"/>
        <v>1965</v>
      </c>
      <c r="CK9" s="5" t="s">
        <v>32</v>
      </c>
      <c r="CL9" s="9">
        <f t="shared" si="57"/>
        <v>0.29624281775476863</v>
      </c>
      <c r="CM9" s="9">
        <f t="shared" si="58"/>
        <v>0.27946188340807177</v>
      </c>
      <c r="CN9" s="9">
        <f t="shared" si="59"/>
        <v>0.31148949848997898</v>
      </c>
      <c r="CO9" s="9">
        <f t="shared" si="60"/>
        <v>0.28153996635478845</v>
      </c>
      <c r="CP9" s="9">
        <f t="shared" si="61"/>
        <v>0.29300829901750974</v>
      </c>
      <c r="CQ9" s="9">
        <f t="shared" si="62"/>
        <v>0.29285018205557445</v>
      </c>
      <c r="CR9" s="9">
        <f t="shared" si="63"/>
        <v>0.28411958146487293</v>
      </c>
      <c r="CS9" s="9">
        <f t="shared" si="64"/>
        <v>0.27016893403209252</v>
      </c>
      <c r="CT9" s="9">
        <f t="shared" si="65"/>
        <v>0.28813375826339865</v>
      </c>
      <c r="CV9" s="5">
        <v>1965</v>
      </c>
      <c r="CW9" s="25" t="s">
        <v>37</v>
      </c>
      <c r="CX9" s="5">
        <f t="shared" si="22"/>
        <v>1.3371844244758235</v>
      </c>
      <c r="CZ9" s="5">
        <f t="shared" si="66"/>
        <v>1965</v>
      </c>
      <c r="DA9" s="30" t="s">
        <v>48</v>
      </c>
      <c r="DB9" s="9">
        <f t="shared" si="67"/>
        <v>0.39613128176450657</v>
      </c>
      <c r="DC9" s="9">
        <f t="shared" si="68"/>
        <v>0.37369207772795215</v>
      </c>
      <c r="DD9" s="9">
        <f t="shared" si="69"/>
        <v>0.41651890576858547</v>
      </c>
      <c r="DE9" s="9">
        <f t="shared" si="70"/>
        <v>0.37647085787707052</v>
      </c>
      <c r="DF9" s="9">
        <f t="shared" si="71"/>
        <v>0.39180613368836875</v>
      </c>
      <c r="DG9" s="9">
        <f t="shared" si="72"/>
        <v>0.39159470214962344</v>
      </c>
      <c r="DH9" s="9">
        <f t="shared" si="73"/>
        <v>0.37992027902341796</v>
      </c>
      <c r="DI9" s="9">
        <f t="shared" si="74"/>
        <v>0.36126569056495039</v>
      </c>
      <c r="DJ9" s="9">
        <f t="shared" si="75"/>
        <v>0.38528797371549878</v>
      </c>
      <c r="DL9" s="5">
        <f t="shared" si="76"/>
        <v>1965</v>
      </c>
      <c r="DM9" s="30" t="s">
        <v>32</v>
      </c>
      <c r="DN9" s="9">
        <f t="shared" si="77"/>
        <v>0.40933565782332343</v>
      </c>
      <c r="DO9" s="9">
        <f t="shared" si="78"/>
        <v>0.38614848031888388</v>
      </c>
      <c r="DP9" s="9">
        <f t="shared" si="79"/>
        <v>0.43040286929420496</v>
      </c>
      <c r="DQ9" s="9">
        <f t="shared" si="80"/>
        <v>0.38901988647297292</v>
      </c>
      <c r="DR9" s="9">
        <f t="shared" si="81"/>
        <v>0.40486633814464773</v>
      </c>
      <c r="DS9" s="9">
        <f t="shared" si="82"/>
        <v>0.4046478588879443</v>
      </c>
      <c r="DT9" s="9">
        <f t="shared" si="83"/>
        <v>0.39258428832419862</v>
      </c>
      <c r="DU9" s="9">
        <f t="shared" si="84"/>
        <v>0.3733078802504487</v>
      </c>
      <c r="DV9" s="9">
        <f t="shared" si="85"/>
        <v>0.3981309061726821</v>
      </c>
      <c r="DW9" s="9"/>
      <c r="DX9" s="5">
        <f t="shared" si="25"/>
        <v>1965</v>
      </c>
      <c r="DY9" s="35" t="s">
        <v>37</v>
      </c>
      <c r="DZ9" s="2">
        <f t="shared" si="26"/>
        <v>0.967741935483871</v>
      </c>
      <c r="EB9" s="5">
        <f t="shared" si="27"/>
        <v>1965</v>
      </c>
      <c r="EC9" s="30" t="s">
        <v>48</v>
      </c>
      <c r="ED9" s="9">
        <f t="shared" si="28"/>
        <v>0.39613128176450657</v>
      </c>
      <c r="EE9" s="9">
        <f t="shared" si="29"/>
        <v>0.37369207772795215</v>
      </c>
      <c r="EF9" s="9">
        <f t="shared" si="30"/>
        <v>0.41651890576858547</v>
      </c>
      <c r="EG9" s="9">
        <f t="shared" si="31"/>
        <v>0.37647085787707057</v>
      </c>
      <c r="EH9" s="9">
        <f t="shared" si="32"/>
        <v>0.39180613368836881</v>
      </c>
      <c r="EI9" s="9">
        <f t="shared" si="33"/>
        <v>0.39159470214962355</v>
      </c>
      <c r="EJ9" s="9">
        <f t="shared" si="34"/>
        <v>0.37992027902341802</v>
      </c>
      <c r="EK9" s="9">
        <f t="shared" si="35"/>
        <v>0.36126569056495034</v>
      </c>
      <c r="EL9" s="9">
        <f t="shared" si="36"/>
        <v>0.38528797371549883</v>
      </c>
      <c r="EN9" s="34">
        <v>1965</v>
      </c>
      <c r="EO9" s="30" t="s">
        <v>32</v>
      </c>
      <c r="EZ9" s="34">
        <v>1965</v>
      </c>
      <c r="FA9" s="35" t="s">
        <v>37</v>
      </c>
      <c r="FD9" s="34">
        <v>1965</v>
      </c>
      <c r="FE9" s="30" t="s">
        <v>48</v>
      </c>
      <c r="FF9" s="55">
        <f t="shared" si="86"/>
        <v>0.32643301469210056</v>
      </c>
      <c r="FG9" s="55">
        <f t="shared" si="87"/>
        <v>0.31104199066874028</v>
      </c>
      <c r="FH9" s="55">
        <f t="shared" si="88"/>
        <v>0.3401532466573477</v>
      </c>
      <c r="FI9" s="55">
        <f t="shared" si="89"/>
        <v>0.31296474310791272</v>
      </c>
      <c r="FJ9" s="55">
        <f t="shared" si="90"/>
        <v>0.32349031482731933</v>
      </c>
      <c r="FK9" s="55">
        <f t="shared" si="91"/>
        <v>0.32334617276224864</v>
      </c>
      <c r="FL9" s="55">
        <f t="shared" si="92"/>
        <v>0.31534488908648201</v>
      </c>
      <c r="FM9" s="55">
        <f t="shared" si="93"/>
        <v>0.30238467853312978</v>
      </c>
      <c r="FN9" s="55">
        <f t="shared" si="94"/>
        <v>0.31903409393249432</v>
      </c>
    </row>
    <row r="10" spans="1:170" x14ac:dyDescent="0.2">
      <c r="A10" s="66">
        <f>IAI_2020_smelting!A8</f>
        <v>30317</v>
      </c>
      <c r="B10" s="66">
        <f>IAI_2020_smelting!B8</f>
        <v>30682</v>
      </c>
      <c r="C10" s="5" t="str">
        <f>IAI_2020_smelting!C8</f>
        <v>AC</v>
      </c>
      <c r="D10" s="5">
        <f>IAI_2020_smelting!D8</f>
        <v>15655</v>
      </c>
      <c r="E10" s="5">
        <f>IAI_2020_smelting!E8</f>
        <v>17264</v>
      </c>
      <c r="F10" s="5">
        <f>IAI_2020_smelting!F8</f>
        <v>16997</v>
      </c>
      <c r="G10" s="5">
        <f>IAI_2020_smelting!G8</f>
        <v>16905</v>
      </c>
      <c r="H10" s="5">
        <f>IAI_2020_smelting!H8</f>
        <v>16356</v>
      </c>
      <c r="I10" s="5">
        <f>IAI_2020_smelting!I8</f>
        <v>16647</v>
      </c>
      <c r="J10" s="5" t="str">
        <f>IAI_2020_smelting!J8</f>
        <v>ND</v>
      </c>
      <c r="K10" s="5" t="str">
        <f>IAI_2020_smelting!K8</f>
        <v>ND</v>
      </c>
      <c r="L10" s="5">
        <f>IAI_2020_smelting!L8</f>
        <v>16825</v>
      </c>
      <c r="O10" s="5">
        <v>1986</v>
      </c>
      <c r="P10" s="5" t="s">
        <v>23</v>
      </c>
      <c r="Q10" s="5" t="s">
        <v>17</v>
      </c>
      <c r="R10" s="6">
        <f>D16</f>
        <v>15933</v>
      </c>
      <c r="S10" s="6">
        <f t="shared" ref="S10:Z10" si="99">E16</f>
        <v>16713</v>
      </c>
      <c r="T10" s="6">
        <f t="shared" si="99"/>
        <v>16547</v>
      </c>
      <c r="U10" s="6">
        <f t="shared" si="99"/>
        <v>16463</v>
      </c>
      <c r="V10" s="6">
        <f t="shared" si="99"/>
        <v>16219</v>
      </c>
      <c r="W10" s="6">
        <f t="shared" si="99"/>
        <v>15936</v>
      </c>
      <c r="X10" s="6"/>
      <c r="Y10" s="6"/>
      <c r="Z10" s="6">
        <f t="shared" si="99"/>
        <v>16419</v>
      </c>
      <c r="AC10" s="5">
        <v>1966</v>
      </c>
      <c r="AD10" s="24" t="s">
        <v>39</v>
      </c>
      <c r="AE10" s="5" t="s">
        <v>23</v>
      </c>
      <c r="AF10" s="19">
        <f t="shared" si="1"/>
        <v>20848.126108599874</v>
      </c>
      <c r="AG10" s="20">
        <f>DOE_2007!N9</f>
        <v>22100</v>
      </c>
      <c r="AH10" s="19">
        <f t="shared" si="2"/>
        <v>19827.659209246438</v>
      </c>
      <c r="AI10" s="19">
        <f t="shared" si="3"/>
        <v>21936.877038393315</v>
      </c>
      <c r="AJ10" s="19">
        <f t="shared" si="4"/>
        <v>21078.268581564342</v>
      </c>
      <c r="AK10" s="19">
        <f t="shared" si="5"/>
        <v>21089.649253304342</v>
      </c>
      <c r="AL10" s="19">
        <f t="shared" si="6"/>
        <v>21737.704918032789</v>
      </c>
      <c r="AM10" s="19">
        <f t="shared" si="7"/>
        <v>22860.169491525423</v>
      </c>
      <c r="AN10" s="19">
        <f t="shared" si="8"/>
        <v>21434.862962751045</v>
      </c>
      <c r="AO10" s="19"/>
      <c r="AP10" s="5">
        <v>1966</v>
      </c>
      <c r="AQ10" s="56" t="s">
        <v>87</v>
      </c>
      <c r="AR10" s="53">
        <f t="shared" si="9"/>
        <v>75.053253990959547</v>
      </c>
      <c r="AS10" s="53">
        <f t="shared" si="10"/>
        <v>79.56</v>
      </c>
      <c r="AT10" s="53">
        <f t="shared" si="11"/>
        <v>71.379573153287168</v>
      </c>
      <c r="AU10" s="53">
        <f t="shared" si="12"/>
        <v>78.972757338215928</v>
      </c>
      <c r="AV10" s="53">
        <f t="shared" si="13"/>
        <v>75.881766893631635</v>
      </c>
      <c r="AW10" s="53">
        <f t="shared" si="14"/>
        <v>75.922737311895631</v>
      </c>
      <c r="AX10" s="53">
        <f t="shared" si="15"/>
        <v>78.255737704918033</v>
      </c>
      <c r="AY10" s="53">
        <f t="shared" si="16"/>
        <v>82.296610169491515</v>
      </c>
      <c r="AZ10" s="53">
        <f t="shared" si="17"/>
        <v>77.165506665903763</v>
      </c>
      <c r="BA10" s="19"/>
      <c r="BB10" s="29">
        <f>Balomenos_2011!$B$13</f>
        <v>0.8</v>
      </c>
      <c r="BC10" s="29">
        <f>Balomenos_2011!$B$16</f>
        <v>15.37</v>
      </c>
      <c r="BD10" s="23">
        <f>Balomenos_2011!$B$2</f>
        <v>30</v>
      </c>
      <c r="BE10" s="23">
        <f>Obaidat_2018!$X$6/1000</f>
        <v>22.435200000000002</v>
      </c>
      <c r="BF10" s="34">
        <f>ChemEnergy!$B$2</f>
        <v>31</v>
      </c>
      <c r="BG10" s="34"/>
      <c r="BH10" s="34">
        <v>1966</v>
      </c>
      <c r="BI10" s="53" t="s">
        <v>32</v>
      </c>
      <c r="BJ10" s="54">
        <f t="shared" si="39"/>
        <v>0.29892374823218737</v>
      </c>
      <c r="BK10" s="54">
        <f t="shared" si="40"/>
        <v>0.28199095022624437</v>
      </c>
      <c r="BL10" s="54">
        <f t="shared" si="41"/>
        <v>0.31430840797857612</v>
      </c>
      <c r="BM10" s="54">
        <f t="shared" si="42"/>
        <v>0.28408783935347437</v>
      </c>
      <c r="BN10" s="54">
        <f t="shared" si="43"/>
        <v>0.29565995783214782</v>
      </c>
      <c r="BO10" s="54">
        <f t="shared" si="44"/>
        <v>0.29550040994748011</v>
      </c>
      <c r="BP10" s="54">
        <f t="shared" si="45"/>
        <v>0.28669079939668179</v>
      </c>
      <c r="BQ10" s="54">
        <f t="shared" si="46"/>
        <v>0.27261390176088979</v>
      </c>
      <c r="BR10" s="54">
        <f t="shared" si="47"/>
        <v>0.2907413035870493</v>
      </c>
      <c r="BS10" s="34"/>
      <c r="BT10" s="34">
        <v>1966</v>
      </c>
      <c r="BU10" s="36" t="s">
        <v>37</v>
      </c>
      <c r="BV10" s="48">
        <f>1-(298.15/Obaidat_2018!$W$9)</f>
        <v>0.75822081660787422</v>
      </c>
      <c r="BW10" s="34"/>
      <c r="BX10" s="34">
        <v>1966</v>
      </c>
      <c r="BY10" s="30" t="s">
        <v>48</v>
      </c>
      <c r="BZ10" s="54">
        <f t="shared" si="48"/>
        <v>0.22665020848809569</v>
      </c>
      <c r="CA10" s="54">
        <f t="shared" si="49"/>
        <v>0.21381140855657343</v>
      </c>
      <c r="CB10" s="54">
        <f t="shared" si="50"/>
        <v>0.23831517776423689</v>
      </c>
      <c r="CC10" s="54">
        <f t="shared" si="51"/>
        <v>0.21540131354295791</v>
      </c>
      <c r="CD10" s="54">
        <f t="shared" si="52"/>
        <v>0.22417553466574078</v>
      </c>
      <c r="CE10" s="54">
        <f t="shared" si="53"/>
        <v>0.22405456213833996</v>
      </c>
      <c r="CF10" s="54">
        <f t="shared" si="54"/>
        <v>0.21737493203251632</v>
      </c>
      <c r="CG10" s="54">
        <f t="shared" si="55"/>
        <v>0.20670153521180065</v>
      </c>
      <c r="CH10" s="54">
        <f t="shared" si="56"/>
        <v>0.2204461086274104</v>
      </c>
      <c r="CJ10" s="5">
        <f t="shared" si="20"/>
        <v>1966</v>
      </c>
      <c r="CK10" s="5" t="s">
        <v>32</v>
      </c>
      <c r="CL10" s="9">
        <f t="shared" si="57"/>
        <v>0.29892374823218737</v>
      </c>
      <c r="CM10" s="9">
        <f t="shared" si="58"/>
        <v>0.28199095022624437</v>
      </c>
      <c r="CN10" s="9">
        <f t="shared" si="59"/>
        <v>0.31430840797857612</v>
      </c>
      <c r="CO10" s="9">
        <f t="shared" si="60"/>
        <v>0.28408783935347437</v>
      </c>
      <c r="CP10" s="9">
        <f t="shared" si="61"/>
        <v>0.29565995783214782</v>
      </c>
      <c r="CQ10" s="9">
        <f t="shared" si="62"/>
        <v>0.29550040994748011</v>
      </c>
      <c r="CR10" s="9">
        <f t="shared" si="63"/>
        <v>0.28669079939668179</v>
      </c>
      <c r="CS10" s="9">
        <f t="shared" si="64"/>
        <v>0.27261390176088979</v>
      </c>
      <c r="CT10" s="9">
        <f t="shared" si="65"/>
        <v>0.2907413035870493</v>
      </c>
      <c r="CV10" s="5">
        <v>1966</v>
      </c>
      <c r="CW10" s="25" t="s">
        <v>37</v>
      </c>
      <c r="CX10" s="5">
        <f t="shared" si="22"/>
        <v>1.3371844244758235</v>
      </c>
      <c r="CZ10" s="5">
        <f t="shared" si="66"/>
        <v>1966</v>
      </c>
      <c r="DA10" s="30" t="s">
        <v>48</v>
      </c>
      <c r="DB10" s="9">
        <f t="shared" si="67"/>
        <v>0.39971618024201344</v>
      </c>
      <c r="DC10" s="9">
        <f t="shared" si="68"/>
        <v>0.37707390648567118</v>
      </c>
      <c r="DD10" s="9">
        <f t="shared" si="69"/>
        <v>0.42028830763074465</v>
      </c>
      <c r="DE10" s="9">
        <f t="shared" si="70"/>
        <v>0.37987783396645586</v>
      </c>
      <c r="DF10" s="9">
        <f t="shared" si="71"/>
        <v>0.39535189055432685</v>
      </c>
      <c r="DG10" s="9">
        <f t="shared" si="72"/>
        <v>0.39513854560799111</v>
      </c>
      <c r="DH10" s="9">
        <f t="shared" si="73"/>
        <v>0.38335847159376574</v>
      </c>
      <c r="DI10" s="9">
        <f t="shared" si="74"/>
        <v>0.3645350633302441</v>
      </c>
      <c r="DJ10" s="9">
        <f t="shared" si="75"/>
        <v>0.38877474270839923</v>
      </c>
      <c r="DL10" s="5">
        <f t="shared" si="76"/>
        <v>1966</v>
      </c>
      <c r="DM10" s="30" t="s">
        <v>32</v>
      </c>
      <c r="DN10" s="9">
        <f t="shared" si="77"/>
        <v>0.41304005291674722</v>
      </c>
      <c r="DO10" s="9">
        <f t="shared" si="78"/>
        <v>0.38964303670186023</v>
      </c>
      <c r="DP10" s="9">
        <f t="shared" si="79"/>
        <v>0.4342979178851028</v>
      </c>
      <c r="DQ10" s="9">
        <f t="shared" si="80"/>
        <v>0.39254042843200443</v>
      </c>
      <c r="DR10" s="9">
        <f t="shared" si="81"/>
        <v>0.4085302869061378</v>
      </c>
      <c r="DS10" s="9">
        <f t="shared" si="82"/>
        <v>0.40830983046159081</v>
      </c>
      <c r="DT10" s="9">
        <f t="shared" si="83"/>
        <v>0.3961370873135579</v>
      </c>
      <c r="DU10" s="9">
        <f t="shared" si="84"/>
        <v>0.37668623210791891</v>
      </c>
      <c r="DV10" s="9">
        <f t="shared" si="85"/>
        <v>0.40173390079867921</v>
      </c>
      <c r="DW10" s="9"/>
      <c r="DX10" s="5">
        <f t="shared" si="25"/>
        <v>1966</v>
      </c>
      <c r="DY10" s="35" t="s">
        <v>37</v>
      </c>
      <c r="DZ10" s="2">
        <f t="shared" si="26"/>
        <v>0.967741935483871</v>
      </c>
      <c r="EB10" s="5">
        <f t="shared" si="27"/>
        <v>1966</v>
      </c>
      <c r="EC10" s="30" t="s">
        <v>48</v>
      </c>
      <c r="ED10" s="9">
        <f t="shared" si="28"/>
        <v>0.39971618024201344</v>
      </c>
      <c r="EE10" s="9">
        <f t="shared" si="29"/>
        <v>0.37707390648567118</v>
      </c>
      <c r="EF10" s="9">
        <f t="shared" si="30"/>
        <v>0.42028830763074465</v>
      </c>
      <c r="EG10" s="9">
        <f t="shared" si="31"/>
        <v>0.37987783396645591</v>
      </c>
      <c r="EH10" s="9">
        <f t="shared" si="32"/>
        <v>0.3953518905543269</v>
      </c>
      <c r="EI10" s="9">
        <f t="shared" si="33"/>
        <v>0.39513854560799111</v>
      </c>
      <c r="EJ10" s="9">
        <f t="shared" si="34"/>
        <v>0.38335847159376574</v>
      </c>
      <c r="EK10" s="9">
        <f t="shared" si="35"/>
        <v>0.3645350633302441</v>
      </c>
      <c r="EL10" s="9">
        <f t="shared" si="36"/>
        <v>0.38877474270839923</v>
      </c>
      <c r="EN10" s="34">
        <v>1966</v>
      </c>
      <c r="EO10" s="30" t="s">
        <v>32</v>
      </c>
      <c r="EZ10" s="34">
        <v>1966</v>
      </c>
      <c r="FA10" s="35" t="s">
        <v>37</v>
      </c>
      <c r="FD10" s="34">
        <v>1966</v>
      </c>
      <c r="FE10" s="30" t="s">
        <v>48</v>
      </c>
      <c r="FF10" s="55">
        <f t="shared" si="86"/>
        <v>0.32886351546912673</v>
      </c>
      <c r="FG10" s="55">
        <f t="shared" si="87"/>
        <v>0.31338138514572234</v>
      </c>
      <c r="FH10" s="55">
        <f t="shared" si="88"/>
        <v>0.34266300701973906</v>
      </c>
      <c r="FI10" s="55">
        <f t="shared" si="89"/>
        <v>0.31531564608071244</v>
      </c>
      <c r="FJ10" s="55">
        <f t="shared" si="90"/>
        <v>0.32590357591577607</v>
      </c>
      <c r="FK10" s="55">
        <f t="shared" si="91"/>
        <v>0.32575858722058959</v>
      </c>
      <c r="FL10" s="55">
        <f t="shared" si="92"/>
        <v>0.31770998807285455</v>
      </c>
      <c r="FM10" s="55">
        <f t="shared" si="93"/>
        <v>0.30467180649725539</v>
      </c>
      <c r="FN10" s="55">
        <f t="shared" si="94"/>
        <v>0.32142108691160348</v>
      </c>
    </row>
    <row r="11" spans="1:170" x14ac:dyDescent="0.2">
      <c r="A11" s="66">
        <f>IAI_2020_smelting!A9</f>
        <v>30317</v>
      </c>
      <c r="B11" s="66">
        <f>IAI_2020_smelting!B9</f>
        <v>30682</v>
      </c>
      <c r="C11" s="5" t="str">
        <f>IAI_2020_smelting!C9</f>
        <v>DC</v>
      </c>
      <c r="D11" s="5" t="str">
        <f>IAI_2020_smelting!D9</f>
        <v>ND</v>
      </c>
      <c r="E11" s="5" t="str">
        <f>IAI_2020_smelting!E9</f>
        <v>ND</v>
      </c>
      <c r="F11" s="5" t="str">
        <f>IAI_2020_smelting!F9</f>
        <v>ND</v>
      </c>
      <c r="G11" s="5" t="str">
        <f>IAI_2020_smelting!G9</f>
        <v>ND</v>
      </c>
      <c r="H11" s="5" t="str">
        <f>IAI_2020_smelting!H9</f>
        <v>ND</v>
      </c>
      <c r="I11" s="5" t="str">
        <f>IAI_2020_smelting!I9</f>
        <v>ND</v>
      </c>
      <c r="J11" s="5" t="str">
        <f>IAI_2020_smelting!J9</f>
        <v>ND</v>
      </c>
      <c r="K11" s="5" t="str">
        <f>IAI_2020_smelting!K9</f>
        <v>ND</v>
      </c>
      <c r="L11" s="5" t="str">
        <f>IAI_2020_smelting!L9</f>
        <v>ND</v>
      </c>
      <c r="O11" s="5">
        <v>1987</v>
      </c>
      <c r="P11" s="5" t="s">
        <v>23</v>
      </c>
      <c r="Q11" s="5" t="s">
        <v>17</v>
      </c>
      <c r="R11" s="6">
        <f>D18</f>
        <v>15870</v>
      </c>
      <c r="S11" s="6">
        <f t="shared" ref="S11:Z11" si="100">E18</f>
        <v>16839</v>
      </c>
      <c r="T11" s="6">
        <f t="shared" si="100"/>
        <v>16599</v>
      </c>
      <c r="U11" s="6">
        <f t="shared" si="100"/>
        <v>15922</v>
      </c>
      <c r="V11" s="6">
        <f t="shared" si="100"/>
        <v>16034</v>
      </c>
      <c r="W11" s="6">
        <f t="shared" si="100"/>
        <v>15670</v>
      </c>
      <c r="X11" s="6"/>
      <c r="Y11" s="6"/>
      <c r="Z11" s="6">
        <f t="shared" si="100"/>
        <v>16328</v>
      </c>
      <c r="AC11" s="5">
        <v>1967</v>
      </c>
      <c r="AD11" s="24" t="s">
        <v>39</v>
      </c>
      <c r="AE11" s="5" t="s">
        <v>23</v>
      </c>
      <c r="AF11" s="19">
        <f t="shared" si="1"/>
        <v>20659.455284087657</v>
      </c>
      <c r="AG11" s="20">
        <f>DOE_2007!N10</f>
        <v>21900</v>
      </c>
      <c r="AH11" s="19">
        <f t="shared" si="2"/>
        <v>19648.223379298506</v>
      </c>
      <c r="AI11" s="19">
        <f t="shared" si="3"/>
        <v>21738.35326429021</v>
      </c>
      <c r="AJ11" s="19">
        <f t="shared" si="4"/>
        <v>20887.515019740229</v>
      </c>
      <c r="AK11" s="19">
        <f t="shared" si="5"/>
        <v>20898.792698975798</v>
      </c>
      <c r="AL11" s="19">
        <f t="shared" si="6"/>
        <v>21540.983606557376</v>
      </c>
      <c r="AM11" s="19">
        <f t="shared" si="7"/>
        <v>22653.290129611167</v>
      </c>
      <c r="AN11" s="19">
        <f t="shared" si="8"/>
        <v>21240.882302454655</v>
      </c>
      <c r="AO11" s="19"/>
      <c r="AP11" s="5">
        <v>1967</v>
      </c>
      <c r="AQ11" s="56" t="s">
        <v>87</v>
      </c>
      <c r="AR11" s="53">
        <f t="shared" si="9"/>
        <v>74.374039022715564</v>
      </c>
      <c r="AS11" s="53">
        <f t="shared" si="10"/>
        <v>78.84</v>
      </c>
      <c r="AT11" s="53">
        <f t="shared" si="11"/>
        <v>70.733604165474617</v>
      </c>
      <c r="AU11" s="53">
        <f t="shared" si="12"/>
        <v>78.25807175144476</v>
      </c>
      <c r="AV11" s="53">
        <f t="shared" si="13"/>
        <v>75.195054071064817</v>
      </c>
      <c r="AW11" s="53">
        <f t="shared" si="14"/>
        <v>75.235653716312868</v>
      </c>
      <c r="AX11" s="53">
        <f t="shared" si="15"/>
        <v>77.547540983606552</v>
      </c>
      <c r="AY11" s="53">
        <f t="shared" si="16"/>
        <v>81.551844466600201</v>
      </c>
      <c r="AZ11" s="53">
        <f t="shared" si="17"/>
        <v>76.467176288836754</v>
      </c>
      <c r="BA11" s="19"/>
      <c r="BB11" s="29">
        <f>Balomenos_2011!$B$13</f>
        <v>0.8</v>
      </c>
      <c r="BC11" s="29">
        <f>Balomenos_2011!$B$16</f>
        <v>15.37</v>
      </c>
      <c r="BD11" s="23">
        <f>Balomenos_2011!$B$2</f>
        <v>30</v>
      </c>
      <c r="BE11" s="23">
        <f>Obaidat_2018!$X$6/1000</f>
        <v>22.435200000000002</v>
      </c>
      <c r="BF11" s="34">
        <f>ChemEnergy!$B$2</f>
        <v>31</v>
      </c>
      <c r="BG11" s="34"/>
      <c r="BH11" s="34">
        <v>1967</v>
      </c>
      <c r="BI11" s="53" t="s">
        <v>32</v>
      </c>
      <c r="BJ11" s="54">
        <f t="shared" si="39"/>
        <v>0.30165364547631696</v>
      </c>
      <c r="BK11" s="54">
        <f t="shared" si="40"/>
        <v>0.28456621004566213</v>
      </c>
      <c r="BL11" s="54">
        <f t="shared" si="41"/>
        <v>0.31717880439847179</v>
      </c>
      <c r="BM11" s="54">
        <f t="shared" si="42"/>
        <v>0.28668224884528687</v>
      </c>
      <c r="BN11" s="54">
        <f t="shared" si="43"/>
        <v>0.29836004877125427</v>
      </c>
      <c r="BO11" s="54">
        <f t="shared" si="44"/>
        <v>0.298199043828279</v>
      </c>
      <c r="BP11" s="54">
        <f t="shared" si="45"/>
        <v>0.28930898021308982</v>
      </c>
      <c r="BQ11" s="54">
        <f t="shared" si="46"/>
        <v>0.27510352643450514</v>
      </c>
      <c r="BR11" s="54">
        <f t="shared" si="47"/>
        <v>0.29339647530930546</v>
      </c>
      <c r="BS11" s="34"/>
      <c r="BT11" s="34">
        <v>1967</v>
      </c>
      <c r="BU11" s="36" t="s">
        <v>37</v>
      </c>
      <c r="BV11" s="48">
        <f>1-(298.15/Obaidat_2018!$W$9)</f>
        <v>0.75822081660787422</v>
      </c>
      <c r="BW11" s="34"/>
      <c r="BX11" s="34">
        <v>1967</v>
      </c>
      <c r="BY11" s="30" t="s">
        <v>48</v>
      </c>
      <c r="BZ11" s="54">
        <f t="shared" si="48"/>
        <v>0.22872007340579523</v>
      </c>
      <c r="CA11" s="54">
        <f t="shared" si="49"/>
        <v>0.21576402415982979</v>
      </c>
      <c r="CB11" s="54">
        <f t="shared" si="50"/>
        <v>0.24049157208171848</v>
      </c>
      <c r="CC11" s="54">
        <f t="shared" si="51"/>
        <v>0.2173684488264552</v>
      </c>
      <c r="CD11" s="54">
        <f t="shared" si="52"/>
        <v>0.22622279982250559</v>
      </c>
      <c r="CE11" s="54">
        <f t="shared" si="53"/>
        <v>0.22610072252316499</v>
      </c>
      <c r="CF11" s="54">
        <f t="shared" si="54"/>
        <v>0.21936009122916028</v>
      </c>
      <c r="CG11" s="54">
        <f t="shared" si="55"/>
        <v>0.20858922046487641</v>
      </c>
      <c r="CH11" s="54">
        <f t="shared" si="56"/>
        <v>0.22245931509889358</v>
      </c>
      <c r="CJ11" s="5">
        <f t="shared" si="20"/>
        <v>1967</v>
      </c>
      <c r="CK11" s="5" t="s">
        <v>32</v>
      </c>
      <c r="CL11" s="9">
        <f t="shared" si="57"/>
        <v>0.30165364547631696</v>
      </c>
      <c r="CM11" s="9">
        <f t="shared" si="58"/>
        <v>0.28456621004566213</v>
      </c>
      <c r="CN11" s="9">
        <f t="shared" si="59"/>
        <v>0.31717880439847179</v>
      </c>
      <c r="CO11" s="9">
        <f t="shared" si="60"/>
        <v>0.28668224884528687</v>
      </c>
      <c r="CP11" s="9">
        <f t="shared" si="61"/>
        <v>0.29836004877125427</v>
      </c>
      <c r="CQ11" s="9">
        <f t="shared" si="62"/>
        <v>0.298199043828279</v>
      </c>
      <c r="CR11" s="9">
        <f t="shared" si="63"/>
        <v>0.28930898021308982</v>
      </c>
      <c r="CS11" s="9">
        <f t="shared" si="64"/>
        <v>0.27510352643450514</v>
      </c>
      <c r="CT11" s="9">
        <f t="shared" si="65"/>
        <v>0.29339647530930546</v>
      </c>
      <c r="CV11" s="5">
        <v>1967</v>
      </c>
      <c r="CW11" s="25" t="s">
        <v>37</v>
      </c>
      <c r="CX11" s="5">
        <f t="shared" si="22"/>
        <v>1.3371844244758235</v>
      </c>
      <c r="CZ11" s="5">
        <f t="shared" si="66"/>
        <v>1967</v>
      </c>
      <c r="DA11" s="30" t="s">
        <v>48</v>
      </c>
      <c r="DB11" s="9">
        <f t="shared" si="67"/>
        <v>0.40336655631728302</v>
      </c>
      <c r="DC11" s="9">
        <f t="shared" si="68"/>
        <v>0.38051750380517502</v>
      </c>
      <c r="DD11" s="9">
        <f t="shared" si="69"/>
        <v>0.42412655701550028</v>
      </c>
      <c r="DE11" s="9">
        <f t="shared" si="70"/>
        <v>0.38334703792961977</v>
      </c>
      <c r="DF11" s="9">
        <f t="shared" si="71"/>
        <v>0.39896241010276828</v>
      </c>
      <c r="DG11" s="9">
        <f t="shared" si="72"/>
        <v>0.39874711680075814</v>
      </c>
      <c r="DH11" s="9">
        <f t="shared" si="73"/>
        <v>0.38685946220192791</v>
      </c>
      <c r="DI11" s="9">
        <f t="shared" si="74"/>
        <v>0.36786415066659328</v>
      </c>
      <c r="DJ11" s="9">
        <f t="shared" si="75"/>
        <v>0.3923251969797088</v>
      </c>
      <c r="DL11" s="5">
        <f t="shared" si="76"/>
        <v>1967</v>
      </c>
      <c r="DM11" s="30" t="s">
        <v>32</v>
      </c>
      <c r="DN11" s="9">
        <f t="shared" si="77"/>
        <v>0.41681210819452574</v>
      </c>
      <c r="DO11" s="9">
        <f t="shared" si="78"/>
        <v>0.39320142059868085</v>
      </c>
      <c r="DP11" s="9">
        <f t="shared" si="79"/>
        <v>0.43826410891601697</v>
      </c>
      <c r="DQ11" s="9">
        <f t="shared" si="80"/>
        <v>0.39612527252727375</v>
      </c>
      <c r="DR11" s="9">
        <f t="shared" si="81"/>
        <v>0.41226115710619393</v>
      </c>
      <c r="DS11" s="9">
        <f t="shared" si="82"/>
        <v>0.41203868736078342</v>
      </c>
      <c r="DT11" s="9">
        <f t="shared" si="83"/>
        <v>0.39975477760865891</v>
      </c>
      <c r="DU11" s="9">
        <f t="shared" si="84"/>
        <v>0.3801262890221464</v>
      </c>
      <c r="DV11" s="9">
        <f t="shared" si="85"/>
        <v>0.40540270354569913</v>
      </c>
      <c r="DW11" s="9"/>
      <c r="DX11" s="5">
        <f t="shared" si="25"/>
        <v>1967</v>
      </c>
      <c r="DY11" s="35" t="s">
        <v>37</v>
      </c>
      <c r="DZ11" s="2">
        <f t="shared" si="26"/>
        <v>0.967741935483871</v>
      </c>
      <c r="EB11" s="5">
        <f t="shared" si="27"/>
        <v>1967</v>
      </c>
      <c r="EC11" s="30" t="s">
        <v>48</v>
      </c>
      <c r="ED11" s="9">
        <f t="shared" si="28"/>
        <v>0.40336655631728296</v>
      </c>
      <c r="EE11" s="9">
        <f t="shared" si="29"/>
        <v>0.38051750380517502</v>
      </c>
      <c r="EF11" s="9">
        <f t="shared" si="30"/>
        <v>0.42412655701550028</v>
      </c>
      <c r="EG11" s="9">
        <f t="shared" si="31"/>
        <v>0.38334703792961977</v>
      </c>
      <c r="EH11" s="9">
        <f t="shared" si="32"/>
        <v>0.39896241010276834</v>
      </c>
      <c r="EI11" s="9">
        <f t="shared" si="33"/>
        <v>0.39874711680075814</v>
      </c>
      <c r="EJ11" s="9">
        <f t="shared" si="34"/>
        <v>0.38685946220192796</v>
      </c>
      <c r="EK11" s="9">
        <f t="shared" si="35"/>
        <v>0.36786415066659328</v>
      </c>
      <c r="EL11" s="9">
        <f t="shared" si="36"/>
        <v>0.39232519697970886</v>
      </c>
      <c r="EN11" s="34">
        <v>1967</v>
      </c>
      <c r="EO11" s="30" t="s">
        <v>32</v>
      </c>
      <c r="EZ11" s="34">
        <v>1967</v>
      </c>
      <c r="FA11" s="35" t="s">
        <v>37</v>
      </c>
      <c r="FD11" s="34">
        <v>1967</v>
      </c>
      <c r="FE11" s="30" t="s">
        <v>48</v>
      </c>
      <c r="FF11" s="55">
        <f t="shared" si="86"/>
        <v>0.33133048098808182</v>
      </c>
      <c r="FG11" s="55">
        <f t="shared" si="87"/>
        <v>0.31575623618566467</v>
      </c>
      <c r="FH11" s="55">
        <f t="shared" si="88"/>
        <v>0.34521007831707984</v>
      </c>
      <c r="FI11" s="55">
        <f t="shared" si="89"/>
        <v>0.31770213500670152</v>
      </c>
      <c r="FJ11" s="55">
        <f t="shared" si="90"/>
        <v>0.32835311383568649</v>
      </c>
      <c r="FK11" s="55">
        <f t="shared" si="91"/>
        <v>0.32820726924735072</v>
      </c>
      <c r="FL11" s="55">
        <f t="shared" si="92"/>
        <v>0.32011083181586808</v>
      </c>
      <c r="FM11" s="55">
        <f t="shared" si="93"/>
        <v>0.30699379615428291</v>
      </c>
      <c r="FN11" s="55">
        <f t="shared" si="94"/>
        <v>0.3238440678120621</v>
      </c>
    </row>
    <row r="12" spans="1:170" x14ac:dyDescent="0.2">
      <c r="A12" s="66">
        <f>IAI_2020_smelting!A10</f>
        <v>30682</v>
      </c>
      <c r="B12" s="66">
        <f>IAI_2020_smelting!B10</f>
        <v>31048</v>
      </c>
      <c r="C12" s="5" t="str">
        <f>IAI_2020_smelting!C10</f>
        <v>AC</v>
      </c>
      <c r="D12" s="5">
        <f>IAI_2020_smelting!D10</f>
        <v>15880</v>
      </c>
      <c r="E12" s="5">
        <f>IAI_2020_smelting!E10</f>
        <v>17325</v>
      </c>
      <c r="F12" s="5">
        <f>IAI_2020_smelting!F10</f>
        <v>16563</v>
      </c>
      <c r="G12" s="5">
        <f>IAI_2020_smelting!G10</f>
        <v>16357</v>
      </c>
      <c r="H12" s="5">
        <f>IAI_2020_smelting!H10</f>
        <v>16151</v>
      </c>
      <c r="I12" s="5">
        <f>IAI_2020_smelting!I10</f>
        <v>15867</v>
      </c>
      <c r="J12" s="5" t="str">
        <f>IAI_2020_smelting!J10</f>
        <v>ND</v>
      </c>
      <c r="K12" s="5" t="str">
        <f>IAI_2020_smelting!K10</f>
        <v>ND</v>
      </c>
      <c r="L12" s="5">
        <f>IAI_2020_smelting!L10</f>
        <v>16676</v>
      </c>
      <c r="O12" s="5">
        <v>1988</v>
      </c>
      <c r="P12" s="5" t="s">
        <v>23</v>
      </c>
      <c r="Q12" s="5" t="s">
        <v>17</v>
      </c>
      <c r="R12" s="6">
        <f>D20</f>
        <v>15608</v>
      </c>
      <c r="S12" s="6">
        <f t="shared" ref="S12:Z12" si="101">E20</f>
        <v>16640</v>
      </c>
      <c r="T12" s="6">
        <f t="shared" si="101"/>
        <v>16527</v>
      </c>
      <c r="U12" s="6">
        <f t="shared" si="101"/>
        <v>16067</v>
      </c>
      <c r="V12" s="6">
        <f t="shared" si="101"/>
        <v>16157</v>
      </c>
      <c r="W12" s="6">
        <f t="shared" si="101"/>
        <v>15702</v>
      </c>
      <c r="X12" s="6"/>
      <c r="Y12" s="6"/>
      <c r="Z12" s="6">
        <f t="shared" si="101"/>
        <v>16298</v>
      </c>
      <c r="AC12" s="5">
        <v>1968</v>
      </c>
      <c r="AD12" s="24" t="s">
        <v>39</v>
      </c>
      <c r="AE12" s="5" t="s">
        <v>23</v>
      </c>
      <c r="AF12" s="19">
        <f t="shared" si="1"/>
        <v>20565.11987183155</v>
      </c>
      <c r="AG12" s="20">
        <f>DOE_2007!N11</f>
        <v>21800</v>
      </c>
      <c r="AH12" s="19">
        <f t="shared" si="2"/>
        <v>19558.505464324542</v>
      </c>
      <c r="AI12" s="19">
        <f t="shared" si="3"/>
        <v>21639.091377238656</v>
      </c>
      <c r="AJ12" s="19">
        <f t="shared" si="4"/>
        <v>20792.138238828175</v>
      </c>
      <c r="AK12" s="19">
        <f t="shared" si="5"/>
        <v>20803.364421811522</v>
      </c>
      <c r="AL12" s="19">
        <f t="shared" si="6"/>
        <v>21442.622950819674</v>
      </c>
      <c r="AM12" s="19">
        <f t="shared" si="7"/>
        <v>22549.850448654037</v>
      </c>
      <c r="AN12" s="19">
        <f t="shared" si="8"/>
        <v>21143.891972306461</v>
      </c>
      <c r="AO12" s="19"/>
      <c r="AP12" s="5">
        <v>1968</v>
      </c>
      <c r="AQ12" s="56" t="s">
        <v>87</v>
      </c>
      <c r="AR12" s="53">
        <f t="shared" si="9"/>
        <v>74.03443153859358</v>
      </c>
      <c r="AS12" s="53">
        <f t="shared" si="10"/>
        <v>78.48</v>
      </c>
      <c r="AT12" s="53">
        <f t="shared" si="11"/>
        <v>70.410619671568355</v>
      </c>
      <c r="AU12" s="53">
        <f t="shared" si="12"/>
        <v>77.900728958059162</v>
      </c>
      <c r="AV12" s="53">
        <f t="shared" si="13"/>
        <v>74.851697659781422</v>
      </c>
      <c r="AW12" s="53">
        <f t="shared" si="14"/>
        <v>74.892111918521479</v>
      </c>
      <c r="AX12" s="53">
        <f t="shared" si="15"/>
        <v>77.193442622950826</v>
      </c>
      <c r="AY12" s="53">
        <f t="shared" si="16"/>
        <v>81.179461615154537</v>
      </c>
      <c r="AZ12" s="53">
        <f t="shared" si="17"/>
        <v>76.118011100303264</v>
      </c>
      <c r="BA12" s="19"/>
      <c r="BB12" s="29">
        <f>Balomenos_2011!$B$13</f>
        <v>0.8</v>
      </c>
      <c r="BC12" s="29">
        <f>Balomenos_2011!$B$16</f>
        <v>15.37</v>
      </c>
      <c r="BD12" s="23">
        <f>Balomenos_2011!$B$2</f>
        <v>30</v>
      </c>
      <c r="BE12" s="23">
        <f>Obaidat_2018!$X$6/1000</f>
        <v>22.435200000000002</v>
      </c>
      <c r="BF12" s="34">
        <f>ChemEnergy!$B$2</f>
        <v>31</v>
      </c>
      <c r="BG12" s="34"/>
      <c r="BH12" s="34">
        <v>1968</v>
      </c>
      <c r="BI12" s="53" t="s">
        <v>32</v>
      </c>
      <c r="BJ12" s="54">
        <f t="shared" si="39"/>
        <v>0.30303737779501561</v>
      </c>
      <c r="BK12" s="54">
        <f t="shared" si="40"/>
        <v>0.28587155963302752</v>
      </c>
      <c r="BL12" s="54">
        <f t="shared" si="41"/>
        <v>0.31863375304250141</v>
      </c>
      <c r="BM12" s="54">
        <f t="shared" si="42"/>
        <v>0.28799730503265059</v>
      </c>
      <c r="BN12" s="54">
        <f t="shared" si="43"/>
        <v>0.29972867284818661</v>
      </c>
      <c r="BO12" s="54">
        <f t="shared" si="44"/>
        <v>0.29956692935042706</v>
      </c>
      <c r="BP12" s="54">
        <f t="shared" si="45"/>
        <v>0.29063608562691129</v>
      </c>
      <c r="BQ12" s="54">
        <f t="shared" si="46"/>
        <v>0.27636546921631483</v>
      </c>
      <c r="BR12" s="54">
        <f t="shared" si="47"/>
        <v>0.29474233070063255</v>
      </c>
      <c r="BS12" s="34"/>
      <c r="BT12" s="34">
        <v>1968</v>
      </c>
      <c r="BU12" s="36" t="s">
        <v>37</v>
      </c>
      <c r="BV12" s="48">
        <f>1-(298.15/Obaidat_2018!$W$9)</f>
        <v>0.75822081660787422</v>
      </c>
      <c r="BW12" s="34"/>
      <c r="BX12" s="34">
        <v>1968</v>
      </c>
      <c r="BY12" s="30" t="s">
        <v>48</v>
      </c>
      <c r="BZ12" s="54">
        <f t="shared" si="48"/>
        <v>0.22976924805444562</v>
      </c>
      <c r="CA12" s="54">
        <f t="shared" si="49"/>
        <v>0.21675376738992072</v>
      </c>
      <c r="CB12" s="54">
        <f t="shared" si="50"/>
        <v>0.24159474443071716</v>
      </c>
      <c r="CC12" s="54">
        <f t="shared" si="51"/>
        <v>0.21836555180272338</v>
      </c>
      <c r="CD12" s="54">
        <f t="shared" si="52"/>
        <v>0.22726051908774642</v>
      </c>
      <c r="CE12" s="54">
        <f t="shared" si="53"/>
        <v>0.22713788180079417</v>
      </c>
      <c r="CF12" s="54">
        <f t="shared" si="54"/>
        <v>0.22036633017975274</v>
      </c>
      <c r="CG12" s="54">
        <f t="shared" si="55"/>
        <v>0.20954605175141255</v>
      </c>
      <c r="CH12" s="54">
        <f t="shared" si="56"/>
        <v>0.22347977067274172</v>
      </c>
      <c r="CJ12" s="5">
        <f t="shared" si="20"/>
        <v>1968</v>
      </c>
      <c r="CK12" s="5" t="s">
        <v>32</v>
      </c>
      <c r="CL12" s="9">
        <f t="shared" si="57"/>
        <v>0.30303737779501561</v>
      </c>
      <c r="CM12" s="9">
        <f t="shared" si="58"/>
        <v>0.28587155963302752</v>
      </c>
      <c r="CN12" s="9">
        <f t="shared" si="59"/>
        <v>0.31863375304250141</v>
      </c>
      <c r="CO12" s="9">
        <f t="shared" si="60"/>
        <v>0.28799730503265059</v>
      </c>
      <c r="CP12" s="9">
        <f t="shared" si="61"/>
        <v>0.29972867284818661</v>
      </c>
      <c r="CQ12" s="9">
        <f t="shared" si="62"/>
        <v>0.29956692935042706</v>
      </c>
      <c r="CR12" s="9">
        <f t="shared" si="63"/>
        <v>0.29063608562691129</v>
      </c>
      <c r="CS12" s="9">
        <f t="shared" si="64"/>
        <v>0.27636546921631483</v>
      </c>
      <c r="CT12" s="9">
        <f t="shared" si="65"/>
        <v>0.29474233070063255</v>
      </c>
      <c r="CV12" s="5">
        <v>1968</v>
      </c>
      <c r="CW12" s="25" t="s">
        <v>37</v>
      </c>
      <c r="CX12" s="5">
        <f t="shared" si="22"/>
        <v>1.3371844244758235</v>
      </c>
      <c r="CZ12" s="5">
        <f t="shared" si="66"/>
        <v>1968</v>
      </c>
      <c r="DA12" s="30" t="s">
        <v>48</v>
      </c>
      <c r="DB12" s="9">
        <f t="shared" si="67"/>
        <v>0.40521686162149062</v>
      </c>
      <c r="DC12" s="9">
        <f t="shared" si="68"/>
        <v>0.38226299694189597</v>
      </c>
      <c r="DD12" s="9">
        <f t="shared" si="69"/>
        <v>0.42607209168070892</v>
      </c>
      <c r="DE12" s="9">
        <f t="shared" si="70"/>
        <v>0.38510551058067305</v>
      </c>
      <c r="DF12" s="9">
        <f t="shared" si="71"/>
        <v>0.40079251290140477</v>
      </c>
      <c r="DG12" s="9">
        <f t="shared" si="72"/>
        <v>0.40057623201544051</v>
      </c>
      <c r="DH12" s="9">
        <f t="shared" si="73"/>
        <v>0.38863404689092756</v>
      </c>
      <c r="DI12" s="9">
        <f t="shared" si="74"/>
        <v>0.36955160089900885</v>
      </c>
      <c r="DJ12" s="9">
        <f t="shared" si="75"/>
        <v>0.39412485384658819</v>
      </c>
      <c r="DL12" s="5">
        <f t="shared" si="76"/>
        <v>1968</v>
      </c>
      <c r="DM12" s="30" t="s">
        <v>32</v>
      </c>
      <c r="DN12" s="9">
        <f t="shared" si="77"/>
        <v>0.41872409034220703</v>
      </c>
      <c r="DO12" s="9">
        <f t="shared" si="78"/>
        <v>0.39500509683995921</v>
      </c>
      <c r="DP12" s="9">
        <f t="shared" si="79"/>
        <v>0.44027449473673258</v>
      </c>
      <c r="DQ12" s="9">
        <f t="shared" si="80"/>
        <v>0.39794236093336222</v>
      </c>
      <c r="DR12" s="9">
        <f t="shared" si="81"/>
        <v>0.41415226333145166</v>
      </c>
      <c r="DS12" s="9">
        <f t="shared" si="82"/>
        <v>0.41392877308262188</v>
      </c>
      <c r="DT12" s="9">
        <f t="shared" si="83"/>
        <v>0.40158851512062516</v>
      </c>
      <c r="DU12" s="9">
        <f t="shared" si="84"/>
        <v>0.3818699875956425</v>
      </c>
      <c r="DV12" s="9">
        <f t="shared" si="85"/>
        <v>0.40726234897480779</v>
      </c>
      <c r="DW12" s="9"/>
      <c r="DX12" s="5">
        <f t="shared" si="25"/>
        <v>1968</v>
      </c>
      <c r="DY12" s="35" t="s">
        <v>37</v>
      </c>
      <c r="DZ12" s="2">
        <f t="shared" si="26"/>
        <v>0.967741935483871</v>
      </c>
      <c r="EB12" s="5">
        <f t="shared" si="27"/>
        <v>1968</v>
      </c>
      <c r="EC12" s="30" t="s">
        <v>48</v>
      </c>
      <c r="ED12" s="9">
        <f t="shared" si="28"/>
        <v>0.40521686162149068</v>
      </c>
      <c r="EE12" s="9">
        <f t="shared" si="29"/>
        <v>0.38226299694189603</v>
      </c>
      <c r="EF12" s="9">
        <f t="shared" si="30"/>
        <v>0.42607209168070898</v>
      </c>
      <c r="EG12" s="9">
        <f t="shared" si="31"/>
        <v>0.3851055105806731</v>
      </c>
      <c r="EH12" s="9">
        <f t="shared" si="32"/>
        <v>0.40079251290140483</v>
      </c>
      <c r="EI12" s="9">
        <f t="shared" si="33"/>
        <v>0.40057623201544057</v>
      </c>
      <c r="EJ12" s="9">
        <f t="shared" si="34"/>
        <v>0.38863404689092756</v>
      </c>
      <c r="EK12" s="9">
        <f t="shared" si="35"/>
        <v>0.3695516008990089</v>
      </c>
      <c r="EL12" s="9">
        <f t="shared" si="36"/>
        <v>0.39412485384658819</v>
      </c>
      <c r="EN12" s="34">
        <v>1968</v>
      </c>
      <c r="EO12" s="30" t="s">
        <v>32</v>
      </c>
      <c r="EZ12" s="34">
        <v>1968</v>
      </c>
      <c r="FA12" s="35" t="s">
        <v>37</v>
      </c>
      <c r="FD12" s="34">
        <v>1968</v>
      </c>
      <c r="FE12" s="30" t="s">
        <v>48</v>
      </c>
      <c r="FF12" s="55">
        <f t="shared" si="86"/>
        <v>0.33257789543482269</v>
      </c>
      <c r="FG12" s="55">
        <f t="shared" si="87"/>
        <v>0.31695721077654515</v>
      </c>
      <c r="FH12" s="55">
        <f t="shared" si="88"/>
        <v>0.3464978665410442</v>
      </c>
      <c r="FI12" s="55">
        <f t="shared" si="89"/>
        <v>0.31890897766270432</v>
      </c>
      <c r="FJ12" s="55">
        <f t="shared" si="90"/>
        <v>0.32959174319219176</v>
      </c>
      <c r="FK12" s="55">
        <f t="shared" si="91"/>
        <v>0.32944546714272044</v>
      </c>
      <c r="FL12" s="55">
        <f t="shared" si="92"/>
        <v>0.32132491216241127</v>
      </c>
      <c r="FM12" s="55">
        <f t="shared" si="93"/>
        <v>0.30816811415554718</v>
      </c>
      <c r="FN12" s="55">
        <f t="shared" si="94"/>
        <v>0.32506930902860703</v>
      </c>
    </row>
    <row r="13" spans="1:170" x14ac:dyDescent="0.2">
      <c r="A13" s="66">
        <f>IAI_2020_smelting!A11</f>
        <v>30682</v>
      </c>
      <c r="B13" s="66">
        <f>IAI_2020_smelting!B11</f>
        <v>31048</v>
      </c>
      <c r="C13" s="5" t="str">
        <f>IAI_2020_smelting!C11</f>
        <v>DC</v>
      </c>
      <c r="D13" s="5" t="str">
        <f>IAI_2020_smelting!D11</f>
        <v>ND</v>
      </c>
      <c r="E13" s="5" t="str">
        <f>IAI_2020_smelting!E11</f>
        <v>ND</v>
      </c>
      <c r="F13" s="5" t="str">
        <f>IAI_2020_smelting!F11</f>
        <v>ND</v>
      </c>
      <c r="G13" s="5" t="str">
        <f>IAI_2020_smelting!G11</f>
        <v>ND</v>
      </c>
      <c r="H13" s="5" t="str">
        <f>IAI_2020_smelting!H11</f>
        <v>ND</v>
      </c>
      <c r="I13" s="5" t="str">
        <f>IAI_2020_smelting!I11</f>
        <v>ND</v>
      </c>
      <c r="J13" s="5" t="str">
        <f>IAI_2020_smelting!J11</f>
        <v>ND</v>
      </c>
      <c r="K13" s="5" t="str">
        <f>IAI_2020_smelting!K11</f>
        <v>ND</v>
      </c>
      <c r="L13" s="5" t="str">
        <f>IAI_2020_smelting!L11</f>
        <v>ND</v>
      </c>
      <c r="O13" s="5">
        <v>1989</v>
      </c>
      <c r="P13" s="5" t="s">
        <v>23</v>
      </c>
      <c r="Q13" s="5" t="s">
        <v>17</v>
      </c>
      <c r="R13" s="6">
        <f>D22</f>
        <v>15763</v>
      </c>
      <c r="S13" s="6">
        <f t="shared" ref="S13:Z13" si="102">E22</f>
        <v>16856</v>
      </c>
      <c r="T13" s="6">
        <f t="shared" si="102"/>
        <v>16264</v>
      </c>
      <c r="U13" s="6">
        <f t="shared" si="102"/>
        <v>15867</v>
      </c>
      <c r="V13" s="6">
        <f t="shared" si="102"/>
        <v>15990</v>
      </c>
      <c r="W13" s="6">
        <f t="shared" si="102"/>
        <v>15265</v>
      </c>
      <c r="X13" s="6"/>
      <c r="Y13" s="6"/>
      <c r="Z13" s="6">
        <f t="shared" si="102"/>
        <v>16253</v>
      </c>
      <c r="AC13" s="5">
        <v>1969</v>
      </c>
      <c r="AD13" s="24" t="s">
        <v>39</v>
      </c>
      <c r="AE13" s="5" t="s">
        <v>23</v>
      </c>
      <c r="AF13" s="19">
        <f t="shared" si="1"/>
        <v>20376.449047319333</v>
      </c>
      <c r="AG13" s="20">
        <f>DOE_2007!N12</f>
        <v>21600</v>
      </c>
      <c r="AH13" s="19">
        <f t="shared" si="2"/>
        <v>19379.06963437661</v>
      </c>
      <c r="AI13" s="19">
        <f t="shared" si="3"/>
        <v>21440.567603135551</v>
      </c>
      <c r="AJ13" s="19">
        <f t="shared" si="4"/>
        <v>20601.384677004062</v>
      </c>
      <c r="AK13" s="19">
        <f t="shared" si="5"/>
        <v>20612.507867482978</v>
      </c>
      <c r="AL13" s="19">
        <f t="shared" si="6"/>
        <v>21245.901639344262</v>
      </c>
      <c r="AM13" s="19">
        <f t="shared" si="7"/>
        <v>22342.971086739781</v>
      </c>
      <c r="AN13" s="19">
        <f t="shared" si="8"/>
        <v>20949.91131201007</v>
      </c>
      <c r="AO13" s="19"/>
      <c r="AP13" s="5">
        <v>1969</v>
      </c>
      <c r="AQ13" s="56" t="s">
        <v>87</v>
      </c>
      <c r="AR13" s="53">
        <f t="shared" si="9"/>
        <v>73.355216570349597</v>
      </c>
      <c r="AS13" s="53">
        <f t="shared" si="10"/>
        <v>77.759999999999991</v>
      </c>
      <c r="AT13" s="53">
        <f t="shared" si="11"/>
        <v>69.764650683755789</v>
      </c>
      <c r="AU13" s="53">
        <f t="shared" si="12"/>
        <v>77.18604337128798</v>
      </c>
      <c r="AV13" s="53">
        <f t="shared" si="13"/>
        <v>74.164984837214618</v>
      </c>
      <c r="AW13" s="53">
        <f t="shared" si="14"/>
        <v>74.205028322938716</v>
      </c>
      <c r="AX13" s="53">
        <f t="shared" si="15"/>
        <v>76.485245901639345</v>
      </c>
      <c r="AY13" s="53">
        <f t="shared" si="16"/>
        <v>80.434695912263209</v>
      </c>
      <c r="AZ13" s="53">
        <f t="shared" si="17"/>
        <v>75.419680723236254</v>
      </c>
      <c r="BA13" s="19"/>
      <c r="BB13" s="29">
        <f>Balomenos_2011!$B$13</f>
        <v>0.8</v>
      </c>
      <c r="BC13" s="29">
        <f>Balomenos_2011!$B$16</f>
        <v>15.37</v>
      </c>
      <c r="BD13" s="23">
        <f>Balomenos_2011!$B$2</f>
        <v>30</v>
      </c>
      <c r="BE13" s="23">
        <f>Obaidat_2018!$X$6/1000</f>
        <v>22.435200000000002</v>
      </c>
      <c r="BF13" s="34">
        <f>ChemEnergy!$B$2</f>
        <v>31</v>
      </c>
      <c r="BG13" s="34"/>
      <c r="BH13" s="34">
        <v>1969</v>
      </c>
      <c r="BI13" s="53" t="s">
        <v>32</v>
      </c>
      <c r="BJ13" s="54">
        <f t="shared" si="39"/>
        <v>0.30584327944126577</v>
      </c>
      <c r="BK13" s="54">
        <f t="shared" si="40"/>
        <v>0.28851851851851856</v>
      </c>
      <c r="BL13" s="54">
        <f t="shared" si="41"/>
        <v>0.32158406557067276</v>
      </c>
      <c r="BM13" s="54">
        <f t="shared" si="42"/>
        <v>0.29066394674591589</v>
      </c>
      <c r="BN13" s="54">
        <f t="shared" si="43"/>
        <v>0.30250393833752171</v>
      </c>
      <c r="BO13" s="54">
        <f t="shared" si="44"/>
        <v>0.30234069721478285</v>
      </c>
      <c r="BP13" s="54">
        <f t="shared" si="45"/>
        <v>0.29332716049382718</v>
      </c>
      <c r="BQ13" s="54">
        <f t="shared" si="46"/>
        <v>0.27892440874609553</v>
      </c>
      <c r="BR13" s="54">
        <f t="shared" si="47"/>
        <v>0.29747142635526802</v>
      </c>
      <c r="BS13" s="34"/>
      <c r="BT13" s="34">
        <v>1969</v>
      </c>
      <c r="BU13" s="36" t="s">
        <v>37</v>
      </c>
      <c r="BV13" s="48">
        <f>1-(298.15/Obaidat_2018!$W$9)</f>
        <v>0.75822081660787422</v>
      </c>
      <c r="BW13" s="34"/>
      <c r="BX13" s="34">
        <v>1969</v>
      </c>
      <c r="BY13" s="30" t="s">
        <v>48</v>
      </c>
      <c r="BZ13" s="54">
        <f t="shared" si="48"/>
        <v>0.2318967410919868</v>
      </c>
      <c r="CA13" s="54">
        <f t="shared" si="49"/>
        <v>0.21876074671760523</v>
      </c>
      <c r="CB13" s="54">
        <f t="shared" si="50"/>
        <v>0.24383173280507567</v>
      </c>
      <c r="CC13" s="54">
        <f t="shared" si="51"/>
        <v>0.220387455060156</v>
      </c>
      <c r="CD13" s="54">
        <f t="shared" si="52"/>
        <v>0.22936478315337375</v>
      </c>
      <c r="CE13" s="54">
        <f t="shared" si="53"/>
        <v>0.22924101033598671</v>
      </c>
      <c r="CF13" s="54">
        <f t="shared" si="54"/>
        <v>0.22240675916289862</v>
      </c>
      <c r="CG13" s="54">
        <f t="shared" si="55"/>
        <v>0.21148629297133303</v>
      </c>
      <c r="CH13" s="54">
        <f t="shared" si="56"/>
        <v>0.22554902780860042</v>
      </c>
      <c r="CJ13" s="5">
        <f t="shared" si="20"/>
        <v>1969</v>
      </c>
      <c r="CK13" s="5" t="s">
        <v>32</v>
      </c>
      <c r="CL13" s="9">
        <f t="shared" si="57"/>
        <v>0.30584327944126577</v>
      </c>
      <c r="CM13" s="9">
        <f t="shared" si="58"/>
        <v>0.28851851851851856</v>
      </c>
      <c r="CN13" s="9">
        <f t="shared" si="59"/>
        <v>0.32158406557067276</v>
      </c>
      <c r="CO13" s="9">
        <f t="shared" si="60"/>
        <v>0.29066394674591589</v>
      </c>
      <c r="CP13" s="9">
        <f t="shared" si="61"/>
        <v>0.30250393833752171</v>
      </c>
      <c r="CQ13" s="9">
        <f t="shared" si="62"/>
        <v>0.30234069721478285</v>
      </c>
      <c r="CR13" s="9">
        <f t="shared" si="63"/>
        <v>0.29332716049382718</v>
      </c>
      <c r="CS13" s="9">
        <f t="shared" si="64"/>
        <v>0.27892440874609553</v>
      </c>
      <c r="CT13" s="9">
        <f t="shared" si="65"/>
        <v>0.29747142635526802</v>
      </c>
      <c r="CV13" s="5">
        <v>1969</v>
      </c>
      <c r="CW13" s="25" t="s">
        <v>37</v>
      </c>
      <c r="CX13" s="5">
        <f t="shared" si="22"/>
        <v>1.3371844244758235</v>
      </c>
      <c r="CZ13" s="5">
        <f t="shared" si="66"/>
        <v>1969</v>
      </c>
      <c r="DA13" s="30" t="s">
        <v>48</v>
      </c>
      <c r="DB13" s="9">
        <f t="shared" si="67"/>
        <v>0.40896886959946743</v>
      </c>
      <c r="DC13" s="9">
        <f t="shared" si="68"/>
        <v>0.38580246913580246</v>
      </c>
      <c r="DD13" s="9">
        <f t="shared" si="69"/>
        <v>0.43001720364071555</v>
      </c>
      <c r="DE13" s="9">
        <f t="shared" si="70"/>
        <v>0.38867130234530894</v>
      </c>
      <c r="DF13" s="9">
        <f t="shared" si="71"/>
        <v>0.40450355468752897</v>
      </c>
      <c r="DG13" s="9">
        <f t="shared" si="72"/>
        <v>0.40428527120076863</v>
      </c>
      <c r="DH13" s="9">
        <f t="shared" si="73"/>
        <v>0.39223251028806583</v>
      </c>
      <c r="DI13" s="9">
        <f t="shared" si="74"/>
        <v>0.37297337498140709</v>
      </c>
      <c r="DJ13" s="9">
        <f t="shared" si="75"/>
        <v>0.3977741580488714</v>
      </c>
      <c r="DL13" s="5">
        <f t="shared" si="76"/>
        <v>1969</v>
      </c>
      <c r="DM13" s="30" t="s">
        <v>32</v>
      </c>
      <c r="DN13" s="9">
        <f t="shared" si="77"/>
        <v>0.42260116525278307</v>
      </c>
      <c r="DO13" s="9">
        <f t="shared" si="78"/>
        <v>0.39866255144032925</v>
      </c>
      <c r="DP13" s="9">
        <f t="shared" si="79"/>
        <v>0.44435111042873943</v>
      </c>
      <c r="DQ13" s="9">
        <f t="shared" si="80"/>
        <v>0.40162701242348592</v>
      </c>
      <c r="DR13" s="9">
        <f t="shared" si="81"/>
        <v>0.41798700651044662</v>
      </c>
      <c r="DS13" s="9">
        <f t="shared" si="82"/>
        <v>0.41776144690746098</v>
      </c>
      <c r="DT13" s="9">
        <f t="shared" si="83"/>
        <v>0.40530692729766804</v>
      </c>
      <c r="DU13" s="9">
        <f t="shared" si="84"/>
        <v>0.38540582081412067</v>
      </c>
      <c r="DV13" s="9">
        <f t="shared" si="85"/>
        <v>0.41103329665050048</v>
      </c>
      <c r="DW13" s="9"/>
      <c r="DX13" s="5">
        <f t="shared" si="25"/>
        <v>1969</v>
      </c>
      <c r="DY13" s="35" t="s">
        <v>37</v>
      </c>
      <c r="DZ13" s="2">
        <f t="shared" si="26"/>
        <v>0.967741935483871</v>
      </c>
      <c r="EB13" s="5">
        <f t="shared" si="27"/>
        <v>1969</v>
      </c>
      <c r="EC13" s="30" t="s">
        <v>48</v>
      </c>
      <c r="ED13" s="9">
        <f t="shared" si="28"/>
        <v>0.40896886959946749</v>
      </c>
      <c r="EE13" s="9">
        <f t="shared" si="29"/>
        <v>0.38580246913580252</v>
      </c>
      <c r="EF13" s="9">
        <f t="shared" si="30"/>
        <v>0.43001720364071561</v>
      </c>
      <c r="EG13" s="9">
        <f t="shared" si="31"/>
        <v>0.38867130234530894</v>
      </c>
      <c r="EH13" s="9">
        <f t="shared" si="32"/>
        <v>0.40450355468752902</v>
      </c>
      <c r="EI13" s="9">
        <f t="shared" si="33"/>
        <v>0.40428527120076868</v>
      </c>
      <c r="EJ13" s="9">
        <f t="shared" si="34"/>
        <v>0.39223251028806588</v>
      </c>
      <c r="EK13" s="9">
        <f t="shared" si="35"/>
        <v>0.37297337498140709</v>
      </c>
      <c r="EL13" s="9">
        <f t="shared" si="36"/>
        <v>0.39777415804887145</v>
      </c>
      <c r="EN13" s="34">
        <v>1969</v>
      </c>
      <c r="EO13" s="30" t="s">
        <v>32</v>
      </c>
      <c r="EZ13" s="34">
        <v>1969</v>
      </c>
      <c r="FA13" s="35" t="s">
        <v>37</v>
      </c>
      <c r="FD13" s="34">
        <v>1969</v>
      </c>
      <c r="FE13" s="30" t="s">
        <v>48</v>
      </c>
      <c r="FF13" s="55">
        <f t="shared" si="86"/>
        <v>0.33510111619138916</v>
      </c>
      <c r="FG13" s="55">
        <f t="shared" si="87"/>
        <v>0.31938677738741617</v>
      </c>
      <c r="FH13" s="55">
        <f t="shared" si="88"/>
        <v>0.34910248382112635</v>
      </c>
      <c r="FI13" s="55">
        <f t="shared" si="89"/>
        <v>0.32135037986439147</v>
      </c>
      <c r="FJ13" s="55">
        <f t="shared" si="90"/>
        <v>0.33209724952144043</v>
      </c>
      <c r="FK13" s="55">
        <f t="shared" si="91"/>
        <v>0.33195010343787068</v>
      </c>
      <c r="FL13" s="55">
        <f t="shared" si="92"/>
        <v>0.32378091178827911</v>
      </c>
      <c r="FM13" s="55">
        <f t="shared" si="93"/>
        <v>0.31054391007292365</v>
      </c>
      <c r="FN13" s="55">
        <f t="shared" si="94"/>
        <v>0.32754781721156295</v>
      </c>
    </row>
    <row r="14" spans="1:170" x14ac:dyDescent="0.2">
      <c r="A14" s="66">
        <f>IAI_2020_smelting!A12</f>
        <v>31048</v>
      </c>
      <c r="B14" s="66">
        <f>IAI_2020_smelting!B12</f>
        <v>31413</v>
      </c>
      <c r="C14" s="5" t="str">
        <f>IAI_2020_smelting!C12</f>
        <v>AC</v>
      </c>
      <c r="D14" s="5">
        <f>IAI_2020_smelting!D12</f>
        <v>16393</v>
      </c>
      <c r="E14" s="5">
        <f>IAI_2020_smelting!E12</f>
        <v>16955</v>
      </c>
      <c r="F14" s="5">
        <f>IAI_2020_smelting!F12</f>
        <v>16876</v>
      </c>
      <c r="G14" s="5">
        <f>IAI_2020_smelting!G12</f>
        <v>16284</v>
      </c>
      <c r="H14" s="5">
        <f>IAI_2020_smelting!H12</f>
        <v>16290</v>
      </c>
      <c r="I14" s="5">
        <f>IAI_2020_smelting!I12</f>
        <v>15902</v>
      </c>
      <c r="J14" s="5" t="str">
        <f>IAI_2020_smelting!J12</f>
        <v>ND</v>
      </c>
      <c r="K14" s="5" t="str">
        <f>IAI_2020_smelting!K12</f>
        <v>ND</v>
      </c>
      <c r="L14" s="5">
        <f>IAI_2020_smelting!L12</f>
        <v>16580</v>
      </c>
      <c r="O14" s="5">
        <v>1990</v>
      </c>
      <c r="P14" s="5" t="s">
        <v>23</v>
      </c>
      <c r="Q14" s="5" t="s">
        <v>17</v>
      </c>
      <c r="R14" s="6">
        <f>D24</f>
        <v>15590</v>
      </c>
      <c r="S14" s="6">
        <f t="shared" ref="S14:Z14" si="103">E24</f>
        <v>16443</v>
      </c>
      <c r="T14" s="6">
        <f t="shared" si="103"/>
        <v>16080</v>
      </c>
      <c r="U14" s="6">
        <f t="shared" si="103"/>
        <v>16067</v>
      </c>
      <c r="V14" s="6">
        <f t="shared" si="103"/>
        <v>15897</v>
      </c>
      <c r="W14" s="6">
        <f t="shared" si="103"/>
        <v>15397</v>
      </c>
      <c r="X14" s="6"/>
      <c r="Y14" s="6"/>
      <c r="Z14" s="6">
        <f t="shared" si="103"/>
        <v>16083</v>
      </c>
      <c r="AC14" s="5">
        <v>1970</v>
      </c>
      <c r="AD14" s="24" t="s">
        <v>39</v>
      </c>
      <c r="AE14" s="5" t="s">
        <v>23</v>
      </c>
      <c r="AF14" s="19">
        <f t="shared" si="1"/>
        <v>20187.778222807119</v>
      </c>
      <c r="AG14" s="20">
        <f>DOE_2007!N13</f>
        <v>21400</v>
      </c>
      <c r="AH14" s="19">
        <f t="shared" si="2"/>
        <v>19199.633804428679</v>
      </c>
      <c r="AI14" s="19">
        <f t="shared" si="3"/>
        <v>21242.043829032442</v>
      </c>
      <c r="AJ14" s="19">
        <f t="shared" si="4"/>
        <v>20410.631115179949</v>
      </c>
      <c r="AK14" s="19">
        <f t="shared" si="5"/>
        <v>20421.651313154431</v>
      </c>
      <c r="AL14" s="19">
        <f t="shared" si="6"/>
        <v>21049.180327868853</v>
      </c>
      <c r="AM14" s="19">
        <f t="shared" si="7"/>
        <v>22136.091724825525</v>
      </c>
      <c r="AN14" s="19">
        <f t="shared" si="8"/>
        <v>20755.930651713679</v>
      </c>
      <c r="AO14" s="19"/>
      <c r="AP14" s="5">
        <v>1970</v>
      </c>
      <c r="AQ14" s="56" t="s">
        <v>87</v>
      </c>
      <c r="AR14" s="53">
        <f t="shared" si="9"/>
        <v>72.676001602105629</v>
      </c>
      <c r="AS14" s="53">
        <f t="shared" si="10"/>
        <v>77.039999999999992</v>
      </c>
      <c r="AT14" s="53">
        <f t="shared" si="11"/>
        <v>69.118681695943238</v>
      </c>
      <c r="AU14" s="53">
        <f t="shared" si="12"/>
        <v>76.471357784516783</v>
      </c>
      <c r="AV14" s="53">
        <f t="shared" si="13"/>
        <v>73.478272014647814</v>
      </c>
      <c r="AW14" s="53">
        <f t="shared" si="14"/>
        <v>73.517944727355953</v>
      </c>
      <c r="AX14" s="53">
        <f t="shared" si="15"/>
        <v>75.777049180327865</v>
      </c>
      <c r="AY14" s="53">
        <f t="shared" si="16"/>
        <v>79.68993020937188</v>
      </c>
      <c r="AZ14" s="53">
        <f t="shared" si="17"/>
        <v>74.721350346169245</v>
      </c>
      <c r="BA14" s="19"/>
      <c r="BB14" s="29">
        <f>Balomenos_2011!$B$13</f>
        <v>0.8</v>
      </c>
      <c r="BC14" s="29">
        <f>Balomenos_2011!$B$16</f>
        <v>15.37</v>
      </c>
      <c r="BD14" s="23">
        <f>Balomenos_2011!$B$2</f>
        <v>30</v>
      </c>
      <c r="BE14" s="23">
        <f>Obaidat_2018!$X$6/1000</f>
        <v>22.435200000000002</v>
      </c>
      <c r="BF14" s="34">
        <f>ChemEnergy!$B$2</f>
        <v>31</v>
      </c>
      <c r="BG14" s="34"/>
      <c r="BH14" s="34">
        <v>1970</v>
      </c>
      <c r="BI14" s="53" t="s">
        <v>32</v>
      </c>
      <c r="BJ14" s="54">
        <f t="shared" si="39"/>
        <v>0.30870162784725885</v>
      </c>
      <c r="BK14" s="54">
        <f t="shared" si="40"/>
        <v>0.29121495327102809</v>
      </c>
      <c r="BL14" s="54">
        <f t="shared" si="41"/>
        <v>0.32458952412740799</v>
      </c>
      <c r="BM14" s="54">
        <f t="shared" si="42"/>
        <v>0.29338043222952259</v>
      </c>
      <c r="BN14" s="54">
        <f t="shared" si="43"/>
        <v>0.30533107794815273</v>
      </c>
      <c r="BO14" s="54">
        <f t="shared" si="44"/>
        <v>0.30516631120744436</v>
      </c>
      <c r="BP14" s="54">
        <f t="shared" si="45"/>
        <v>0.29606853582554521</v>
      </c>
      <c r="BQ14" s="54">
        <f t="shared" si="46"/>
        <v>0.2815311789212927</v>
      </c>
      <c r="BR14" s="54">
        <f t="shared" si="47"/>
        <v>0.30025153314363506</v>
      </c>
      <c r="BS14" s="34"/>
      <c r="BT14" s="34">
        <v>1970</v>
      </c>
      <c r="BU14" s="36" t="s">
        <v>37</v>
      </c>
      <c r="BV14" s="48">
        <f>1-(298.15/Obaidat_2018!$W$9)</f>
        <v>0.75822081660787422</v>
      </c>
      <c r="BW14" s="34"/>
      <c r="BX14" s="34">
        <v>1970</v>
      </c>
      <c r="BY14" s="30" t="s">
        <v>48</v>
      </c>
      <c r="BZ14" s="54">
        <f t="shared" si="48"/>
        <v>0.23406400035452868</v>
      </c>
      <c r="CA14" s="54">
        <f t="shared" si="49"/>
        <v>0.22080523967758284</v>
      </c>
      <c r="CB14" s="54">
        <f t="shared" si="50"/>
        <v>0.24611053404624458</v>
      </c>
      <c r="CC14" s="54">
        <f t="shared" si="51"/>
        <v>0.22244715090183972</v>
      </c>
      <c r="CD14" s="54">
        <f t="shared" si="52"/>
        <v>0.23150837925761086</v>
      </c>
      <c r="CE14" s="54">
        <f t="shared" si="53"/>
        <v>0.23138344968492114</v>
      </c>
      <c r="CF14" s="54">
        <f t="shared" si="54"/>
        <v>0.22448532700554255</v>
      </c>
      <c r="CG14" s="54">
        <f t="shared" si="55"/>
        <v>0.2134628003822801</v>
      </c>
      <c r="CH14" s="54">
        <f t="shared" si="56"/>
        <v>0.2276569626479332</v>
      </c>
      <c r="CJ14" s="5">
        <f t="shared" si="20"/>
        <v>1970</v>
      </c>
      <c r="CK14" s="5" t="s">
        <v>32</v>
      </c>
      <c r="CL14" s="9">
        <f t="shared" si="57"/>
        <v>0.30870162784725885</v>
      </c>
      <c r="CM14" s="9">
        <f t="shared" si="58"/>
        <v>0.29121495327102809</v>
      </c>
      <c r="CN14" s="9">
        <f t="shared" si="59"/>
        <v>0.32458952412740799</v>
      </c>
      <c r="CO14" s="9">
        <f t="shared" si="60"/>
        <v>0.29338043222952259</v>
      </c>
      <c r="CP14" s="9">
        <f t="shared" si="61"/>
        <v>0.30533107794815273</v>
      </c>
      <c r="CQ14" s="9">
        <f t="shared" si="62"/>
        <v>0.30516631120744436</v>
      </c>
      <c r="CR14" s="9">
        <f t="shared" si="63"/>
        <v>0.29606853582554521</v>
      </c>
      <c r="CS14" s="9">
        <f t="shared" si="64"/>
        <v>0.2815311789212927</v>
      </c>
      <c r="CT14" s="9">
        <f t="shared" si="65"/>
        <v>0.30025153314363506</v>
      </c>
      <c r="CV14" s="5">
        <v>1970</v>
      </c>
      <c r="CW14" s="25" t="s">
        <v>37</v>
      </c>
      <c r="CX14" s="5">
        <f t="shared" si="22"/>
        <v>1.3371844244758235</v>
      </c>
      <c r="CZ14" s="5">
        <f t="shared" si="66"/>
        <v>1970</v>
      </c>
      <c r="DA14" s="30" t="s">
        <v>48</v>
      </c>
      <c r="DB14" s="9">
        <f t="shared" si="67"/>
        <v>0.41279100856768669</v>
      </c>
      <c r="DC14" s="9">
        <f t="shared" si="68"/>
        <v>0.38940809968847356</v>
      </c>
      <c r="DD14" s="9">
        <f t="shared" si="69"/>
        <v>0.4340360560111895</v>
      </c>
      <c r="DE14" s="9">
        <f t="shared" si="70"/>
        <v>0.39230374442330251</v>
      </c>
      <c r="DF14" s="9">
        <f t="shared" si="71"/>
        <v>0.40828396174068343</v>
      </c>
      <c r="DG14" s="9">
        <f t="shared" si="72"/>
        <v>0.40806363822133657</v>
      </c>
      <c r="DH14" s="9">
        <f t="shared" si="73"/>
        <v>0.39589823468328139</v>
      </c>
      <c r="DI14" s="9">
        <f t="shared" si="74"/>
        <v>0.37645910745786887</v>
      </c>
      <c r="DJ14" s="9">
        <f t="shared" si="75"/>
        <v>0.40149167354465531</v>
      </c>
      <c r="DL14" s="5">
        <f t="shared" si="76"/>
        <v>1970</v>
      </c>
      <c r="DM14" s="30" t="s">
        <v>32</v>
      </c>
      <c r="DN14" s="9">
        <f t="shared" si="77"/>
        <v>0.42655070885327628</v>
      </c>
      <c r="DO14" s="9">
        <f t="shared" si="78"/>
        <v>0.40238836967808933</v>
      </c>
      <c r="DP14" s="9">
        <f t="shared" si="79"/>
        <v>0.44850392454489585</v>
      </c>
      <c r="DQ14" s="9">
        <f t="shared" si="80"/>
        <v>0.4053805359040793</v>
      </c>
      <c r="DR14" s="9">
        <f t="shared" si="81"/>
        <v>0.42189342713203959</v>
      </c>
      <c r="DS14" s="9">
        <f t="shared" si="82"/>
        <v>0.42166575949538115</v>
      </c>
      <c r="DT14" s="9">
        <f t="shared" si="83"/>
        <v>0.40909484250605749</v>
      </c>
      <c r="DU14" s="9">
        <f t="shared" si="84"/>
        <v>0.38900774437313118</v>
      </c>
      <c r="DV14" s="9">
        <f t="shared" si="85"/>
        <v>0.41487472932947717</v>
      </c>
      <c r="DW14" s="9"/>
      <c r="DX14" s="5">
        <f t="shared" si="25"/>
        <v>1970</v>
      </c>
      <c r="DY14" s="35" t="s">
        <v>37</v>
      </c>
      <c r="DZ14" s="2">
        <f t="shared" si="26"/>
        <v>0.967741935483871</v>
      </c>
      <c r="EB14" s="5">
        <f t="shared" si="27"/>
        <v>1970</v>
      </c>
      <c r="EC14" s="30" t="s">
        <v>48</v>
      </c>
      <c r="ED14" s="9">
        <f t="shared" si="28"/>
        <v>0.41279100856768675</v>
      </c>
      <c r="EE14" s="9">
        <f t="shared" si="29"/>
        <v>0.38940809968847356</v>
      </c>
      <c r="EF14" s="9">
        <f t="shared" si="30"/>
        <v>0.43403605601118955</v>
      </c>
      <c r="EG14" s="9">
        <f t="shared" si="31"/>
        <v>0.39230374442330257</v>
      </c>
      <c r="EH14" s="9">
        <f t="shared" si="32"/>
        <v>0.40828396174068349</v>
      </c>
      <c r="EI14" s="9">
        <f t="shared" si="33"/>
        <v>0.40806363822133662</v>
      </c>
      <c r="EJ14" s="9">
        <f t="shared" si="34"/>
        <v>0.39589823468328145</v>
      </c>
      <c r="EK14" s="9">
        <f t="shared" si="35"/>
        <v>0.37645910745786887</v>
      </c>
      <c r="EL14" s="9">
        <f t="shared" si="36"/>
        <v>0.40149167354465531</v>
      </c>
      <c r="EN14" s="34">
        <v>1970</v>
      </c>
      <c r="EO14" s="30" t="s">
        <v>32</v>
      </c>
      <c r="EZ14" s="34">
        <v>1970</v>
      </c>
      <c r="FA14" s="35" t="s">
        <v>37</v>
      </c>
      <c r="FD14" s="34">
        <v>1970</v>
      </c>
      <c r="FE14" s="30" t="s">
        <v>48</v>
      </c>
      <c r="FF14" s="55">
        <f t="shared" si="86"/>
        <v>0.33766291627116968</v>
      </c>
      <c r="FG14" s="55">
        <f t="shared" si="87"/>
        <v>0.32185387833923401</v>
      </c>
      <c r="FH14" s="55">
        <f t="shared" si="88"/>
        <v>0.35174655538645699</v>
      </c>
      <c r="FI14" s="55">
        <f t="shared" si="89"/>
        <v>0.32382945066262747</v>
      </c>
      <c r="FJ14" s="55">
        <f t="shared" si="90"/>
        <v>0.33464114060222194</v>
      </c>
      <c r="FK14" s="55">
        <f t="shared" si="91"/>
        <v>0.33449311489071976</v>
      </c>
      <c r="FL14" s="55">
        <f t="shared" si="92"/>
        <v>0.32627474473012802</v>
      </c>
      <c r="FM14" s="55">
        <f t="shared" si="93"/>
        <v>0.31295662258960216</v>
      </c>
      <c r="FN14" s="55">
        <f t="shared" si="94"/>
        <v>0.33006441081293053</v>
      </c>
    </row>
    <row r="15" spans="1:170" x14ac:dyDescent="0.2">
      <c r="A15" s="66">
        <f>IAI_2020_smelting!A13</f>
        <v>31048</v>
      </c>
      <c r="B15" s="66">
        <f>IAI_2020_smelting!B13</f>
        <v>31413</v>
      </c>
      <c r="C15" s="5" t="str">
        <f>IAI_2020_smelting!C13</f>
        <v>DC</v>
      </c>
      <c r="D15" s="5" t="str">
        <f>IAI_2020_smelting!D13</f>
        <v>ND</v>
      </c>
      <c r="E15" s="5" t="str">
        <f>IAI_2020_smelting!E13</f>
        <v>ND</v>
      </c>
      <c r="F15" s="5" t="str">
        <f>IAI_2020_smelting!F13</f>
        <v>ND</v>
      </c>
      <c r="G15" s="5" t="str">
        <f>IAI_2020_smelting!G13</f>
        <v>ND</v>
      </c>
      <c r="H15" s="5" t="str">
        <f>IAI_2020_smelting!H13</f>
        <v>ND</v>
      </c>
      <c r="I15" s="5" t="str">
        <f>IAI_2020_smelting!I13</f>
        <v>ND</v>
      </c>
      <c r="J15" s="5" t="str">
        <f>IAI_2020_smelting!J13</f>
        <v>ND</v>
      </c>
      <c r="K15" s="5" t="str">
        <f>IAI_2020_smelting!K13</f>
        <v>ND</v>
      </c>
      <c r="L15" s="5" t="str">
        <f>IAI_2020_smelting!L13</f>
        <v>ND</v>
      </c>
      <c r="O15" s="5">
        <v>1991</v>
      </c>
      <c r="P15" s="5" t="s">
        <v>23</v>
      </c>
      <c r="Q15" s="5" t="s">
        <v>17</v>
      </c>
      <c r="R15" s="6">
        <f>D26</f>
        <v>15483</v>
      </c>
      <c r="S15" s="6">
        <f t="shared" ref="S15:Z15" si="104">E26</f>
        <v>16273</v>
      </c>
      <c r="T15" s="6">
        <f t="shared" si="104"/>
        <v>16140</v>
      </c>
      <c r="U15" s="6">
        <f t="shared" si="104"/>
        <v>15947</v>
      </c>
      <c r="V15" s="6">
        <f t="shared" si="104"/>
        <v>15732</v>
      </c>
      <c r="W15" s="6">
        <f t="shared" si="104"/>
        <v>15550</v>
      </c>
      <c r="X15" s="6"/>
      <c r="Y15" s="6"/>
      <c r="Z15" s="6">
        <f t="shared" si="104"/>
        <v>15984</v>
      </c>
      <c r="AC15" s="5">
        <v>1971</v>
      </c>
      <c r="AD15" s="24" t="s">
        <v>39</v>
      </c>
      <c r="AE15" s="5" t="s">
        <v>23</v>
      </c>
      <c r="AF15" s="19">
        <f t="shared" si="1"/>
        <v>19810.436573782685</v>
      </c>
      <c r="AG15" s="20">
        <f>DOE_2007!N14</f>
        <v>21000</v>
      </c>
      <c r="AH15" s="19">
        <f t="shared" si="2"/>
        <v>18840.762144532815</v>
      </c>
      <c r="AI15" s="19">
        <f t="shared" si="3"/>
        <v>20844.996280826228</v>
      </c>
      <c r="AJ15" s="19">
        <f t="shared" si="4"/>
        <v>20029.123991531727</v>
      </c>
      <c r="AK15" s="19">
        <f t="shared" si="5"/>
        <v>20039.938204497339</v>
      </c>
      <c r="AL15" s="19">
        <f t="shared" si="6"/>
        <v>20655.737704918032</v>
      </c>
      <c r="AM15" s="19">
        <f t="shared" si="7"/>
        <v>21722.333000997009</v>
      </c>
      <c r="AN15" s="19">
        <f t="shared" si="8"/>
        <v>20367.969331120901</v>
      </c>
      <c r="AO15" s="19"/>
      <c r="AP15" s="5">
        <v>1971</v>
      </c>
      <c r="AQ15" s="56" t="s">
        <v>87</v>
      </c>
      <c r="AR15" s="53">
        <f t="shared" si="9"/>
        <v>71.317571665617663</v>
      </c>
      <c r="AS15" s="53">
        <f t="shared" si="10"/>
        <v>75.599999999999994</v>
      </c>
      <c r="AT15" s="53">
        <f t="shared" si="11"/>
        <v>67.826743720318134</v>
      </c>
      <c r="AU15" s="53">
        <f t="shared" si="12"/>
        <v>75.041986610974419</v>
      </c>
      <c r="AV15" s="53">
        <f t="shared" si="13"/>
        <v>72.10484636951422</v>
      </c>
      <c r="AW15" s="53">
        <f t="shared" si="14"/>
        <v>72.143777536190413</v>
      </c>
      <c r="AX15" s="53">
        <f t="shared" si="15"/>
        <v>74.360655737704917</v>
      </c>
      <c r="AY15" s="53">
        <f t="shared" si="16"/>
        <v>78.200398803589223</v>
      </c>
      <c r="AZ15" s="53">
        <f t="shared" si="17"/>
        <v>73.324689592035242</v>
      </c>
      <c r="BA15" s="19"/>
      <c r="BB15" s="29">
        <f>Balomenos_2011!$B$13</f>
        <v>0.8</v>
      </c>
      <c r="BC15" s="29">
        <f>Balomenos_2011!$B$16</f>
        <v>15.37</v>
      </c>
      <c r="BD15" s="23">
        <f>Balomenos_2011!$B$2</f>
        <v>30</v>
      </c>
      <c r="BE15" s="23">
        <f>Obaidat_2018!$X$6/1000</f>
        <v>22.435200000000002</v>
      </c>
      <c r="BF15" s="34">
        <f>ChemEnergy!$B$2</f>
        <v>31</v>
      </c>
      <c r="BG15" s="34"/>
      <c r="BH15" s="34">
        <v>1971</v>
      </c>
      <c r="BI15" s="53" t="s">
        <v>32</v>
      </c>
      <c r="BJ15" s="54">
        <f t="shared" si="39"/>
        <v>0.3145816588538734</v>
      </c>
      <c r="BK15" s="54">
        <f t="shared" si="40"/>
        <v>0.29676190476190478</v>
      </c>
      <c r="BL15" s="54">
        <f t="shared" si="41"/>
        <v>0.3307721817298348</v>
      </c>
      <c r="BM15" s="54">
        <f t="shared" si="42"/>
        <v>0.29896863093865633</v>
      </c>
      <c r="BN15" s="54">
        <f t="shared" si="43"/>
        <v>0.311146908004308</v>
      </c>
      <c r="BO15" s="54">
        <f t="shared" si="44"/>
        <v>0.31097900284949098</v>
      </c>
      <c r="BP15" s="54">
        <f t="shared" si="45"/>
        <v>0.30170793650793654</v>
      </c>
      <c r="BQ15" s="54">
        <f t="shared" si="46"/>
        <v>0.28689367756741257</v>
      </c>
      <c r="BR15" s="54">
        <f t="shared" si="47"/>
        <v>0.30597060996541858</v>
      </c>
      <c r="BS15" s="34"/>
      <c r="BT15" s="34">
        <v>1971</v>
      </c>
      <c r="BU15" s="36" t="s">
        <v>37</v>
      </c>
      <c r="BV15" s="48">
        <f>1-(298.15/Obaidat_2018!$W$9)</f>
        <v>0.75822081660787422</v>
      </c>
      <c r="BW15" s="34"/>
      <c r="BX15" s="34">
        <v>1971</v>
      </c>
      <c r="BY15" s="30" t="s">
        <v>48</v>
      </c>
      <c r="BZ15" s="54">
        <f t="shared" si="48"/>
        <v>0.23852236226604359</v>
      </c>
      <c r="CA15" s="54">
        <f t="shared" si="49"/>
        <v>0.22501105376667965</v>
      </c>
      <c r="CB15" s="54">
        <f t="shared" si="50"/>
        <v>0.25079835374236353</v>
      </c>
      <c r="CC15" s="54">
        <f t="shared" si="51"/>
        <v>0.22668423949044617</v>
      </c>
      <c r="CD15" s="54">
        <f t="shared" si="52"/>
        <v>0.23591806267204152</v>
      </c>
      <c r="CE15" s="54">
        <f t="shared" si="53"/>
        <v>0.2357907534884435</v>
      </c>
      <c r="CF15" s="54">
        <f t="shared" si="54"/>
        <v>0.2287612379961243</v>
      </c>
      <c r="CG15" s="54">
        <f t="shared" si="55"/>
        <v>0.21752875848479972</v>
      </c>
      <c r="CH15" s="54">
        <f t="shared" si="56"/>
        <v>0.23199328574598904</v>
      </c>
      <c r="CJ15" s="5">
        <f t="shared" si="20"/>
        <v>1971</v>
      </c>
      <c r="CK15" s="5" t="s">
        <v>32</v>
      </c>
      <c r="CL15" s="9">
        <f t="shared" si="57"/>
        <v>0.3145816588538734</v>
      </c>
      <c r="CM15" s="9">
        <f t="shared" si="58"/>
        <v>0.29676190476190478</v>
      </c>
      <c r="CN15" s="9">
        <f t="shared" si="59"/>
        <v>0.3307721817298348</v>
      </c>
      <c r="CO15" s="9">
        <f t="shared" si="60"/>
        <v>0.29896863093865633</v>
      </c>
      <c r="CP15" s="9">
        <f t="shared" si="61"/>
        <v>0.311146908004308</v>
      </c>
      <c r="CQ15" s="9">
        <f t="shared" si="62"/>
        <v>0.31097900284949098</v>
      </c>
      <c r="CR15" s="9">
        <f t="shared" si="63"/>
        <v>0.30170793650793654</v>
      </c>
      <c r="CS15" s="9">
        <f t="shared" si="64"/>
        <v>0.28689367756741257</v>
      </c>
      <c r="CT15" s="9">
        <f t="shared" si="65"/>
        <v>0.30597060996541858</v>
      </c>
      <c r="CV15" s="5">
        <v>1971</v>
      </c>
      <c r="CW15" s="25" t="s">
        <v>37</v>
      </c>
      <c r="CX15" s="5">
        <f t="shared" si="22"/>
        <v>1.3371844244758235</v>
      </c>
      <c r="CZ15" s="5">
        <f t="shared" si="66"/>
        <v>1971</v>
      </c>
      <c r="DA15" s="30" t="s">
        <v>48</v>
      </c>
      <c r="DB15" s="9">
        <f t="shared" si="67"/>
        <v>0.42065369444516654</v>
      </c>
      <c r="DC15" s="9">
        <f t="shared" si="68"/>
        <v>0.3968253968253968</v>
      </c>
      <c r="DD15" s="9">
        <f t="shared" si="69"/>
        <v>0.44230340945902163</v>
      </c>
      <c r="DE15" s="9">
        <f t="shared" si="70"/>
        <v>0.39977619669803205</v>
      </c>
      <c r="DF15" s="9">
        <f t="shared" si="71"/>
        <v>0.41606079910717259</v>
      </c>
      <c r="DG15" s="9">
        <f t="shared" si="72"/>
        <v>0.41583627894936209</v>
      </c>
      <c r="DH15" s="9">
        <f t="shared" si="73"/>
        <v>0.40343915343915343</v>
      </c>
      <c r="DI15" s="9">
        <f t="shared" si="74"/>
        <v>0.3836297571237331</v>
      </c>
      <c r="DJ15" s="9">
        <f t="shared" si="75"/>
        <v>0.4091391339931249</v>
      </c>
      <c r="DL15" s="5">
        <f t="shared" si="76"/>
        <v>1971</v>
      </c>
      <c r="DM15" s="30" t="s">
        <v>32</v>
      </c>
      <c r="DN15" s="9">
        <f t="shared" si="77"/>
        <v>0.43467548426000541</v>
      </c>
      <c r="DO15" s="9">
        <f t="shared" si="78"/>
        <v>0.41005291005291006</v>
      </c>
      <c r="DP15" s="9">
        <f t="shared" si="79"/>
        <v>0.45704685644098908</v>
      </c>
      <c r="DQ15" s="9">
        <f t="shared" si="80"/>
        <v>0.41310206992129983</v>
      </c>
      <c r="DR15" s="9">
        <f t="shared" si="81"/>
        <v>0.42992949241074502</v>
      </c>
      <c r="DS15" s="9">
        <f t="shared" si="82"/>
        <v>0.42969748824767418</v>
      </c>
      <c r="DT15" s="9">
        <f t="shared" si="83"/>
        <v>0.41688712522045857</v>
      </c>
      <c r="DU15" s="9">
        <f t="shared" si="84"/>
        <v>0.39641741569452416</v>
      </c>
      <c r="DV15" s="9">
        <f t="shared" si="85"/>
        <v>0.42277710512622912</v>
      </c>
      <c r="DW15" s="9"/>
      <c r="DX15" s="5">
        <f t="shared" si="25"/>
        <v>1971</v>
      </c>
      <c r="DY15" s="35" t="s">
        <v>37</v>
      </c>
      <c r="DZ15" s="2">
        <f t="shared" si="26"/>
        <v>0.967741935483871</v>
      </c>
      <c r="EB15" s="5">
        <f t="shared" si="27"/>
        <v>1971</v>
      </c>
      <c r="EC15" s="30" t="s">
        <v>48</v>
      </c>
      <c r="ED15" s="9">
        <f t="shared" si="28"/>
        <v>0.42065369444516654</v>
      </c>
      <c r="EE15" s="9">
        <f t="shared" si="29"/>
        <v>0.39682539682539686</v>
      </c>
      <c r="EF15" s="9">
        <f t="shared" si="30"/>
        <v>0.44230340945902169</v>
      </c>
      <c r="EG15" s="9">
        <f t="shared" si="31"/>
        <v>0.3997761966980321</v>
      </c>
      <c r="EH15" s="9">
        <f t="shared" si="32"/>
        <v>0.41606079910717259</v>
      </c>
      <c r="EI15" s="9">
        <f t="shared" si="33"/>
        <v>0.41583627894936209</v>
      </c>
      <c r="EJ15" s="9">
        <f t="shared" si="34"/>
        <v>0.40343915343915349</v>
      </c>
      <c r="EK15" s="9">
        <f t="shared" si="35"/>
        <v>0.38362975712373304</v>
      </c>
      <c r="EL15" s="9">
        <f t="shared" si="36"/>
        <v>0.40913913399312496</v>
      </c>
      <c r="EN15" s="34">
        <v>1971</v>
      </c>
      <c r="EO15" s="30" t="s">
        <v>32</v>
      </c>
      <c r="EZ15" s="34">
        <v>1971</v>
      </c>
      <c r="FA15" s="35" t="s">
        <v>37</v>
      </c>
      <c r="FD15" s="34">
        <v>1971</v>
      </c>
      <c r="FE15" s="30" t="s">
        <v>48</v>
      </c>
      <c r="FF15" s="55">
        <f t="shared" si="86"/>
        <v>0.34290584855482853</v>
      </c>
      <c r="FG15" s="55">
        <f t="shared" si="87"/>
        <v>0.32690421706440015</v>
      </c>
      <c r="FH15" s="55">
        <f t="shared" si="88"/>
        <v>0.35715670240611053</v>
      </c>
      <c r="FI15" s="55">
        <f t="shared" si="89"/>
        <v>0.32890413984679584</v>
      </c>
      <c r="FJ15" s="55">
        <f t="shared" si="90"/>
        <v>0.33984766027710156</v>
      </c>
      <c r="FK15" s="55">
        <f t="shared" si="91"/>
        <v>0.33969784598678493</v>
      </c>
      <c r="FL15" s="55">
        <f t="shared" si="92"/>
        <v>0.33137946207878138</v>
      </c>
      <c r="FM15" s="55">
        <f t="shared" si="93"/>
        <v>0.31789629354474019</v>
      </c>
      <c r="FN15" s="55">
        <f t="shared" si="94"/>
        <v>0.33521542045406355</v>
      </c>
    </row>
    <row r="16" spans="1:170" x14ac:dyDescent="0.2">
      <c r="A16" s="66">
        <f>IAI_2020_smelting!A14</f>
        <v>31413</v>
      </c>
      <c r="B16" s="66">
        <f>IAI_2020_smelting!B14</f>
        <v>31778</v>
      </c>
      <c r="C16" s="5" t="str">
        <f>IAI_2020_smelting!C14</f>
        <v>AC</v>
      </c>
      <c r="D16" s="5">
        <f>IAI_2020_smelting!D14</f>
        <v>15933</v>
      </c>
      <c r="E16" s="5">
        <f>IAI_2020_smelting!E14</f>
        <v>16713</v>
      </c>
      <c r="F16" s="5">
        <f>IAI_2020_smelting!F14</f>
        <v>16547</v>
      </c>
      <c r="G16" s="5">
        <f>IAI_2020_smelting!G14</f>
        <v>16463</v>
      </c>
      <c r="H16" s="5">
        <f>IAI_2020_smelting!H14</f>
        <v>16219</v>
      </c>
      <c r="I16" s="5">
        <f>IAI_2020_smelting!I14</f>
        <v>15936</v>
      </c>
      <c r="J16" s="5" t="str">
        <f>IAI_2020_smelting!J14</f>
        <v>ND</v>
      </c>
      <c r="K16" s="5" t="str">
        <f>IAI_2020_smelting!K14</f>
        <v>ND</v>
      </c>
      <c r="L16" s="5">
        <f>IAI_2020_smelting!L14</f>
        <v>16419</v>
      </c>
      <c r="O16" s="5">
        <v>1992</v>
      </c>
      <c r="P16" s="5" t="s">
        <v>23</v>
      </c>
      <c r="Q16" s="5" t="s">
        <v>17</v>
      </c>
      <c r="R16" s="6">
        <f>D28</f>
        <v>15424</v>
      </c>
      <c r="S16" s="6">
        <f t="shared" ref="S16:Z16" si="105">E28</f>
        <v>16164</v>
      </c>
      <c r="T16" s="6">
        <f t="shared" si="105"/>
        <v>16216</v>
      </c>
      <c r="U16" s="6">
        <f t="shared" si="105"/>
        <v>15755</v>
      </c>
      <c r="V16" s="6">
        <f t="shared" si="105"/>
        <v>15402</v>
      </c>
      <c r="W16" s="6">
        <f t="shared" si="105"/>
        <v>15448</v>
      </c>
      <c r="X16" s="6"/>
      <c r="Y16" s="6"/>
      <c r="Z16" s="6">
        <f t="shared" si="105"/>
        <v>15841</v>
      </c>
      <c r="AC16" s="5">
        <v>1972</v>
      </c>
      <c r="AD16" s="24" t="s">
        <v>39</v>
      </c>
      <c r="AE16" s="5" t="s">
        <v>23</v>
      </c>
      <c r="AF16" s="19">
        <f t="shared" si="1"/>
        <v>19433.094924758254</v>
      </c>
      <c r="AG16" s="20">
        <f>DOE_2007!N15</f>
        <v>20600</v>
      </c>
      <c r="AH16" s="19">
        <f t="shared" si="2"/>
        <v>18481.890484636951</v>
      </c>
      <c r="AI16" s="19">
        <f t="shared" si="3"/>
        <v>20447.948732620014</v>
      </c>
      <c r="AJ16" s="19">
        <f t="shared" si="4"/>
        <v>19647.616867883506</v>
      </c>
      <c r="AK16" s="19">
        <f t="shared" si="5"/>
        <v>19658.225095840247</v>
      </c>
      <c r="AL16" s="19">
        <f t="shared" si="6"/>
        <v>20262.295081967211</v>
      </c>
      <c r="AM16" s="19">
        <f t="shared" si="7"/>
        <v>21308.574277168493</v>
      </c>
      <c r="AN16" s="19">
        <f t="shared" si="8"/>
        <v>19980.008010528123</v>
      </c>
      <c r="AO16" s="19"/>
      <c r="AP16" s="5">
        <v>1972</v>
      </c>
      <c r="AQ16" s="56" t="s">
        <v>87</v>
      </c>
      <c r="AR16" s="53">
        <f t="shared" si="9"/>
        <v>69.959141729129712</v>
      </c>
      <c r="AS16" s="53">
        <f t="shared" si="10"/>
        <v>74.16</v>
      </c>
      <c r="AT16" s="53">
        <f t="shared" si="11"/>
        <v>66.534805744693017</v>
      </c>
      <c r="AU16" s="53">
        <f t="shared" si="12"/>
        <v>73.612615437432055</v>
      </c>
      <c r="AV16" s="53">
        <f t="shared" si="13"/>
        <v>70.731420724380612</v>
      </c>
      <c r="AW16" s="53">
        <f t="shared" si="14"/>
        <v>70.769610345024887</v>
      </c>
      <c r="AX16" s="53">
        <f t="shared" si="15"/>
        <v>72.944262295081955</v>
      </c>
      <c r="AY16" s="53">
        <f t="shared" si="16"/>
        <v>76.710867397806567</v>
      </c>
      <c r="AZ16" s="53">
        <f t="shared" si="17"/>
        <v>71.928028837901238</v>
      </c>
      <c r="BA16" s="19"/>
      <c r="BB16" s="29">
        <f>Balomenos_2011!$B$13</f>
        <v>0.8</v>
      </c>
      <c r="BC16" s="29">
        <f>Balomenos_2011!$B$16</f>
        <v>15.37</v>
      </c>
      <c r="BD16" s="23">
        <f>Balomenos_2011!$B$2</f>
        <v>30</v>
      </c>
      <c r="BE16" s="23">
        <f>Obaidat_2018!$X$6/1000</f>
        <v>22.435200000000002</v>
      </c>
      <c r="BF16" s="34">
        <f>ChemEnergy!$B$2</f>
        <v>31</v>
      </c>
      <c r="BG16" s="34"/>
      <c r="BH16" s="34">
        <v>1972</v>
      </c>
      <c r="BI16" s="53" t="s">
        <v>32</v>
      </c>
      <c r="BJ16" s="54">
        <f t="shared" si="39"/>
        <v>0.32069004057919126</v>
      </c>
      <c r="BK16" s="54">
        <f t="shared" si="40"/>
        <v>0.30252427184466024</v>
      </c>
      <c r="BL16" s="54">
        <f t="shared" si="41"/>
        <v>0.33719494254012289</v>
      </c>
      <c r="BM16" s="54">
        <f t="shared" si="42"/>
        <v>0.3047738470733875</v>
      </c>
      <c r="BN16" s="54">
        <f t="shared" si="43"/>
        <v>0.31718859553837225</v>
      </c>
      <c r="BO16" s="54">
        <f t="shared" si="44"/>
        <v>0.3170174300892869</v>
      </c>
      <c r="BP16" s="54">
        <f t="shared" si="45"/>
        <v>0.30756634304207126</v>
      </c>
      <c r="BQ16" s="54">
        <f t="shared" si="46"/>
        <v>0.29246442858813904</v>
      </c>
      <c r="BR16" s="54">
        <f t="shared" si="47"/>
        <v>0.31191178685795096</v>
      </c>
      <c r="BS16" s="34"/>
      <c r="BT16" s="34">
        <v>1972</v>
      </c>
      <c r="BU16" s="36" t="s">
        <v>37</v>
      </c>
      <c r="BV16" s="48">
        <f>1-(298.15/Obaidat_2018!$W$9)</f>
        <v>0.75822081660787422</v>
      </c>
      <c r="BW16" s="34"/>
      <c r="BX16" s="34">
        <v>1972</v>
      </c>
      <c r="BY16" s="30" t="s">
        <v>48</v>
      </c>
      <c r="BZ16" s="54">
        <f t="shared" si="48"/>
        <v>0.24315386444596671</v>
      </c>
      <c r="CA16" s="54">
        <f t="shared" si="49"/>
        <v>0.22938020044176083</v>
      </c>
      <c r="CB16" s="54">
        <f t="shared" si="50"/>
        <v>0.25566822468881722</v>
      </c>
      <c r="CC16" s="54">
        <f t="shared" si="51"/>
        <v>0.23108587520870724</v>
      </c>
      <c r="CD16" s="54">
        <f t="shared" si="52"/>
        <v>0.24049899592780935</v>
      </c>
      <c r="CE16" s="54">
        <f t="shared" si="53"/>
        <v>0.2403692147212288</v>
      </c>
      <c r="CF16" s="54">
        <f t="shared" si="54"/>
        <v>0.23320320378245685</v>
      </c>
      <c r="CG16" s="54">
        <f t="shared" si="55"/>
        <v>0.22175261787285408</v>
      </c>
      <c r="CH16" s="54">
        <f t="shared" si="56"/>
        <v>0.23649800974105678</v>
      </c>
      <c r="CJ16" s="5">
        <f t="shared" si="20"/>
        <v>1972</v>
      </c>
      <c r="CK16" s="5" t="s">
        <v>32</v>
      </c>
      <c r="CL16" s="9">
        <f t="shared" si="57"/>
        <v>0.32069004057919126</v>
      </c>
      <c r="CM16" s="9">
        <f t="shared" si="58"/>
        <v>0.30252427184466024</v>
      </c>
      <c r="CN16" s="9">
        <f t="shared" si="59"/>
        <v>0.33719494254012289</v>
      </c>
      <c r="CO16" s="9">
        <f t="shared" si="60"/>
        <v>0.3047738470733875</v>
      </c>
      <c r="CP16" s="9">
        <f t="shared" si="61"/>
        <v>0.31718859553837225</v>
      </c>
      <c r="CQ16" s="9">
        <f t="shared" si="62"/>
        <v>0.3170174300892869</v>
      </c>
      <c r="CR16" s="9">
        <f t="shared" si="63"/>
        <v>0.30756634304207126</v>
      </c>
      <c r="CS16" s="9">
        <f t="shared" si="64"/>
        <v>0.29246442858813904</v>
      </c>
      <c r="CT16" s="9">
        <f t="shared" si="65"/>
        <v>0.31191178685795096</v>
      </c>
      <c r="CV16" s="5">
        <v>1972</v>
      </c>
      <c r="CW16" s="25" t="s">
        <v>37</v>
      </c>
      <c r="CX16" s="5">
        <f t="shared" si="22"/>
        <v>1.3371844244758235</v>
      </c>
      <c r="CZ16" s="5">
        <f t="shared" si="66"/>
        <v>1972</v>
      </c>
      <c r="DA16" s="30" t="s">
        <v>48</v>
      </c>
      <c r="DB16" s="9">
        <f t="shared" si="67"/>
        <v>0.42882172734701435</v>
      </c>
      <c r="DC16" s="9">
        <f t="shared" si="68"/>
        <v>0.4045307443365696</v>
      </c>
      <c r="DD16" s="9">
        <f t="shared" si="69"/>
        <v>0.45089182517667259</v>
      </c>
      <c r="DE16" s="9">
        <f t="shared" si="70"/>
        <v>0.40753884129411033</v>
      </c>
      <c r="DF16" s="9">
        <f t="shared" si="71"/>
        <v>0.42413964957527306</v>
      </c>
      <c r="DG16" s="9">
        <f t="shared" si="72"/>
        <v>0.42391076980274772</v>
      </c>
      <c r="DH16" s="9">
        <f t="shared" si="73"/>
        <v>0.41127292340884575</v>
      </c>
      <c r="DI16" s="9">
        <f t="shared" si="74"/>
        <v>0.39107887862128127</v>
      </c>
      <c r="DJ16" s="9">
        <f t="shared" si="75"/>
        <v>0.41708358319687489</v>
      </c>
      <c r="DL16" s="5">
        <f t="shared" si="76"/>
        <v>1972</v>
      </c>
      <c r="DM16" s="30" t="s">
        <v>32</v>
      </c>
      <c r="DN16" s="9">
        <f t="shared" si="77"/>
        <v>0.44311578492524822</v>
      </c>
      <c r="DO16" s="9">
        <f t="shared" si="78"/>
        <v>0.41801510248112189</v>
      </c>
      <c r="DP16" s="9">
        <f t="shared" si="79"/>
        <v>0.46592155268256175</v>
      </c>
      <c r="DQ16" s="9">
        <f t="shared" si="80"/>
        <v>0.42112346933724737</v>
      </c>
      <c r="DR16" s="9">
        <f t="shared" si="81"/>
        <v>0.43827763789444885</v>
      </c>
      <c r="DS16" s="9">
        <f t="shared" si="82"/>
        <v>0.43804112879617269</v>
      </c>
      <c r="DT16" s="9">
        <f t="shared" si="83"/>
        <v>0.42498202085580733</v>
      </c>
      <c r="DU16" s="9">
        <f t="shared" si="84"/>
        <v>0.40411484124199071</v>
      </c>
      <c r="DV16" s="9">
        <f t="shared" si="85"/>
        <v>0.43098636930343742</v>
      </c>
      <c r="DW16" s="9"/>
      <c r="DX16" s="5">
        <f t="shared" si="25"/>
        <v>1972</v>
      </c>
      <c r="DY16" s="35" t="s">
        <v>37</v>
      </c>
      <c r="DZ16" s="2">
        <f t="shared" si="26"/>
        <v>0.967741935483871</v>
      </c>
      <c r="EB16" s="5">
        <f t="shared" si="27"/>
        <v>1972</v>
      </c>
      <c r="EC16" s="30" t="s">
        <v>48</v>
      </c>
      <c r="ED16" s="9">
        <f t="shared" si="28"/>
        <v>0.4288217273470144</v>
      </c>
      <c r="EE16" s="9">
        <f t="shared" si="29"/>
        <v>0.4045307443365696</v>
      </c>
      <c r="EF16" s="9">
        <f t="shared" si="30"/>
        <v>0.45089182517667264</v>
      </c>
      <c r="EG16" s="9">
        <f t="shared" si="31"/>
        <v>0.40753884129411039</v>
      </c>
      <c r="EH16" s="9">
        <f t="shared" si="32"/>
        <v>0.42413964957527311</v>
      </c>
      <c r="EI16" s="9">
        <f t="shared" si="33"/>
        <v>0.42391076980274778</v>
      </c>
      <c r="EJ16" s="9">
        <f t="shared" si="34"/>
        <v>0.4112729234088458</v>
      </c>
      <c r="EK16" s="9">
        <f t="shared" si="35"/>
        <v>0.39107887862128132</v>
      </c>
      <c r="EL16" s="9">
        <f t="shared" si="36"/>
        <v>0.41708358319687494</v>
      </c>
      <c r="EN16" s="34">
        <v>1972</v>
      </c>
      <c r="EO16" s="30" t="s">
        <v>32</v>
      </c>
      <c r="EZ16" s="34">
        <v>1972</v>
      </c>
      <c r="FA16" s="35" t="s">
        <v>37</v>
      </c>
      <c r="FD16" s="34">
        <v>1972</v>
      </c>
      <c r="FE16" s="30" t="s">
        <v>48</v>
      </c>
      <c r="FF16" s="55">
        <f t="shared" si="86"/>
        <v>0.34831416402996279</v>
      </c>
      <c r="FG16" s="55">
        <f t="shared" si="87"/>
        <v>0.33211557622052473</v>
      </c>
      <c r="FH16" s="55">
        <f t="shared" si="88"/>
        <v>0.36273587405076557</v>
      </c>
      <c r="FI16" s="55">
        <f t="shared" si="89"/>
        <v>0.3341404107447335</v>
      </c>
      <c r="FJ16" s="55">
        <f t="shared" si="90"/>
        <v>0.34521875189070822</v>
      </c>
      <c r="FK16" s="55">
        <f t="shared" si="91"/>
        <v>0.34506710900754284</v>
      </c>
      <c r="FL16" s="55">
        <f t="shared" si="92"/>
        <v>0.33664644948371686</v>
      </c>
      <c r="FM16" s="55">
        <f t="shared" si="93"/>
        <v>0.32299439960557974</v>
      </c>
      <c r="FN16" s="55">
        <f t="shared" si="94"/>
        <v>0.34052975300048371</v>
      </c>
    </row>
    <row r="17" spans="1:170" x14ac:dyDescent="0.2">
      <c r="A17" s="66">
        <f>IAI_2020_smelting!A15</f>
        <v>31413</v>
      </c>
      <c r="B17" s="66">
        <f>IAI_2020_smelting!B15</f>
        <v>31778</v>
      </c>
      <c r="C17" s="5" t="str">
        <f>IAI_2020_smelting!C15</f>
        <v>DC</v>
      </c>
      <c r="D17" s="5" t="str">
        <f>IAI_2020_smelting!D15</f>
        <v>ND</v>
      </c>
      <c r="E17" s="5" t="str">
        <f>IAI_2020_smelting!E15</f>
        <v>ND</v>
      </c>
      <c r="F17" s="5" t="str">
        <f>IAI_2020_smelting!F15</f>
        <v>ND</v>
      </c>
      <c r="G17" s="5" t="str">
        <f>IAI_2020_smelting!G15</f>
        <v>ND</v>
      </c>
      <c r="H17" s="5" t="str">
        <f>IAI_2020_smelting!H15</f>
        <v>ND</v>
      </c>
      <c r="I17" s="5" t="str">
        <f>IAI_2020_smelting!I15</f>
        <v>ND</v>
      </c>
      <c r="J17" s="5" t="str">
        <f>IAI_2020_smelting!J15</f>
        <v>ND</v>
      </c>
      <c r="K17" s="5" t="str">
        <f>IAI_2020_smelting!K15</f>
        <v>ND</v>
      </c>
      <c r="L17" s="5" t="str">
        <f>IAI_2020_smelting!L15</f>
        <v>ND</v>
      </c>
      <c r="O17" s="5">
        <v>1993</v>
      </c>
      <c r="P17" s="5" t="s">
        <v>23</v>
      </c>
      <c r="Q17" s="5" t="s">
        <v>17</v>
      </c>
      <c r="R17" s="6">
        <f>D30</f>
        <v>15754</v>
      </c>
      <c r="S17" s="6">
        <f t="shared" ref="S17:Z17" si="106">E30</f>
        <v>16015</v>
      </c>
      <c r="T17" s="6">
        <f t="shared" si="106"/>
        <v>15838</v>
      </c>
      <c r="U17" s="6">
        <f t="shared" si="106"/>
        <v>15465</v>
      </c>
      <c r="V17" s="6">
        <f t="shared" si="106"/>
        <v>15339</v>
      </c>
      <c r="W17" s="6">
        <f t="shared" si="106"/>
        <v>15297</v>
      </c>
      <c r="X17" s="6"/>
      <c r="Y17" s="6"/>
      <c r="Z17" s="6">
        <f t="shared" si="106"/>
        <v>15689</v>
      </c>
      <c r="AC17" s="5">
        <v>1973</v>
      </c>
      <c r="AD17" s="24" t="s">
        <v>39</v>
      </c>
      <c r="AE17" s="5" t="s">
        <v>23</v>
      </c>
      <c r="AF17" s="19">
        <f t="shared" si="1"/>
        <v>19055.753275733823</v>
      </c>
      <c r="AG17" s="20">
        <f>DOE_2007!N16</f>
        <v>20200</v>
      </c>
      <c r="AH17" s="19">
        <f t="shared" si="2"/>
        <v>18123.018824741088</v>
      </c>
      <c r="AI17" s="19">
        <f t="shared" si="3"/>
        <v>20050.9011844138</v>
      </c>
      <c r="AJ17" s="19">
        <f t="shared" si="4"/>
        <v>19266.10974423528</v>
      </c>
      <c r="AK17" s="19">
        <f t="shared" si="5"/>
        <v>19276.511987183156</v>
      </c>
      <c r="AL17" s="19">
        <f t="shared" si="6"/>
        <v>19868.852459016394</v>
      </c>
      <c r="AM17" s="19">
        <f t="shared" si="7"/>
        <v>20894.81555333998</v>
      </c>
      <c r="AN17" s="19">
        <f t="shared" si="8"/>
        <v>19592.046689935345</v>
      </c>
      <c r="AO17" s="19"/>
      <c r="AP17" s="5">
        <v>1973</v>
      </c>
      <c r="AQ17" s="56" t="s">
        <v>87</v>
      </c>
      <c r="AR17" s="53">
        <f t="shared" si="9"/>
        <v>68.600711792641761</v>
      </c>
      <c r="AS17" s="53">
        <f t="shared" si="10"/>
        <v>72.72</v>
      </c>
      <c r="AT17" s="53">
        <f t="shared" si="11"/>
        <v>65.242867769067914</v>
      </c>
      <c r="AU17" s="53">
        <f t="shared" si="12"/>
        <v>72.183244263889677</v>
      </c>
      <c r="AV17" s="53">
        <f t="shared" si="13"/>
        <v>69.357995079247004</v>
      </c>
      <c r="AW17" s="53">
        <f t="shared" si="14"/>
        <v>69.395443153859361</v>
      </c>
      <c r="AX17" s="53">
        <f t="shared" si="15"/>
        <v>71.527868852459022</v>
      </c>
      <c r="AY17" s="53">
        <f t="shared" si="16"/>
        <v>75.221335992023924</v>
      </c>
      <c r="AZ17" s="53">
        <f t="shared" si="17"/>
        <v>70.531368083767234</v>
      </c>
      <c r="BA17" s="19"/>
      <c r="BB17" s="29">
        <f>Balomenos_2011!$B$13</f>
        <v>0.8</v>
      </c>
      <c r="BC17" s="29">
        <f>Balomenos_2011!$B$16</f>
        <v>15.37</v>
      </c>
      <c r="BD17" s="23">
        <f>Balomenos_2011!$B$2</f>
        <v>30</v>
      </c>
      <c r="BE17" s="23">
        <f>Obaidat_2018!$X$6/1000</f>
        <v>22.435200000000002</v>
      </c>
      <c r="BF17" s="34">
        <f>ChemEnergy!$B$2</f>
        <v>31</v>
      </c>
      <c r="BG17" s="34"/>
      <c r="BH17" s="34">
        <v>1973</v>
      </c>
      <c r="BI17" s="53" t="s">
        <v>32</v>
      </c>
      <c r="BJ17" s="54">
        <f t="shared" si="39"/>
        <v>0.32704033841244257</v>
      </c>
      <c r="BK17" s="54">
        <f t="shared" si="40"/>
        <v>0.30851485148514857</v>
      </c>
      <c r="BL17" s="54">
        <f t="shared" si="41"/>
        <v>0.34387207011517484</v>
      </c>
      <c r="BM17" s="54">
        <f t="shared" si="42"/>
        <v>0.31080897275800906</v>
      </c>
      <c r="BN17" s="54">
        <f t="shared" si="43"/>
        <v>0.3234695578262608</v>
      </c>
      <c r="BO17" s="54">
        <f t="shared" si="44"/>
        <v>0.32329500296234204</v>
      </c>
      <c r="BP17" s="54">
        <f t="shared" si="45"/>
        <v>0.31365676567656764</v>
      </c>
      <c r="BQ17" s="54">
        <f t="shared" si="46"/>
        <v>0.29825580341166652</v>
      </c>
      <c r="BR17" s="54">
        <f t="shared" si="47"/>
        <v>0.31808825788484107</v>
      </c>
      <c r="BS17" s="34"/>
      <c r="BT17" s="34">
        <v>1973</v>
      </c>
      <c r="BU17" s="36" t="s">
        <v>37</v>
      </c>
      <c r="BV17" s="48">
        <f>1-(298.15/Obaidat_2018!$W$9)</f>
        <v>0.75822081660787422</v>
      </c>
      <c r="BW17" s="34"/>
      <c r="BX17" s="34">
        <v>1973</v>
      </c>
      <c r="BY17" s="30" t="s">
        <v>48</v>
      </c>
      <c r="BZ17" s="54">
        <f t="shared" si="48"/>
        <v>0.24796879245479775</v>
      </c>
      <c r="CA17" s="54">
        <f t="shared" si="49"/>
        <v>0.23392238262872639</v>
      </c>
      <c r="CB17" s="54">
        <f t="shared" si="50"/>
        <v>0.26073096181136807</v>
      </c>
      <c r="CC17" s="54">
        <f t="shared" si="51"/>
        <v>0.23566183313363215</v>
      </c>
      <c r="CD17" s="54">
        <f t="shared" si="52"/>
        <v>0.24526135228281545</v>
      </c>
      <c r="CE17" s="54">
        <f t="shared" si="53"/>
        <v>0.24512900115135208</v>
      </c>
      <c r="CF17" s="54">
        <f t="shared" si="54"/>
        <v>0.23782108900587176</v>
      </c>
      <c r="CG17" s="54">
        <f t="shared" si="55"/>
        <v>0.22614375882083138</v>
      </c>
      <c r="CH17" s="54">
        <f t="shared" si="56"/>
        <v>0.24118113864682028</v>
      </c>
      <c r="CJ17" s="5">
        <f t="shared" si="20"/>
        <v>1973</v>
      </c>
      <c r="CK17" s="5" t="s">
        <v>32</v>
      </c>
      <c r="CL17" s="9">
        <f t="shared" si="57"/>
        <v>0.32704033841244257</v>
      </c>
      <c r="CM17" s="9">
        <f t="shared" si="58"/>
        <v>0.30851485148514857</v>
      </c>
      <c r="CN17" s="9">
        <f t="shared" si="59"/>
        <v>0.34387207011517484</v>
      </c>
      <c r="CO17" s="9">
        <f t="shared" si="60"/>
        <v>0.31080897275800906</v>
      </c>
      <c r="CP17" s="9">
        <f t="shared" si="61"/>
        <v>0.3234695578262608</v>
      </c>
      <c r="CQ17" s="9">
        <f t="shared" si="62"/>
        <v>0.32329500296234204</v>
      </c>
      <c r="CR17" s="9">
        <f t="shared" si="63"/>
        <v>0.31365676567656764</v>
      </c>
      <c r="CS17" s="9">
        <f t="shared" si="64"/>
        <v>0.29825580341166652</v>
      </c>
      <c r="CT17" s="9">
        <f t="shared" si="65"/>
        <v>0.31808825788484107</v>
      </c>
      <c r="CV17" s="5">
        <v>1973</v>
      </c>
      <c r="CW17" s="25" t="s">
        <v>37</v>
      </c>
      <c r="CX17" s="5">
        <f t="shared" si="22"/>
        <v>1.3371844244758235</v>
      </c>
      <c r="CZ17" s="5">
        <f t="shared" si="66"/>
        <v>1973</v>
      </c>
      <c r="DA17" s="30" t="s">
        <v>48</v>
      </c>
      <c r="DB17" s="9">
        <f t="shared" si="67"/>
        <v>0.4373132467004206</v>
      </c>
      <c r="DC17" s="9">
        <f t="shared" si="68"/>
        <v>0.41254125412541254</v>
      </c>
      <c r="DD17" s="9">
        <f t="shared" si="69"/>
        <v>0.45982037617027011</v>
      </c>
      <c r="DE17" s="9">
        <f t="shared" si="70"/>
        <v>0.41560891735934025</v>
      </c>
      <c r="DF17" s="9">
        <f t="shared" si="71"/>
        <v>0.43253845451735767</v>
      </c>
      <c r="DG17" s="9">
        <f t="shared" si="72"/>
        <v>0.43230504247210899</v>
      </c>
      <c r="DH17" s="9">
        <f t="shared" si="73"/>
        <v>0.41941694169416932</v>
      </c>
      <c r="DI17" s="9">
        <f t="shared" si="74"/>
        <v>0.39882301483160365</v>
      </c>
      <c r="DJ17" s="9">
        <f t="shared" si="75"/>
        <v>0.42534266405225857</v>
      </c>
      <c r="DL17" s="5">
        <f t="shared" si="76"/>
        <v>1973</v>
      </c>
      <c r="DM17" s="30" t="s">
        <v>32</v>
      </c>
      <c r="DN17" s="9">
        <f t="shared" si="77"/>
        <v>0.45189035492376795</v>
      </c>
      <c r="DO17" s="9">
        <f t="shared" si="78"/>
        <v>0.42629262926292633</v>
      </c>
      <c r="DP17" s="9">
        <f t="shared" si="79"/>
        <v>0.47514772204261246</v>
      </c>
      <c r="DQ17" s="9">
        <f t="shared" si="80"/>
        <v>0.429462547937985</v>
      </c>
      <c r="DR17" s="9">
        <f t="shared" si="81"/>
        <v>0.44695640300126965</v>
      </c>
      <c r="DS17" s="9">
        <f t="shared" si="82"/>
        <v>0.44671521055451269</v>
      </c>
      <c r="DT17" s="9">
        <f t="shared" si="83"/>
        <v>0.43339750641730834</v>
      </c>
      <c r="DU17" s="9">
        <f t="shared" si="84"/>
        <v>0.41211711532599044</v>
      </c>
      <c r="DV17" s="9">
        <f t="shared" si="85"/>
        <v>0.43952075285400055</v>
      </c>
      <c r="DW17" s="9"/>
      <c r="DX17" s="5">
        <f t="shared" si="25"/>
        <v>1973</v>
      </c>
      <c r="DY17" s="35" t="s">
        <v>37</v>
      </c>
      <c r="DZ17" s="2">
        <f t="shared" si="26"/>
        <v>0.967741935483871</v>
      </c>
      <c r="EB17" s="5">
        <f t="shared" si="27"/>
        <v>1973</v>
      </c>
      <c r="EC17" s="30" t="s">
        <v>48</v>
      </c>
      <c r="ED17" s="9">
        <f t="shared" si="28"/>
        <v>0.4373132467004206</v>
      </c>
      <c r="EE17" s="9">
        <f t="shared" si="29"/>
        <v>0.41254125412541259</v>
      </c>
      <c r="EF17" s="9">
        <f t="shared" si="30"/>
        <v>0.45982037617027016</v>
      </c>
      <c r="EG17" s="9">
        <f t="shared" si="31"/>
        <v>0.41560891735934036</v>
      </c>
      <c r="EH17" s="9">
        <f t="shared" si="32"/>
        <v>0.43253845451735773</v>
      </c>
      <c r="EI17" s="9">
        <f t="shared" si="33"/>
        <v>0.43230504247210905</v>
      </c>
      <c r="EJ17" s="9">
        <f t="shared" si="34"/>
        <v>0.41941694169416938</v>
      </c>
      <c r="EK17" s="9">
        <f t="shared" si="35"/>
        <v>0.39882301483160365</v>
      </c>
      <c r="EL17" s="9">
        <f t="shared" si="36"/>
        <v>0.42534266405225862</v>
      </c>
      <c r="EN17" s="34">
        <v>1973</v>
      </c>
      <c r="EO17" s="30" t="s">
        <v>32</v>
      </c>
      <c r="EZ17" s="34">
        <v>1973</v>
      </c>
      <c r="FA17" s="35" t="s">
        <v>37</v>
      </c>
      <c r="FD17" s="34">
        <v>1973</v>
      </c>
      <c r="FE17" s="30" t="s">
        <v>48</v>
      </c>
      <c r="FF17" s="55">
        <f t="shared" si="86"/>
        <v>0.3538958133722318</v>
      </c>
      <c r="FG17" s="55">
        <f t="shared" si="87"/>
        <v>0.33749578130273372</v>
      </c>
      <c r="FH17" s="55">
        <f t="shared" si="88"/>
        <v>0.36849211705816154</v>
      </c>
      <c r="FI17" s="55">
        <f t="shared" si="89"/>
        <v>0.33954610552157299</v>
      </c>
      <c r="FJ17" s="55">
        <f t="shared" si="90"/>
        <v>0.35076234363032988</v>
      </c>
      <c r="FK17" s="55">
        <f t="shared" si="91"/>
        <v>0.35060883102136864</v>
      </c>
      <c r="FL17" s="55">
        <f t="shared" si="92"/>
        <v>0.34208356933360995</v>
      </c>
      <c r="FM17" s="55">
        <f t="shared" si="93"/>
        <v>0.32825868748234749</v>
      </c>
      <c r="FN17" s="55">
        <f t="shared" si="94"/>
        <v>0.34601530129276914</v>
      </c>
    </row>
    <row r="18" spans="1:170" x14ac:dyDescent="0.2">
      <c r="A18" s="66">
        <f>IAI_2020_smelting!A16</f>
        <v>31778</v>
      </c>
      <c r="B18" s="66">
        <f>IAI_2020_smelting!B16</f>
        <v>32143</v>
      </c>
      <c r="C18" s="5" t="str">
        <f>IAI_2020_smelting!C16</f>
        <v>AC</v>
      </c>
      <c r="D18" s="5">
        <f>IAI_2020_smelting!D16</f>
        <v>15870</v>
      </c>
      <c r="E18" s="5">
        <f>IAI_2020_smelting!E16</f>
        <v>16839</v>
      </c>
      <c r="F18" s="5">
        <f>IAI_2020_smelting!F16</f>
        <v>16599</v>
      </c>
      <c r="G18" s="5">
        <f>IAI_2020_smelting!G16</f>
        <v>15922</v>
      </c>
      <c r="H18" s="5">
        <f>IAI_2020_smelting!H16</f>
        <v>16034</v>
      </c>
      <c r="I18" s="5">
        <f>IAI_2020_smelting!I16</f>
        <v>15670</v>
      </c>
      <c r="J18" s="5" t="str">
        <f>IAI_2020_smelting!J16</f>
        <v>ND</v>
      </c>
      <c r="K18" s="5" t="str">
        <f>IAI_2020_smelting!K16</f>
        <v>ND</v>
      </c>
      <c r="L18" s="5">
        <f>IAI_2020_smelting!L16</f>
        <v>16328</v>
      </c>
      <c r="O18" s="5">
        <v>1994</v>
      </c>
      <c r="P18" s="5" t="s">
        <v>23</v>
      </c>
      <c r="Q18" s="5" t="s">
        <v>17</v>
      </c>
      <c r="R18" s="6">
        <f>D32</f>
        <v>15760</v>
      </c>
      <c r="S18" s="6">
        <f t="shared" ref="S18:Z18" si="107">E32</f>
        <v>15987</v>
      </c>
      <c r="T18" s="6">
        <f t="shared" si="107"/>
        <v>15964</v>
      </c>
      <c r="U18" s="6">
        <f t="shared" si="107"/>
        <v>15636</v>
      </c>
      <c r="V18" s="6">
        <f t="shared" si="107"/>
        <v>15563</v>
      </c>
      <c r="W18" s="6">
        <f t="shared" si="107"/>
        <v>15180</v>
      </c>
      <c r="X18" s="6"/>
      <c r="Y18" s="6"/>
      <c r="Z18" s="6">
        <f t="shared" si="107"/>
        <v>15747</v>
      </c>
      <c r="AC18" s="5">
        <v>1974</v>
      </c>
      <c r="AD18" s="24" t="s">
        <v>39</v>
      </c>
      <c r="AE18" s="5" t="s">
        <v>23</v>
      </c>
      <c r="AF18" s="19">
        <f t="shared" si="1"/>
        <v>18772.747038965499</v>
      </c>
      <c r="AG18" s="20">
        <f>DOE_2007!N17</f>
        <v>19900</v>
      </c>
      <c r="AH18" s="19">
        <f t="shared" si="2"/>
        <v>17853.865079819192</v>
      </c>
      <c r="AI18" s="19">
        <f t="shared" si="3"/>
        <v>19753.115523259141</v>
      </c>
      <c r="AJ18" s="19">
        <f t="shared" si="4"/>
        <v>18979.979401499113</v>
      </c>
      <c r="AK18" s="19">
        <f t="shared" si="5"/>
        <v>18990.227155690336</v>
      </c>
      <c r="AL18" s="19">
        <f t="shared" si="6"/>
        <v>19573.77049180328</v>
      </c>
      <c r="AM18" s="19">
        <f t="shared" si="7"/>
        <v>20584.496510468594</v>
      </c>
      <c r="AN18" s="19">
        <f t="shared" si="8"/>
        <v>19301.075699490761</v>
      </c>
      <c r="AO18" s="19"/>
      <c r="AP18" s="5">
        <v>1974</v>
      </c>
      <c r="AQ18" s="56" t="s">
        <v>87</v>
      </c>
      <c r="AR18" s="53">
        <f t="shared" si="9"/>
        <v>67.581889340275794</v>
      </c>
      <c r="AS18" s="53">
        <f t="shared" si="10"/>
        <v>71.64</v>
      </c>
      <c r="AT18" s="53">
        <f t="shared" si="11"/>
        <v>64.273914287349086</v>
      </c>
      <c r="AU18" s="53">
        <f t="shared" si="12"/>
        <v>71.11121588373291</v>
      </c>
      <c r="AV18" s="53">
        <f t="shared" si="13"/>
        <v>68.327925845396805</v>
      </c>
      <c r="AW18" s="53">
        <f t="shared" si="14"/>
        <v>68.364817760485209</v>
      </c>
      <c r="AX18" s="53">
        <f t="shared" si="15"/>
        <v>70.465573770491801</v>
      </c>
      <c r="AY18" s="53">
        <f t="shared" si="16"/>
        <v>74.104187437686932</v>
      </c>
      <c r="AZ18" s="53">
        <f t="shared" si="17"/>
        <v>69.483872518166734</v>
      </c>
      <c r="BA18" s="19"/>
      <c r="BB18" s="29">
        <f>Balomenos_2011!$B$13</f>
        <v>0.8</v>
      </c>
      <c r="BC18" s="29">
        <f>Balomenos_2011!$B$16</f>
        <v>15.37</v>
      </c>
      <c r="BD18" s="23">
        <f>Balomenos_2011!$B$2</f>
        <v>30</v>
      </c>
      <c r="BE18" s="23">
        <f>Obaidat_2018!$X$6/1000</f>
        <v>22.435200000000002</v>
      </c>
      <c r="BF18" s="34">
        <f>ChemEnergy!$B$2</f>
        <v>31</v>
      </c>
      <c r="BG18" s="34"/>
      <c r="BH18" s="34">
        <v>1974</v>
      </c>
      <c r="BI18" s="53" t="s">
        <v>32</v>
      </c>
      <c r="BJ18" s="54">
        <f t="shared" si="39"/>
        <v>0.33197059477041913</v>
      </c>
      <c r="BK18" s="54">
        <f t="shared" si="40"/>
        <v>0.31316582914572866</v>
      </c>
      <c r="BL18" s="54">
        <f t="shared" si="41"/>
        <v>0.34905607117218751</v>
      </c>
      <c r="BM18" s="54">
        <f t="shared" si="42"/>
        <v>0.31549453516139608</v>
      </c>
      <c r="BN18" s="54">
        <f t="shared" si="43"/>
        <v>0.32834598332112902</v>
      </c>
      <c r="BO18" s="54">
        <f t="shared" si="44"/>
        <v>0.32816879697684975</v>
      </c>
      <c r="BP18" s="54">
        <f t="shared" si="45"/>
        <v>0.31838525963149084</v>
      </c>
      <c r="BQ18" s="54">
        <f t="shared" si="46"/>
        <v>0.3027521220560635</v>
      </c>
      <c r="BR18" s="54">
        <f t="shared" si="47"/>
        <v>0.32288355825496429</v>
      </c>
      <c r="BS18" s="34"/>
      <c r="BT18" s="34">
        <v>1974</v>
      </c>
      <c r="BU18" s="36" t="s">
        <v>37</v>
      </c>
      <c r="BV18" s="48">
        <f>1-(298.15/Obaidat_2018!$W$9)</f>
        <v>0.75822081660787422</v>
      </c>
      <c r="BW18" s="34"/>
      <c r="BX18" s="34">
        <v>1974</v>
      </c>
      <c r="BY18" s="30" t="s">
        <v>48</v>
      </c>
      <c r="BZ18" s="54">
        <f t="shared" si="48"/>
        <v>0.25170701545662888</v>
      </c>
      <c r="CA18" s="54">
        <f t="shared" si="49"/>
        <v>0.2374488507085564</v>
      </c>
      <c r="CB18" s="54">
        <f t="shared" si="50"/>
        <v>0.26466157932611228</v>
      </c>
      <c r="CC18" s="54">
        <f t="shared" si="51"/>
        <v>0.23921452408539542</v>
      </c>
      <c r="CD18" s="54">
        <f t="shared" si="52"/>
        <v>0.2489587596036619</v>
      </c>
      <c r="CE18" s="54">
        <f t="shared" si="53"/>
        <v>0.24882441322901069</v>
      </c>
      <c r="CF18" s="54">
        <f t="shared" si="54"/>
        <v>0.24140633155369903</v>
      </c>
      <c r="CG18" s="54">
        <f t="shared" si="55"/>
        <v>0.22955296121511529</v>
      </c>
      <c r="CH18" s="54">
        <f t="shared" si="56"/>
        <v>0.24481703520933515</v>
      </c>
      <c r="CJ18" s="5">
        <f t="shared" si="20"/>
        <v>1974</v>
      </c>
      <c r="CK18" s="5" t="s">
        <v>32</v>
      </c>
      <c r="CL18" s="9">
        <f t="shared" si="57"/>
        <v>0.33197059477041913</v>
      </c>
      <c r="CM18" s="9">
        <f t="shared" si="58"/>
        <v>0.31316582914572866</v>
      </c>
      <c r="CN18" s="9">
        <f t="shared" si="59"/>
        <v>0.34905607117218751</v>
      </c>
      <c r="CO18" s="9">
        <f t="shared" si="60"/>
        <v>0.31549453516139608</v>
      </c>
      <c r="CP18" s="9">
        <f t="shared" si="61"/>
        <v>0.32834598332112902</v>
      </c>
      <c r="CQ18" s="9">
        <f t="shared" si="62"/>
        <v>0.32816879697684975</v>
      </c>
      <c r="CR18" s="9">
        <f t="shared" si="63"/>
        <v>0.31838525963149084</v>
      </c>
      <c r="CS18" s="9">
        <f t="shared" si="64"/>
        <v>0.3027521220560635</v>
      </c>
      <c r="CT18" s="9">
        <f t="shared" si="65"/>
        <v>0.32288355825496429</v>
      </c>
      <c r="CV18" s="5">
        <v>1974</v>
      </c>
      <c r="CW18" s="25" t="s">
        <v>37</v>
      </c>
      <c r="CX18" s="5">
        <f t="shared" si="22"/>
        <v>1.3371844244758235</v>
      </c>
      <c r="CZ18" s="5">
        <f t="shared" si="66"/>
        <v>1974</v>
      </c>
      <c r="DA18" s="30" t="s">
        <v>48</v>
      </c>
      <c r="DB18" s="9">
        <f t="shared" si="67"/>
        <v>0.44390590871097974</v>
      </c>
      <c r="DC18" s="9">
        <f t="shared" si="68"/>
        <v>0.41876046901172526</v>
      </c>
      <c r="DD18" s="9">
        <f t="shared" si="69"/>
        <v>0.46675234164017365</v>
      </c>
      <c r="DE18" s="9">
        <f t="shared" si="70"/>
        <v>0.42187437842505887</v>
      </c>
      <c r="DF18" s="9">
        <f t="shared" si="71"/>
        <v>0.43905913473621228</v>
      </c>
      <c r="DG18" s="9">
        <f t="shared" si="72"/>
        <v>0.43882220391641219</v>
      </c>
      <c r="DH18" s="9">
        <f t="shared" si="73"/>
        <v>0.42573981016192075</v>
      </c>
      <c r="DI18" s="9">
        <f t="shared" si="74"/>
        <v>0.40483542209037154</v>
      </c>
      <c r="DJ18" s="9">
        <f t="shared" si="75"/>
        <v>0.43175486501787047</v>
      </c>
      <c r="DL18" s="5">
        <f t="shared" si="76"/>
        <v>1974</v>
      </c>
      <c r="DM18" s="30" t="s">
        <v>32</v>
      </c>
      <c r="DN18" s="9">
        <f t="shared" si="77"/>
        <v>0.45870277233467904</v>
      </c>
      <c r="DO18" s="9">
        <f t="shared" si="78"/>
        <v>0.43271915131211613</v>
      </c>
      <c r="DP18" s="9">
        <f t="shared" si="79"/>
        <v>0.48231075302817944</v>
      </c>
      <c r="DQ18" s="9">
        <f t="shared" si="80"/>
        <v>0.43593685770589424</v>
      </c>
      <c r="DR18" s="9">
        <f t="shared" si="81"/>
        <v>0.45369443922741942</v>
      </c>
      <c r="DS18" s="9">
        <f t="shared" si="82"/>
        <v>0.45344961071362594</v>
      </c>
      <c r="DT18" s="9">
        <f t="shared" si="83"/>
        <v>0.43993113716731808</v>
      </c>
      <c r="DU18" s="9">
        <f t="shared" si="84"/>
        <v>0.41832993616005065</v>
      </c>
      <c r="DV18" s="9">
        <f t="shared" si="85"/>
        <v>0.4461466938517995</v>
      </c>
      <c r="DW18" s="9"/>
      <c r="DX18" s="5">
        <f t="shared" si="25"/>
        <v>1974</v>
      </c>
      <c r="DY18" s="35" t="s">
        <v>37</v>
      </c>
      <c r="DZ18" s="2">
        <f t="shared" si="26"/>
        <v>0.967741935483871</v>
      </c>
      <c r="EB18" s="5">
        <f t="shared" si="27"/>
        <v>1974</v>
      </c>
      <c r="EC18" s="30" t="s">
        <v>48</v>
      </c>
      <c r="ED18" s="9">
        <f t="shared" si="28"/>
        <v>0.44390590871097974</v>
      </c>
      <c r="EE18" s="9">
        <f t="shared" si="29"/>
        <v>0.41876046901172531</v>
      </c>
      <c r="EF18" s="9">
        <f t="shared" si="30"/>
        <v>0.46675234164017365</v>
      </c>
      <c r="EG18" s="9">
        <f t="shared" si="31"/>
        <v>0.42187437842505898</v>
      </c>
      <c r="EH18" s="9">
        <f t="shared" si="32"/>
        <v>0.43905913473621233</v>
      </c>
      <c r="EI18" s="9">
        <f t="shared" si="33"/>
        <v>0.43882220391641219</v>
      </c>
      <c r="EJ18" s="9">
        <f t="shared" si="34"/>
        <v>0.42573981016192075</v>
      </c>
      <c r="EK18" s="9">
        <f t="shared" si="35"/>
        <v>0.4048354220903716</v>
      </c>
      <c r="EL18" s="9">
        <f t="shared" si="36"/>
        <v>0.43175486501787053</v>
      </c>
      <c r="EN18" s="34">
        <v>1974</v>
      </c>
      <c r="EO18" s="30" t="s">
        <v>32</v>
      </c>
      <c r="EZ18" s="34">
        <v>1974</v>
      </c>
      <c r="FA18" s="35" t="s">
        <v>37</v>
      </c>
      <c r="FD18" s="34">
        <v>1974</v>
      </c>
      <c r="FE18" s="30" t="s">
        <v>48</v>
      </c>
      <c r="FF18" s="55">
        <f t="shared" si="86"/>
        <v>0.35820087446759452</v>
      </c>
      <c r="FG18" s="55">
        <f t="shared" si="87"/>
        <v>0.34164673727365902</v>
      </c>
      <c r="FH18" s="55">
        <f t="shared" si="88"/>
        <v>0.37293063453922348</v>
      </c>
      <c r="FI18" s="55">
        <f t="shared" si="89"/>
        <v>0.34371656829303254</v>
      </c>
      <c r="FJ18" s="55">
        <f t="shared" si="90"/>
        <v>0.35503830064290637</v>
      </c>
      <c r="FK18" s="55">
        <f t="shared" si="91"/>
        <v>0.35488335806199778</v>
      </c>
      <c r="FL18" s="55">
        <f t="shared" si="92"/>
        <v>0.346278078326966</v>
      </c>
      <c r="FM18" s="55">
        <f t="shared" si="93"/>
        <v>0.3323209086839794</v>
      </c>
      <c r="FN18" s="55">
        <f t="shared" si="94"/>
        <v>0.35024686121035753</v>
      </c>
    </row>
    <row r="19" spans="1:170" x14ac:dyDescent="0.2">
      <c r="A19" s="66">
        <f>IAI_2020_smelting!A17</f>
        <v>31778</v>
      </c>
      <c r="B19" s="66">
        <f>IAI_2020_smelting!B17</f>
        <v>32143</v>
      </c>
      <c r="C19" s="5" t="str">
        <f>IAI_2020_smelting!C17</f>
        <v>DC</v>
      </c>
      <c r="D19" s="5" t="str">
        <f>IAI_2020_smelting!D17</f>
        <v>ND</v>
      </c>
      <c r="E19" s="5" t="str">
        <f>IAI_2020_smelting!E17</f>
        <v>ND</v>
      </c>
      <c r="F19" s="5" t="str">
        <f>IAI_2020_smelting!F17</f>
        <v>ND</v>
      </c>
      <c r="G19" s="5" t="str">
        <f>IAI_2020_smelting!G17</f>
        <v>ND</v>
      </c>
      <c r="H19" s="5" t="str">
        <f>IAI_2020_smelting!H17</f>
        <v>ND</v>
      </c>
      <c r="I19" s="5" t="str">
        <f>IAI_2020_smelting!I17</f>
        <v>ND</v>
      </c>
      <c r="J19" s="5" t="str">
        <f>IAI_2020_smelting!J17</f>
        <v>ND</v>
      </c>
      <c r="K19" s="5" t="str">
        <f>IAI_2020_smelting!K17</f>
        <v>ND</v>
      </c>
      <c r="L19" s="5" t="str">
        <f>IAI_2020_smelting!L17</f>
        <v>ND</v>
      </c>
      <c r="O19" s="5">
        <v>1995</v>
      </c>
      <c r="P19" s="5" t="s">
        <v>23</v>
      </c>
      <c r="Q19" s="5" t="s">
        <v>17</v>
      </c>
      <c r="R19" s="6">
        <f>D34</f>
        <v>15817</v>
      </c>
      <c r="S19" s="6">
        <f t="shared" ref="S19:Z19" si="108">E34</f>
        <v>16048</v>
      </c>
      <c r="T19" s="6">
        <f t="shared" si="108"/>
        <v>16114</v>
      </c>
      <c r="U19" s="6">
        <f t="shared" si="108"/>
        <v>15607</v>
      </c>
      <c r="V19" s="6">
        <f t="shared" si="108"/>
        <v>15603</v>
      </c>
      <c r="W19" s="6">
        <f t="shared" si="108"/>
        <v>15238</v>
      </c>
      <c r="X19" s="6"/>
      <c r="Y19" s="6">
        <f t="shared" si="108"/>
        <v>16600</v>
      </c>
      <c r="Z19" s="6">
        <f t="shared" si="108"/>
        <v>15878</v>
      </c>
      <c r="AC19" s="5">
        <v>1975</v>
      </c>
      <c r="AD19" s="24" t="s">
        <v>39</v>
      </c>
      <c r="AE19" s="5" t="s">
        <v>23</v>
      </c>
      <c r="AF19" s="19">
        <f t="shared" si="1"/>
        <v>18395.405389941065</v>
      </c>
      <c r="AG19" s="20">
        <f>DOE_2007!N18</f>
        <v>19500</v>
      </c>
      <c r="AH19" s="19">
        <f t="shared" si="2"/>
        <v>17494.993419923328</v>
      </c>
      <c r="AI19" s="19">
        <f t="shared" si="3"/>
        <v>19356.067975052927</v>
      </c>
      <c r="AJ19" s="19">
        <f t="shared" si="4"/>
        <v>18598.472277850891</v>
      </c>
      <c r="AK19" s="19">
        <f t="shared" si="5"/>
        <v>18608.514047033244</v>
      </c>
      <c r="AL19" s="19">
        <f t="shared" si="6"/>
        <v>19180.327868852459</v>
      </c>
      <c r="AM19" s="19">
        <f t="shared" si="7"/>
        <v>20170.737786640078</v>
      </c>
      <c r="AN19" s="19">
        <f t="shared" si="8"/>
        <v>18913.114378897979</v>
      </c>
      <c r="AO19" s="19"/>
      <c r="AP19" s="5">
        <v>1975</v>
      </c>
      <c r="AQ19" s="56" t="s">
        <v>87</v>
      </c>
      <c r="AR19" s="53">
        <f t="shared" si="9"/>
        <v>66.223459403787828</v>
      </c>
      <c r="AS19" s="53">
        <f t="shared" si="10"/>
        <v>70.2</v>
      </c>
      <c r="AT19" s="53">
        <f t="shared" si="11"/>
        <v>62.981976311723983</v>
      </c>
      <c r="AU19" s="53">
        <f t="shared" si="12"/>
        <v>69.681844710190532</v>
      </c>
      <c r="AV19" s="53">
        <f t="shared" si="13"/>
        <v>66.954500200263212</v>
      </c>
      <c r="AW19" s="53">
        <f t="shared" si="14"/>
        <v>66.990650569319683</v>
      </c>
      <c r="AX19" s="53">
        <f t="shared" si="15"/>
        <v>69.049180327868854</v>
      </c>
      <c r="AY19" s="53">
        <f t="shared" si="16"/>
        <v>72.614656031904275</v>
      </c>
      <c r="AZ19" s="53">
        <f t="shared" si="17"/>
        <v>68.087211764032716</v>
      </c>
      <c r="BA19" s="19"/>
      <c r="BB19" s="29">
        <f>Balomenos_2011!$B$13</f>
        <v>0.8</v>
      </c>
      <c r="BC19" s="29">
        <f>Balomenos_2011!$B$16</f>
        <v>15.37</v>
      </c>
      <c r="BD19" s="23">
        <f>Balomenos_2011!$B$2</f>
        <v>30</v>
      </c>
      <c r="BE19" s="23">
        <f>Obaidat_2018!$X$6/1000</f>
        <v>22.435200000000002</v>
      </c>
      <c r="BF19" s="34">
        <f>ChemEnergy!$B$2</f>
        <v>31</v>
      </c>
      <c r="BG19" s="34"/>
      <c r="BH19" s="34">
        <v>1975</v>
      </c>
      <c r="BI19" s="53" t="s">
        <v>32</v>
      </c>
      <c r="BJ19" s="54">
        <f t="shared" si="39"/>
        <v>0.33878024799647904</v>
      </c>
      <c r="BK19" s="54">
        <f t="shared" si="40"/>
        <v>0.31958974358974362</v>
      </c>
      <c r="BL19" s="54">
        <f t="shared" si="41"/>
        <v>0.35621619570905289</v>
      </c>
      <c r="BM19" s="54">
        <f t="shared" si="42"/>
        <v>0.32196621793393759</v>
      </c>
      <c r="BN19" s="54">
        <f t="shared" si="43"/>
        <v>0.33508128554310085</v>
      </c>
      <c r="BO19" s="54">
        <f t="shared" si="44"/>
        <v>0.33490046460714407</v>
      </c>
      <c r="BP19" s="54">
        <f t="shared" si="45"/>
        <v>0.32491623931623936</v>
      </c>
      <c r="BQ19" s="54">
        <f t="shared" si="46"/>
        <v>0.30896242199567509</v>
      </c>
      <c r="BR19" s="54">
        <f t="shared" si="47"/>
        <v>0.32950681073198929</v>
      </c>
      <c r="BS19" s="34"/>
      <c r="BT19" s="34">
        <v>1975</v>
      </c>
      <c r="BU19" s="36" t="s">
        <v>37</v>
      </c>
      <c r="BV19" s="48">
        <f>1-(298.15/Obaidat_2018!$W$9)</f>
        <v>0.75822081660787422</v>
      </c>
      <c r="BW19" s="34"/>
      <c r="BX19" s="34">
        <v>1975</v>
      </c>
      <c r="BY19" s="30" t="s">
        <v>48</v>
      </c>
      <c r="BZ19" s="54">
        <f t="shared" si="48"/>
        <v>0.25687023628650846</v>
      </c>
      <c r="CA19" s="54">
        <f t="shared" si="49"/>
        <v>0.24231959636411654</v>
      </c>
      <c r="CB19" s="54">
        <f t="shared" si="50"/>
        <v>0.27009053479946843</v>
      </c>
      <c r="CC19" s="54">
        <f t="shared" si="51"/>
        <v>0.24412148868201897</v>
      </c>
      <c r="CD19" s="54">
        <f t="shared" si="52"/>
        <v>0.25406560595450622</v>
      </c>
      <c r="CE19" s="54">
        <f t="shared" si="53"/>
        <v>0.25392850375678527</v>
      </c>
      <c r="CF19" s="54">
        <f t="shared" si="54"/>
        <v>0.24635825630351849</v>
      </c>
      <c r="CG19" s="54">
        <f t="shared" si="55"/>
        <v>0.2342617399067074</v>
      </c>
      <c r="CH19" s="54">
        <f t="shared" si="56"/>
        <v>0.24983892311106518</v>
      </c>
      <c r="CJ19" s="5">
        <f t="shared" si="20"/>
        <v>1975</v>
      </c>
      <c r="CK19" s="5" t="s">
        <v>32</v>
      </c>
      <c r="CL19" s="9">
        <f t="shared" si="57"/>
        <v>0.33878024799647904</v>
      </c>
      <c r="CM19" s="9">
        <f t="shared" si="58"/>
        <v>0.31958974358974362</v>
      </c>
      <c r="CN19" s="9">
        <f t="shared" si="59"/>
        <v>0.35621619570905289</v>
      </c>
      <c r="CO19" s="9">
        <f t="shared" si="60"/>
        <v>0.32196621793393759</v>
      </c>
      <c r="CP19" s="9">
        <f t="shared" si="61"/>
        <v>0.33508128554310085</v>
      </c>
      <c r="CQ19" s="9">
        <f t="shared" si="62"/>
        <v>0.33490046460714407</v>
      </c>
      <c r="CR19" s="9">
        <f t="shared" si="63"/>
        <v>0.32491623931623936</v>
      </c>
      <c r="CS19" s="9">
        <f t="shared" si="64"/>
        <v>0.30896242199567509</v>
      </c>
      <c r="CT19" s="9">
        <f t="shared" si="65"/>
        <v>0.32950681073198929</v>
      </c>
      <c r="CV19" s="5">
        <v>1975</v>
      </c>
      <c r="CW19" s="25" t="s">
        <v>37</v>
      </c>
      <c r="CX19" s="5">
        <f t="shared" si="22"/>
        <v>1.3371844244758235</v>
      </c>
      <c r="CZ19" s="5">
        <f t="shared" si="66"/>
        <v>1975</v>
      </c>
      <c r="DA19" s="30" t="s">
        <v>48</v>
      </c>
      <c r="DB19" s="9">
        <f t="shared" si="67"/>
        <v>0.45301167094094857</v>
      </c>
      <c r="DC19" s="9">
        <f t="shared" si="68"/>
        <v>0.42735042735042733</v>
      </c>
      <c r="DD19" s="9">
        <f t="shared" si="69"/>
        <v>0.4763267486481772</v>
      </c>
      <c r="DE19" s="9">
        <f t="shared" si="70"/>
        <v>0.43052821182864992</v>
      </c>
      <c r="DF19" s="9">
        <f t="shared" si="71"/>
        <v>0.44806547596157037</v>
      </c>
      <c r="DG19" s="9">
        <f t="shared" si="72"/>
        <v>0.44782368502238984</v>
      </c>
      <c r="DH19" s="9">
        <f t="shared" si="73"/>
        <v>0.4344729344729345</v>
      </c>
      <c r="DI19" s="9">
        <f t="shared" si="74"/>
        <v>0.41313973844094332</v>
      </c>
      <c r="DJ19" s="9">
        <f t="shared" si="75"/>
        <v>0.4406113750695192</v>
      </c>
      <c r="DL19" s="5">
        <f t="shared" si="76"/>
        <v>1975</v>
      </c>
      <c r="DM19" s="30" t="s">
        <v>32</v>
      </c>
      <c r="DN19" s="9">
        <f t="shared" si="77"/>
        <v>0.46811205997231353</v>
      </c>
      <c r="DO19" s="9">
        <f t="shared" si="78"/>
        <v>0.44159544159544156</v>
      </c>
      <c r="DP19" s="9">
        <f t="shared" si="79"/>
        <v>0.49220430693644979</v>
      </c>
      <c r="DQ19" s="9">
        <f t="shared" si="80"/>
        <v>0.44487915222293828</v>
      </c>
      <c r="DR19" s="9">
        <f t="shared" si="81"/>
        <v>0.46300099182695614</v>
      </c>
      <c r="DS19" s="9">
        <f t="shared" si="82"/>
        <v>0.46275114118980287</v>
      </c>
      <c r="DT19" s="9">
        <f t="shared" si="83"/>
        <v>0.44895536562203225</v>
      </c>
      <c r="DU19" s="9">
        <f t="shared" si="84"/>
        <v>0.42691106305564142</v>
      </c>
      <c r="DV19" s="9">
        <f t="shared" si="85"/>
        <v>0.45529842090516986</v>
      </c>
      <c r="DW19" s="9"/>
      <c r="DX19" s="5">
        <f t="shared" si="25"/>
        <v>1975</v>
      </c>
      <c r="DY19" s="35" t="s">
        <v>37</v>
      </c>
      <c r="DZ19" s="2">
        <f t="shared" si="26"/>
        <v>0.967741935483871</v>
      </c>
      <c r="EB19" s="5">
        <f t="shared" si="27"/>
        <v>1975</v>
      </c>
      <c r="EC19" s="30" t="s">
        <v>48</v>
      </c>
      <c r="ED19" s="9">
        <f t="shared" si="28"/>
        <v>0.45301167094094857</v>
      </c>
      <c r="EE19" s="9">
        <f t="shared" si="29"/>
        <v>0.42735042735042733</v>
      </c>
      <c r="EF19" s="9">
        <f t="shared" si="30"/>
        <v>0.4763267486481772</v>
      </c>
      <c r="EG19" s="9">
        <f t="shared" si="31"/>
        <v>0.43052821182864998</v>
      </c>
      <c r="EH19" s="9">
        <f t="shared" si="32"/>
        <v>0.44806547596157048</v>
      </c>
      <c r="EI19" s="9">
        <f t="shared" si="33"/>
        <v>0.44782368502238989</v>
      </c>
      <c r="EJ19" s="9">
        <f t="shared" si="34"/>
        <v>0.43447293447293445</v>
      </c>
      <c r="EK19" s="9">
        <f t="shared" si="35"/>
        <v>0.41313973844094332</v>
      </c>
      <c r="EL19" s="9">
        <f t="shared" si="36"/>
        <v>0.44061137506951925</v>
      </c>
      <c r="EN19" s="34">
        <v>1975</v>
      </c>
      <c r="EO19" s="30" t="s">
        <v>32</v>
      </c>
      <c r="EZ19" s="34">
        <v>1975</v>
      </c>
      <c r="FA19" s="35" t="s">
        <v>37</v>
      </c>
      <c r="FD19" s="34">
        <v>1975</v>
      </c>
      <c r="FE19" s="30" t="s">
        <v>48</v>
      </c>
      <c r="FF19" s="55">
        <f t="shared" si="86"/>
        <v>0.36410657128714791</v>
      </c>
      <c r="FG19" s="55">
        <f t="shared" si="87"/>
        <v>0.34734282737061478</v>
      </c>
      <c r="FH19" s="55">
        <f t="shared" si="88"/>
        <v>0.37901769984682493</v>
      </c>
      <c r="FI19" s="55">
        <f t="shared" si="89"/>
        <v>0.34943920076814644</v>
      </c>
      <c r="FJ19" s="55">
        <f t="shared" si="90"/>
        <v>0.36090442562330144</v>
      </c>
      <c r="FK19" s="55">
        <f t="shared" si="91"/>
        <v>0.36074753858488751</v>
      </c>
      <c r="FL19" s="55">
        <f t="shared" si="92"/>
        <v>0.3520334258623376</v>
      </c>
      <c r="FM19" s="55">
        <f t="shared" si="93"/>
        <v>0.33789622374861333</v>
      </c>
      <c r="FN19" s="55">
        <f t="shared" si="94"/>
        <v>0.35605260810216183</v>
      </c>
    </row>
    <row r="20" spans="1:170" x14ac:dyDescent="0.2">
      <c r="A20" s="66">
        <f>IAI_2020_smelting!A18</f>
        <v>32143</v>
      </c>
      <c r="B20" s="66">
        <f>IAI_2020_smelting!B18</f>
        <v>32509</v>
      </c>
      <c r="C20" s="5" t="str">
        <f>IAI_2020_smelting!C18</f>
        <v>AC</v>
      </c>
      <c r="D20" s="5">
        <f>IAI_2020_smelting!D18</f>
        <v>15608</v>
      </c>
      <c r="E20" s="5">
        <f>IAI_2020_smelting!E18</f>
        <v>16640</v>
      </c>
      <c r="F20" s="5">
        <f>IAI_2020_smelting!F18</f>
        <v>16527</v>
      </c>
      <c r="G20" s="5">
        <f>IAI_2020_smelting!G18</f>
        <v>16067</v>
      </c>
      <c r="H20" s="5">
        <f>IAI_2020_smelting!H18</f>
        <v>16157</v>
      </c>
      <c r="I20" s="5">
        <f>IAI_2020_smelting!I18</f>
        <v>15702</v>
      </c>
      <c r="J20" s="5" t="str">
        <f>IAI_2020_smelting!J18</f>
        <v>ND</v>
      </c>
      <c r="K20" s="5" t="str">
        <f>IAI_2020_smelting!K18</f>
        <v>ND</v>
      </c>
      <c r="L20" s="5">
        <f>IAI_2020_smelting!L18</f>
        <v>16298</v>
      </c>
      <c r="O20" s="5">
        <v>1996</v>
      </c>
      <c r="P20" s="5" t="s">
        <v>23</v>
      </c>
      <c r="Q20" s="5" t="s">
        <v>17</v>
      </c>
      <c r="R20" s="6">
        <f>D36</f>
        <v>15238</v>
      </c>
      <c r="S20" s="6">
        <f t="shared" ref="S20:Z20" si="109">E36</f>
        <v>15984</v>
      </c>
      <c r="T20" s="6">
        <f t="shared" si="109"/>
        <v>15821</v>
      </c>
      <c r="U20" s="6">
        <f t="shared" si="109"/>
        <v>15678</v>
      </c>
      <c r="V20" s="6">
        <f t="shared" si="109"/>
        <v>15440</v>
      </c>
      <c r="W20" s="6">
        <f t="shared" si="109"/>
        <v>15231</v>
      </c>
      <c r="X20" s="6"/>
      <c r="Y20" s="6">
        <f t="shared" si="109"/>
        <v>16065</v>
      </c>
      <c r="Z20" s="6">
        <f t="shared" si="109"/>
        <v>15718</v>
      </c>
      <c r="AC20" s="5">
        <v>1976</v>
      </c>
      <c r="AD20" s="24" t="s">
        <v>39</v>
      </c>
      <c r="AE20" s="5" t="s">
        <v>23</v>
      </c>
      <c r="AF20" s="19">
        <f t="shared" si="1"/>
        <v>18018.063740916634</v>
      </c>
      <c r="AG20" s="20">
        <f>DOE_2007!N19</f>
        <v>19100</v>
      </c>
      <c r="AH20" s="19">
        <f t="shared" si="2"/>
        <v>17136.121760027465</v>
      </c>
      <c r="AI20" s="19">
        <f t="shared" si="3"/>
        <v>18959.020426846713</v>
      </c>
      <c r="AJ20" s="19">
        <f t="shared" si="4"/>
        <v>18216.965154202666</v>
      </c>
      <c r="AK20" s="19">
        <f t="shared" si="5"/>
        <v>18226.800938376153</v>
      </c>
      <c r="AL20" s="19">
        <f t="shared" si="6"/>
        <v>18786.885245901638</v>
      </c>
      <c r="AM20" s="19">
        <f t="shared" si="7"/>
        <v>19756.979062811566</v>
      </c>
      <c r="AN20" s="19">
        <f t="shared" si="8"/>
        <v>18525.153058305201</v>
      </c>
      <c r="AO20" s="19"/>
      <c r="AP20" s="5">
        <v>1976</v>
      </c>
      <c r="AQ20" s="56" t="s">
        <v>87</v>
      </c>
      <c r="AR20" s="53">
        <f t="shared" si="9"/>
        <v>64.865029467299877</v>
      </c>
      <c r="AS20" s="53">
        <f t="shared" si="10"/>
        <v>68.760000000000005</v>
      </c>
      <c r="AT20" s="53">
        <f t="shared" si="11"/>
        <v>61.690038336098873</v>
      </c>
      <c r="AU20" s="53">
        <f t="shared" si="12"/>
        <v>68.252473536648168</v>
      </c>
      <c r="AV20" s="53">
        <f t="shared" si="13"/>
        <v>65.581074555129589</v>
      </c>
      <c r="AW20" s="53">
        <f t="shared" si="14"/>
        <v>65.616483378154143</v>
      </c>
      <c r="AX20" s="53">
        <f t="shared" si="15"/>
        <v>67.632786885245892</v>
      </c>
      <c r="AY20" s="53">
        <f t="shared" si="16"/>
        <v>71.125124626121632</v>
      </c>
      <c r="AZ20" s="53">
        <f t="shared" si="17"/>
        <v>66.690551009898726</v>
      </c>
      <c r="BA20" s="19"/>
      <c r="BB20" s="29">
        <f>Balomenos_2011!$B$13</f>
        <v>0.8</v>
      </c>
      <c r="BC20" s="29">
        <f>Balomenos_2011!$B$16</f>
        <v>15.37</v>
      </c>
      <c r="BD20" s="23">
        <f>Balomenos_2011!$B$2</f>
        <v>30</v>
      </c>
      <c r="BE20" s="23">
        <f>Obaidat_2018!$X$6/1000</f>
        <v>22.435200000000002</v>
      </c>
      <c r="BF20" s="34">
        <f>ChemEnergy!$B$2</f>
        <v>31</v>
      </c>
      <c r="BG20" s="34"/>
      <c r="BH20" s="34">
        <v>1976</v>
      </c>
      <c r="BI20" s="53" t="s">
        <v>32</v>
      </c>
      <c r="BJ20" s="54">
        <f t="shared" si="39"/>
        <v>0.34587512230007017</v>
      </c>
      <c r="BK20" s="54">
        <f t="shared" si="40"/>
        <v>0.32628272251308899</v>
      </c>
      <c r="BL20" s="54">
        <f t="shared" si="41"/>
        <v>0.36367622075008016</v>
      </c>
      <c r="BM20" s="54">
        <f t="shared" si="42"/>
        <v>0.32870896595349647</v>
      </c>
      <c r="BN20" s="54">
        <f t="shared" si="43"/>
        <v>0.34209869466442244</v>
      </c>
      <c r="BO20" s="54">
        <f t="shared" si="44"/>
        <v>0.34191408690258168</v>
      </c>
      <c r="BP20" s="54">
        <f t="shared" si="45"/>
        <v>0.33172076788830723</v>
      </c>
      <c r="BQ20" s="54">
        <f t="shared" si="46"/>
        <v>0.31543283921024418</v>
      </c>
      <c r="BR20" s="54">
        <f t="shared" si="47"/>
        <v>0.3364074769253293</v>
      </c>
      <c r="BS20" s="34"/>
      <c r="BT20" s="34">
        <v>1976</v>
      </c>
      <c r="BU20" s="36" t="s">
        <v>37</v>
      </c>
      <c r="BV20" s="48">
        <f>1-(298.15/Obaidat_2018!$W$9)</f>
        <v>0.75822081660787422</v>
      </c>
      <c r="BW20" s="34"/>
      <c r="BX20" s="34">
        <v>1976</v>
      </c>
      <c r="BY20" s="30" t="s">
        <v>48</v>
      </c>
      <c r="BZ20" s="54">
        <f t="shared" si="48"/>
        <v>0.26224971767470756</v>
      </c>
      <c r="CA20" s="54">
        <f t="shared" si="49"/>
        <v>0.24739435230891477</v>
      </c>
      <c r="CB20" s="54">
        <f t="shared" si="50"/>
        <v>0.27574688107799133</v>
      </c>
      <c r="CC20" s="54">
        <f t="shared" si="51"/>
        <v>0.24923398059159002</v>
      </c>
      <c r="CD20" s="54">
        <f t="shared" si="52"/>
        <v>0.25938635162894619</v>
      </c>
      <c r="CE20" s="54">
        <f t="shared" si="53"/>
        <v>0.25924637818101115</v>
      </c>
      <c r="CF20" s="54">
        <f t="shared" si="54"/>
        <v>0.25151759151406339</v>
      </c>
      <c r="CG20" s="54">
        <f t="shared" si="55"/>
        <v>0.23916774493093163</v>
      </c>
      <c r="CH20" s="54">
        <f t="shared" si="56"/>
        <v>0.25507115186731777</v>
      </c>
      <c r="CJ20" s="5">
        <f t="shared" si="20"/>
        <v>1976</v>
      </c>
      <c r="CK20" s="5" t="s">
        <v>32</v>
      </c>
      <c r="CL20" s="9">
        <f t="shared" si="57"/>
        <v>0.34587512230007017</v>
      </c>
      <c r="CM20" s="9">
        <f t="shared" si="58"/>
        <v>0.32628272251308899</v>
      </c>
      <c r="CN20" s="9">
        <f t="shared" si="59"/>
        <v>0.36367622075008016</v>
      </c>
      <c r="CO20" s="9">
        <f t="shared" si="60"/>
        <v>0.32870896595349647</v>
      </c>
      <c r="CP20" s="9">
        <f t="shared" si="61"/>
        <v>0.34209869466442244</v>
      </c>
      <c r="CQ20" s="9">
        <f t="shared" si="62"/>
        <v>0.34191408690258168</v>
      </c>
      <c r="CR20" s="9">
        <f t="shared" si="63"/>
        <v>0.33172076788830723</v>
      </c>
      <c r="CS20" s="9">
        <f t="shared" si="64"/>
        <v>0.31543283921024418</v>
      </c>
      <c r="CT20" s="9">
        <f t="shared" si="65"/>
        <v>0.3364074769253293</v>
      </c>
      <c r="CV20" s="5">
        <v>1976</v>
      </c>
      <c r="CW20" s="25" t="s">
        <v>37</v>
      </c>
      <c r="CX20" s="5">
        <f t="shared" si="22"/>
        <v>1.3371844244758235</v>
      </c>
      <c r="CZ20" s="5">
        <f t="shared" si="66"/>
        <v>1976</v>
      </c>
      <c r="DA20" s="30" t="s">
        <v>48</v>
      </c>
      <c r="DB20" s="9">
        <f t="shared" si="67"/>
        <v>0.4624988263533244</v>
      </c>
      <c r="DC20" s="9">
        <f t="shared" si="68"/>
        <v>0.43630017452006975</v>
      </c>
      <c r="DD20" s="9">
        <f t="shared" si="69"/>
        <v>0.48630217793923847</v>
      </c>
      <c r="DE20" s="9">
        <f t="shared" si="70"/>
        <v>0.43954450945856927</v>
      </c>
      <c r="DF20" s="9">
        <f t="shared" si="71"/>
        <v>0.45744904613877618</v>
      </c>
      <c r="DG20" s="9">
        <f t="shared" si="72"/>
        <v>0.45720219151500541</v>
      </c>
      <c r="DH20" s="9">
        <f t="shared" si="73"/>
        <v>0.44357184409540434</v>
      </c>
      <c r="DI20" s="9">
        <f t="shared" si="74"/>
        <v>0.42179187956012532</v>
      </c>
      <c r="DJ20" s="9">
        <f t="shared" si="75"/>
        <v>0.44983883842176031</v>
      </c>
      <c r="DL20" s="5">
        <f t="shared" si="76"/>
        <v>1976</v>
      </c>
      <c r="DM20" s="30" t="s">
        <v>32</v>
      </c>
      <c r="DN20" s="9">
        <f t="shared" si="77"/>
        <v>0.47791545389843526</v>
      </c>
      <c r="DO20" s="9">
        <f t="shared" si="78"/>
        <v>0.45084351367073877</v>
      </c>
      <c r="DP20" s="9">
        <f t="shared" si="79"/>
        <v>0.50251225053721316</v>
      </c>
      <c r="DQ20" s="9">
        <f t="shared" si="80"/>
        <v>0.45419599310718828</v>
      </c>
      <c r="DR20" s="9">
        <f t="shared" si="81"/>
        <v>0.47269734767673544</v>
      </c>
      <c r="DS20" s="9">
        <f t="shared" si="82"/>
        <v>0.47244226456550559</v>
      </c>
      <c r="DT20" s="9">
        <f t="shared" si="83"/>
        <v>0.45835757223191786</v>
      </c>
      <c r="DU20" s="9">
        <f t="shared" si="84"/>
        <v>0.4358516088787962</v>
      </c>
      <c r="DV20" s="9">
        <f t="shared" si="85"/>
        <v>0.46483346636915235</v>
      </c>
      <c r="DW20" s="9"/>
      <c r="DX20" s="5">
        <f t="shared" si="25"/>
        <v>1976</v>
      </c>
      <c r="DY20" s="35" t="s">
        <v>37</v>
      </c>
      <c r="DZ20" s="2">
        <f t="shared" si="26"/>
        <v>0.967741935483871</v>
      </c>
      <c r="EB20" s="5">
        <f t="shared" si="27"/>
        <v>1976</v>
      </c>
      <c r="EC20" s="30" t="s">
        <v>48</v>
      </c>
      <c r="ED20" s="9">
        <f t="shared" si="28"/>
        <v>0.46249882635332445</v>
      </c>
      <c r="EE20" s="9">
        <f t="shared" si="29"/>
        <v>0.43630017452006981</v>
      </c>
      <c r="EF20" s="9">
        <f t="shared" si="30"/>
        <v>0.48630217793923858</v>
      </c>
      <c r="EG20" s="9">
        <f t="shared" si="31"/>
        <v>0.43954450945856932</v>
      </c>
      <c r="EH20" s="9">
        <f t="shared" si="32"/>
        <v>0.45744904613877624</v>
      </c>
      <c r="EI20" s="9">
        <f t="shared" si="33"/>
        <v>0.45720219151500541</v>
      </c>
      <c r="EJ20" s="9">
        <f t="shared" si="34"/>
        <v>0.4435718440954044</v>
      </c>
      <c r="EK20" s="9">
        <f t="shared" si="35"/>
        <v>0.42179187956012537</v>
      </c>
      <c r="EL20" s="9">
        <f t="shared" si="36"/>
        <v>0.44983883842176037</v>
      </c>
      <c r="EN20" s="34">
        <v>1976</v>
      </c>
      <c r="EO20" s="30" t="s">
        <v>32</v>
      </c>
      <c r="EZ20" s="34">
        <v>1976</v>
      </c>
      <c r="FA20" s="35" t="s">
        <v>37</v>
      </c>
      <c r="FD20" s="34">
        <v>1976</v>
      </c>
      <c r="FE20" s="30" t="s">
        <v>48</v>
      </c>
      <c r="FF20" s="55">
        <f t="shared" si="86"/>
        <v>0.37021026829028203</v>
      </c>
      <c r="FG20" s="55">
        <f t="shared" si="87"/>
        <v>0.35323207347227126</v>
      </c>
      <c r="FH20" s="55">
        <f t="shared" si="88"/>
        <v>0.38530677149809289</v>
      </c>
      <c r="FI20" s="55">
        <f t="shared" si="89"/>
        <v>0.35535561495929002</v>
      </c>
      <c r="FJ20" s="55">
        <f t="shared" si="90"/>
        <v>0.36696765349266725</v>
      </c>
      <c r="FK20" s="55">
        <f t="shared" si="91"/>
        <v>0.36680877769606185</v>
      </c>
      <c r="FL20" s="55">
        <f t="shared" si="92"/>
        <v>0.35798332149836565</v>
      </c>
      <c r="FM20" s="55">
        <f t="shared" si="93"/>
        <v>0.34366180389211554</v>
      </c>
      <c r="FN20" s="55">
        <f t="shared" si="94"/>
        <v>0.36205407319118749</v>
      </c>
    </row>
    <row r="21" spans="1:170" x14ac:dyDescent="0.2">
      <c r="A21" s="66">
        <f>IAI_2020_smelting!A19</f>
        <v>32143</v>
      </c>
      <c r="B21" s="66">
        <f>IAI_2020_smelting!B19</f>
        <v>32509</v>
      </c>
      <c r="C21" s="5" t="str">
        <f>IAI_2020_smelting!C19</f>
        <v>DC</v>
      </c>
      <c r="D21" s="5" t="str">
        <f>IAI_2020_smelting!D19</f>
        <v>ND</v>
      </c>
      <c r="E21" s="5" t="str">
        <f>IAI_2020_smelting!E19</f>
        <v>ND</v>
      </c>
      <c r="F21" s="5" t="str">
        <f>IAI_2020_smelting!F19</f>
        <v>ND</v>
      </c>
      <c r="G21" s="5" t="str">
        <f>IAI_2020_smelting!G19</f>
        <v>ND</v>
      </c>
      <c r="H21" s="5" t="str">
        <f>IAI_2020_smelting!H19</f>
        <v>ND</v>
      </c>
      <c r="I21" s="5" t="str">
        <f>IAI_2020_smelting!I19</f>
        <v>ND</v>
      </c>
      <c r="J21" s="5" t="str">
        <f>IAI_2020_smelting!J19</f>
        <v>ND</v>
      </c>
      <c r="K21" s="5" t="str">
        <f>IAI_2020_smelting!K19</f>
        <v>ND</v>
      </c>
      <c r="L21" s="5" t="str">
        <f>IAI_2020_smelting!L19</f>
        <v>ND</v>
      </c>
      <c r="O21" s="5">
        <v>1997</v>
      </c>
      <c r="P21" s="5" t="s">
        <v>23</v>
      </c>
      <c r="Q21" s="5" t="s">
        <v>17</v>
      </c>
      <c r="R21" s="6">
        <f>D38</f>
        <v>15132</v>
      </c>
      <c r="S21" s="6">
        <f t="shared" ref="S21:Z21" si="110">E38</f>
        <v>15985</v>
      </c>
      <c r="T21" s="6">
        <f t="shared" si="110"/>
        <v>15765</v>
      </c>
      <c r="U21" s="6">
        <f t="shared" si="110"/>
        <v>15654</v>
      </c>
      <c r="V21" s="6">
        <f t="shared" si="110"/>
        <v>15619</v>
      </c>
      <c r="W21" s="6">
        <f t="shared" si="110"/>
        <v>15187</v>
      </c>
      <c r="X21" s="6"/>
      <c r="Y21" s="6">
        <f t="shared" si="110"/>
        <v>15858</v>
      </c>
      <c r="Z21" s="6">
        <f t="shared" si="110"/>
        <v>15711</v>
      </c>
      <c r="AC21" s="5">
        <v>1977</v>
      </c>
      <c r="AD21" s="24" t="s">
        <v>39</v>
      </c>
      <c r="AE21" s="5" t="s">
        <v>23</v>
      </c>
      <c r="AF21" s="19">
        <f t="shared" si="1"/>
        <v>17640.722091892199</v>
      </c>
      <c r="AG21" s="20">
        <f>DOE_2007!N20</f>
        <v>18700</v>
      </c>
      <c r="AH21" s="19">
        <f t="shared" si="2"/>
        <v>16777.250100131601</v>
      </c>
      <c r="AI21" s="19">
        <f t="shared" si="3"/>
        <v>18561.972878640499</v>
      </c>
      <c r="AJ21" s="19">
        <f t="shared" si="4"/>
        <v>17835.458030554444</v>
      </c>
      <c r="AK21" s="19">
        <f t="shared" si="5"/>
        <v>17845.087829719061</v>
      </c>
      <c r="AL21" s="19">
        <f t="shared" si="6"/>
        <v>18393.442622950821</v>
      </c>
      <c r="AM21" s="19">
        <f t="shared" si="7"/>
        <v>19343.22033898305</v>
      </c>
      <c r="AN21" s="19">
        <f t="shared" si="8"/>
        <v>18137.191737712423</v>
      </c>
      <c r="AO21" s="19"/>
      <c r="AP21" s="5">
        <v>1977</v>
      </c>
      <c r="AQ21" s="56" t="s">
        <v>87</v>
      </c>
      <c r="AR21" s="53">
        <f t="shared" si="9"/>
        <v>63.506599530811918</v>
      </c>
      <c r="AS21" s="53">
        <f t="shared" si="10"/>
        <v>67.319999999999993</v>
      </c>
      <c r="AT21" s="53">
        <f t="shared" si="11"/>
        <v>60.398100360473762</v>
      </c>
      <c r="AU21" s="53">
        <f t="shared" si="12"/>
        <v>66.823102363105789</v>
      </c>
      <c r="AV21" s="53">
        <f t="shared" si="13"/>
        <v>64.207648909995996</v>
      </c>
      <c r="AW21" s="53">
        <f t="shared" si="14"/>
        <v>64.242316186988617</v>
      </c>
      <c r="AX21" s="53">
        <f t="shared" si="15"/>
        <v>66.216393442622959</v>
      </c>
      <c r="AY21" s="53">
        <f t="shared" si="16"/>
        <v>69.635593220338976</v>
      </c>
      <c r="AZ21" s="53">
        <f t="shared" si="17"/>
        <v>65.293890255764722</v>
      </c>
      <c r="BA21" s="19"/>
      <c r="BB21" s="29">
        <f>Balomenos_2011!$B$13</f>
        <v>0.8</v>
      </c>
      <c r="BC21" s="29">
        <f>Balomenos_2011!$B$16</f>
        <v>15.37</v>
      </c>
      <c r="BD21" s="23">
        <f>Balomenos_2011!$B$2</f>
        <v>30</v>
      </c>
      <c r="BE21" s="23">
        <f>Obaidat_2018!$X$6/1000</f>
        <v>22.435200000000002</v>
      </c>
      <c r="BF21" s="34">
        <f>ChemEnergy!$B$2</f>
        <v>31</v>
      </c>
      <c r="BG21" s="34"/>
      <c r="BH21" s="34">
        <v>1977</v>
      </c>
      <c r="BI21" s="53" t="s">
        <v>32</v>
      </c>
      <c r="BJ21" s="54">
        <f t="shared" si="39"/>
        <v>0.35327352063803963</v>
      </c>
      <c r="BK21" s="54">
        <f t="shared" si="40"/>
        <v>0.33326203208556154</v>
      </c>
      <c r="BL21" s="54">
        <f t="shared" si="41"/>
        <v>0.37145539124740812</v>
      </c>
      <c r="BM21" s="54">
        <f t="shared" si="42"/>
        <v>0.33574017378137877</v>
      </c>
      <c r="BN21" s="54">
        <f t="shared" si="43"/>
        <v>0.3494163138016293</v>
      </c>
      <c r="BO21" s="54">
        <f t="shared" si="44"/>
        <v>0.34922775721065824</v>
      </c>
      <c r="BP21" s="54">
        <f t="shared" si="45"/>
        <v>0.33881639928698754</v>
      </c>
      <c r="BQ21" s="54">
        <f t="shared" si="46"/>
        <v>0.3221800657174152</v>
      </c>
      <c r="BR21" s="54">
        <f t="shared" si="47"/>
        <v>0.34360335878469461</v>
      </c>
      <c r="BS21" s="34"/>
      <c r="BT21" s="34">
        <v>1977</v>
      </c>
      <c r="BU21" s="36" t="s">
        <v>37</v>
      </c>
      <c r="BV21" s="48">
        <f>1-(298.15/Obaidat_2018!$W$9)</f>
        <v>0.75822081660787422</v>
      </c>
      <c r="BW21" s="34"/>
      <c r="BX21" s="34">
        <v>1977</v>
      </c>
      <c r="BY21" s="30" t="s">
        <v>48</v>
      </c>
      <c r="BZ21" s="54">
        <f t="shared" si="48"/>
        <v>0.2678593373041131</v>
      </c>
      <c r="CA21" s="54">
        <f t="shared" si="49"/>
        <v>0.25268621011231407</v>
      </c>
      <c r="CB21" s="54">
        <f t="shared" si="50"/>
        <v>0.2816452100850072</v>
      </c>
      <c r="CC21" s="54">
        <f t="shared" si="51"/>
        <v>0.2545651887325866</v>
      </c>
      <c r="CD21" s="54">
        <f t="shared" si="52"/>
        <v>0.26493472278678459</v>
      </c>
      <c r="CE21" s="54">
        <f t="shared" si="53"/>
        <v>0.26479175525440174</v>
      </c>
      <c r="CF21" s="54">
        <f t="shared" si="54"/>
        <v>0.25689764694751926</v>
      </c>
      <c r="CG21" s="54">
        <f t="shared" si="55"/>
        <v>0.24428363252303714</v>
      </c>
      <c r="CH21" s="54">
        <f t="shared" si="56"/>
        <v>0.26052721928693956</v>
      </c>
      <c r="CJ21" s="5">
        <f t="shared" si="20"/>
        <v>1977</v>
      </c>
      <c r="CK21" s="5" t="s">
        <v>32</v>
      </c>
      <c r="CL21" s="9">
        <f t="shared" si="57"/>
        <v>0.35327352063803963</v>
      </c>
      <c r="CM21" s="9">
        <f t="shared" si="58"/>
        <v>0.33326203208556154</v>
      </c>
      <c r="CN21" s="9">
        <f t="shared" si="59"/>
        <v>0.37145539124740812</v>
      </c>
      <c r="CO21" s="9">
        <f t="shared" si="60"/>
        <v>0.33574017378137877</v>
      </c>
      <c r="CP21" s="9">
        <f t="shared" si="61"/>
        <v>0.3494163138016293</v>
      </c>
      <c r="CQ21" s="9">
        <f t="shared" si="62"/>
        <v>0.34922775721065824</v>
      </c>
      <c r="CR21" s="9">
        <f t="shared" si="63"/>
        <v>0.33881639928698754</v>
      </c>
      <c r="CS21" s="9">
        <f t="shared" si="64"/>
        <v>0.3221800657174152</v>
      </c>
      <c r="CT21" s="9">
        <f t="shared" si="65"/>
        <v>0.34360335878469461</v>
      </c>
      <c r="CV21" s="5">
        <v>1977</v>
      </c>
      <c r="CW21" s="25" t="s">
        <v>37</v>
      </c>
      <c r="CX21" s="5">
        <f t="shared" si="22"/>
        <v>1.3371844244758235</v>
      </c>
      <c r="CZ21" s="5">
        <f t="shared" si="66"/>
        <v>1977</v>
      </c>
      <c r="DA21" s="30" t="s">
        <v>48</v>
      </c>
      <c r="DB21" s="9">
        <f t="shared" si="67"/>
        <v>0.47239184937692497</v>
      </c>
      <c r="DC21" s="9">
        <f t="shared" si="68"/>
        <v>0.44563279857397503</v>
      </c>
      <c r="DD21" s="9">
        <f t="shared" si="69"/>
        <v>0.49670436356360725</v>
      </c>
      <c r="DE21" s="9">
        <f t="shared" si="70"/>
        <v>0.44894653105126597</v>
      </c>
      <c r="DF21" s="9">
        <f t="shared" si="71"/>
        <v>0.46723405247329541</v>
      </c>
      <c r="DG21" s="9">
        <f t="shared" si="72"/>
        <v>0.4669819175367167</v>
      </c>
      <c r="DH21" s="9">
        <f t="shared" si="73"/>
        <v>0.45306001188354128</v>
      </c>
      <c r="DI21" s="9">
        <f t="shared" si="74"/>
        <v>0.43081416575392484</v>
      </c>
      <c r="DJ21" s="9">
        <f t="shared" si="75"/>
        <v>0.45946105956447175</v>
      </c>
      <c r="DL21" s="5">
        <f t="shared" si="76"/>
        <v>1977</v>
      </c>
      <c r="DM21" s="30" t="s">
        <v>32</v>
      </c>
      <c r="DN21" s="9">
        <f t="shared" si="77"/>
        <v>0.48813824435615583</v>
      </c>
      <c r="DO21" s="9">
        <f t="shared" si="78"/>
        <v>0.46048722519310759</v>
      </c>
      <c r="DP21" s="9">
        <f t="shared" si="79"/>
        <v>0.51326117568239416</v>
      </c>
      <c r="DQ21" s="9">
        <f t="shared" si="80"/>
        <v>0.46391141541964154</v>
      </c>
      <c r="DR21" s="9">
        <f t="shared" si="81"/>
        <v>0.48280852088907195</v>
      </c>
      <c r="DS21" s="9">
        <f t="shared" si="82"/>
        <v>0.48254798145460726</v>
      </c>
      <c r="DT21" s="9">
        <f t="shared" si="83"/>
        <v>0.46816201227965926</v>
      </c>
      <c r="DU21" s="9">
        <f t="shared" si="84"/>
        <v>0.44517463794572232</v>
      </c>
      <c r="DV21" s="9">
        <f t="shared" si="85"/>
        <v>0.47477642821662086</v>
      </c>
      <c r="DW21" s="9"/>
      <c r="DX21" s="5">
        <f t="shared" si="25"/>
        <v>1977</v>
      </c>
      <c r="DY21" s="35" t="s">
        <v>37</v>
      </c>
      <c r="DZ21" s="2">
        <f t="shared" si="26"/>
        <v>0.967741935483871</v>
      </c>
      <c r="EB21" s="5">
        <f t="shared" si="27"/>
        <v>1977</v>
      </c>
      <c r="EC21" s="30" t="s">
        <v>48</v>
      </c>
      <c r="ED21" s="9">
        <f t="shared" si="28"/>
        <v>0.47239184937692502</v>
      </c>
      <c r="EE21" s="9">
        <f t="shared" si="29"/>
        <v>0.44563279857397509</v>
      </c>
      <c r="EF21" s="9">
        <f t="shared" si="30"/>
        <v>0.49670436356360725</v>
      </c>
      <c r="EG21" s="9">
        <f t="shared" si="31"/>
        <v>0.44894653105126603</v>
      </c>
      <c r="EH21" s="9">
        <f t="shared" si="32"/>
        <v>0.46723405247329547</v>
      </c>
      <c r="EI21" s="9">
        <f t="shared" si="33"/>
        <v>0.4669819175367167</v>
      </c>
      <c r="EJ21" s="9">
        <f t="shared" si="34"/>
        <v>0.45306001188354122</v>
      </c>
      <c r="EK21" s="9">
        <f t="shared" si="35"/>
        <v>0.43081416575392484</v>
      </c>
      <c r="EL21" s="9">
        <f t="shared" si="36"/>
        <v>0.45946105956447181</v>
      </c>
      <c r="EN21" s="34">
        <v>1977</v>
      </c>
      <c r="EO21" s="30" t="s">
        <v>32</v>
      </c>
      <c r="EZ21" s="34">
        <v>1977</v>
      </c>
      <c r="FA21" s="35" t="s">
        <v>37</v>
      </c>
      <c r="FD21" s="34">
        <v>1977</v>
      </c>
      <c r="FE21" s="30" t="s">
        <v>48</v>
      </c>
      <c r="FF21" s="55">
        <f t="shared" si="86"/>
        <v>0.37652209276826165</v>
      </c>
      <c r="FG21" s="55">
        <f t="shared" si="87"/>
        <v>0.35932446999640677</v>
      </c>
      <c r="FH21" s="55">
        <f t="shared" si="88"/>
        <v>0.39180807488710662</v>
      </c>
      <c r="FI21" s="55">
        <f t="shared" si="89"/>
        <v>0.36147582324065963</v>
      </c>
      <c r="FJ21" s="55">
        <f t="shared" si="90"/>
        <v>0.37323808803605241</v>
      </c>
      <c r="FK21" s="55">
        <f t="shared" si="91"/>
        <v>0.37307717800639911</v>
      </c>
      <c r="FL21" s="55">
        <f t="shared" si="92"/>
        <v>0.36413779929440837</v>
      </c>
      <c r="FM21" s="55">
        <f t="shared" si="93"/>
        <v>0.34962755776262067</v>
      </c>
      <c r="FN21" s="55">
        <f t="shared" si="94"/>
        <v>0.36826132297158587</v>
      </c>
    </row>
    <row r="22" spans="1:170" x14ac:dyDescent="0.2">
      <c r="A22" s="66">
        <f>IAI_2020_smelting!A20</f>
        <v>32509</v>
      </c>
      <c r="B22" s="66">
        <f>IAI_2020_smelting!B20</f>
        <v>32874</v>
      </c>
      <c r="C22" s="5" t="str">
        <f>IAI_2020_smelting!C20</f>
        <v>AC</v>
      </c>
      <c r="D22" s="5">
        <f>IAI_2020_smelting!D20</f>
        <v>15763</v>
      </c>
      <c r="E22" s="5">
        <f>IAI_2020_smelting!E20</f>
        <v>16856</v>
      </c>
      <c r="F22" s="5">
        <f>IAI_2020_smelting!F20</f>
        <v>16264</v>
      </c>
      <c r="G22" s="5">
        <f>IAI_2020_smelting!G20</f>
        <v>15867</v>
      </c>
      <c r="H22" s="5">
        <f>IAI_2020_smelting!H20</f>
        <v>15990</v>
      </c>
      <c r="I22" s="5">
        <f>IAI_2020_smelting!I20</f>
        <v>15265</v>
      </c>
      <c r="J22" s="5" t="str">
        <f>IAI_2020_smelting!J20</f>
        <v>ND</v>
      </c>
      <c r="K22" s="5" t="str">
        <f>IAI_2020_smelting!K20</f>
        <v>ND</v>
      </c>
      <c r="L22" s="5">
        <f>IAI_2020_smelting!L20</f>
        <v>16253</v>
      </c>
      <c r="O22" s="5">
        <v>1998</v>
      </c>
      <c r="P22" s="5" t="s">
        <v>23</v>
      </c>
      <c r="Q22" s="5" t="s">
        <v>17</v>
      </c>
      <c r="R22" s="6">
        <f>D40</f>
        <v>15084</v>
      </c>
      <c r="S22" s="6">
        <f t="shared" ref="S22:Z22" si="111">E40</f>
        <v>15940</v>
      </c>
      <c r="T22" s="6">
        <f t="shared" si="111"/>
        <v>15831</v>
      </c>
      <c r="U22" s="6">
        <f t="shared" si="111"/>
        <v>15958</v>
      </c>
      <c r="V22" s="6">
        <f t="shared" si="111"/>
        <v>15548</v>
      </c>
      <c r="W22" s="6">
        <f t="shared" si="111"/>
        <v>15259</v>
      </c>
      <c r="X22" s="6"/>
      <c r="Y22" s="6">
        <f t="shared" si="111"/>
        <v>15473</v>
      </c>
      <c r="Z22" s="6">
        <f t="shared" si="111"/>
        <v>15679</v>
      </c>
      <c r="AC22" s="5">
        <v>1978</v>
      </c>
      <c r="AD22" s="24" t="s">
        <v>39</v>
      </c>
      <c r="AE22" s="5" t="s">
        <v>23</v>
      </c>
      <c r="AF22" s="19">
        <f t="shared" si="1"/>
        <v>17263.380442867769</v>
      </c>
      <c r="AG22" s="20">
        <f>DOE_2007!N21</f>
        <v>18300</v>
      </c>
      <c r="AH22" s="19">
        <f t="shared" si="2"/>
        <v>16418.378440235738</v>
      </c>
      <c r="AI22" s="19">
        <f t="shared" si="3"/>
        <v>18164.925330434286</v>
      </c>
      <c r="AJ22" s="19">
        <f t="shared" si="4"/>
        <v>17453.950906906219</v>
      </c>
      <c r="AK22" s="19">
        <f t="shared" si="5"/>
        <v>17463.374721061966</v>
      </c>
      <c r="AL22" s="19">
        <f t="shared" si="6"/>
        <v>18000</v>
      </c>
      <c r="AM22" s="19">
        <f t="shared" si="7"/>
        <v>18929.461615154538</v>
      </c>
      <c r="AN22" s="19">
        <f t="shared" si="8"/>
        <v>17749.230417119645</v>
      </c>
      <c r="AO22" s="19"/>
      <c r="AP22" s="5">
        <v>1978</v>
      </c>
      <c r="AQ22" s="56" t="s">
        <v>87</v>
      </c>
      <c r="AR22" s="53">
        <f t="shared" si="9"/>
        <v>62.148169594323967</v>
      </c>
      <c r="AS22" s="53">
        <f t="shared" si="10"/>
        <v>65.88</v>
      </c>
      <c r="AT22" s="53">
        <f t="shared" si="11"/>
        <v>59.106162384848652</v>
      </c>
      <c r="AU22" s="53">
        <f t="shared" si="12"/>
        <v>65.393731189563425</v>
      </c>
      <c r="AV22" s="53">
        <f t="shared" si="13"/>
        <v>62.834223264862388</v>
      </c>
      <c r="AW22" s="53">
        <f t="shared" si="14"/>
        <v>62.868148995823077</v>
      </c>
      <c r="AX22" s="53">
        <f t="shared" si="15"/>
        <v>64.8</v>
      </c>
      <c r="AY22" s="53">
        <f t="shared" si="16"/>
        <v>68.146061814556333</v>
      </c>
      <c r="AZ22" s="53">
        <f t="shared" si="17"/>
        <v>63.897229501630719</v>
      </c>
      <c r="BA22" s="19"/>
      <c r="BB22" s="29">
        <f>Balomenos_2011!$B$13</f>
        <v>0.8</v>
      </c>
      <c r="BC22" s="29">
        <f>Balomenos_2011!$B$16</f>
        <v>15.37</v>
      </c>
      <c r="BD22" s="23">
        <f>Balomenos_2011!$B$2</f>
        <v>30</v>
      </c>
      <c r="BE22" s="23">
        <f>Obaidat_2018!$X$6/1000</f>
        <v>22.435200000000002</v>
      </c>
      <c r="BF22" s="34">
        <f>ChemEnergy!$B$2</f>
        <v>31</v>
      </c>
      <c r="BG22" s="34"/>
      <c r="BH22" s="34">
        <v>1978</v>
      </c>
      <c r="BI22" s="53" t="s">
        <v>32</v>
      </c>
      <c r="BJ22" s="54">
        <f t="shared" si="39"/>
        <v>0.3609953462257563</v>
      </c>
      <c r="BK22" s="54">
        <f t="shared" si="40"/>
        <v>0.34054644808743173</v>
      </c>
      <c r="BL22" s="54">
        <f t="shared" si="41"/>
        <v>0.37957463477194164</v>
      </c>
      <c r="BM22" s="54">
        <f t="shared" si="42"/>
        <v>0.3430787568148515</v>
      </c>
      <c r="BN22" s="54">
        <f t="shared" si="43"/>
        <v>0.35705382885740261</v>
      </c>
      <c r="BO22" s="54">
        <f t="shared" si="44"/>
        <v>0.35686115081089126</v>
      </c>
      <c r="BP22" s="54">
        <f t="shared" si="45"/>
        <v>0.34622222222222226</v>
      </c>
      <c r="BQ22" s="54">
        <f t="shared" si="46"/>
        <v>0.3292222529462111</v>
      </c>
      <c r="BR22" s="54">
        <f t="shared" si="47"/>
        <v>0.35111381471441472</v>
      </c>
      <c r="BS22" s="34"/>
      <c r="BT22" s="34">
        <v>1978</v>
      </c>
      <c r="BU22" s="36" t="s">
        <v>37</v>
      </c>
      <c r="BV22" s="48">
        <f>1-(298.15/Obaidat_2018!$W$9)</f>
        <v>0.75822081660787422</v>
      </c>
      <c r="BW22" s="34"/>
      <c r="BX22" s="34">
        <v>1978</v>
      </c>
      <c r="BY22" s="30" t="s">
        <v>48</v>
      </c>
      <c r="BZ22" s="54">
        <f t="shared" si="48"/>
        <v>0.27371418620693522</v>
      </c>
      <c r="CA22" s="54">
        <f t="shared" si="49"/>
        <v>0.25820940596176351</v>
      </c>
      <c r="CB22" s="54">
        <f t="shared" si="50"/>
        <v>0.28780138954041717</v>
      </c>
      <c r="CC22" s="54">
        <f t="shared" si="51"/>
        <v>0.26012945515297098</v>
      </c>
      <c r="CD22" s="54">
        <f t="shared" si="52"/>
        <v>0.27072564568922797</v>
      </c>
      <c r="CE22" s="54">
        <f t="shared" si="53"/>
        <v>0.27057955318345972</v>
      </c>
      <c r="CF22" s="54">
        <f t="shared" si="54"/>
        <v>0.26251289606112627</v>
      </c>
      <c r="CG22" s="54">
        <f t="shared" si="55"/>
        <v>0.24962316547436031</v>
      </c>
      <c r="CH22" s="54">
        <f t="shared" si="56"/>
        <v>0.26622180331506939</v>
      </c>
      <c r="CJ22" s="5">
        <f t="shared" si="20"/>
        <v>1978</v>
      </c>
      <c r="CK22" s="5" t="s">
        <v>32</v>
      </c>
      <c r="CL22" s="9">
        <f t="shared" si="57"/>
        <v>0.3609953462257563</v>
      </c>
      <c r="CM22" s="9">
        <f t="shared" si="58"/>
        <v>0.34054644808743173</v>
      </c>
      <c r="CN22" s="9">
        <f t="shared" si="59"/>
        <v>0.37957463477194164</v>
      </c>
      <c r="CO22" s="9">
        <f t="shared" si="60"/>
        <v>0.3430787568148515</v>
      </c>
      <c r="CP22" s="9">
        <f t="shared" si="61"/>
        <v>0.35705382885740261</v>
      </c>
      <c r="CQ22" s="9">
        <f t="shared" si="62"/>
        <v>0.35686115081089126</v>
      </c>
      <c r="CR22" s="9">
        <f t="shared" si="63"/>
        <v>0.34622222222222226</v>
      </c>
      <c r="CS22" s="9">
        <f t="shared" si="64"/>
        <v>0.3292222529462111</v>
      </c>
      <c r="CT22" s="9">
        <f t="shared" si="65"/>
        <v>0.35111381471441472</v>
      </c>
      <c r="CV22" s="5">
        <v>1978</v>
      </c>
      <c r="CW22" s="25" t="s">
        <v>37</v>
      </c>
      <c r="CX22" s="5">
        <f t="shared" si="22"/>
        <v>1.3371844244758235</v>
      </c>
      <c r="CZ22" s="5">
        <f t="shared" si="66"/>
        <v>1978</v>
      </c>
      <c r="DA22" s="30" t="s">
        <v>48</v>
      </c>
      <c r="DB22" s="9">
        <f t="shared" si="67"/>
        <v>0.48271735428133861</v>
      </c>
      <c r="DC22" s="9">
        <f t="shared" si="68"/>
        <v>0.45537340619307831</v>
      </c>
      <c r="DD22" s="9">
        <f t="shared" si="69"/>
        <v>0.50756128954313973</v>
      </c>
      <c r="DE22" s="9">
        <f t="shared" si="70"/>
        <v>0.4587595699813482</v>
      </c>
      <c r="DF22" s="9">
        <f t="shared" si="71"/>
        <v>0.4774468186475751</v>
      </c>
      <c r="DG22" s="9">
        <f t="shared" si="72"/>
        <v>0.47718917256484167</v>
      </c>
      <c r="DH22" s="9">
        <f t="shared" si="73"/>
        <v>0.46296296296296297</v>
      </c>
      <c r="DI22" s="9">
        <f t="shared" si="74"/>
        <v>0.44023086883051327</v>
      </c>
      <c r="DJ22" s="9">
        <f t="shared" si="75"/>
        <v>0.46950392425440557</v>
      </c>
      <c r="DL22" s="5">
        <f t="shared" si="76"/>
        <v>1978</v>
      </c>
      <c r="DM22" s="30" t="s">
        <v>32</v>
      </c>
      <c r="DN22" s="9">
        <f t="shared" si="77"/>
        <v>0.49880793275738328</v>
      </c>
      <c r="DO22" s="9">
        <f t="shared" si="78"/>
        <v>0.47055251973284762</v>
      </c>
      <c r="DP22" s="9">
        <f t="shared" si="79"/>
        <v>0.52447999919457766</v>
      </c>
      <c r="DQ22" s="9">
        <f t="shared" si="80"/>
        <v>0.47405155564739321</v>
      </c>
      <c r="DR22" s="9">
        <f t="shared" si="81"/>
        <v>0.49336171260249434</v>
      </c>
      <c r="DS22" s="9">
        <f t="shared" si="82"/>
        <v>0.49309547831700312</v>
      </c>
      <c r="DT22" s="9">
        <f t="shared" si="83"/>
        <v>0.47839506172839508</v>
      </c>
      <c r="DU22" s="9">
        <f t="shared" si="84"/>
        <v>0.45490523112486375</v>
      </c>
      <c r="DV22" s="9">
        <f t="shared" si="85"/>
        <v>0.48515405506288578</v>
      </c>
      <c r="DW22" s="9"/>
      <c r="DX22" s="5">
        <f t="shared" si="25"/>
        <v>1978</v>
      </c>
      <c r="DY22" s="35" t="s">
        <v>37</v>
      </c>
      <c r="DZ22" s="2">
        <f t="shared" si="26"/>
        <v>0.967741935483871</v>
      </c>
      <c r="EB22" s="5">
        <f t="shared" si="27"/>
        <v>1978</v>
      </c>
      <c r="EC22" s="30" t="s">
        <v>48</v>
      </c>
      <c r="ED22" s="9">
        <f t="shared" si="28"/>
        <v>0.48271735428133866</v>
      </c>
      <c r="EE22" s="9">
        <f t="shared" si="29"/>
        <v>0.45537340619307837</v>
      </c>
      <c r="EF22" s="9">
        <f t="shared" si="30"/>
        <v>0.50756128954313973</v>
      </c>
      <c r="EG22" s="9">
        <f t="shared" si="31"/>
        <v>0.45875956998134826</v>
      </c>
      <c r="EH22" s="9">
        <f t="shared" si="32"/>
        <v>0.47744681864757516</v>
      </c>
      <c r="EI22" s="9">
        <f t="shared" si="33"/>
        <v>0.47718917256484172</v>
      </c>
      <c r="EJ22" s="9">
        <f t="shared" si="34"/>
        <v>0.46296296296296297</v>
      </c>
      <c r="EK22" s="9">
        <f t="shared" si="35"/>
        <v>0.44023086883051332</v>
      </c>
      <c r="EL22" s="9">
        <f t="shared" si="36"/>
        <v>0.46950392425440562</v>
      </c>
      <c r="EN22" s="34">
        <v>1978</v>
      </c>
      <c r="EO22" s="30" t="s">
        <v>32</v>
      </c>
      <c r="EZ22" s="34">
        <v>1978</v>
      </c>
      <c r="FA22" s="35" t="s">
        <v>37</v>
      </c>
      <c r="FD22" s="34">
        <v>1978</v>
      </c>
      <c r="FE22" s="30" t="s">
        <v>48</v>
      </c>
      <c r="FF22" s="55">
        <f t="shared" si="86"/>
        <v>0.38305287464448379</v>
      </c>
      <c r="FG22" s="55">
        <f t="shared" si="87"/>
        <v>0.3656307129798903</v>
      </c>
      <c r="FH22" s="55">
        <f t="shared" si="88"/>
        <v>0.39853253738713845</v>
      </c>
      <c r="FI22" s="55">
        <f t="shared" si="89"/>
        <v>0.36781053983757284</v>
      </c>
      <c r="FJ22" s="55">
        <f t="shared" si="90"/>
        <v>0.37972653562360487</v>
      </c>
      <c r="FK22" s="55">
        <f t="shared" si="91"/>
        <v>0.37956354470782722</v>
      </c>
      <c r="FL22" s="55">
        <f t="shared" si="92"/>
        <v>0.37050759540570583</v>
      </c>
      <c r="FM22" s="55">
        <f t="shared" si="93"/>
        <v>0.35580409419478837</v>
      </c>
      <c r="FN22" s="55">
        <f t="shared" si="94"/>
        <v>0.37468512632111234</v>
      </c>
    </row>
    <row r="23" spans="1:170" x14ac:dyDescent="0.2">
      <c r="A23" s="66">
        <f>IAI_2020_smelting!A21</f>
        <v>32509</v>
      </c>
      <c r="B23" s="66">
        <f>IAI_2020_smelting!B21</f>
        <v>32874</v>
      </c>
      <c r="C23" s="5" t="str">
        <f>IAI_2020_smelting!C21</f>
        <v>DC</v>
      </c>
      <c r="D23" s="5" t="str">
        <f>IAI_2020_smelting!D21</f>
        <v>ND</v>
      </c>
      <c r="E23" s="5" t="str">
        <f>IAI_2020_smelting!E21</f>
        <v>ND</v>
      </c>
      <c r="F23" s="5" t="str">
        <f>IAI_2020_smelting!F21</f>
        <v>ND</v>
      </c>
      <c r="G23" s="5" t="str">
        <f>IAI_2020_smelting!G21</f>
        <v>ND</v>
      </c>
      <c r="H23" s="5" t="str">
        <f>IAI_2020_smelting!H21</f>
        <v>ND</v>
      </c>
      <c r="I23" s="5" t="str">
        <f>IAI_2020_smelting!I21</f>
        <v>ND</v>
      </c>
      <c r="J23" s="5" t="str">
        <f>IAI_2020_smelting!J21</f>
        <v>ND</v>
      </c>
      <c r="K23" s="5" t="str">
        <f>IAI_2020_smelting!K21</f>
        <v>ND</v>
      </c>
      <c r="L23" s="5" t="str">
        <f>IAI_2020_smelting!L21</f>
        <v>ND</v>
      </c>
      <c r="O23" s="5">
        <v>1999</v>
      </c>
      <c r="P23" s="5" t="s">
        <v>23</v>
      </c>
      <c r="Q23" s="5" t="s">
        <v>17</v>
      </c>
      <c r="R23" s="6">
        <f>D42</f>
        <v>15024</v>
      </c>
      <c r="S23" s="6">
        <f t="shared" ref="S23:Z23" si="112">E42</f>
        <v>15371</v>
      </c>
      <c r="T23" s="6">
        <f t="shared" si="112"/>
        <v>15323</v>
      </c>
      <c r="U23" s="6">
        <f t="shared" si="112"/>
        <v>15340</v>
      </c>
      <c r="V23" s="6">
        <f t="shared" si="112"/>
        <v>15193</v>
      </c>
      <c r="W23" s="6">
        <f t="shared" si="112"/>
        <v>14852</v>
      </c>
      <c r="X23" s="6"/>
      <c r="Y23" s="6">
        <f t="shared" si="112"/>
        <v>15603</v>
      </c>
      <c r="Z23" s="6">
        <f t="shared" si="112"/>
        <v>15282</v>
      </c>
      <c r="AC23" s="5">
        <v>1979</v>
      </c>
      <c r="AD23" s="24" t="s">
        <v>39</v>
      </c>
      <c r="AE23" s="5" t="s">
        <v>23</v>
      </c>
      <c r="AF23" s="19">
        <f t="shared" si="1"/>
        <v>16886.038793843338</v>
      </c>
      <c r="AG23" s="20">
        <f>DOE_2007!N22</f>
        <v>17900</v>
      </c>
      <c r="AH23" s="19">
        <f>$AG23*$AH$24/AG$24</f>
        <v>16059.506780339876</v>
      </c>
      <c r="AI23" s="19">
        <f>$AG23*$AI$24/AG$24</f>
        <v>17767.877782228072</v>
      </c>
      <c r="AJ23" s="19">
        <f>$AG23*$AJ$24/AG$24</f>
        <v>17072.443783257997</v>
      </c>
      <c r="AK23" s="19">
        <f>$AG23*$AK$24/AG$24</f>
        <v>17081.661612404874</v>
      </c>
      <c r="AL23" s="19">
        <f t="shared" si="6"/>
        <v>17606.557377049179</v>
      </c>
      <c r="AM23" s="19">
        <f t="shared" si="7"/>
        <v>18515.702891326022</v>
      </c>
      <c r="AN23" s="19">
        <f>$AG23*$AN$24/AG$24</f>
        <v>17361.269096526863</v>
      </c>
      <c r="AO23" s="19"/>
      <c r="AP23" s="5">
        <v>1979</v>
      </c>
      <c r="AQ23" s="56" t="s">
        <v>87</v>
      </c>
      <c r="AR23" s="53">
        <f t="shared" si="9"/>
        <v>60.789739657836016</v>
      </c>
      <c r="AS23" s="53">
        <f t="shared" si="10"/>
        <v>64.44</v>
      </c>
      <c r="AT23" s="53">
        <f t="shared" si="11"/>
        <v>57.814224409223556</v>
      </c>
      <c r="AU23" s="53">
        <f t="shared" si="12"/>
        <v>63.964360016021054</v>
      </c>
      <c r="AV23" s="53">
        <f t="shared" si="13"/>
        <v>61.460797619728787</v>
      </c>
      <c r="AW23" s="53">
        <f t="shared" si="14"/>
        <v>61.493981804657544</v>
      </c>
      <c r="AX23" s="53">
        <f t="shared" si="15"/>
        <v>63.383606557377043</v>
      </c>
      <c r="AY23" s="53">
        <f t="shared" si="16"/>
        <v>66.656530408773676</v>
      </c>
      <c r="AZ23" s="53">
        <f t="shared" si="17"/>
        <v>62.500568747496708</v>
      </c>
      <c r="BA23" s="19"/>
      <c r="BB23" s="29">
        <f>Balomenos_2011!$B$13</f>
        <v>0.8</v>
      </c>
      <c r="BC23" s="29">
        <f>Balomenos_2011!$B$16</f>
        <v>15.37</v>
      </c>
      <c r="BD23" s="23">
        <f>Balomenos_2011!$B$2</f>
        <v>30</v>
      </c>
      <c r="BE23" s="23">
        <f>Obaidat_2018!$X$6/1000</f>
        <v>22.435200000000002</v>
      </c>
      <c r="BF23" s="34">
        <f>ChemEnergy!$B$2</f>
        <v>31</v>
      </c>
      <c r="BG23" s="34"/>
      <c r="BH23" s="34">
        <v>1979</v>
      </c>
      <c r="BI23" s="53" t="s">
        <v>32</v>
      </c>
      <c r="BJ23" s="54">
        <f t="shared" si="39"/>
        <v>0.36906228133694635</v>
      </c>
      <c r="BK23" s="54">
        <f t="shared" si="40"/>
        <v>0.34815642458100565</v>
      </c>
      <c r="BL23" s="54">
        <f t="shared" si="41"/>
        <v>0.38805674951544866</v>
      </c>
      <c r="BM23" s="54">
        <f t="shared" si="42"/>
        <v>0.35074532121294877</v>
      </c>
      <c r="BN23" s="54">
        <f t="shared" si="43"/>
        <v>0.36503268536818256</v>
      </c>
      <c r="BO23" s="54">
        <f t="shared" si="44"/>
        <v>0.36483570166700058</v>
      </c>
      <c r="BP23" s="54">
        <f t="shared" si="45"/>
        <v>0.35395903165735576</v>
      </c>
      <c r="BQ23" s="54">
        <f t="shared" si="46"/>
        <v>0.33657917479975774</v>
      </c>
      <c r="BR23" s="54">
        <f t="shared" si="47"/>
        <v>0.3589599334789827</v>
      </c>
      <c r="BS23" s="34"/>
      <c r="BT23" s="34">
        <v>1979</v>
      </c>
      <c r="BU23" s="36" t="s">
        <v>37</v>
      </c>
      <c r="BV23" s="48">
        <f>1-(298.15/Obaidat_2018!$W$9)</f>
        <v>0.75822081660787422</v>
      </c>
      <c r="BW23" s="34"/>
      <c r="BX23" s="34">
        <v>1979</v>
      </c>
      <c r="BY23" s="30" t="s">
        <v>48</v>
      </c>
      <c r="BZ23" s="54">
        <f t="shared" si="48"/>
        <v>0.2798307043344645</v>
      </c>
      <c r="CA23" s="54">
        <f t="shared" si="49"/>
        <v>0.26397944855308786</v>
      </c>
      <c r="CB23" s="54">
        <f t="shared" si="50"/>
        <v>0.29423270550780078</v>
      </c>
      <c r="CC23" s="54">
        <f t="shared" si="51"/>
        <v>0.26594240387147317</v>
      </c>
      <c r="CD23" s="54">
        <f t="shared" si="52"/>
        <v>0.27677538078842862</v>
      </c>
      <c r="CE23" s="54">
        <f t="shared" si="53"/>
        <v>0.27662602364565997</v>
      </c>
      <c r="CF23" s="54">
        <f t="shared" si="54"/>
        <v>0.26837910602897269</v>
      </c>
      <c r="CG23" s="54">
        <f t="shared" si="55"/>
        <v>0.25520133676987677</v>
      </c>
      <c r="CH23" s="54">
        <f t="shared" si="56"/>
        <v>0.27217089389194249</v>
      </c>
      <c r="CJ23" s="5">
        <f t="shared" si="20"/>
        <v>1979</v>
      </c>
      <c r="CK23" s="5" t="s">
        <v>32</v>
      </c>
      <c r="CL23" s="9">
        <f t="shared" si="57"/>
        <v>0.36906228133694635</v>
      </c>
      <c r="CM23" s="9">
        <f t="shared" si="58"/>
        <v>0.34815642458100565</v>
      </c>
      <c r="CN23" s="9">
        <f t="shared" si="59"/>
        <v>0.38805674951544866</v>
      </c>
      <c r="CO23" s="9">
        <f t="shared" si="60"/>
        <v>0.35074532121294877</v>
      </c>
      <c r="CP23" s="9">
        <f t="shared" si="61"/>
        <v>0.36503268536818256</v>
      </c>
      <c r="CQ23" s="9">
        <f t="shared" si="62"/>
        <v>0.36483570166700058</v>
      </c>
      <c r="CR23" s="9">
        <f t="shared" si="63"/>
        <v>0.35395903165735576</v>
      </c>
      <c r="CS23" s="9">
        <f t="shared" si="64"/>
        <v>0.33657917479975774</v>
      </c>
      <c r="CT23" s="9">
        <f t="shared" si="65"/>
        <v>0.3589599334789827</v>
      </c>
      <c r="CV23" s="5">
        <v>1979</v>
      </c>
      <c r="CW23" s="25" t="s">
        <v>37</v>
      </c>
      <c r="CX23" s="5">
        <f t="shared" si="22"/>
        <v>1.3371844244758235</v>
      </c>
      <c r="CZ23" s="5">
        <f t="shared" si="66"/>
        <v>1979</v>
      </c>
      <c r="DA23" s="30" t="s">
        <v>48</v>
      </c>
      <c r="DB23" s="9">
        <f t="shared" si="67"/>
        <v>0.49350433426527907</v>
      </c>
      <c r="DC23" s="9">
        <f t="shared" si="68"/>
        <v>0.46554934823091249</v>
      </c>
      <c r="DD23" s="9">
        <f t="shared" si="69"/>
        <v>0.51890344126477406</v>
      </c>
      <c r="DE23" s="9">
        <f t="shared" si="70"/>
        <v>0.46901118048372475</v>
      </c>
      <c r="DF23" s="9">
        <f t="shared" si="71"/>
        <v>0.48811602129891757</v>
      </c>
      <c r="DG23" s="9">
        <f t="shared" si="72"/>
        <v>0.48785261776182143</v>
      </c>
      <c r="DH23" s="9">
        <f t="shared" si="73"/>
        <v>0.47330850403476105</v>
      </c>
      <c r="DI23" s="9">
        <f t="shared" si="74"/>
        <v>0.45006843014516168</v>
      </c>
      <c r="DJ23" s="9">
        <f t="shared" si="75"/>
        <v>0.47999563205897339</v>
      </c>
      <c r="DL23" s="5">
        <f t="shared" si="76"/>
        <v>1979</v>
      </c>
      <c r="DM23" s="30" t="s">
        <v>32</v>
      </c>
      <c r="DN23" s="9">
        <f t="shared" si="77"/>
        <v>0.50995447874078847</v>
      </c>
      <c r="DO23" s="9">
        <f t="shared" si="78"/>
        <v>0.48106765983860955</v>
      </c>
      <c r="DP23" s="9">
        <f t="shared" si="79"/>
        <v>0.53620022264026646</v>
      </c>
      <c r="DQ23" s="9">
        <f t="shared" si="80"/>
        <v>0.48464488649984894</v>
      </c>
      <c r="DR23" s="9">
        <f t="shared" si="81"/>
        <v>0.50438655534221488</v>
      </c>
      <c r="DS23" s="9">
        <f t="shared" si="82"/>
        <v>0.50411437168721551</v>
      </c>
      <c r="DT23" s="9">
        <f t="shared" si="83"/>
        <v>0.48908545416925309</v>
      </c>
      <c r="DU23" s="9">
        <f t="shared" si="84"/>
        <v>0.46507071115000037</v>
      </c>
      <c r="DV23" s="9">
        <f t="shared" si="85"/>
        <v>0.49599548646093916</v>
      </c>
      <c r="DW23" s="9"/>
      <c r="DX23" s="5">
        <f t="shared" si="25"/>
        <v>1979</v>
      </c>
      <c r="DY23" s="35" t="s">
        <v>37</v>
      </c>
      <c r="DZ23" s="2">
        <f t="shared" si="26"/>
        <v>0.967741935483871</v>
      </c>
      <c r="EB23" s="5">
        <f t="shared" si="27"/>
        <v>1979</v>
      </c>
      <c r="EC23" s="30" t="s">
        <v>48</v>
      </c>
      <c r="ED23" s="9">
        <f t="shared" si="28"/>
        <v>0.49350433426527918</v>
      </c>
      <c r="EE23" s="9">
        <f t="shared" si="29"/>
        <v>0.46554934823091249</v>
      </c>
      <c r="EF23" s="9">
        <f t="shared" si="30"/>
        <v>0.51890344126477406</v>
      </c>
      <c r="EG23" s="9">
        <f t="shared" si="31"/>
        <v>0.46901118048372481</v>
      </c>
      <c r="EH23" s="9">
        <f t="shared" si="32"/>
        <v>0.48811602129891762</v>
      </c>
      <c r="EI23" s="9">
        <f t="shared" si="33"/>
        <v>0.48785261776182148</v>
      </c>
      <c r="EJ23" s="9">
        <f t="shared" si="34"/>
        <v>0.47330850403476105</v>
      </c>
      <c r="EK23" s="9">
        <f t="shared" si="35"/>
        <v>0.45006843014516168</v>
      </c>
      <c r="EL23" s="9">
        <f t="shared" si="36"/>
        <v>0.47999563205897339</v>
      </c>
      <c r="EN23" s="34">
        <v>1979</v>
      </c>
      <c r="EO23" s="30" t="s">
        <v>32</v>
      </c>
      <c r="EZ23" s="34">
        <v>1979</v>
      </c>
      <c r="FA23" s="35" t="s">
        <v>37</v>
      </c>
      <c r="FD23" s="34">
        <v>1979</v>
      </c>
      <c r="FE23" s="30" t="s">
        <v>48</v>
      </c>
      <c r="FF23" s="55">
        <f t="shared" si="86"/>
        <v>0.38981420848589643</v>
      </c>
      <c r="FG23" s="55">
        <f t="shared" si="87"/>
        <v>0.3721622627465575</v>
      </c>
      <c r="FH23" s="55">
        <f t="shared" si="88"/>
        <v>0.4054918496416639</v>
      </c>
      <c r="FI23" s="55">
        <f t="shared" si="89"/>
        <v>0.37437124342170042</v>
      </c>
      <c r="FJ23" s="55">
        <f t="shared" si="90"/>
        <v>0.38644456736041471</v>
      </c>
      <c r="FK23" s="55">
        <f t="shared" si="91"/>
        <v>0.3862794477297955</v>
      </c>
      <c r="FL23" s="55">
        <f t="shared" si="92"/>
        <v>0.37710421058488242</v>
      </c>
      <c r="FM23" s="55">
        <f t="shared" si="93"/>
        <v>0.36220278516969184</v>
      </c>
      <c r="FN23" s="55">
        <f t="shared" si="94"/>
        <v>0.38133701684919624</v>
      </c>
    </row>
    <row r="24" spans="1:170" x14ac:dyDescent="0.2">
      <c r="A24" s="66">
        <f>IAI_2020_smelting!A22</f>
        <v>32874</v>
      </c>
      <c r="B24" s="66">
        <f>IAI_2020_smelting!B22</f>
        <v>33239</v>
      </c>
      <c r="C24" s="5" t="str">
        <f>IAI_2020_smelting!C22</f>
        <v>AC</v>
      </c>
      <c r="D24" s="5">
        <f>IAI_2020_smelting!D22</f>
        <v>15590</v>
      </c>
      <c r="E24" s="5">
        <f>IAI_2020_smelting!E22</f>
        <v>16443</v>
      </c>
      <c r="F24" s="5">
        <f>IAI_2020_smelting!F22</f>
        <v>16080</v>
      </c>
      <c r="G24" s="5">
        <f>IAI_2020_smelting!G22</f>
        <v>16067</v>
      </c>
      <c r="H24" s="5">
        <f>IAI_2020_smelting!H22</f>
        <v>15897</v>
      </c>
      <c r="I24" s="5">
        <f>IAI_2020_smelting!I22</f>
        <v>15397</v>
      </c>
      <c r="J24" s="5" t="str">
        <f>IAI_2020_smelting!J22</f>
        <v>ND</v>
      </c>
      <c r="K24" s="5" t="str">
        <f>IAI_2020_smelting!K22</f>
        <v>ND</v>
      </c>
      <c r="L24" s="5">
        <f>IAI_2020_smelting!L22</f>
        <v>16083</v>
      </c>
      <c r="O24" s="5">
        <v>2000</v>
      </c>
      <c r="P24" s="5" t="s">
        <v>23</v>
      </c>
      <c r="Q24" s="5" t="s">
        <v>17</v>
      </c>
      <c r="R24" s="6">
        <f>D44</f>
        <v>15068</v>
      </c>
      <c r="S24" s="6">
        <f t="shared" ref="S24:Z24" si="113">E44</f>
        <v>15772</v>
      </c>
      <c r="T24" s="6">
        <f t="shared" si="113"/>
        <v>15348</v>
      </c>
      <c r="U24" s="6">
        <f t="shared" si="113"/>
        <v>15357</v>
      </c>
      <c r="V24" s="6">
        <f t="shared" si="113"/>
        <v>15242</v>
      </c>
      <c r="W24" s="6">
        <f t="shared" si="113"/>
        <v>14679</v>
      </c>
      <c r="X24" s="6"/>
      <c r="Y24" s="6">
        <f t="shared" si="113"/>
        <v>15479</v>
      </c>
      <c r="Z24" s="6">
        <f t="shared" si="113"/>
        <v>15381</v>
      </c>
      <c r="AC24" s="5">
        <v>1980</v>
      </c>
      <c r="AD24" s="5" t="s">
        <v>31</v>
      </c>
      <c r="AE24" s="5" t="s">
        <v>23</v>
      </c>
      <c r="AF24" s="18">
        <f t="shared" ref="AF24:AK24" si="114">R4</f>
        <v>16487</v>
      </c>
      <c r="AG24" s="18">
        <f t="shared" si="114"/>
        <v>17477</v>
      </c>
      <c r="AH24" s="18">
        <f t="shared" si="114"/>
        <v>15680</v>
      </c>
      <c r="AI24" s="18">
        <f t="shared" si="114"/>
        <v>17348</v>
      </c>
      <c r="AJ24" s="18">
        <f t="shared" si="114"/>
        <v>16669</v>
      </c>
      <c r="AK24" s="18">
        <f t="shared" si="114"/>
        <v>16678</v>
      </c>
      <c r="AL24" s="19">
        <f t="shared" si="6"/>
        <v>17190.491803278688</v>
      </c>
      <c r="AM24" s="19">
        <f t="shared" si="7"/>
        <v>18078.153040877369</v>
      </c>
      <c r="AN24" s="18">
        <f>Z4</f>
        <v>16951</v>
      </c>
      <c r="AO24" s="18"/>
      <c r="AP24" s="5">
        <v>1980</v>
      </c>
      <c r="AQ24" s="56" t="s">
        <v>87</v>
      </c>
      <c r="AR24" s="53">
        <f t="shared" si="9"/>
        <v>59.353200000000001</v>
      </c>
      <c r="AS24" s="53">
        <f t="shared" si="10"/>
        <v>62.917200000000001</v>
      </c>
      <c r="AT24" s="53">
        <f t="shared" si="11"/>
        <v>56.448</v>
      </c>
      <c r="AU24" s="53">
        <f t="shared" si="12"/>
        <v>62.452799999999996</v>
      </c>
      <c r="AV24" s="53">
        <f t="shared" si="13"/>
        <v>60.008400000000002</v>
      </c>
      <c r="AW24" s="53">
        <f t="shared" si="14"/>
        <v>60.040799999999997</v>
      </c>
      <c r="AX24" s="53">
        <f t="shared" si="15"/>
        <v>61.885770491803278</v>
      </c>
      <c r="AY24" s="53">
        <f t="shared" si="16"/>
        <v>65.081350947158526</v>
      </c>
      <c r="AZ24" s="53">
        <f t="shared" si="17"/>
        <v>61.023600000000002</v>
      </c>
      <c r="BA24" s="18"/>
      <c r="BB24" s="29">
        <f>Balomenos_2011!$B$13</f>
        <v>0.8</v>
      </c>
      <c r="BC24" s="29">
        <f>Balomenos_2011!$B$16</f>
        <v>15.37</v>
      </c>
      <c r="BD24" s="23">
        <f>Balomenos_2011!$B$2</f>
        <v>30</v>
      </c>
      <c r="BE24" s="23">
        <f>Obaidat_2018!$X$6/1000</f>
        <v>22.435200000000002</v>
      </c>
      <c r="BF24" s="34">
        <f>ChemEnergy!$B$2</f>
        <v>31</v>
      </c>
      <c r="BG24" s="34"/>
      <c r="BH24" s="34">
        <v>1980</v>
      </c>
      <c r="BI24" s="53" t="s">
        <v>32</v>
      </c>
      <c r="BJ24" s="54">
        <f t="shared" si="39"/>
        <v>0.37799478376903017</v>
      </c>
      <c r="BK24" s="54">
        <f t="shared" si="40"/>
        <v>0.35658293757509874</v>
      </c>
      <c r="BL24" s="54">
        <f t="shared" si="41"/>
        <v>0.39744897959183678</v>
      </c>
      <c r="BM24" s="54">
        <f t="shared" si="42"/>
        <v>0.35923449388978562</v>
      </c>
      <c r="BN24" s="54">
        <f t="shared" si="43"/>
        <v>0.37386765852780612</v>
      </c>
      <c r="BO24" s="54">
        <f t="shared" si="44"/>
        <v>0.37366590718311554</v>
      </c>
      <c r="BP24" s="54">
        <f t="shared" si="45"/>
        <v>0.36252598653468371</v>
      </c>
      <c r="BQ24" s="54">
        <f t="shared" si="46"/>
        <v>0.34472548085573401</v>
      </c>
      <c r="BR24" s="54">
        <f t="shared" si="47"/>
        <v>0.36764792637602506</v>
      </c>
      <c r="BS24" s="34"/>
      <c r="BT24" s="34">
        <v>1980</v>
      </c>
      <c r="BU24" s="36" t="s">
        <v>37</v>
      </c>
      <c r="BV24" s="48">
        <f>1-(298.15/Obaidat_2018!$W$9)</f>
        <v>0.75822081660787422</v>
      </c>
      <c r="BW24" s="34"/>
      <c r="BX24" s="34">
        <v>1980</v>
      </c>
      <c r="BY24" s="30" t="s">
        <v>48</v>
      </c>
      <c r="BZ24" s="54">
        <f t="shared" si="48"/>
        <v>0.2866035136228709</v>
      </c>
      <c r="CA24" s="54">
        <f t="shared" si="49"/>
        <v>0.270368606116626</v>
      </c>
      <c r="CB24" s="54">
        <f t="shared" si="50"/>
        <v>0.3013540898660888</v>
      </c>
      <c r="CC24" s="54">
        <f t="shared" si="51"/>
        <v>0.27237907131082967</v>
      </c>
      <c r="CD24" s="54">
        <f t="shared" si="52"/>
        <v>0.28347424135222704</v>
      </c>
      <c r="CE24" s="54">
        <f t="shared" si="53"/>
        <v>0.28332126928290402</v>
      </c>
      <c r="CF24" s="54">
        <f t="shared" si="54"/>
        <v>0.27487474955190311</v>
      </c>
      <c r="CG24" s="54">
        <f t="shared" si="55"/>
        <v>0.26137803559997674</v>
      </c>
      <c r="CH24" s="54">
        <f t="shared" si="56"/>
        <v>0.27875831096102133</v>
      </c>
      <c r="CJ24" s="5">
        <f t="shared" si="20"/>
        <v>1980</v>
      </c>
      <c r="CK24" s="5" t="s">
        <v>32</v>
      </c>
      <c r="CL24" s="9">
        <f t="shared" si="57"/>
        <v>0.37799478376903017</v>
      </c>
      <c r="CM24" s="9">
        <f t="shared" si="58"/>
        <v>0.35658293757509874</v>
      </c>
      <c r="CN24" s="9">
        <f t="shared" si="59"/>
        <v>0.39744897959183678</v>
      </c>
      <c r="CO24" s="9">
        <f t="shared" si="60"/>
        <v>0.35923449388978562</v>
      </c>
      <c r="CP24" s="9">
        <f t="shared" si="61"/>
        <v>0.37386765852780612</v>
      </c>
      <c r="CQ24" s="9">
        <f t="shared" si="62"/>
        <v>0.37366590718311554</v>
      </c>
      <c r="CR24" s="9">
        <f t="shared" si="63"/>
        <v>0.36252598653468371</v>
      </c>
      <c r="CS24" s="9">
        <f t="shared" si="64"/>
        <v>0.34472548085573401</v>
      </c>
      <c r="CT24" s="9">
        <f t="shared" si="65"/>
        <v>0.36764792637602506</v>
      </c>
      <c r="CV24" s="5">
        <v>1980</v>
      </c>
      <c r="CW24" s="25" t="s">
        <v>37</v>
      </c>
      <c r="CX24" s="5">
        <f t="shared" si="22"/>
        <v>1.3371844244758235</v>
      </c>
      <c r="CZ24" s="5">
        <f t="shared" si="66"/>
        <v>1980</v>
      </c>
      <c r="DA24" s="30" t="s">
        <v>48</v>
      </c>
      <c r="DB24" s="9">
        <f t="shared" si="67"/>
        <v>0.50544873738905394</v>
      </c>
      <c r="DC24" s="9">
        <f t="shared" si="68"/>
        <v>0.47681715015925691</v>
      </c>
      <c r="DD24" s="9">
        <f t="shared" si="69"/>
        <v>0.53146258503401356</v>
      </c>
      <c r="DE24" s="9">
        <f t="shared" si="70"/>
        <v>0.48036276996387672</v>
      </c>
      <c r="DF24" s="9">
        <f t="shared" si="71"/>
        <v>0.49993000979862817</v>
      </c>
      <c r="DG24" s="9">
        <f t="shared" si="72"/>
        <v>0.49966023104289087</v>
      </c>
      <c r="DH24" s="9">
        <f t="shared" si="73"/>
        <v>0.48476410266191117</v>
      </c>
      <c r="DI24" s="9">
        <f t="shared" si="74"/>
        <v>0.46096154372022619</v>
      </c>
      <c r="DJ24" s="9">
        <f t="shared" si="75"/>
        <v>0.49161308084085503</v>
      </c>
      <c r="DL24" s="5">
        <f t="shared" si="76"/>
        <v>1980</v>
      </c>
      <c r="DM24" s="30" t="s">
        <v>32</v>
      </c>
      <c r="DN24" s="9">
        <f t="shared" si="77"/>
        <v>0.52229702863535576</v>
      </c>
      <c r="DO24" s="9">
        <f t="shared" si="78"/>
        <v>0.49271105516456548</v>
      </c>
      <c r="DP24" s="9">
        <f t="shared" si="79"/>
        <v>0.54917800453514742</v>
      </c>
      <c r="DQ24" s="9">
        <f t="shared" si="80"/>
        <v>0.49637486229600597</v>
      </c>
      <c r="DR24" s="9">
        <f t="shared" si="81"/>
        <v>0.51659434345858246</v>
      </c>
      <c r="DS24" s="9">
        <f t="shared" si="82"/>
        <v>0.51631557207765388</v>
      </c>
      <c r="DT24" s="9">
        <f t="shared" si="83"/>
        <v>0.50092290608397494</v>
      </c>
      <c r="DU24" s="9">
        <f t="shared" si="84"/>
        <v>0.47632692851090042</v>
      </c>
      <c r="DV24" s="9">
        <f t="shared" si="85"/>
        <v>0.50800018353555021</v>
      </c>
      <c r="DW24" s="9"/>
      <c r="DX24" s="5">
        <f t="shared" si="25"/>
        <v>1980</v>
      </c>
      <c r="DY24" s="35" t="s">
        <v>37</v>
      </c>
      <c r="DZ24" s="2">
        <f t="shared" si="26"/>
        <v>0.967741935483871</v>
      </c>
      <c r="EB24" s="5">
        <f t="shared" si="27"/>
        <v>1980</v>
      </c>
      <c r="EC24" s="30" t="s">
        <v>48</v>
      </c>
      <c r="ED24" s="9">
        <f t="shared" si="28"/>
        <v>0.50544873738905394</v>
      </c>
      <c r="EE24" s="9">
        <f t="shared" si="29"/>
        <v>0.47681715015925691</v>
      </c>
      <c r="EF24" s="9">
        <f t="shared" si="30"/>
        <v>0.53146258503401367</v>
      </c>
      <c r="EG24" s="9">
        <f t="shared" si="31"/>
        <v>0.48036276996387678</v>
      </c>
      <c r="EH24" s="9">
        <f t="shared" si="32"/>
        <v>0.49993000979862823</v>
      </c>
      <c r="EI24" s="9">
        <f t="shared" si="33"/>
        <v>0.49966023104289087</v>
      </c>
      <c r="EJ24" s="9">
        <f t="shared" si="34"/>
        <v>0.48476410266191122</v>
      </c>
      <c r="EK24" s="9">
        <f t="shared" si="35"/>
        <v>0.46096154372022624</v>
      </c>
      <c r="EL24" s="9">
        <f t="shared" si="36"/>
        <v>0.49161308084085503</v>
      </c>
      <c r="EN24" s="34">
        <v>1980</v>
      </c>
      <c r="EO24" s="30" t="s">
        <v>32</v>
      </c>
      <c r="EZ24" s="34">
        <v>1980</v>
      </c>
      <c r="FA24" s="35" t="s">
        <v>37</v>
      </c>
      <c r="FD24" s="34">
        <v>1980</v>
      </c>
      <c r="FE24" s="30" t="s">
        <v>48</v>
      </c>
      <c r="FF24" s="55">
        <f t="shared" si="86"/>
        <v>0.39722893097750095</v>
      </c>
      <c r="FG24" s="55">
        <f t="shared" si="87"/>
        <v>0.37932813400904319</v>
      </c>
      <c r="FH24" s="55">
        <f t="shared" si="88"/>
        <v>0.41312071387259358</v>
      </c>
      <c r="FI24" s="55">
        <f t="shared" si="89"/>
        <v>0.38156870526106934</v>
      </c>
      <c r="FJ24" s="55">
        <f t="shared" si="90"/>
        <v>0.39381241926845406</v>
      </c>
      <c r="FK24" s="55">
        <f t="shared" si="91"/>
        <v>0.3936449951975311</v>
      </c>
      <c r="FL24" s="55">
        <f t="shared" si="92"/>
        <v>0.38434057867829691</v>
      </c>
      <c r="FM24" s="55">
        <f t="shared" si="93"/>
        <v>0.3692246301173549</v>
      </c>
      <c r="FN24" s="55">
        <f t="shared" si="94"/>
        <v>0.38863325457032705</v>
      </c>
    </row>
    <row r="25" spans="1:170" x14ac:dyDescent="0.2">
      <c r="A25" s="66">
        <f>IAI_2020_smelting!A23</f>
        <v>32874</v>
      </c>
      <c r="B25" s="66">
        <f>IAI_2020_smelting!B23</f>
        <v>33239</v>
      </c>
      <c r="C25" s="5" t="str">
        <f>IAI_2020_smelting!C23</f>
        <v>DC</v>
      </c>
      <c r="D25" s="5" t="str">
        <f>IAI_2020_smelting!D23</f>
        <v>ND</v>
      </c>
      <c r="E25" s="5" t="str">
        <f>IAI_2020_smelting!E23</f>
        <v>ND</v>
      </c>
      <c r="F25" s="5" t="str">
        <f>IAI_2020_smelting!F23</f>
        <v>ND</v>
      </c>
      <c r="G25" s="5" t="str">
        <f>IAI_2020_smelting!G23</f>
        <v>ND</v>
      </c>
      <c r="H25" s="5" t="str">
        <f>IAI_2020_smelting!H23</f>
        <v>ND</v>
      </c>
      <c r="I25" s="5" t="str">
        <f>IAI_2020_smelting!I23</f>
        <v>ND</v>
      </c>
      <c r="J25" s="5" t="str">
        <f>IAI_2020_smelting!J23</f>
        <v>ND</v>
      </c>
      <c r="K25" s="5" t="str">
        <f>IAI_2020_smelting!K23</f>
        <v>ND</v>
      </c>
      <c r="L25" s="5" t="str">
        <f>IAI_2020_smelting!L23</f>
        <v>ND</v>
      </c>
      <c r="O25" s="5">
        <v>2001</v>
      </c>
      <c r="P25" s="5" t="s">
        <v>23</v>
      </c>
      <c r="Q25" s="5" t="s">
        <v>17</v>
      </c>
      <c r="R25" s="6">
        <f>D46</f>
        <v>14916</v>
      </c>
      <c r="S25" s="6">
        <f t="shared" ref="S25:Z25" si="115">E46</f>
        <v>15201</v>
      </c>
      <c r="T25" s="6">
        <f t="shared" si="115"/>
        <v>15387</v>
      </c>
      <c r="U25" s="6">
        <f t="shared" si="115"/>
        <v>15275</v>
      </c>
      <c r="V25" s="6">
        <f t="shared" si="115"/>
        <v>15258</v>
      </c>
      <c r="W25" s="6">
        <f t="shared" si="115"/>
        <v>14791</v>
      </c>
      <c r="X25" s="6"/>
      <c r="Y25" s="6">
        <f t="shared" si="115"/>
        <v>15470</v>
      </c>
      <c r="Z25" s="6">
        <f t="shared" si="115"/>
        <v>15221</v>
      </c>
      <c r="AC25" s="5">
        <v>1981</v>
      </c>
      <c r="AD25" s="5" t="s">
        <v>31</v>
      </c>
      <c r="AE25" s="5" t="s">
        <v>23</v>
      </c>
      <c r="AF25" s="18">
        <f t="shared" ref="AF25:AF63" si="116">R5</f>
        <v>16348</v>
      </c>
      <c r="AG25" s="18">
        <f t="shared" ref="AG25:AG63" si="117">S5</f>
        <v>17151</v>
      </c>
      <c r="AH25" s="18">
        <f t="shared" ref="AH25:AH63" si="118">T5</f>
        <v>15864</v>
      </c>
      <c r="AI25" s="18">
        <f t="shared" ref="AI25:AI63" si="119">U5</f>
        <v>17396</v>
      </c>
      <c r="AJ25" s="18">
        <f t="shared" ref="AJ25:AJ63" si="120">V5</f>
        <v>16550</v>
      </c>
      <c r="AK25" s="18">
        <f t="shared" ref="AK25:AK63" si="121">W5</f>
        <v>16094</v>
      </c>
      <c r="AL25" s="19">
        <f t="shared" si="6"/>
        <v>16869.836065573771</v>
      </c>
      <c r="AM25" s="19">
        <f t="shared" si="7"/>
        <v>17740.93968095713</v>
      </c>
      <c r="AN25" s="18">
        <f t="shared" ref="AN25:AN63" si="122">Z5</f>
        <v>16776</v>
      </c>
      <c r="AO25" s="18"/>
      <c r="AP25" s="5">
        <v>1981</v>
      </c>
      <c r="AQ25" s="56" t="s">
        <v>87</v>
      </c>
      <c r="AR25" s="53">
        <f t="shared" si="9"/>
        <v>58.852799999999995</v>
      </c>
      <c r="AS25" s="53">
        <f t="shared" si="10"/>
        <v>61.743600000000001</v>
      </c>
      <c r="AT25" s="53">
        <f t="shared" si="11"/>
        <v>57.110399999999998</v>
      </c>
      <c r="AU25" s="53">
        <f t="shared" si="12"/>
        <v>62.625599999999999</v>
      </c>
      <c r="AV25" s="53">
        <f t="shared" si="13"/>
        <v>59.58</v>
      </c>
      <c r="AW25" s="53">
        <f t="shared" si="14"/>
        <v>57.938400000000001</v>
      </c>
      <c r="AX25" s="53">
        <f t="shared" si="15"/>
        <v>60.731409836065573</v>
      </c>
      <c r="AY25" s="53">
        <f t="shared" si="16"/>
        <v>63.867382851445669</v>
      </c>
      <c r="AZ25" s="53">
        <f t="shared" si="17"/>
        <v>60.393599999999999</v>
      </c>
      <c r="BA25" s="18"/>
      <c r="BB25" s="29">
        <f>Balomenos_2011!$B$13</f>
        <v>0.8</v>
      </c>
      <c r="BC25" s="29">
        <f>Balomenos_2011!$B$16</f>
        <v>15.37</v>
      </c>
      <c r="BD25" s="23">
        <f>Balomenos_2011!$B$2</f>
        <v>30</v>
      </c>
      <c r="BE25" s="23">
        <f>Obaidat_2018!$X$6/1000</f>
        <v>22.435200000000002</v>
      </c>
      <c r="BF25" s="34">
        <f>ChemEnergy!$B$2</f>
        <v>31</v>
      </c>
      <c r="BG25" s="34"/>
      <c r="BH25" s="34">
        <v>1981</v>
      </c>
      <c r="BI25" s="53" t="s">
        <v>32</v>
      </c>
      <c r="BJ25" s="54">
        <f t="shared" si="39"/>
        <v>0.38120871054563255</v>
      </c>
      <c r="BK25" s="54">
        <f t="shared" si="40"/>
        <v>0.36336073698326632</v>
      </c>
      <c r="BL25" s="54">
        <f t="shared" si="41"/>
        <v>0.39283913262733239</v>
      </c>
      <c r="BM25" s="54">
        <f t="shared" si="42"/>
        <v>0.35824327431593472</v>
      </c>
      <c r="BN25" s="54">
        <f t="shared" si="43"/>
        <v>0.37655589123867073</v>
      </c>
      <c r="BO25" s="54">
        <f t="shared" si="44"/>
        <v>0.38722505281471359</v>
      </c>
      <c r="BP25" s="54">
        <f t="shared" si="45"/>
        <v>0.36941674926632073</v>
      </c>
      <c r="BQ25" s="54">
        <f t="shared" si="46"/>
        <v>0.35127789801852149</v>
      </c>
      <c r="BR25" s="54">
        <f t="shared" si="47"/>
        <v>0.37148307105388656</v>
      </c>
      <c r="BS25" s="34"/>
      <c r="BT25" s="34">
        <v>1981</v>
      </c>
      <c r="BU25" s="36" t="s">
        <v>37</v>
      </c>
      <c r="BV25" s="48">
        <f>1-(298.15/Obaidat_2018!$W$9)</f>
        <v>0.75822081660787422</v>
      </c>
      <c r="BW25" s="34"/>
      <c r="BX25" s="34">
        <v>1981</v>
      </c>
      <c r="BY25" s="30" t="s">
        <v>48</v>
      </c>
      <c r="BZ25" s="54">
        <f t="shared" si="48"/>
        <v>0.28904037980794428</v>
      </c>
      <c r="CA25" s="54">
        <f t="shared" si="49"/>
        <v>0.2755076747186912</v>
      </c>
      <c r="CB25" s="54">
        <f t="shared" si="50"/>
        <v>0.29785880793622499</v>
      </c>
      <c r="CC25" s="54">
        <f t="shared" si="51"/>
        <v>0.27162750799610674</v>
      </c>
      <c r="CD25" s="54">
        <f t="shared" si="52"/>
        <v>0.28551251535349076</v>
      </c>
      <c r="CE25" s="54">
        <f t="shared" si="53"/>
        <v>0.29360209575619933</v>
      </c>
      <c r="CF25" s="54">
        <f t="shared" si="54"/>
        <v>0.28009946929733603</v>
      </c>
      <c r="CG25" s="54">
        <f t="shared" si="55"/>
        <v>0.26634621469190095</v>
      </c>
      <c r="CH25" s="54">
        <f t="shared" si="56"/>
        <v>0.28166619749047883</v>
      </c>
      <c r="CJ25" s="5">
        <f t="shared" si="20"/>
        <v>1981</v>
      </c>
      <c r="CK25" s="5" t="s">
        <v>32</v>
      </c>
      <c r="CL25" s="9">
        <f t="shared" si="57"/>
        <v>0.38120871054563255</v>
      </c>
      <c r="CM25" s="9">
        <f t="shared" si="58"/>
        <v>0.36336073698326632</v>
      </c>
      <c r="CN25" s="9">
        <f t="shared" si="59"/>
        <v>0.39283913262733239</v>
      </c>
      <c r="CO25" s="9">
        <f t="shared" si="60"/>
        <v>0.35824327431593472</v>
      </c>
      <c r="CP25" s="9">
        <f t="shared" si="61"/>
        <v>0.37655589123867073</v>
      </c>
      <c r="CQ25" s="9">
        <f t="shared" si="62"/>
        <v>0.38722505281471359</v>
      </c>
      <c r="CR25" s="9">
        <f t="shared" si="63"/>
        <v>0.36941674926632073</v>
      </c>
      <c r="CS25" s="9">
        <f t="shared" si="64"/>
        <v>0.35127789801852149</v>
      </c>
      <c r="CT25" s="9">
        <f t="shared" si="65"/>
        <v>0.37148307105388656</v>
      </c>
      <c r="CV25" s="5">
        <v>1981</v>
      </c>
      <c r="CW25" s="25" t="s">
        <v>37</v>
      </c>
      <c r="CX25" s="5">
        <f t="shared" si="22"/>
        <v>1.3371844244758235</v>
      </c>
      <c r="CZ25" s="5">
        <f t="shared" si="66"/>
        <v>1981</v>
      </c>
      <c r="DA25" s="30" t="s">
        <v>48</v>
      </c>
      <c r="DB25" s="9">
        <f t="shared" si="67"/>
        <v>0.50974635021613246</v>
      </c>
      <c r="DC25" s="9">
        <f t="shared" si="68"/>
        <v>0.48588031796008008</v>
      </c>
      <c r="DD25" s="9">
        <f t="shared" si="69"/>
        <v>0.52529836947386122</v>
      </c>
      <c r="DE25" s="9">
        <f t="shared" si="70"/>
        <v>0.47903732658848774</v>
      </c>
      <c r="DF25" s="9">
        <f t="shared" si="71"/>
        <v>0.50352467270896273</v>
      </c>
      <c r="DG25" s="9">
        <f t="shared" si="72"/>
        <v>0.5177913093906632</v>
      </c>
      <c r="DH25" s="9">
        <f t="shared" si="73"/>
        <v>0.49397832325941471</v>
      </c>
      <c r="DI25" s="9">
        <f t="shared" si="74"/>
        <v>0.46972333389297372</v>
      </c>
      <c r="DJ25" s="9">
        <f t="shared" si="75"/>
        <v>0.49674137656970274</v>
      </c>
      <c r="DL25" s="5">
        <f t="shared" si="76"/>
        <v>1981</v>
      </c>
      <c r="DM25" s="30" t="s">
        <v>32</v>
      </c>
      <c r="DN25" s="9">
        <f t="shared" si="77"/>
        <v>0.52673789522333692</v>
      </c>
      <c r="DO25" s="9">
        <f t="shared" si="78"/>
        <v>0.5020763285587494</v>
      </c>
      <c r="DP25" s="9">
        <f t="shared" si="79"/>
        <v>0.54280831512298988</v>
      </c>
      <c r="DQ25" s="9">
        <f t="shared" si="80"/>
        <v>0.49500523747477071</v>
      </c>
      <c r="DR25" s="9">
        <f t="shared" si="81"/>
        <v>0.52030882846592819</v>
      </c>
      <c r="DS25" s="9">
        <f t="shared" si="82"/>
        <v>0.53505101970368529</v>
      </c>
      <c r="DT25" s="9">
        <f t="shared" si="83"/>
        <v>0.51044426736806192</v>
      </c>
      <c r="DU25" s="9">
        <f t="shared" si="84"/>
        <v>0.48538077835607291</v>
      </c>
      <c r="DV25" s="9">
        <f t="shared" si="85"/>
        <v>0.51329942245535953</v>
      </c>
      <c r="DW25" s="9"/>
      <c r="DX25" s="5">
        <f t="shared" si="25"/>
        <v>1981</v>
      </c>
      <c r="DY25" s="35" t="s">
        <v>37</v>
      </c>
      <c r="DZ25" s="2">
        <f t="shared" si="26"/>
        <v>0.967741935483871</v>
      </c>
      <c r="EB25" s="5">
        <f t="shared" si="27"/>
        <v>1981</v>
      </c>
      <c r="EC25" s="30" t="s">
        <v>48</v>
      </c>
      <c r="ED25" s="9">
        <f t="shared" si="28"/>
        <v>0.50974635021613246</v>
      </c>
      <c r="EE25" s="9">
        <f t="shared" si="29"/>
        <v>0.48588031796008008</v>
      </c>
      <c r="EF25" s="9">
        <f t="shared" si="30"/>
        <v>0.52529836947386122</v>
      </c>
      <c r="EG25" s="9">
        <f t="shared" si="31"/>
        <v>0.4790373265884878</v>
      </c>
      <c r="EH25" s="9">
        <f t="shared" si="32"/>
        <v>0.50352467270896273</v>
      </c>
      <c r="EI25" s="9">
        <f t="shared" si="33"/>
        <v>0.5177913093906632</v>
      </c>
      <c r="EJ25" s="9">
        <f t="shared" si="34"/>
        <v>0.49397832325941476</v>
      </c>
      <c r="EK25" s="9">
        <f t="shared" si="35"/>
        <v>0.46972333389297377</v>
      </c>
      <c r="EL25" s="9">
        <f t="shared" si="36"/>
        <v>0.4967413765697028</v>
      </c>
      <c r="EN25" s="34">
        <v>1981</v>
      </c>
      <c r="EO25" s="30" t="s">
        <v>32</v>
      </c>
      <c r="EZ25" s="34">
        <v>1981</v>
      </c>
      <c r="FA25" s="35" t="s">
        <v>37</v>
      </c>
      <c r="FD25" s="34">
        <v>1981</v>
      </c>
      <c r="FE25" s="30" t="s">
        <v>48</v>
      </c>
      <c r="FF25" s="55">
        <f t="shared" si="86"/>
        <v>0.39987843695516567</v>
      </c>
      <c r="FG25" s="55">
        <f t="shared" si="87"/>
        <v>0.38504189255791027</v>
      </c>
      <c r="FH25" s="55">
        <f t="shared" si="88"/>
        <v>0.40938641164622463</v>
      </c>
      <c r="FI25" s="55">
        <f t="shared" si="89"/>
        <v>0.38073191904116477</v>
      </c>
      <c r="FJ25" s="55">
        <f t="shared" si="90"/>
        <v>0.39603960396039606</v>
      </c>
      <c r="FK25" s="55">
        <f t="shared" si="91"/>
        <v>0.40481240992923878</v>
      </c>
      <c r="FL25" s="55">
        <f t="shared" si="92"/>
        <v>0.3901098830821495</v>
      </c>
      <c r="FM25" s="55">
        <f t="shared" si="93"/>
        <v>0.37482484972905539</v>
      </c>
      <c r="FN25" s="55">
        <f t="shared" si="94"/>
        <v>0.39183110512044889</v>
      </c>
    </row>
    <row r="26" spans="1:170" x14ac:dyDescent="0.2">
      <c r="A26" s="66">
        <f>IAI_2020_smelting!A24</f>
        <v>33239</v>
      </c>
      <c r="B26" s="66">
        <f>IAI_2020_smelting!B24</f>
        <v>33604</v>
      </c>
      <c r="C26" s="5" t="str">
        <f>IAI_2020_smelting!C24</f>
        <v>AC</v>
      </c>
      <c r="D26" s="5">
        <f>IAI_2020_smelting!D24</f>
        <v>15483</v>
      </c>
      <c r="E26" s="5">
        <f>IAI_2020_smelting!E24</f>
        <v>16273</v>
      </c>
      <c r="F26" s="5">
        <f>IAI_2020_smelting!F24</f>
        <v>16140</v>
      </c>
      <c r="G26" s="5">
        <f>IAI_2020_smelting!G24</f>
        <v>15947</v>
      </c>
      <c r="H26" s="5">
        <f>IAI_2020_smelting!H24</f>
        <v>15732</v>
      </c>
      <c r="I26" s="5">
        <f>IAI_2020_smelting!I24</f>
        <v>15550</v>
      </c>
      <c r="J26" s="5" t="str">
        <f>IAI_2020_smelting!J24</f>
        <v>ND</v>
      </c>
      <c r="K26" s="5" t="str">
        <f>IAI_2020_smelting!K24</f>
        <v>ND</v>
      </c>
      <c r="L26" s="5">
        <f>IAI_2020_smelting!L24</f>
        <v>15984</v>
      </c>
      <c r="O26" s="5">
        <v>2002</v>
      </c>
      <c r="P26" s="5" t="s">
        <v>23</v>
      </c>
      <c r="Q26" s="5" t="s">
        <v>17</v>
      </c>
      <c r="R26" s="6">
        <f>D48</f>
        <v>14597</v>
      </c>
      <c r="S26" s="6">
        <f t="shared" ref="S26:Z26" si="123">E48</f>
        <v>15224</v>
      </c>
      <c r="T26" s="6">
        <f t="shared" si="123"/>
        <v>15366</v>
      </c>
      <c r="U26" s="6">
        <f t="shared" si="123"/>
        <v>15307</v>
      </c>
      <c r="V26" s="6">
        <f t="shared" si="123"/>
        <v>15351</v>
      </c>
      <c r="W26" s="6">
        <f t="shared" si="123"/>
        <v>14506</v>
      </c>
      <c r="X26" s="6"/>
      <c r="Y26" s="6">
        <f t="shared" si="123"/>
        <v>15362</v>
      </c>
      <c r="Z26" s="6">
        <f t="shared" si="123"/>
        <v>15186</v>
      </c>
      <c r="AC26" s="5">
        <v>1982</v>
      </c>
      <c r="AD26" s="5" t="s">
        <v>31</v>
      </c>
      <c r="AE26" s="5" t="s">
        <v>23</v>
      </c>
      <c r="AF26" s="18">
        <f t="shared" si="116"/>
        <v>16022</v>
      </c>
      <c r="AG26" s="18">
        <f t="shared" si="117"/>
        <v>17009</v>
      </c>
      <c r="AH26" s="18">
        <f t="shared" si="118"/>
        <v>16495</v>
      </c>
      <c r="AI26" s="18">
        <f t="shared" si="119"/>
        <v>17135</v>
      </c>
      <c r="AJ26" s="18">
        <f t="shared" si="120"/>
        <v>16375</v>
      </c>
      <c r="AK26" s="18">
        <f t="shared" si="121"/>
        <v>16468</v>
      </c>
      <c r="AL26" s="19">
        <f t="shared" si="6"/>
        <v>16730.163934426229</v>
      </c>
      <c r="AM26" s="19">
        <f t="shared" si="7"/>
        <v>17594.055333998007</v>
      </c>
      <c r="AN26" s="18">
        <f t="shared" si="122"/>
        <v>16694</v>
      </c>
      <c r="AO26" s="18"/>
      <c r="AP26" s="5">
        <v>1982</v>
      </c>
      <c r="AQ26" s="56" t="s">
        <v>87</v>
      </c>
      <c r="AR26" s="53">
        <f t="shared" si="9"/>
        <v>57.679200000000002</v>
      </c>
      <c r="AS26" s="53">
        <f t="shared" si="10"/>
        <v>61.232399999999998</v>
      </c>
      <c r="AT26" s="53">
        <f t="shared" si="11"/>
        <v>59.381999999999998</v>
      </c>
      <c r="AU26" s="53">
        <f t="shared" si="12"/>
        <v>61.686</v>
      </c>
      <c r="AV26" s="53">
        <f t="shared" si="13"/>
        <v>58.949999999999996</v>
      </c>
      <c r="AW26" s="53">
        <f t="shared" si="14"/>
        <v>59.284799999999997</v>
      </c>
      <c r="AX26" s="53">
        <f t="shared" si="15"/>
        <v>60.228590163934427</v>
      </c>
      <c r="AY26" s="53">
        <f t="shared" si="16"/>
        <v>63.338599202392821</v>
      </c>
      <c r="AZ26" s="53">
        <f t="shared" si="17"/>
        <v>60.098399999999998</v>
      </c>
      <c r="BA26" s="18"/>
      <c r="BB26" s="29">
        <f>Balomenos_2011!$B$13</f>
        <v>0.8</v>
      </c>
      <c r="BC26" s="29">
        <f>Balomenos_2011!$B$16</f>
        <v>15.37</v>
      </c>
      <c r="BD26" s="23">
        <f>Balomenos_2011!$B$2</f>
        <v>30</v>
      </c>
      <c r="BE26" s="23">
        <f>Obaidat_2018!$X$6/1000</f>
        <v>22.435200000000002</v>
      </c>
      <c r="BF26" s="34">
        <f>ChemEnergy!$B$2</f>
        <v>31</v>
      </c>
      <c r="BG26" s="34"/>
      <c r="BH26" s="34">
        <v>1982</v>
      </c>
      <c r="BI26" s="53" t="s">
        <v>32</v>
      </c>
      <c r="BJ26" s="54">
        <f t="shared" si="39"/>
        <v>0.38896517288728</v>
      </c>
      <c r="BK26" s="54">
        <f t="shared" si="40"/>
        <v>0.36639426186136753</v>
      </c>
      <c r="BL26" s="54">
        <f t="shared" si="41"/>
        <v>0.37781145801758115</v>
      </c>
      <c r="BM26" s="54">
        <f t="shared" si="42"/>
        <v>0.36370002918004091</v>
      </c>
      <c r="BN26" s="54">
        <f t="shared" si="43"/>
        <v>0.38058015267175577</v>
      </c>
      <c r="BO26" s="54">
        <f t="shared" si="44"/>
        <v>0.3784308962837018</v>
      </c>
      <c r="BP26" s="54">
        <f t="shared" si="45"/>
        <v>0.37250083289239033</v>
      </c>
      <c r="BQ26" s="54">
        <f t="shared" si="46"/>
        <v>0.35421054905730281</v>
      </c>
      <c r="BR26" s="54">
        <f t="shared" si="47"/>
        <v>0.37330777524859238</v>
      </c>
      <c r="BS26" s="34"/>
      <c r="BT26" s="34">
        <v>1982</v>
      </c>
      <c r="BU26" s="36" t="s">
        <v>37</v>
      </c>
      <c r="BV26" s="48">
        <f>1-(298.15/Obaidat_2018!$W$9)</f>
        <v>0.75822081660787422</v>
      </c>
      <c r="BW26" s="34"/>
      <c r="BX26" s="34">
        <v>1982</v>
      </c>
      <c r="BY26" s="30" t="s">
        <v>48</v>
      </c>
      <c r="BZ26" s="54">
        <f t="shared" si="48"/>
        <v>0.29492149101861642</v>
      </c>
      <c r="CA26" s="54">
        <f t="shared" si="49"/>
        <v>0.27780775642896538</v>
      </c>
      <c r="CB26" s="54">
        <f t="shared" si="50"/>
        <v>0.28646451222190195</v>
      </c>
      <c r="CC26" s="54">
        <f t="shared" si="51"/>
        <v>0.27576493312519829</v>
      </c>
      <c r="CD26" s="54">
        <f t="shared" si="52"/>
        <v>0.28856379414352812</v>
      </c>
      <c r="CE26" s="54">
        <f t="shared" si="53"/>
        <v>0.28693418320987812</v>
      </c>
      <c r="CF26" s="54">
        <f t="shared" si="54"/>
        <v>0.2824378857027815</v>
      </c>
      <c r="CG26" s="54">
        <f t="shared" si="55"/>
        <v>0.26856981175735162</v>
      </c>
      <c r="CH26" s="54">
        <f t="shared" si="56"/>
        <v>0.28304972619505647</v>
      </c>
      <c r="CJ26" s="5">
        <f t="shared" si="20"/>
        <v>1982</v>
      </c>
      <c r="CK26" s="5" t="s">
        <v>32</v>
      </c>
      <c r="CL26" s="9">
        <f t="shared" si="57"/>
        <v>0.38896517288728</v>
      </c>
      <c r="CM26" s="9">
        <f t="shared" si="58"/>
        <v>0.36639426186136753</v>
      </c>
      <c r="CN26" s="9">
        <f t="shared" si="59"/>
        <v>0.37781145801758115</v>
      </c>
      <c r="CO26" s="9">
        <f t="shared" si="60"/>
        <v>0.36370002918004091</v>
      </c>
      <c r="CP26" s="9">
        <f t="shared" si="61"/>
        <v>0.38058015267175577</v>
      </c>
      <c r="CQ26" s="9">
        <f t="shared" si="62"/>
        <v>0.3784308962837018</v>
      </c>
      <c r="CR26" s="9">
        <f t="shared" si="63"/>
        <v>0.37250083289239033</v>
      </c>
      <c r="CS26" s="9">
        <f t="shared" si="64"/>
        <v>0.35421054905730281</v>
      </c>
      <c r="CT26" s="9">
        <f t="shared" si="65"/>
        <v>0.37330777524859238</v>
      </c>
      <c r="CV26" s="5">
        <v>1982</v>
      </c>
      <c r="CW26" s="25" t="s">
        <v>37</v>
      </c>
      <c r="CX26" s="5">
        <f t="shared" si="22"/>
        <v>1.3371844244758235</v>
      </c>
      <c r="CZ26" s="5">
        <f t="shared" si="66"/>
        <v>1982</v>
      </c>
      <c r="DA26" s="30" t="s">
        <v>48</v>
      </c>
      <c r="DB26" s="9">
        <f t="shared" si="67"/>
        <v>0.52011817084841672</v>
      </c>
      <c r="DC26" s="9">
        <f t="shared" si="68"/>
        <v>0.4899367001783369</v>
      </c>
      <c r="DD26" s="9">
        <f t="shared" si="69"/>
        <v>0.50520359704961104</v>
      </c>
      <c r="DE26" s="9">
        <f t="shared" si="70"/>
        <v>0.48633401420095324</v>
      </c>
      <c r="DF26" s="9">
        <f t="shared" si="71"/>
        <v>0.5089058524173028</v>
      </c>
      <c r="DG26" s="9">
        <f t="shared" si="72"/>
        <v>0.50603190025099187</v>
      </c>
      <c r="DH26" s="9">
        <f t="shared" si="73"/>
        <v>0.49810231184797588</v>
      </c>
      <c r="DI26" s="9">
        <f t="shared" si="74"/>
        <v>0.47364482918445494</v>
      </c>
      <c r="DJ26" s="9">
        <f t="shared" si="75"/>
        <v>0.49918134259813907</v>
      </c>
      <c r="DL26" s="5">
        <f t="shared" si="76"/>
        <v>1982</v>
      </c>
      <c r="DM26" s="30" t="s">
        <v>32</v>
      </c>
      <c r="DN26" s="9">
        <f t="shared" si="77"/>
        <v>0.53745544321003069</v>
      </c>
      <c r="DO26" s="9">
        <f t="shared" si="78"/>
        <v>0.50626792351761485</v>
      </c>
      <c r="DP26" s="9">
        <f t="shared" si="79"/>
        <v>0.52204371695126472</v>
      </c>
      <c r="DQ26" s="9">
        <f t="shared" si="80"/>
        <v>0.50254514800765171</v>
      </c>
      <c r="DR26" s="9">
        <f t="shared" si="81"/>
        <v>0.52586938083121293</v>
      </c>
      <c r="DS26" s="9">
        <f t="shared" si="82"/>
        <v>0.52289963025935826</v>
      </c>
      <c r="DT26" s="9">
        <f t="shared" si="83"/>
        <v>0.51470572224290845</v>
      </c>
      <c r="DU26" s="9">
        <f t="shared" si="84"/>
        <v>0.4894329901572701</v>
      </c>
      <c r="DV26" s="9">
        <f t="shared" si="85"/>
        <v>0.51582072068474372</v>
      </c>
      <c r="DW26" s="9"/>
      <c r="DX26" s="5">
        <f t="shared" si="25"/>
        <v>1982</v>
      </c>
      <c r="DY26" s="35" t="s">
        <v>37</v>
      </c>
      <c r="DZ26" s="2">
        <f t="shared" si="26"/>
        <v>0.967741935483871</v>
      </c>
      <c r="EB26" s="5">
        <f t="shared" si="27"/>
        <v>1982</v>
      </c>
      <c r="EC26" s="30" t="s">
        <v>48</v>
      </c>
      <c r="ED26" s="9">
        <f t="shared" si="28"/>
        <v>0.52011817084841683</v>
      </c>
      <c r="EE26" s="9">
        <f t="shared" si="29"/>
        <v>0.48993670017833696</v>
      </c>
      <c r="EF26" s="9">
        <f t="shared" si="30"/>
        <v>0.50520359704961104</v>
      </c>
      <c r="EG26" s="9">
        <f t="shared" si="31"/>
        <v>0.48633401420095329</v>
      </c>
      <c r="EH26" s="9">
        <f t="shared" si="32"/>
        <v>0.5089058524173028</v>
      </c>
      <c r="EI26" s="9">
        <f t="shared" si="33"/>
        <v>0.50603190025099187</v>
      </c>
      <c r="EJ26" s="9">
        <f t="shared" si="34"/>
        <v>0.49810231184797593</v>
      </c>
      <c r="EK26" s="9">
        <f t="shared" si="35"/>
        <v>0.47364482918445494</v>
      </c>
      <c r="EL26" s="9">
        <f t="shared" si="36"/>
        <v>0.49918134259813912</v>
      </c>
      <c r="EN26" s="34">
        <v>1982</v>
      </c>
      <c r="EO26" s="30" t="s">
        <v>32</v>
      </c>
      <c r="EZ26" s="34">
        <v>1982</v>
      </c>
      <c r="FA26" s="35" t="s">
        <v>37</v>
      </c>
      <c r="FD26" s="34">
        <v>1982</v>
      </c>
      <c r="FE26" s="30" t="s">
        <v>48</v>
      </c>
      <c r="FF26" s="55">
        <f t="shared" si="86"/>
        <v>0.40623324287873125</v>
      </c>
      <c r="FG26" s="55">
        <f t="shared" si="87"/>
        <v>0.3875848810889585</v>
      </c>
      <c r="FH26" s="55">
        <f t="shared" si="88"/>
        <v>0.39707750952986026</v>
      </c>
      <c r="FI26" s="55">
        <f t="shared" si="89"/>
        <v>0.38532675709001235</v>
      </c>
      <c r="FJ26" s="55">
        <f t="shared" si="90"/>
        <v>0.39936102236421728</v>
      </c>
      <c r="FK26" s="55">
        <f t="shared" si="91"/>
        <v>0.39758902018161874</v>
      </c>
      <c r="FL26" s="55">
        <f t="shared" si="92"/>
        <v>0.39267740328226808</v>
      </c>
      <c r="FM26" s="55">
        <f t="shared" si="93"/>
        <v>0.37731767759652773</v>
      </c>
      <c r="FN26" s="55">
        <f t="shared" si="94"/>
        <v>0.39334770363610616</v>
      </c>
    </row>
    <row r="27" spans="1:170" x14ac:dyDescent="0.2">
      <c r="A27" s="66">
        <f>IAI_2020_smelting!A25</f>
        <v>33239</v>
      </c>
      <c r="B27" s="66">
        <f>IAI_2020_smelting!B25</f>
        <v>33604</v>
      </c>
      <c r="C27" s="5" t="str">
        <f>IAI_2020_smelting!C25</f>
        <v>DC</v>
      </c>
      <c r="D27" s="5" t="str">
        <f>IAI_2020_smelting!D25</f>
        <v>ND</v>
      </c>
      <c r="E27" s="5" t="str">
        <f>IAI_2020_smelting!E25</f>
        <v>ND</v>
      </c>
      <c r="F27" s="5" t="str">
        <f>IAI_2020_smelting!F25</f>
        <v>ND</v>
      </c>
      <c r="G27" s="5" t="str">
        <f>IAI_2020_smelting!G25</f>
        <v>ND</v>
      </c>
      <c r="H27" s="5" t="str">
        <f>IAI_2020_smelting!H25</f>
        <v>ND</v>
      </c>
      <c r="I27" s="5" t="str">
        <f>IAI_2020_smelting!I25</f>
        <v>ND</v>
      </c>
      <c r="J27" s="5" t="str">
        <f>IAI_2020_smelting!J25</f>
        <v>ND</v>
      </c>
      <c r="K27" s="5" t="str">
        <f>IAI_2020_smelting!K25</f>
        <v>ND</v>
      </c>
      <c r="L27" s="5" t="str">
        <f>IAI_2020_smelting!L25</f>
        <v>ND</v>
      </c>
      <c r="O27" s="5">
        <v>2003</v>
      </c>
      <c r="P27" s="5" t="s">
        <v>23</v>
      </c>
      <c r="Q27" s="5" t="s">
        <v>17</v>
      </c>
      <c r="R27" s="6">
        <f>D50</f>
        <v>14321</v>
      </c>
      <c r="S27" s="6">
        <f t="shared" ref="S27:Z27" si="124">E50</f>
        <v>15529</v>
      </c>
      <c r="T27" s="6">
        <f t="shared" si="124"/>
        <v>15413</v>
      </c>
      <c r="U27" s="6">
        <f t="shared" si="124"/>
        <v>15359</v>
      </c>
      <c r="V27" s="6">
        <f t="shared" si="124"/>
        <v>15139</v>
      </c>
      <c r="W27" s="6">
        <f t="shared" si="124"/>
        <v>14782</v>
      </c>
      <c r="X27" s="6"/>
      <c r="Y27" s="6">
        <f t="shared" si="124"/>
        <v>15026</v>
      </c>
      <c r="Z27" s="6">
        <f t="shared" si="124"/>
        <v>15160</v>
      </c>
      <c r="AC27" s="5">
        <v>1983</v>
      </c>
      <c r="AD27" s="5" t="s">
        <v>31</v>
      </c>
      <c r="AE27" s="5" t="s">
        <v>23</v>
      </c>
      <c r="AF27" s="18">
        <f t="shared" si="116"/>
        <v>15655</v>
      </c>
      <c r="AG27" s="18">
        <f t="shared" si="117"/>
        <v>17264</v>
      </c>
      <c r="AH27" s="18">
        <f t="shared" si="118"/>
        <v>16997</v>
      </c>
      <c r="AI27" s="18">
        <f t="shared" si="119"/>
        <v>16905</v>
      </c>
      <c r="AJ27" s="18">
        <f t="shared" si="120"/>
        <v>16356</v>
      </c>
      <c r="AK27" s="18">
        <f t="shared" si="121"/>
        <v>16647</v>
      </c>
      <c r="AL27" s="19">
        <f t="shared" si="6"/>
        <v>16980.983606557376</v>
      </c>
      <c r="AM27" s="19">
        <f t="shared" si="7"/>
        <v>17857.826520438684</v>
      </c>
      <c r="AN27" s="18">
        <f t="shared" si="122"/>
        <v>16825</v>
      </c>
      <c r="AO27" s="18"/>
      <c r="AP27" s="5">
        <v>1983</v>
      </c>
      <c r="AQ27" s="56" t="s">
        <v>87</v>
      </c>
      <c r="AR27" s="53">
        <f t="shared" si="9"/>
        <v>56.357999999999997</v>
      </c>
      <c r="AS27" s="53">
        <f t="shared" si="10"/>
        <v>62.150399999999998</v>
      </c>
      <c r="AT27" s="53">
        <f t="shared" si="11"/>
        <v>61.1892</v>
      </c>
      <c r="AU27" s="53">
        <f t="shared" si="12"/>
        <v>60.857999999999997</v>
      </c>
      <c r="AV27" s="53">
        <f t="shared" si="13"/>
        <v>58.881599999999999</v>
      </c>
      <c r="AW27" s="53">
        <f t="shared" si="14"/>
        <v>59.929200000000002</v>
      </c>
      <c r="AX27" s="53">
        <f t="shared" si="15"/>
        <v>61.131540983606556</v>
      </c>
      <c r="AY27" s="53">
        <f t="shared" si="16"/>
        <v>64.288175473579258</v>
      </c>
      <c r="AZ27" s="53">
        <f t="shared" si="17"/>
        <v>60.57</v>
      </c>
      <c r="BA27" s="18"/>
      <c r="BB27" s="29">
        <f>Balomenos_2011!$B$13</f>
        <v>0.8</v>
      </c>
      <c r="BC27" s="29">
        <f>Balomenos_2011!$B$16</f>
        <v>15.37</v>
      </c>
      <c r="BD27" s="23">
        <f>Balomenos_2011!$B$2</f>
        <v>30</v>
      </c>
      <c r="BE27" s="23">
        <f>Obaidat_2018!$X$6/1000</f>
        <v>22.435200000000002</v>
      </c>
      <c r="BF27" s="34">
        <f>ChemEnergy!$B$2</f>
        <v>31</v>
      </c>
      <c r="BG27" s="34"/>
      <c r="BH27" s="34">
        <v>1983</v>
      </c>
      <c r="BI27" s="53" t="s">
        <v>32</v>
      </c>
      <c r="BJ27" s="54">
        <f t="shared" si="39"/>
        <v>0.39808367933567557</v>
      </c>
      <c r="BK27" s="54">
        <f t="shared" si="40"/>
        <v>0.36098239110287306</v>
      </c>
      <c r="BL27" s="54">
        <f t="shared" si="41"/>
        <v>0.36665293875389776</v>
      </c>
      <c r="BM27" s="54">
        <f t="shared" si="42"/>
        <v>0.36864832889677612</v>
      </c>
      <c r="BN27" s="54">
        <f t="shared" si="43"/>
        <v>0.38102225483003183</v>
      </c>
      <c r="BO27" s="54">
        <f t="shared" si="44"/>
        <v>0.37436174686129636</v>
      </c>
      <c r="BP27" s="54">
        <f t="shared" si="45"/>
        <v>0.36699876428792094</v>
      </c>
      <c r="BQ27" s="54">
        <f t="shared" si="46"/>
        <v>0.3489786393023438</v>
      </c>
      <c r="BR27" s="54">
        <f t="shared" si="47"/>
        <v>0.37040118870728084</v>
      </c>
      <c r="BS27" s="34"/>
      <c r="BT27" s="34">
        <v>1983</v>
      </c>
      <c r="BU27" s="36" t="s">
        <v>37</v>
      </c>
      <c r="BV27" s="48">
        <f>1-(298.15/Obaidat_2018!$W$9)</f>
        <v>0.75822081660787422</v>
      </c>
      <c r="BW27" s="34"/>
      <c r="BX27" s="34">
        <v>1983</v>
      </c>
      <c r="BY27" s="30" t="s">
        <v>48</v>
      </c>
      <c r="BZ27" s="54">
        <f t="shared" si="48"/>
        <v>0.30183533242416305</v>
      </c>
      <c r="CA27" s="54">
        <f t="shared" si="49"/>
        <v>0.27370436336308346</v>
      </c>
      <c r="CB27" s="54">
        <f t="shared" si="50"/>
        <v>0.27800389063365727</v>
      </c>
      <c r="CC27" s="54">
        <f t="shared" si="51"/>
        <v>0.27951683697724178</v>
      </c>
      <c r="CD27" s="54">
        <f t="shared" si="52"/>
        <v>0.28889900520300027</v>
      </c>
      <c r="CE27" s="54">
        <f t="shared" si="53"/>
        <v>0.28384886941192244</v>
      </c>
      <c r="CF27" s="54">
        <f t="shared" si="54"/>
        <v>0.27826610275246816</v>
      </c>
      <c r="CG27" s="54">
        <f t="shared" si="55"/>
        <v>0.26460286887052792</v>
      </c>
      <c r="CH27" s="54">
        <f t="shared" si="56"/>
        <v>0.2808458917741618</v>
      </c>
      <c r="CJ27" s="5">
        <f t="shared" si="20"/>
        <v>1983</v>
      </c>
      <c r="CK27" s="5" t="s">
        <v>32</v>
      </c>
      <c r="CL27" s="9">
        <f t="shared" si="57"/>
        <v>0.39808367933567557</v>
      </c>
      <c r="CM27" s="9">
        <f t="shared" si="58"/>
        <v>0.36098239110287306</v>
      </c>
      <c r="CN27" s="9">
        <f t="shared" si="59"/>
        <v>0.36665293875389776</v>
      </c>
      <c r="CO27" s="9">
        <f t="shared" si="60"/>
        <v>0.36864832889677612</v>
      </c>
      <c r="CP27" s="9">
        <f t="shared" si="61"/>
        <v>0.38102225483003183</v>
      </c>
      <c r="CQ27" s="9">
        <f t="shared" si="62"/>
        <v>0.37436174686129636</v>
      </c>
      <c r="CR27" s="9">
        <f t="shared" si="63"/>
        <v>0.36699876428792094</v>
      </c>
      <c r="CS27" s="9">
        <f t="shared" si="64"/>
        <v>0.3489786393023438</v>
      </c>
      <c r="CT27" s="9">
        <f t="shared" si="65"/>
        <v>0.37040118870728084</v>
      </c>
      <c r="CV27" s="5">
        <v>1983</v>
      </c>
      <c r="CW27" s="25" t="s">
        <v>37</v>
      </c>
      <c r="CX27" s="5">
        <f t="shared" si="22"/>
        <v>1.3371844244758235</v>
      </c>
      <c r="CZ27" s="5">
        <f t="shared" si="66"/>
        <v>1983</v>
      </c>
      <c r="DA27" s="30" t="s">
        <v>48</v>
      </c>
      <c r="DB27" s="9">
        <f t="shared" si="67"/>
        <v>0.53231129564569357</v>
      </c>
      <c r="DC27" s="9">
        <f t="shared" si="68"/>
        <v>0.48270003089280195</v>
      </c>
      <c r="DD27" s="9">
        <f t="shared" si="69"/>
        <v>0.49028259889000014</v>
      </c>
      <c r="DE27" s="9">
        <f t="shared" si="70"/>
        <v>0.49295080350980969</v>
      </c>
      <c r="DF27" s="9">
        <f t="shared" si="71"/>
        <v>0.50949702453737666</v>
      </c>
      <c r="DG27" s="9">
        <f t="shared" si="72"/>
        <v>0.50059069702248649</v>
      </c>
      <c r="DH27" s="9">
        <f t="shared" si="73"/>
        <v>0.490745031407682</v>
      </c>
      <c r="DI27" s="9">
        <f t="shared" si="74"/>
        <v>0.46664880094986061</v>
      </c>
      <c r="DJ27" s="9">
        <f t="shared" si="75"/>
        <v>0.49529470034670625</v>
      </c>
      <c r="DL27" s="5">
        <f t="shared" si="76"/>
        <v>1983</v>
      </c>
      <c r="DM27" s="30" t="s">
        <v>32</v>
      </c>
      <c r="DN27" s="9">
        <f t="shared" si="77"/>
        <v>0.55005500550055009</v>
      </c>
      <c r="DO27" s="9">
        <f t="shared" si="78"/>
        <v>0.49879003192256205</v>
      </c>
      <c r="DP27" s="9">
        <f t="shared" si="79"/>
        <v>0.50662535218633353</v>
      </c>
      <c r="DQ27" s="9">
        <f t="shared" si="80"/>
        <v>0.50938249696013671</v>
      </c>
      <c r="DR27" s="9">
        <f t="shared" si="81"/>
        <v>0.52648025868862258</v>
      </c>
      <c r="DS27" s="9">
        <f t="shared" si="82"/>
        <v>0.51727705358990272</v>
      </c>
      <c r="DT27" s="9">
        <f t="shared" si="83"/>
        <v>0.50710319912127144</v>
      </c>
      <c r="DU27" s="9">
        <f t="shared" si="84"/>
        <v>0.48220376098152268</v>
      </c>
      <c r="DV27" s="9">
        <f t="shared" si="85"/>
        <v>0.51180452369159646</v>
      </c>
      <c r="DW27" s="9"/>
      <c r="DX27" s="5">
        <f t="shared" si="25"/>
        <v>1983</v>
      </c>
      <c r="DY27" s="35" t="s">
        <v>37</v>
      </c>
      <c r="DZ27" s="2">
        <f t="shared" si="26"/>
        <v>0.967741935483871</v>
      </c>
      <c r="EB27" s="5">
        <f t="shared" si="27"/>
        <v>1983</v>
      </c>
      <c r="EC27" s="30" t="s">
        <v>48</v>
      </c>
      <c r="ED27" s="9">
        <f t="shared" si="28"/>
        <v>0.53231129564569368</v>
      </c>
      <c r="EE27" s="9">
        <f t="shared" si="29"/>
        <v>0.482700030892802</v>
      </c>
      <c r="EF27" s="9">
        <f t="shared" si="30"/>
        <v>0.4902825988900002</v>
      </c>
      <c r="EG27" s="9">
        <f t="shared" si="31"/>
        <v>0.49295080350980974</v>
      </c>
      <c r="EH27" s="9">
        <f t="shared" si="32"/>
        <v>0.50949702453737666</v>
      </c>
      <c r="EI27" s="9">
        <f t="shared" si="33"/>
        <v>0.50059069702248649</v>
      </c>
      <c r="EJ27" s="9">
        <f t="shared" si="34"/>
        <v>0.49074503140768205</v>
      </c>
      <c r="EK27" s="9">
        <f t="shared" si="35"/>
        <v>0.46664880094986066</v>
      </c>
      <c r="EL27" s="9">
        <f t="shared" si="36"/>
        <v>0.49529470034670625</v>
      </c>
      <c r="EN27" s="34">
        <v>1983</v>
      </c>
      <c r="EO27" s="30" t="s">
        <v>32</v>
      </c>
      <c r="EZ27" s="34">
        <v>1983</v>
      </c>
      <c r="FA27" s="35" t="s">
        <v>37</v>
      </c>
      <c r="FD27" s="34">
        <v>1983</v>
      </c>
      <c r="FE27" s="30" t="s">
        <v>48</v>
      </c>
      <c r="FF27" s="55">
        <f t="shared" si="86"/>
        <v>0.41363335539377899</v>
      </c>
      <c r="FG27" s="55">
        <f t="shared" si="87"/>
        <v>0.3830419660778035</v>
      </c>
      <c r="FH27" s="55">
        <f t="shared" si="88"/>
        <v>0.38780132162690412</v>
      </c>
      <c r="FI27" s="55">
        <f t="shared" si="89"/>
        <v>0.38946876460507873</v>
      </c>
      <c r="FJ27" s="55">
        <f t="shared" si="90"/>
        <v>0.39972498920742533</v>
      </c>
      <c r="FK27" s="55">
        <f t="shared" si="91"/>
        <v>0.39422227828939072</v>
      </c>
      <c r="FL27" s="55">
        <f t="shared" si="92"/>
        <v>0.38809058161417687</v>
      </c>
      <c r="FM27" s="55">
        <f t="shared" si="93"/>
        <v>0.37286453270185521</v>
      </c>
      <c r="FN27" s="55">
        <f t="shared" si="94"/>
        <v>0.39093041438623927</v>
      </c>
    </row>
    <row r="28" spans="1:170" x14ac:dyDescent="0.2">
      <c r="A28" s="66">
        <f>IAI_2020_smelting!A26</f>
        <v>33604</v>
      </c>
      <c r="B28" s="66">
        <f>IAI_2020_smelting!B26</f>
        <v>33970</v>
      </c>
      <c r="C28" s="5" t="str">
        <f>IAI_2020_smelting!C26</f>
        <v>AC</v>
      </c>
      <c r="D28" s="5">
        <f>IAI_2020_smelting!D26</f>
        <v>15424</v>
      </c>
      <c r="E28" s="5">
        <f>IAI_2020_smelting!E26</f>
        <v>16164</v>
      </c>
      <c r="F28" s="5">
        <f>IAI_2020_smelting!F26</f>
        <v>16216</v>
      </c>
      <c r="G28" s="5">
        <f>IAI_2020_smelting!G26</f>
        <v>15755</v>
      </c>
      <c r="H28" s="5">
        <f>IAI_2020_smelting!H26</f>
        <v>15402</v>
      </c>
      <c r="I28" s="5">
        <f>IAI_2020_smelting!I26</f>
        <v>15448</v>
      </c>
      <c r="J28" s="5" t="str">
        <f>IAI_2020_smelting!J26</f>
        <v>ND</v>
      </c>
      <c r="K28" s="5" t="str">
        <f>IAI_2020_smelting!K26</f>
        <v>ND</v>
      </c>
      <c r="L28" s="5">
        <f>IAI_2020_smelting!L26</f>
        <v>15841</v>
      </c>
      <c r="O28" s="5">
        <v>2004</v>
      </c>
      <c r="P28" s="5" t="s">
        <v>23</v>
      </c>
      <c r="Q28" s="5" t="s">
        <v>17</v>
      </c>
      <c r="R28" s="6">
        <f>D52</f>
        <v>14337</v>
      </c>
      <c r="S28" s="6">
        <f t="shared" ref="S28:Z28" si="125">E52</f>
        <v>15613</v>
      </c>
      <c r="T28" s="6">
        <f t="shared" si="125"/>
        <v>15427</v>
      </c>
      <c r="U28" s="6">
        <f t="shared" si="125"/>
        <v>15551</v>
      </c>
      <c r="V28" s="6">
        <f t="shared" si="125"/>
        <v>15275</v>
      </c>
      <c r="W28" s="6">
        <f t="shared" si="125"/>
        <v>14768</v>
      </c>
      <c r="X28" s="6"/>
      <c r="Y28" s="6">
        <f t="shared" si="125"/>
        <v>14794</v>
      </c>
      <c r="Z28" s="6">
        <f t="shared" si="125"/>
        <v>15145</v>
      </c>
      <c r="AC28" s="5">
        <v>1984</v>
      </c>
      <c r="AD28" s="5" t="s">
        <v>31</v>
      </c>
      <c r="AE28" s="5" t="s">
        <v>23</v>
      </c>
      <c r="AF28" s="18">
        <f t="shared" si="116"/>
        <v>15880</v>
      </c>
      <c r="AG28" s="18">
        <f t="shared" si="117"/>
        <v>17325</v>
      </c>
      <c r="AH28" s="18">
        <f t="shared" si="118"/>
        <v>16563</v>
      </c>
      <c r="AI28" s="18">
        <f t="shared" si="119"/>
        <v>16357</v>
      </c>
      <c r="AJ28" s="18">
        <f t="shared" si="120"/>
        <v>16151</v>
      </c>
      <c r="AK28" s="18">
        <f t="shared" si="121"/>
        <v>15867</v>
      </c>
      <c r="AL28" s="19">
        <f t="shared" si="6"/>
        <v>17040.983606557376</v>
      </c>
      <c r="AM28" s="19">
        <f t="shared" si="7"/>
        <v>17920.924725822533</v>
      </c>
      <c r="AN28" s="18">
        <f t="shared" si="122"/>
        <v>16676</v>
      </c>
      <c r="AO28" s="18"/>
      <c r="AP28" s="5">
        <v>1984</v>
      </c>
      <c r="AQ28" s="56" t="s">
        <v>87</v>
      </c>
      <c r="AR28" s="53">
        <f t="shared" si="9"/>
        <v>57.167999999999999</v>
      </c>
      <c r="AS28" s="53">
        <f t="shared" si="10"/>
        <v>62.37</v>
      </c>
      <c r="AT28" s="53">
        <f t="shared" si="11"/>
        <v>59.626799999999996</v>
      </c>
      <c r="AU28" s="53">
        <f t="shared" si="12"/>
        <v>58.885199999999998</v>
      </c>
      <c r="AV28" s="53">
        <f t="shared" si="13"/>
        <v>58.143599999999999</v>
      </c>
      <c r="AW28" s="53">
        <f t="shared" si="14"/>
        <v>57.121200000000002</v>
      </c>
      <c r="AX28" s="53">
        <f t="shared" si="15"/>
        <v>61.347540983606557</v>
      </c>
      <c r="AY28" s="53">
        <f t="shared" si="16"/>
        <v>64.515329012961118</v>
      </c>
      <c r="AZ28" s="53">
        <f t="shared" si="17"/>
        <v>60.0336</v>
      </c>
      <c r="BA28" s="18"/>
      <c r="BB28" s="29">
        <f>Balomenos_2011!$B$13</f>
        <v>0.8</v>
      </c>
      <c r="BC28" s="29">
        <f>Balomenos_2011!$B$16</f>
        <v>15.37</v>
      </c>
      <c r="BD28" s="23">
        <f>Balomenos_2011!$B$2</f>
        <v>30</v>
      </c>
      <c r="BE28" s="23">
        <f>Obaidat_2018!$X$6/1000</f>
        <v>22.435200000000002</v>
      </c>
      <c r="BF28" s="34">
        <f>ChemEnergy!$B$2</f>
        <v>31</v>
      </c>
      <c r="BG28" s="34"/>
      <c r="BH28" s="34">
        <v>1984</v>
      </c>
      <c r="BI28" s="53" t="s">
        <v>32</v>
      </c>
      <c r="BJ28" s="54">
        <f t="shared" si="39"/>
        <v>0.39244332493702777</v>
      </c>
      <c r="BK28" s="54">
        <f t="shared" si="40"/>
        <v>0.35971139971139976</v>
      </c>
      <c r="BL28" s="54">
        <f t="shared" si="41"/>
        <v>0.37626033931051145</v>
      </c>
      <c r="BM28" s="54">
        <f t="shared" si="42"/>
        <v>0.38099896068961303</v>
      </c>
      <c r="BN28" s="54">
        <f t="shared" si="43"/>
        <v>0.38585846077642255</v>
      </c>
      <c r="BO28" s="54">
        <f t="shared" si="44"/>
        <v>0.39276485788113696</v>
      </c>
      <c r="BP28" s="54">
        <f t="shared" si="45"/>
        <v>0.36570658970658976</v>
      </c>
      <c r="BQ28" s="54">
        <f t="shared" si="46"/>
        <v>0.34774991220292428</v>
      </c>
      <c r="BR28" s="54">
        <f t="shared" si="47"/>
        <v>0.37371072199568245</v>
      </c>
      <c r="BS28" s="34"/>
      <c r="BT28" s="34">
        <v>1984</v>
      </c>
      <c r="BU28" s="36" t="s">
        <v>37</v>
      </c>
      <c r="BV28" s="48">
        <f>1-(298.15/Obaidat_2018!$W$9)</f>
        <v>0.75822081660787422</v>
      </c>
      <c r="BW28" s="34"/>
      <c r="BX28" s="34">
        <v>1984</v>
      </c>
      <c r="BY28" s="30" t="s">
        <v>48</v>
      </c>
      <c r="BZ28" s="54">
        <f t="shared" si="48"/>
        <v>0.29755869830606252</v>
      </c>
      <c r="CA28" s="54">
        <f t="shared" si="49"/>
        <v>0.27274067123233897</v>
      </c>
      <c r="CB28" s="54">
        <f t="shared" si="50"/>
        <v>0.28528842172917185</v>
      </c>
      <c r="CC28" s="54">
        <f t="shared" si="51"/>
        <v>0.28888134310082975</v>
      </c>
      <c r="CD28" s="54">
        <f t="shared" si="52"/>
        <v>0.29256591722495651</v>
      </c>
      <c r="CE28" s="54">
        <f t="shared" si="53"/>
        <v>0.29780249127751135</v>
      </c>
      <c r="CF28" s="54">
        <f t="shared" si="54"/>
        <v>0.2772863490862113</v>
      </c>
      <c r="CG28" s="54">
        <f t="shared" si="55"/>
        <v>0.26367122240581781</v>
      </c>
      <c r="CH28" s="54">
        <f t="shared" si="56"/>
        <v>0.28335524880668461</v>
      </c>
      <c r="CJ28" s="5">
        <f t="shared" si="20"/>
        <v>1984</v>
      </c>
      <c r="CK28" s="5" t="s">
        <v>32</v>
      </c>
      <c r="CL28" s="9">
        <f t="shared" si="57"/>
        <v>0.39244332493702777</v>
      </c>
      <c r="CM28" s="9">
        <f t="shared" si="58"/>
        <v>0.35971139971139976</v>
      </c>
      <c r="CN28" s="9">
        <f t="shared" si="59"/>
        <v>0.37626033931051145</v>
      </c>
      <c r="CO28" s="9">
        <f t="shared" si="60"/>
        <v>0.38099896068961303</v>
      </c>
      <c r="CP28" s="9">
        <f t="shared" si="61"/>
        <v>0.38585846077642255</v>
      </c>
      <c r="CQ28" s="9">
        <f t="shared" si="62"/>
        <v>0.39276485788113696</v>
      </c>
      <c r="CR28" s="9">
        <f t="shared" si="63"/>
        <v>0.36570658970658976</v>
      </c>
      <c r="CS28" s="9">
        <f t="shared" si="64"/>
        <v>0.34774991220292428</v>
      </c>
      <c r="CT28" s="9">
        <f t="shared" si="65"/>
        <v>0.37371072199568245</v>
      </c>
      <c r="CV28" s="5">
        <v>1984</v>
      </c>
      <c r="CW28" s="25" t="s">
        <v>37</v>
      </c>
      <c r="CX28" s="5">
        <f t="shared" si="22"/>
        <v>1.3371844244758235</v>
      </c>
      <c r="CZ28" s="5">
        <f t="shared" si="66"/>
        <v>1984</v>
      </c>
      <c r="DA28" s="30" t="s">
        <v>48</v>
      </c>
      <c r="DB28" s="9">
        <f t="shared" si="67"/>
        <v>0.5247691015952981</v>
      </c>
      <c r="DC28" s="9">
        <f t="shared" si="68"/>
        <v>0.48100048100048098</v>
      </c>
      <c r="DD28" s="9">
        <f t="shared" si="69"/>
        <v>0.50312946527400437</v>
      </c>
      <c r="DE28" s="9">
        <f t="shared" si="70"/>
        <v>0.50946587597562709</v>
      </c>
      <c r="DF28" s="9">
        <f t="shared" si="71"/>
        <v>0.51596392380244771</v>
      </c>
      <c r="DG28" s="9">
        <f t="shared" si="72"/>
        <v>0.52519905044011672</v>
      </c>
      <c r="DH28" s="9">
        <f t="shared" si="73"/>
        <v>0.48901715568382237</v>
      </c>
      <c r="DI28" s="9">
        <f t="shared" si="74"/>
        <v>0.46500576621058548</v>
      </c>
      <c r="DJ28" s="9">
        <f t="shared" si="75"/>
        <v>0.49972015671224113</v>
      </c>
      <c r="DL28" s="5">
        <f t="shared" si="76"/>
        <v>1984</v>
      </c>
      <c r="DM28" s="30" t="s">
        <v>32</v>
      </c>
      <c r="DN28" s="9">
        <f t="shared" si="77"/>
        <v>0.54226140498180797</v>
      </c>
      <c r="DO28" s="9">
        <f t="shared" si="78"/>
        <v>0.4970338303671637</v>
      </c>
      <c r="DP28" s="9">
        <f t="shared" si="79"/>
        <v>0.51990044744980446</v>
      </c>
      <c r="DQ28" s="9">
        <f t="shared" si="80"/>
        <v>0.52644807184148146</v>
      </c>
      <c r="DR28" s="9">
        <f t="shared" si="81"/>
        <v>0.53316272126252928</v>
      </c>
      <c r="DS28" s="9">
        <f t="shared" si="82"/>
        <v>0.54270568545478737</v>
      </c>
      <c r="DT28" s="9">
        <f t="shared" si="83"/>
        <v>0.50531772753994975</v>
      </c>
      <c r="DU28" s="9">
        <f t="shared" si="84"/>
        <v>0.48050595841760502</v>
      </c>
      <c r="DV28" s="9">
        <f t="shared" si="85"/>
        <v>0.51637749526931587</v>
      </c>
      <c r="DW28" s="9"/>
      <c r="DX28" s="5">
        <f t="shared" si="25"/>
        <v>1984</v>
      </c>
      <c r="DY28" s="35" t="s">
        <v>37</v>
      </c>
      <c r="DZ28" s="2">
        <f t="shared" si="26"/>
        <v>0.967741935483871</v>
      </c>
      <c r="EB28" s="5">
        <f t="shared" si="27"/>
        <v>1984</v>
      </c>
      <c r="EC28" s="30" t="s">
        <v>48</v>
      </c>
      <c r="ED28" s="9">
        <f t="shared" si="28"/>
        <v>0.5247691015952981</v>
      </c>
      <c r="EE28" s="9">
        <f t="shared" si="29"/>
        <v>0.48100048100048104</v>
      </c>
      <c r="EF28" s="9">
        <f t="shared" si="30"/>
        <v>0.50312946527400437</v>
      </c>
      <c r="EG28" s="9">
        <f t="shared" si="31"/>
        <v>0.5094658759756272</v>
      </c>
      <c r="EH28" s="9">
        <f t="shared" si="32"/>
        <v>0.51596392380244771</v>
      </c>
      <c r="EI28" s="9">
        <f t="shared" si="33"/>
        <v>0.52519905044011683</v>
      </c>
      <c r="EJ28" s="9">
        <f t="shared" si="34"/>
        <v>0.48901715568382237</v>
      </c>
      <c r="EK28" s="9">
        <f t="shared" si="35"/>
        <v>0.46500576621058554</v>
      </c>
      <c r="EL28" s="9">
        <f t="shared" si="36"/>
        <v>0.49972015671224118</v>
      </c>
      <c r="EN28" s="34">
        <v>1984</v>
      </c>
      <c r="EO28" s="30" t="s">
        <v>32</v>
      </c>
      <c r="EZ28" s="34">
        <v>1984</v>
      </c>
      <c r="FA28" s="35" t="s">
        <v>37</v>
      </c>
      <c r="FD28" s="34">
        <v>1984</v>
      </c>
      <c r="FE28" s="30" t="s">
        <v>48</v>
      </c>
      <c r="FF28" s="55">
        <f t="shared" si="86"/>
        <v>0.40906487768960159</v>
      </c>
      <c r="FG28" s="55">
        <f t="shared" si="87"/>
        <v>0.38197097020626436</v>
      </c>
      <c r="FH28" s="55">
        <f t="shared" si="88"/>
        <v>0.39579507314292955</v>
      </c>
      <c r="FI28" s="55">
        <f t="shared" si="89"/>
        <v>0.39970581651904197</v>
      </c>
      <c r="FJ28" s="55">
        <f t="shared" si="90"/>
        <v>0.40369461309908283</v>
      </c>
      <c r="FK28" s="55">
        <f t="shared" si="91"/>
        <v>0.40932608553277883</v>
      </c>
      <c r="FL28" s="55">
        <f t="shared" si="92"/>
        <v>0.38700918036531134</v>
      </c>
      <c r="FM28" s="55">
        <f t="shared" si="93"/>
        <v>0.37181480657011218</v>
      </c>
      <c r="FN28" s="55">
        <f t="shared" si="94"/>
        <v>0.39368218824307516</v>
      </c>
    </row>
    <row r="29" spans="1:170" x14ac:dyDescent="0.2">
      <c r="A29" s="66">
        <f>IAI_2020_smelting!A27</f>
        <v>33604</v>
      </c>
      <c r="B29" s="66">
        <f>IAI_2020_smelting!B27</f>
        <v>33970</v>
      </c>
      <c r="C29" s="5" t="str">
        <f>IAI_2020_smelting!C27</f>
        <v>DC</v>
      </c>
      <c r="D29" s="5" t="str">
        <f>IAI_2020_smelting!D27</f>
        <v>ND</v>
      </c>
      <c r="E29" s="5" t="str">
        <f>IAI_2020_smelting!E27</f>
        <v>ND</v>
      </c>
      <c r="F29" s="5" t="str">
        <f>IAI_2020_smelting!F27</f>
        <v>ND</v>
      </c>
      <c r="G29" s="5" t="str">
        <f>IAI_2020_smelting!G27</f>
        <v>ND</v>
      </c>
      <c r="H29" s="5" t="str">
        <f>IAI_2020_smelting!H27</f>
        <v>ND</v>
      </c>
      <c r="I29" s="5" t="str">
        <f>IAI_2020_smelting!I27</f>
        <v>ND</v>
      </c>
      <c r="J29" s="5" t="str">
        <f>IAI_2020_smelting!J27</f>
        <v>ND</v>
      </c>
      <c r="K29" s="5" t="str">
        <f>IAI_2020_smelting!K27</f>
        <v>ND</v>
      </c>
      <c r="L29" s="5" t="str">
        <f>IAI_2020_smelting!L27</f>
        <v>ND</v>
      </c>
      <c r="O29" s="5">
        <v>2005</v>
      </c>
      <c r="P29" s="5" t="s">
        <v>23</v>
      </c>
      <c r="Q29" s="5" t="s">
        <v>17</v>
      </c>
      <c r="R29" s="6">
        <f>D54</f>
        <v>14158</v>
      </c>
      <c r="S29" s="6">
        <f t="shared" ref="S29:Z29" si="126">E54</f>
        <v>15552</v>
      </c>
      <c r="T29" s="6">
        <f t="shared" si="126"/>
        <v>15082</v>
      </c>
      <c r="U29" s="6">
        <f t="shared" si="126"/>
        <v>15152</v>
      </c>
      <c r="V29" s="6">
        <f t="shared" si="126"/>
        <v>15536</v>
      </c>
      <c r="W29" s="6">
        <f t="shared" si="126"/>
        <v>14763</v>
      </c>
      <c r="X29" s="6"/>
      <c r="Y29" s="6">
        <f t="shared" si="126"/>
        <v>14574</v>
      </c>
      <c r="Z29" s="6">
        <f t="shared" si="126"/>
        <v>15080</v>
      </c>
      <c r="AC29" s="5">
        <v>1985</v>
      </c>
      <c r="AD29" s="5" t="s">
        <v>31</v>
      </c>
      <c r="AE29" s="5" t="s">
        <v>23</v>
      </c>
      <c r="AF29" s="18">
        <f t="shared" si="116"/>
        <v>16393</v>
      </c>
      <c r="AG29" s="18">
        <f t="shared" si="117"/>
        <v>16955</v>
      </c>
      <c r="AH29" s="18">
        <f t="shared" si="118"/>
        <v>16876</v>
      </c>
      <c r="AI29" s="18">
        <f t="shared" si="119"/>
        <v>16284</v>
      </c>
      <c r="AJ29" s="18">
        <f t="shared" si="120"/>
        <v>16290</v>
      </c>
      <c r="AK29" s="18">
        <f t="shared" si="121"/>
        <v>15902</v>
      </c>
      <c r="AL29" s="19">
        <f t="shared" si="6"/>
        <v>16677.049180327867</v>
      </c>
      <c r="AM29" s="19">
        <f t="shared" si="7"/>
        <v>17538.197906281155</v>
      </c>
      <c r="AN29" s="18">
        <f t="shared" si="122"/>
        <v>16580</v>
      </c>
      <c r="AO29" s="18"/>
      <c r="AP29" s="5">
        <v>1985</v>
      </c>
      <c r="AQ29" s="56" t="s">
        <v>87</v>
      </c>
      <c r="AR29" s="53">
        <f t="shared" si="9"/>
        <v>59.014800000000001</v>
      </c>
      <c r="AS29" s="53">
        <f t="shared" si="10"/>
        <v>61.037999999999997</v>
      </c>
      <c r="AT29" s="53">
        <f t="shared" si="11"/>
        <v>60.753599999999999</v>
      </c>
      <c r="AU29" s="53">
        <f t="shared" si="12"/>
        <v>58.622399999999999</v>
      </c>
      <c r="AV29" s="53">
        <f t="shared" si="13"/>
        <v>58.643999999999998</v>
      </c>
      <c r="AW29" s="53">
        <f t="shared" si="14"/>
        <v>57.247199999999999</v>
      </c>
      <c r="AX29" s="53">
        <f t="shared" si="15"/>
        <v>60.037377049180321</v>
      </c>
      <c r="AY29" s="53">
        <f t="shared" si="16"/>
        <v>63.137512462612158</v>
      </c>
      <c r="AZ29" s="53">
        <f t="shared" si="17"/>
        <v>59.687999999999995</v>
      </c>
      <c r="BA29" s="18"/>
      <c r="BB29" s="29">
        <f>Balomenos_2011!$B$13</f>
        <v>0.8</v>
      </c>
      <c r="BC29" s="29">
        <f>Balomenos_2011!$B$16</f>
        <v>15.37</v>
      </c>
      <c r="BD29" s="23">
        <f>Balomenos_2011!$B$2</f>
        <v>30</v>
      </c>
      <c r="BE29" s="23">
        <f>Obaidat_2018!$X$6/1000</f>
        <v>22.435200000000002</v>
      </c>
      <c r="BF29" s="34">
        <f>ChemEnergy!$B$2</f>
        <v>31</v>
      </c>
      <c r="BG29" s="34"/>
      <c r="BH29" s="34">
        <v>1985</v>
      </c>
      <c r="BI29" s="53" t="s">
        <v>32</v>
      </c>
      <c r="BJ29" s="54">
        <f t="shared" si="39"/>
        <v>0.38016226438113832</v>
      </c>
      <c r="BK29" s="54">
        <f t="shared" si="40"/>
        <v>0.36756119138897086</v>
      </c>
      <c r="BL29" s="54">
        <f t="shared" si="41"/>
        <v>0.3692818203365727</v>
      </c>
      <c r="BM29" s="54">
        <f t="shared" si="42"/>
        <v>0.3827069516089413</v>
      </c>
      <c r="BN29" s="54">
        <f t="shared" si="43"/>
        <v>0.38256599140577047</v>
      </c>
      <c r="BO29" s="54">
        <f t="shared" si="44"/>
        <v>0.39190038988806442</v>
      </c>
      <c r="BP29" s="54">
        <f t="shared" si="45"/>
        <v>0.37368721124545373</v>
      </c>
      <c r="BQ29" s="54">
        <f t="shared" si="46"/>
        <v>0.35533867466326535</v>
      </c>
      <c r="BR29" s="54">
        <f t="shared" si="47"/>
        <v>0.37587454764776845</v>
      </c>
      <c r="BS29" s="34"/>
      <c r="BT29" s="34">
        <v>1985</v>
      </c>
      <c r="BU29" s="36" t="s">
        <v>37</v>
      </c>
      <c r="BV29" s="48">
        <f>1-(298.15/Obaidat_2018!$W$9)</f>
        <v>0.75822081660787422</v>
      </c>
      <c r="BW29" s="34"/>
      <c r="BX29" s="34">
        <v>1985</v>
      </c>
      <c r="BY29" s="30" t="s">
        <v>48</v>
      </c>
      <c r="BZ29" s="54">
        <f t="shared" si="48"/>
        <v>0.28824694254256528</v>
      </c>
      <c r="CA29" s="54">
        <f t="shared" si="49"/>
        <v>0.27869254668830862</v>
      </c>
      <c r="CB29" s="54">
        <f t="shared" si="50"/>
        <v>0.27999716337403846</v>
      </c>
      <c r="CC29" s="54">
        <f t="shared" si="51"/>
        <v>0.29017637737044166</v>
      </c>
      <c r="CD29" s="54">
        <f t="shared" si="52"/>
        <v>0.29006949841008428</v>
      </c>
      <c r="CE29" s="54">
        <f t="shared" si="53"/>
        <v>0.29714703364987249</v>
      </c>
      <c r="CF29" s="54">
        <f t="shared" si="54"/>
        <v>0.28333742246644711</v>
      </c>
      <c r="CG29" s="54">
        <f t="shared" si="55"/>
        <v>0.26942518007554078</v>
      </c>
      <c r="CH29" s="54">
        <f t="shared" si="56"/>
        <v>0.28499590645960632</v>
      </c>
      <c r="CJ29" s="5">
        <f t="shared" si="20"/>
        <v>1985</v>
      </c>
      <c r="CK29" s="5" t="s">
        <v>32</v>
      </c>
      <c r="CL29" s="9">
        <f t="shared" si="57"/>
        <v>0.38016226438113832</v>
      </c>
      <c r="CM29" s="9">
        <f t="shared" si="58"/>
        <v>0.36756119138897086</v>
      </c>
      <c r="CN29" s="9">
        <f t="shared" si="59"/>
        <v>0.3692818203365727</v>
      </c>
      <c r="CO29" s="9">
        <f t="shared" si="60"/>
        <v>0.3827069516089413</v>
      </c>
      <c r="CP29" s="9">
        <f t="shared" si="61"/>
        <v>0.38256599140577047</v>
      </c>
      <c r="CQ29" s="9">
        <f t="shared" si="62"/>
        <v>0.39190038988806442</v>
      </c>
      <c r="CR29" s="9">
        <f t="shared" si="63"/>
        <v>0.37368721124545373</v>
      </c>
      <c r="CS29" s="9">
        <f t="shared" si="64"/>
        <v>0.35533867466326535</v>
      </c>
      <c r="CT29" s="9">
        <f t="shared" si="65"/>
        <v>0.37587454764776845</v>
      </c>
      <c r="CV29" s="5">
        <v>1985</v>
      </c>
      <c r="CW29" s="25" t="s">
        <v>37</v>
      </c>
      <c r="CX29" s="5">
        <f t="shared" si="22"/>
        <v>1.3371844244758235</v>
      </c>
      <c r="CZ29" s="5">
        <f t="shared" si="66"/>
        <v>1985</v>
      </c>
      <c r="DA29" s="30" t="s">
        <v>48</v>
      </c>
      <c r="DB29" s="9">
        <f t="shared" si="67"/>
        <v>0.50834705870391828</v>
      </c>
      <c r="DC29" s="9">
        <f t="shared" si="68"/>
        <v>0.49149710016710901</v>
      </c>
      <c r="DD29" s="9">
        <f t="shared" si="69"/>
        <v>0.49379789839614441</v>
      </c>
      <c r="DE29" s="9">
        <f t="shared" si="70"/>
        <v>0.51174977483009898</v>
      </c>
      <c r="DF29" s="9">
        <f t="shared" si="71"/>
        <v>0.51156128504194798</v>
      </c>
      <c r="DG29" s="9">
        <f t="shared" si="72"/>
        <v>0.5240430973043223</v>
      </c>
      <c r="DH29" s="9">
        <f t="shared" si="73"/>
        <v>0.49968871850322755</v>
      </c>
      <c r="DI29" s="9">
        <f t="shared" si="74"/>
        <v>0.47515334117360036</v>
      </c>
      <c r="DJ29" s="9">
        <f t="shared" si="75"/>
        <v>0.50261359067149181</v>
      </c>
      <c r="DL29" s="5">
        <f t="shared" si="76"/>
        <v>1985</v>
      </c>
      <c r="DM29" s="30" t="s">
        <v>32</v>
      </c>
      <c r="DN29" s="9">
        <f t="shared" si="77"/>
        <v>0.5252919606607156</v>
      </c>
      <c r="DO29" s="9">
        <f t="shared" si="78"/>
        <v>0.50788033683934597</v>
      </c>
      <c r="DP29" s="9">
        <f t="shared" si="79"/>
        <v>0.51025782834268263</v>
      </c>
      <c r="DQ29" s="9">
        <f t="shared" si="80"/>
        <v>0.52880810065776906</v>
      </c>
      <c r="DR29" s="9">
        <f t="shared" si="81"/>
        <v>0.5286133278766797</v>
      </c>
      <c r="DS29" s="9">
        <f t="shared" si="82"/>
        <v>0.54151120054779978</v>
      </c>
      <c r="DT29" s="9">
        <f t="shared" si="83"/>
        <v>0.51634500912000181</v>
      </c>
      <c r="DU29" s="9">
        <f t="shared" si="84"/>
        <v>0.49099178587938708</v>
      </c>
      <c r="DV29" s="9">
        <f t="shared" si="85"/>
        <v>0.51936737702720814</v>
      </c>
      <c r="DW29" s="9"/>
      <c r="DX29" s="5">
        <f t="shared" si="25"/>
        <v>1985</v>
      </c>
      <c r="DY29" s="35" t="s">
        <v>37</v>
      </c>
      <c r="DZ29" s="2">
        <f t="shared" si="26"/>
        <v>0.967741935483871</v>
      </c>
      <c r="EB29" s="5">
        <f t="shared" si="27"/>
        <v>1985</v>
      </c>
      <c r="EC29" s="30" t="s">
        <v>48</v>
      </c>
      <c r="ED29" s="9">
        <f t="shared" si="28"/>
        <v>0.50834705870391839</v>
      </c>
      <c r="EE29" s="9">
        <f t="shared" si="29"/>
        <v>0.49149710016710901</v>
      </c>
      <c r="EF29" s="9">
        <f t="shared" si="30"/>
        <v>0.49379789839614452</v>
      </c>
      <c r="EG29" s="9">
        <f t="shared" si="31"/>
        <v>0.51174977483009909</v>
      </c>
      <c r="EH29" s="9">
        <f t="shared" si="32"/>
        <v>0.51156128504194809</v>
      </c>
      <c r="EI29" s="9">
        <f t="shared" si="33"/>
        <v>0.52404309730432241</v>
      </c>
      <c r="EJ29" s="9">
        <f t="shared" si="34"/>
        <v>0.49968871850322755</v>
      </c>
      <c r="EK29" s="9">
        <f t="shared" si="35"/>
        <v>0.47515334117360042</v>
      </c>
      <c r="EL29" s="9">
        <f t="shared" si="36"/>
        <v>0.50261359067149181</v>
      </c>
      <c r="EN29" s="34">
        <v>1985</v>
      </c>
      <c r="EO29" s="30" t="s">
        <v>32</v>
      </c>
      <c r="EZ29" s="34">
        <v>1985</v>
      </c>
      <c r="FA29" s="35" t="s">
        <v>37</v>
      </c>
      <c r="FD29" s="34">
        <v>1985</v>
      </c>
      <c r="FE29" s="30" t="s">
        <v>48</v>
      </c>
      <c r="FF29" s="55">
        <f t="shared" si="86"/>
        <v>0.3990168225492387</v>
      </c>
      <c r="FG29" s="55">
        <f t="shared" si="87"/>
        <v>0.38856077090456947</v>
      </c>
      <c r="FH29" s="55">
        <f t="shared" si="88"/>
        <v>0.38999734801803349</v>
      </c>
      <c r="FI29" s="55">
        <f t="shared" si="89"/>
        <v>0.40111027323631815</v>
      </c>
      <c r="FJ29" s="55">
        <f t="shared" si="90"/>
        <v>0.40099446627636542</v>
      </c>
      <c r="FK29" s="55">
        <f t="shared" si="91"/>
        <v>0.40862359229172457</v>
      </c>
      <c r="FL29" s="55">
        <f t="shared" si="92"/>
        <v>0.39366267626084994</v>
      </c>
      <c r="FM29" s="55">
        <f t="shared" si="93"/>
        <v>0.37827437866170455</v>
      </c>
      <c r="FN29" s="55">
        <f t="shared" si="94"/>
        <v>0.39547575733607537</v>
      </c>
    </row>
    <row r="30" spans="1:170" x14ac:dyDescent="0.2">
      <c r="A30" s="66">
        <f>IAI_2020_smelting!A28</f>
        <v>33970</v>
      </c>
      <c r="B30" s="66">
        <f>IAI_2020_smelting!B28</f>
        <v>34335</v>
      </c>
      <c r="C30" s="5" t="str">
        <f>IAI_2020_smelting!C28</f>
        <v>AC</v>
      </c>
      <c r="D30" s="5">
        <f>IAI_2020_smelting!D28</f>
        <v>15754</v>
      </c>
      <c r="E30" s="5">
        <f>IAI_2020_smelting!E28</f>
        <v>16015</v>
      </c>
      <c r="F30" s="5">
        <f>IAI_2020_smelting!F28</f>
        <v>15838</v>
      </c>
      <c r="G30" s="5">
        <f>IAI_2020_smelting!G28</f>
        <v>15465</v>
      </c>
      <c r="H30" s="5">
        <f>IAI_2020_smelting!H28</f>
        <v>15339</v>
      </c>
      <c r="I30" s="5">
        <f>IAI_2020_smelting!I28</f>
        <v>15297</v>
      </c>
      <c r="J30" s="5" t="str">
        <f>IAI_2020_smelting!J28</f>
        <v>ND</v>
      </c>
      <c r="K30" s="5" t="str">
        <f>IAI_2020_smelting!K28</f>
        <v>ND</v>
      </c>
      <c r="L30" s="5">
        <f>IAI_2020_smelting!L28</f>
        <v>15689</v>
      </c>
      <c r="O30" s="5">
        <v>2006</v>
      </c>
      <c r="P30" s="5" t="s">
        <v>23</v>
      </c>
      <c r="Q30" s="5" t="s">
        <v>17</v>
      </c>
      <c r="R30" s="6">
        <f>D56</f>
        <v>14622</v>
      </c>
      <c r="S30" s="6">
        <f t="shared" ref="S30:Z30" si="127">E56</f>
        <v>15563</v>
      </c>
      <c r="T30" s="6">
        <f t="shared" si="127"/>
        <v>15314</v>
      </c>
      <c r="U30" s="6">
        <f t="shared" si="127"/>
        <v>15238</v>
      </c>
      <c r="V30" s="6">
        <f t="shared" si="127"/>
        <v>15688</v>
      </c>
      <c r="W30" s="6">
        <f t="shared" si="127"/>
        <v>14854</v>
      </c>
      <c r="X30" s="6"/>
      <c r="Y30" s="6">
        <f t="shared" si="127"/>
        <v>14697</v>
      </c>
      <c r="Z30" s="6">
        <f t="shared" si="127"/>
        <v>15206</v>
      </c>
      <c r="AC30" s="5">
        <v>1986</v>
      </c>
      <c r="AD30" s="5" t="s">
        <v>31</v>
      </c>
      <c r="AE30" s="5" t="s">
        <v>23</v>
      </c>
      <c r="AF30" s="18">
        <f t="shared" si="116"/>
        <v>15933</v>
      </c>
      <c r="AG30" s="18">
        <f t="shared" si="117"/>
        <v>16713</v>
      </c>
      <c r="AH30" s="18">
        <f t="shared" si="118"/>
        <v>16547</v>
      </c>
      <c r="AI30" s="18">
        <f t="shared" si="119"/>
        <v>16463</v>
      </c>
      <c r="AJ30" s="18">
        <f t="shared" si="120"/>
        <v>16219</v>
      </c>
      <c r="AK30" s="18">
        <f t="shared" si="121"/>
        <v>15936</v>
      </c>
      <c r="AL30" s="19">
        <f t="shared" si="6"/>
        <v>16439.016393442624</v>
      </c>
      <c r="AM30" s="19">
        <f t="shared" si="7"/>
        <v>17287.873878364906</v>
      </c>
      <c r="AN30" s="18">
        <f t="shared" si="122"/>
        <v>16419</v>
      </c>
      <c r="AO30" s="18"/>
      <c r="AP30" s="5">
        <v>1986</v>
      </c>
      <c r="AQ30" s="56" t="s">
        <v>87</v>
      </c>
      <c r="AR30" s="53">
        <f t="shared" si="9"/>
        <v>57.358799999999995</v>
      </c>
      <c r="AS30" s="53">
        <f t="shared" si="10"/>
        <v>60.166799999999995</v>
      </c>
      <c r="AT30" s="53">
        <f t="shared" si="11"/>
        <v>59.569199999999995</v>
      </c>
      <c r="AU30" s="53">
        <f t="shared" si="12"/>
        <v>59.266799999999996</v>
      </c>
      <c r="AV30" s="53">
        <f t="shared" si="13"/>
        <v>58.388399999999997</v>
      </c>
      <c r="AW30" s="53">
        <f t="shared" si="14"/>
        <v>57.369599999999998</v>
      </c>
      <c r="AX30" s="53">
        <f t="shared" si="15"/>
        <v>59.180459016393442</v>
      </c>
      <c r="AY30" s="53">
        <f t="shared" si="16"/>
        <v>62.23634596211366</v>
      </c>
      <c r="AZ30" s="53">
        <f t="shared" si="17"/>
        <v>59.108399999999996</v>
      </c>
      <c r="BA30" s="18"/>
      <c r="BB30" s="29">
        <f>Balomenos_2011!$B$13</f>
        <v>0.8</v>
      </c>
      <c r="BC30" s="29">
        <f>Balomenos_2011!$B$16</f>
        <v>15.37</v>
      </c>
      <c r="BD30" s="23">
        <f>Balomenos_2011!$B$2</f>
        <v>30</v>
      </c>
      <c r="BE30" s="23">
        <f>Obaidat_2018!$X$6/1000</f>
        <v>22.435200000000002</v>
      </c>
      <c r="BF30" s="34">
        <f>ChemEnergy!$B$2</f>
        <v>31</v>
      </c>
      <c r="BG30" s="34"/>
      <c r="BH30" s="34">
        <v>1986</v>
      </c>
      <c r="BI30" s="53" t="s">
        <v>32</v>
      </c>
      <c r="BJ30" s="54">
        <f t="shared" si="39"/>
        <v>0.39113788991401499</v>
      </c>
      <c r="BK30" s="54">
        <f t="shared" si="40"/>
        <v>0.37288338419194644</v>
      </c>
      <c r="BL30" s="54">
        <f t="shared" si="41"/>
        <v>0.37662416147942229</v>
      </c>
      <c r="BM30" s="54">
        <f t="shared" si="42"/>
        <v>0.37854583004312709</v>
      </c>
      <c r="BN30" s="54">
        <f t="shared" si="43"/>
        <v>0.38424070534558241</v>
      </c>
      <c r="BO30" s="54">
        <f t="shared" si="44"/>
        <v>0.39106425702811248</v>
      </c>
      <c r="BP30" s="54">
        <f t="shared" si="45"/>
        <v>0.3790981072618122</v>
      </c>
      <c r="BQ30" s="54">
        <f t="shared" si="46"/>
        <v>0.3604838885248407</v>
      </c>
      <c r="BR30" s="54">
        <f t="shared" si="47"/>
        <v>0.3795602655460138</v>
      </c>
      <c r="BS30" s="34"/>
      <c r="BT30" s="34">
        <v>1986</v>
      </c>
      <c r="BU30" s="36" t="s">
        <v>37</v>
      </c>
      <c r="BV30" s="48">
        <f>1-(298.15/Obaidat_2018!$W$9)</f>
        <v>0.75822081660787422</v>
      </c>
      <c r="BW30" s="34"/>
      <c r="BX30" s="34">
        <v>1986</v>
      </c>
      <c r="BY30" s="30" t="s">
        <v>48</v>
      </c>
      <c r="BZ30" s="54">
        <f t="shared" si="48"/>
        <v>0.29656889029688527</v>
      </c>
      <c r="CA30" s="54">
        <f t="shared" si="49"/>
        <v>0.28272794406152535</v>
      </c>
      <c r="CB30" s="54">
        <f t="shared" si="50"/>
        <v>0.28556427927118344</v>
      </c>
      <c r="CC30" s="54">
        <f t="shared" si="51"/>
        <v>0.2870213283788054</v>
      </c>
      <c r="CD30" s="54">
        <f t="shared" si="52"/>
        <v>0.29133930138111308</v>
      </c>
      <c r="CE30" s="54">
        <f t="shared" si="53"/>
        <v>0.29651306031000707</v>
      </c>
      <c r="CF30" s="54">
        <f t="shared" si="54"/>
        <v>0.28744007646255076</v>
      </c>
      <c r="CG30" s="54">
        <f t="shared" si="55"/>
        <v>0.27332638833128664</v>
      </c>
      <c r="CH30" s="54">
        <f t="shared" si="56"/>
        <v>0.28779049449420019</v>
      </c>
      <c r="CJ30" s="5">
        <f t="shared" si="20"/>
        <v>1986</v>
      </c>
      <c r="CK30" s="5" t="s">
        <v>32</v>
      </c>
      <c r="CL30" s="9">
        <f t="shared" si="57"/>
        <v>0.39113788991401499</v>
      </c>
      <c r="CM30" s="9">
        <f t="shared" si="58"/>
        <v>0.37288338419194644</v>
      </c>
      <c r="CN30" s="9">
        <f t="shared" si="59"/>
        <v>0.37662416147942229</v>
      </c>
      <c r="CO30" s="9">
        <f t="shared" si="60"/>
        <v>0.37854583004312709</v>
      </c>
      <c r="CP30" s="9">
        <f t="shared" si="61"/>
        <v>0.38424070534558241</v>
      </c>
      <c r="CQ30" s="9">
        <f t="shared" si="62"/>
        <v>0.39106425702811248</v>
      </c>
      <c r="CR30" s="9">
        <f t="shared" si="63"/>
        <v>0.3790981072618122</v>
      </c>
      <c r="CS30" s="9">
        <f t="shared" si="64"/>
        <v>0.3604838885248407</v>
      </c>
      <c r="CT30" s="9">
        <f t="shared" si="65"/>
        <v>0.3795602655460138</v>
      </c>
      <c r="CV30" s="5">
        <v>1986</v>
      </c>
      <c r="CW30" s="25" t="s">
        <v>37</v>
      </c>
      <c r="CX30" s="5">
        <f t="shared" si="22"/>
        <v>1.3371844244758235</v>
      </c>
      <c r="CZ30" s="5">
        <f t="shared" si="66"/>
        <v>1986</v>
      </c>
      <c r="DA30" s="30" t="s">
        <v>48</v>
      </c>
      <c r="DB30" s="9">
        <f t="shared" si="67"/>
        <v>0.52302349421536021</v>
      </c>
      <c r="DC30" s="9">
        <f t="shared" si="68"/>
        <v>0.4986138534873053</v>
      </c>
      <c r="DD30" s="9">
        <f t="shared" si="69"/>
        <v>0.50361596261155095</v>
      </c>
      <c r="DE30" s="9">
        <f t="shared" si="70"/>
        <v>0.50618558788394175</v>
      </c>
      <c r="DF30" s="9">
        <f t="shared" si="71"/>
        <v>0.51380068643771715</v>
      </c>
      <c r="DG30" s="9">
        <f t="shared" si="72"/>
        <v>0.52292503346720209</v>
      </c>
      <c r="DH30" s="9">
        <f t="shared" si="73"/>
        <v>0.50692408437876035</v>
      </c>
      <c r="DI30" s="9">
        <f t="shared" si="74"/>
        <v>0.48203344100989604</v>
      </c>
      <c r="DJ30" s="9">
        <f t="shared" si="75"/>
        <v>0.50754207523803718</v>
      </c>
      <c r="DL30" s="5">
        <f t="shared" si="76"/>
        <v>1986</v>
      </c>
      <c r="DM30" s="30" t="s">
        <v>32</v>
      </c>
      <c r="DN30" s="9">
        <f t="shared" si="77"/>
        <v>0.5404576106892055</v>
      </c>
      <c r="DO30" s="9">
        <f t="shared" si="78"/>
        <v>0.51523431527021546</v>
      </c>
      <c r="DP30" s="9">
        <f t="shared" si="79"/>
        <v>0.52040316136526932</v>
      </c>
      <c r="DQ30" s="9">
        <f t="shared" si="80"/>
        <v>0.52305844081340658</v>
      </c>
      <c r="DR30" s="9">
        <f t="shared" si="81"/>
        <v>0.53092737598564099</v>
      </c>
      <c r="DS30" s="9">
        <f t="shared" si="82"/>
        <v>0.5403558679161089</v>
      </c>
      <c r="DT30" s="9">
        <f t="shared" si="83"/>
        <v>0.5238215538580524</v>
      </c>
      <c r="DU30" s="9">
        <f t="shared" si="84"/>
        <v>0.49810122237689264</v>
      </c>
      <c r="DV30" s="9">
        <f t="shared" si="85"/>
        <v>0.52446014441263855</v>
      </c>
      <c r="DW30" s="9"/>
      <c r="DX30" s="5">
        <f t="shared" si="25"/>
        <v>1986</v>
      </c>
      <c r="DY30" s="35" t="s">
        <v>37</v>
      </c>
      <c r="DZ30" s="2">
        <f t="shared" si="26"/>
        <v>0.967741935483871</v>
      </c>
      <c r="EB30" s="5">
        <f t="shared" si="27"/>
        <v>1986</v>
      </c>
      <c r="EC30" s="30" t="s">
        <v>48</v>
      </c>
      <c r="ED30" s="9">
        <f t="shared" si="28"/>
        <v>0.52302349421536021</v>
      </c>
      <c r="EE30" s="9">
        <f t="shared" si="29"/>
        <v>0.4986138534873053</v>
      </c>
      <c r="EF30" s="9">
        <f t="shared" si="30"/>
        <v>0.50361596261155095</v>
      </c>
      <c r="EG30" s="9">
        <f t="shared" si="31"/>
        <v>0.50618558788394186</v>
      </c>
      <c r="EH30" s="9">
        <f t="shared" si="32"/>
        <v>0.51380068643771715</v>
      </c>
      <c r="EI30" s="9">
        <f t="shared" si="33"/>
        <v>0.5229250334672022</v>
      </c>
      <c r="EJ30" s="9">
        <f t="shared" si="34"/>
        <v>0.50692408437876035</v>
      </c>
      <c r="EK30" s="9">
        <f t="shared" si="35"/>
        <v>0.48203344100989609</v>
      </c>
      <c r="EL30" s="9">
        <f t="shared" si="36"/>
        <v>0.50754207523803729</v>
      </c>
      <c r="EN30" s="34">
        <v>1986</v>
      </c>
      <c r="EO30" s="30" t="s">
        <v>32</v>
      </c>
      <c r="EZ30" s="34">
        <v>1986</v>
      </c>
      <c r="FA30" s="35" t="s">
        <v>37</v>
      </c>
      <c r="FD30" s="34">
        <v>1986</v>
      </c>
      <c r="FE30" s="30" t="s">
        <v>48</v>
      </c>
      <c r="FF30" s="55">
        <f t="shared" si="86"/>
        <v>0.40800339458824303</v>
      </c>
      <c r="FG30" s="55">
        <f t="shared" si="87"/>
        <v>0.39299525261734841</v>
      </c>
      <c r="FH30" s="55">
        <f t="shared" si="88"/>
        <v>0.39609607706445277</v>
      </c>
      <c r="FI30" s="55">
        <f t="shared" si="89"/>
        <v>0.39768388903028767</v>
      </c>
      <c r="FJ30" s="55">
        <f t="shared" si="90"/>
        <v>0.40236914955256553</v>
      </c>
      <c r="FK30" s="55">
        <f t="shared" si="91"/>
        <v>0.40794347535205527</v>
      </c>
      <c r="FL30" s="55">
        <f t="shared" si="92"/>
        <v>0.39813957859862698</v>
      </c>
      <c r="FM30" s="55">
        <f t="shared" si="93"/>
        <v>0.3826220904937484</v>
      </c>
      <c r="FN30" s="55">
        <f t="shared" si="94"/>
        <v>0.39852069119428685</v>
      </c>
    </row>
    <row r="31" spans="1:170" x14ac:dyDescent="0.2">
      <c r="A31" s="66">
        <f>IAI_2020_smelting!A29</f>
        <v>33970</v>
      </c>
      <c r="B31" s="66">
        <f>IAI_2020_smelting!B29</f>
        <v>34335</v>
      </c>
      <c r="C31" s="5" t="str">
        <f>IAI_2020_smelting!C29</f>
        <v>DC</v>
      </c>
      <c r="D31" s="5" t="str">
        <f>IAI_2020_smelting!D29</f>
        <v>ND</v>
      </c>
      <c r="E31" s="5" t="str">
        <f>IAI_2020_smelting!E29</f>
        <v>ND</v>
      </c>
      <c r="F31" s="5" t="str">
        <f>IAI_2020_smelting!F29</f>
        <v>ND</v>
      </c>
      <c r="G31" s="5" t="str">
        <f>IAI_2020_smelting!G29</f>
        <v>ND</v>
      </c>
      <c r="H31" s="5" t="str">
        <f>IAI_2020_smelting!H29</f>
        <v>ND</v>
      </c>
      <c r="I31" s="5" t="str">
        <f>IAI_2020_smelting!I29</f>
        <v>ND</v>
      </c>
      <c r="J31" s="5" t="str">
        <f>IAI_2020_smelting!J29</f>
        <v>ND</v>
      </c>
      <c r="K31" s="5" t="str">
        <f>IAI_2020_smelting!K29</f>
        <v>ND</v>
      </c>
      <c r="L31" s="5" t="str">
        <f>IAI_2020_smelting!L29</f>
        <v>ND</v>
      </c>
      <c r="O31" s="5">
        <v>2007</v>
      </c>
      <c r="P31" s="5" t="s">
        <v>23</v>
      </c>
      <c r="Q31" s="5" t="s">
        <v>17</v>
      </c>
      <c r="R31" s="6">
        <f>D58</f>
        <v>14597</v>
      </c>
      <c r="S31" s="6">
        <f t="shared" ref="S31:Z31" si="128">E58</f>
        <v>15421</v>
      </c>
      <c r="T31" s="6">
        <f t="shared" si="128"/>
        <v>15174</v>
      </c>
      <c r="U31" s="6">
        <f t="shared" si="128"/>
        <v>15085</v>
      </c>
      <c r="V31" s="6">
        <f t="shared" si="128"/>
        <v>15664</v>
      </c>
      <c r="W31" s="6">
        <f t="shared" si="128"/>
        <v>14871</v>
      </c>
      <c r="X31" s="6"/>
      <c r="Y31" s="6">
        <f t="shared" si="128"/>
        <v>14441</v>
      </c>
      <c r="Z31" s="6">
        <f t="shared" si="128"/>
        <v>15035</v>
      </c>
      <c r="AC31" s="5">
        <v>1987</v>
      </c>
      <c r="AD31" s="5" t="s">
        <v>31</v>
      </c>
      <c r="AE31" s="5" t="s">
        <v>23</v>
      </c>
      <c r="AF31" s="18">
        <f t="shared" si="116"/>
        <v>15870</v>
      </c>
      <c r="AG31" s="18">
        <f t="shared" si="117"/>
        <v>16839</v>
      </c>
      <c r="AH31" s="18">
        <f t="shared" si="118"/>
        <v>16599</v>
      </c>
      <c r="AI31" s="18">
        <f t="shared" si="119"/>
        <v>15922</v>
      </c>
      <c r="AJ31" s="18">
        <f t="shared" si="120"/>
        <v>16034</v>
      </c>
      <c r="AK31" s="18">
        <f t="shared" si="121"/>
        <v>15670</v>
      </c>
      <c r="AL31" s="19">
        <f t="shared" si="6"/>
        <v>16562.950819672133</v>
      </c>
      <c r="AM31" s="19">
        <f t="shared" si="7"/>
        <v>17418.207876370889</v>
      </c>
      <c r="AN31" s="18">
        <f t="shared" si="122"/>
        <v>16328</v>
      </c>
      <c r="AO31" s="18"/>
      <c r="AP31" s="5">
        <v>1987</v>
      </c>
      <c r="AQ31" s="56" t="s">
        <v>87</v>
      </c>
      <c r="AR31" s="53">
        <f t="shared" si="9"/>
        <v>57.131999999999998</v>
      </c>
      <c r="AS31" s="53">
        <f t="shared" si="10"/>
        <v>60.620399999999997</v>
      </c>
      <c r="AT31" s="53">
        <f t="shared" si="11"/>
        <v>59.756399999999999</v>
      </c>
      <c r="AU31" s="53">
        <f t="shared" si="12"/>
        <v>57.319199999999995</v>
      </c>
      <c r="AV31" s="53">
        <f t="shared" si="13"/>
        <v>57.7224</v>
      </c>
      <c r="AW31" s="53">
        <f t="shared" si="14"/>
        <v>56.411999999999999</v>
      </c>
      <c r="AX31" s="53">
        <f t="shared" si="15"/>
        <v>59.626622950819673</v>
      </c>
      <c r="AY31" s="53">
        <f t="shared" si="16"/>
        <v>62.705548354935196</v>
      </c>
      <c r="AZ31" s="53">
        <f t="shared" si="17"/>
        <v>58.780799999999999</v>
      </c>
      <c r="BA31" s="18"/>
      <c r="BB31" s="29">
        <f>Balomenos_2011!$B$13</f>
        <v>0.8</v>
      </c>
      <c r="BC31" s="29">
        <f>Balomenos_2011!$B$16</f>
        <v>15.37</v>
      </c>
      <c r="BD31" s="23">
        <f>Balomenos_2011!$B$2</f>
        <v>30</v>
      </c>
      <c r="BE31" s="23">
        <f>Obaidat_2018!$X$6/1000</f>
        <v>22.435200000000002</v>
      </c>
      <c r="BF31" s="34">
        <f>ChemEnergy!$B$2</f>
        <v>31</v>
      </c>
      <c r="BG31" s="34"/>
      <c r="BH31" s="34">
        <v>1987</v>
      </c>
      <c r="BI31" s="53" t="s">
        <v>32</v>
      </c>
      <c r="BJ31" s="54">
        <f t="shared" si="39"/>
        <v>0.39269061121613114</v>
      </c>
      <c r="BK31" s="54">
        <f t="shared" si="40"/>
        <v>0.37009323594037657</v>
      </c>
      <c r="BL31" s="54">
        <f t="shared" si="41"/>
        <v>0.37544430387372735</v>
      </c>
      <c r="BM31" s="54">
        <f t="shared" si="42"/>
        <v>0.39140811455847263</v>
      </c>
      <c r="BN31" s="54">
        <f t="shared" si="43"/>
        <v>0.38867406760633655</v>
      </c>
      <c r="BO31" s="54">
        <f t="shared" si="44"/>
        <v>0.39770261646458205</v>
      </c>
      <c r="BP31" s="54">
        <f t="shared" si="45"/>
        <v>0.37626145653938281</v>
      </c>
      <c r="BQ31" s="54">
        <f t="shared" si="46"/>
        <v>0.35778652110669651</v>
      </c>
      <c r="BR31" s="54">
        <f t="shared" si="47"/>
        <v>0.38167564919157282</v>
      </c>
      <c r="BS31" s="34"/>
      <c r="BT31" s="34">
        <v>1987</v>
      </c>
      <c r="BU31" s="36" t="s">
        <v>37</v>
      </c>
      <c r="BV31" s="48">
        <f>1-(298.15/Obaidat_2018!$W$9)</f>
        <v>0.75822081660787422</v>
      </c>
      <c r="BW31" s="34"/>
      <c r="BX31" s="34">
        <v>1987</v>
      </c>
      <c r="BY31" s="30" t="s">
        <v>48</v>
      </c>
      <c r="BZ31" s="54">
        <f t="shared" si="48"/>
        <v>0.29774619591054019</v>
      </c>
      <c r="CA31" s="54">
        <f t="shared" si="49"/>
        <v>0.28061239557576301</v>
      </c>
      <c r="CB31" s="54">
        <f t="shared" si="50"/>
        <v>0.2846696866739124</v>
      </c>
      <c r="CC31" s="54">
        <f t="shared" si="51"/>
        <v>0.29677378024747347</v>
      </c>
      <c r="CD31" s="54">
        <f t="shared" si="52"/>
        <v>0.29470076893478059</v>
      </c>
      <c r="CE31" s="54">
        <f t="shared" si="53"/>
        <v>0.30154640262286359</v>
      </c>
      <c r="CF31" s="54">
        <f t="shared" si="54"/>
        <v>0.28528926883535899</v>
      </c>
      <c r="CG31" s="54">
        <f t="shared" si="55"/>
        <v>0.27128118820480984</v>
      </c>
      <c r="CH31" s="54">
        <f t="shared" si="56"/>
        <v>0.28939442240937485</v>
      </c>
      <c r="CJ31" s="5">
        <f t="shared" si="20"/>
        <v>1987</v>
      </c>
      <c r="CK31" s="5" t="s">
        <v>32</v>
      </c>
      <c r="CL31" s="9">
        <f t="shared" si="57"/>
        <v>0.39269061121613114</v>
      </c>
      <c r="CM31" s="9">
        <f t="shared" si="58"/>
        <v>0.37009323594037657</v>
      </c>
      <c r="CN31" s="9">
        <f t="shared" si="59"/>
        <v>0.37544430387372735</v>
      </c>
      <c r="CO31" s="9">
        <f t="shared" si="60"/>
        <v>0.39140811455847263</v>
      </c>
      <c r="CP31" s="9">
        <f t="shared" si="61"/>
        <v>0.38867406760633655</v>
      </c>
      <c r="CQ31" s="9">
        <f t="shared" si="62"/>
        <v>0.39770261646458205</v>
      </c>
      <c r="CR31" s="9">
        <f t="shared" si="63"/>
        <v>0.37626145653938281</v>
      </c>
      <c r="CS31" s="9">
        <f t="shared" si="64"/>
        <v>0.35778652110669651</v>
      </c>
      <c r="CT31" s="9">
        <f t="shared" si="65"/>
        <v>0.38167564919157282</v>
      </c>
      <c r="CV31" s="5">
        <v>1987</v>
      </c>
      <c r="CW31" s="25" t="s">
        <v>37</v>
      </c>
      <c r="CX31" s="5">
        <f t="shared" si="22"/>
        <v>1.3371844244758235</v>
      </c>
      <c r="CZ31" s="5">
        <f t="shared" si="66"/>
        <v>1987</v>
      </c>
      <c r="DA31" s="30" t="s">
        <v>48</v>
      </c>
      <c r="DB31" s="9">
        <f t="shared" si="67"/>
        <v>0.52509976895610166</v>
      </c>
      <c r="DC31" s="9">
        <f t="shared" si="68"/>
        <v>0.49488291070332763</v>
      </c>
      <c r="DD31" s="9">
        <f t="shared" si="69"/>
        <v>0.5020382753981163</v>
      </c>
      <c r="DE31" s="9">
        <f t="shared" si="70"/>
        <v>0.52338483440103845</v>
      </c>
      <c r="DF31" s="9">
        <f t="shared" si="71"/>
        <v>0.51972890940085648</v>
      </c>
      <c r="DG31" s="9">
        <f t="shared" si="72"/>
        <v>0.53180174430972138</v>
      </c>
      <c r="DH31" s="9">
        <f t="shared" si="73"/>
        <v>0.50313095921504969</v>
      </c>
      <c r="DI31" s="9">
        <f t="shared" si="74"/>
        <v>0.47842656331126504</v>
      </c>
      <c r="DJ31" s="9">
        <f t="shared" si="75"/>
        <v>0.51037073330066962</v>
      </c>
      <c r="DL31" s="5">
        <f t="shared" si="76"/>
        <v>1987</v>
      </c>
      <c r="DM31" s="30" t="s">
        <v>32</v>
      </c>
      <c r="DN31" s="9">
        <f t="shared" si="77"/>
        <v>0.54260309458797173</v>
      </c>
      <c r="DO31" s="9">
        <f t="shared" si="78"/>
        <v>0.51137900772677192</v>
      </c>
      <c r="DP31" s="9">
        <f t="shared" si="79"/>
        <v>0.51877288457805359</v>
      </c>
      <c r="DQ31" s="9">
        <f t="shared" si="80"/>
        <v>0.54083099554773972</v>
      </c>
      <c r="DR31" s="9">
        <f t="shared" si="81"/>
        <v>0.53705320638088505</v>
      </c>
      <c r="DS31" s="9">
        <f t="shared" si="82"/>
        <v>0.54952846912004538</v>
      </c>
      <c r="DT31" s="9">
        <f t="shared" si="83"/>
        <v>0.51990199118888469</v>
      </c>
      <c r="DU31" s="9">
        <f t="shared" si="84"/>
        <v>0.49437411542164061</v>
      </c>
      <c r="DV31" s="9">
        <f t="shared" si="85"/>
        <v>0.52738309107735859</v>
      </c>
      <c r="DW31" s="9"/>
      <c r="DX31" s="5">
        <f t="shared" si="25"/>
        <v>1987</v>
      </c>
      <c r="DY31" s="35" t="s">
        <v>37</v>
      </c>
      <c r="DZ31" s="2">
        <f t="shared" si="26"/>
        <v>0.967741935483871</v>
      </c>
      <c r="EB31" s="5">
        <f t="shared" si="27"/>
        <v>1987</v>
      </c>
      <c r="EC31" s="30" t="s">
        <v>48</v>
      </c>
      <c r="ED31" s="9">
        <f t="shared" si="28"/>
        <v>0.52509976895610166</v>
      </c>
      <c r="EE31" s="9">
        <f t="shared" si="29"/>
        <v>0.49488291070332768</v>
      </c>
      <c r="EF31" s="9">
        <f t="shared" si="30"/>
        <v>0.50203827539811641</v>
      </c>
      <c r="EG31" s="9">
        <f t="shared" si="31"/>
        <v>0.52338483440103845</v>
      </c>
      <c r="EH31" s="9">
        <f t="shared" si="32"/>
        <v>0.51972890940085648</v>
      </c>
      <c r="EI31" s="9">
        <f t="shared" si="33"/>
        <v>0.53180174430972138</v>
      </c>
      <c r="EJ31" s="9">
        <f t="shared" si="34"/>
        <v>0.50313095921504969</v>
      </c>
      <c r="EK31" s="9">
        <f t="shared" si="35"/>
        <v>0.47842656331126515</v>
      </c>
      <c r="EL31" s="9">
        <f t="shared" si="36"/>
        <v>0.51037073330066962</v>
      </c>
      <c r="EN31" s="34">
        <v>1987</v>
      </c>
      <c r="EO31" s="30" t="s">
        <v>32</v>
      </c>
      <c r="EZ31" s="34">
        <v>1987</v>
      </c>
      <c r="FA31" s="35" t="s">
        <v>37</v>
      </c>
      <c r="FD31" s="34">
        <v>1987</v>
      </c>
      <c r="FE31" s="30" t="s">
        <v>48</v>
      </c>
      <c r="FF31" s="55">
        <f t="shared" si="86"/>
        <v>0.40926577719571094</v>
      </c>
      <c r="FG31" s="55">
        <f t="shared" si="87"/>
        <v>0.3906738342292787</v>
      </c>
      <c r="FH31" s="55">
        <f t="shared" si="88"/>
        <v>0.39511948413200149</v>
      </c>
      <c r="FI31" s="55">
        <f t="shared" si="89"/>
        <v>0.40822324913048452</v>
      </c>
      <c r="FJ31" s="55">
        <f t="shared" si="90"/>
        <v>0.40599574516459069</v>
      </c>
      <c r="FK31" s="55">
        <f t="shared" si="91"/>
        <v>0.41332561792179884</v>
      </c>
      <c r="FL31" s="55">
        <f t="shared" si="92"/>
        <v>0.395795997658964</v>
      </c>
      <c r="FM31" s="55">
        <f t="shared" si="93"/>
        <v>0.38034600868956014</v>
      </c>
      <c r="FN31" s="55">
        <f t="shared" si="94"/>
        <v>0.40026257224739431</v>
      </c>
    </row>
    <row r="32" spans="1:170" x14ac:dyDescent="0.2">
      <c r="A32" s="66">
        <f>IAI_2020_smelting!A30</f>
        <v>34335</v>
      </c>
      <c r="B32" s="66">
        <f>IAI_2020_smelting!B30</f>
        <v>34700</v>
      </c>
      <c r="C32" s="5" t="str">
        <f>IAI_2020_smelting!C30</f>
        <v>AC</v>
      </c>
      <c r="D32" s="5">
        <f>IAI_2020_smelting!D30</f>
        <v>15760</v>
      </c>
      <c r="E32" s="5">
        <f>IAI_2020_smelting!E30</f>
        <v>15987</v>
      </c>
      <c r="F32" s="5">
        <f>IAI_2020_smelting!F30</f>
        <v>15964</v>
      </c>
      <c r="G32" s="5">
        <f>IAI_2020_smelting!G30</f>
        <v>15636</v>
      </c>
      <c r="H32" s="5">
        <f>IAI_2020_smelting!H30</f>
        <v>15563</v>
      </c>
      <c r="I32" s="5">
        <f>IAI_2020_smelting!I30</f>
        <v>15180</v>
      </c>
      <c r="J32" s="5" t="str">
        <f>IAI_2020_smelting!J30</f>
        <v>ND</v>
      </c>
      <c r="K32" s="5" t="str">
        <f>IAI_2020_smelting!K30</f>
        <v>ND</v>
      </c>
      <c r="L32" s="5">
        <f>IAI_2020_smelting!L30</f>
        <v>15747</v>
      </c>
      <c r="O32" s="5">
        <v>2008</v>
      </c>
      <c r="P32" s="5" t="s">
        <v>23</v>
      </c>
      <c r="Q32" s="5" t="s">
        <v>17</v>
      </c>
      <c r="R32" s="6">
        <f>D60</f>
        <v>14550</v>
      </c>
      <c r="S32" s="6">
        <f t="shared" ref="S32:Z32" si="129">E60</f>
        <v>15498</v>
      </c>
      <c r="T32" s="6">
        <f t="shared" si="129"/>
        <v>15035</v>
      </c>
      <c r="U32" s="6">
        <f t="shared" si="129"/>
        <v>15598</v>
      </c>
      <c r="V32" s="6">
        <f t="shared" si="129"/>
        <v>15680</v>
      </c>
      <c r="W32" s="6">
        <f t="shared" si="129"/>
        <v>14736</v>
      </c>
      <c r="X32" s="6"/>
      <c r="Y32" s="6">
        <f t="shared" si="129"/>
        <v>14283</v>
      </c>
      <c r="Z32" s="6">
        <f t="shared" si="129"/>
        <v>15010</v>
      </c>
      <c r="AC32" s="5">
        <v>1988</v>
      </c>
      <c r="AD32" s="5" t="s">
        <v>31</v>
      </c>
      <c r="AE32" s="5" t="s">
        <v>23</v>
      </c>
      <c r="AF32" s="18">
        <f t="shared" si="116"/>
        <v>15608</v>
      </c>
      <c r="AG32" s="18">
        <f t="shared" si="117"/>
        <v>16640</v>
      </c>
      <c r="AH32" s="18">
        <f t="shared" si="118"/>
        <v>16527</v>
      </c>
      <c r="AI32" s="18">
        <f t="shared" si="119"/>
        <v>16067</v>
      </c>
      <c r="AJ32" s="18">
        <f t="shared" si="120"/>
        <v>16157</v>
      </c>
      <c r="AK32" s="18">
        <f t="shared" si="121"/>
        <v>15702</v>
      </c>
      <c r="AL32" s="19">
        <f t="shared" si="6"/>
        <v>16367.213114754099</v>
      </c>
      <c r="AM32" s="19">
        <f t="shared" si="7"/>
        <v>17212.362911266202</v>
      </c>
      <c r="AN32" s="18">
        <f t="shared" si="122"/>
        <v>16298</v>
      </c>
      <c r="AO32" s="18"/>
      <c r="AP32" s="5">
        <v>1988</v>
      </c>
      <c r="AQ32" s="56" t="s">
        <v>87</v>
      </c>
      <c r="AR32" s="53">
        <f t="shared" si="9"/>
        <v>56.188800000000001</v>
      </c>
      <c r="AS32" s="53">
        <f t="shared" si="10"/>
        <v>59.903999999999996</v>
      </c>
      <c r="AT32" s="53">
        <f t="shared" si="11"/>
        <v>59.497199999999999</v>
      </c>
      <c r="AU32" s="53">
        <f t="shared" si="12"/>
        <v>57.841200000000001</v>
      </c>
      <c r="AV32" s="53">
        <f t="shared" si="13"/>
        <v>58.165199999999999</v>
      </c>
      <c r="AW32" s="53">
        <f t="shared" si="14"/>
        <v>56.527200000000001</v>
      </c>
      <c r="AX32" s="53">
        <f t="shared" si="15"/>
        <v>58.921967213114755</v>
      </c>
      <c r="AY32" s="53">
        <f t="shared" si="16"/>
        <v>61.964506480558327</v>
      </c>
      <c r="AZ32" s="53">
        <f t="shared" si="17"/>
        <v>58.672799999999995</v>
      </c>
      <c r="BA32" s="18"/>
      <c r="BB32" s="29">
        <f>Balomenos_2011!$B$13</f>
        <v>0.8</v>
      </c>
      <c r="BC32" s="29">
        <f>Balomenos_2011!$B$16</f>
        <v>15.37</v>
      </c>
      <c r="BD32" s="23">
        <f>Balomenos_2011!$B$2</f>
        <v>30</v>
      </c>
      <c r="BE32" s="23">
        <f>Obaidat_2018!$X$6/1000</f>
        <v>22.435200000000002</v>
      </c>
      <c r="BF32" s="34">
        <f>ChemEnergy!$B$2</f>
        <v>31</v>
      </c>
      <c r="BG32" s="34"/>
      <c r="BH32" s="34">
        <v>1988</v>
      </c>
      <c r="BI32" s="53" t="s">
        <v>32</v>
      </c>
      <c r="BJ32" s="54">
        <f t="shared" si="39"/>
        <v>0.39928241927216812</v>
      </c>
      <c r="BK32" s="54">
        <f t="shared" si="40"/>
        <v>0.37451923076923083</v>
      </c>
      <c r="BL32" s="54">
        <f t="shared" si="41"/>
        <v>0.37707992981182309</v>
      </c>
      <c r="BM32" s="54">
        <f t="shared" si="42"/>
        <v>0.38787577021223629</v>
      </c>
      <c r="BN32" s="54">
        <f t="shared" si="43"/>
        <v>0.38571516989540139</v>
      </c>
      <c r="BO32" s="54">
        <f t="shared" si="44"/>
        <v>0.39689211565405685</v>
      </c>
      <c r="BP32" s="54">
        <f t="shared" si="45"/>
        <v>0.38076121794871798</v>
      </c>
      <c r="BQ32" s="54">
        <f t="shared" si="46"/>
        <v>0.36206533827618165</v>
      </c>
      <c r="BR32" s="54">
        <f t="shared" si="47"/>
        <v>0.38237820591483623</v>
      </c>
      <c r="BS32" s="34"/>
      <c r="BT32" s="34">
        <v>1988</v>
      </c>
      <c r="BU32" s="36" t="s">
        <v>37</v>
      </c>
      <c r="BV32" s="48">
        <f>1-(298.15/Obaidat_2018!$W$9)</f>
        <v>0.75822081660787422</v>
      </c>
      <c r="BW32" s="34"/>
      <c r="BX32" s="34">
        <v>1988</v>
      </c>
      <c r="BY32" s="30" t="s">
        <v>48</v>
      </c>
      <c r="BZ32" s="54">
        <f t="shared" si="48"/>
        <v>0.30274424199771094</v>
      </c>
      <c r="CA32" s="54">
        <f t="shared" si="49"/>
        <v>0.28396827698919908</v>
      </c>
      <c r="CB32" s="54">
        <f t="shared" si="50"/>
        <v>0.28590985230836041</v>
      </c>
      <c r="CC32" s="54">
        <f t="shared" si="51"/>
        <v>0.29409548323272999</v>
      </c>
      <c r="CD32" s="54">
        <f t="shared" si="52"/>
        <v>0.29245727109613617</v>
      </c>
      <c r="CE32" s="54">
        <f t="shared" si="53"/>
        <v>0.30093186403644584</v>
      </c>
      <c r="CF32" s="54">
        <f t="shared" si="54"/>
        <v>0.28870108160568569</v>
      </c>
      <c r="CG32" s="54">
        <f t="shared" si="55"/>
        <v>0.27452547645317266</v>
      </c>
      <c r="CH32" s="54">
        <f t="shared" si="56"/>
        <v>0.28992711554180101</v>
      </c>
      <c r="CJ32" s="5">
        <f t="shared" si="20"/>
        <v>1988</v>
      </c>
      <c r="CK32" s="5" t="s">
        <v>32</v>
      </c>
      <c r="CL32" s="9">
        <f t="shared" si="57"/>
        <v>0.39928241927216812</v>
      </c>
      <c r="CM32" s="9">
        <f t="shared" si="58"/>
        <v>0.37451923076923083</v>
      </c>
      <c r="CN32" s="9">
        <f t="shared" si="59"/>
        <v>0.37707992981182309</v>
      </c>
      <c r="CO32" s="9">
        <f t="shared" si="60"/>
        <v>0.38787577021223629</v>
      </c>
      <c r="CP32" s="9">
        <f t="shared" si="61"/>
        <v>0.38571516989540139</v>
      </c>
      <c r="CQ32" s="9">
        <f t="shared" si="62"/>
        <v>0.39689211565405685</v>
      </c>
      <c r="CR32" s="9">
        <f t="shared" si="63"/>
        <v>0.38076121794871798</v>
      </c>
      <c r="CS32" s="9">
        <f t="shared" si="64"/>
        <v>0.36206533827618165</v>
      </c>
      <c r="CT32" s="9">
        <f t="shared" si="65"/>
        <v>0.38237820591483623</v>
      </c>
      <c r="CV32" s="5">
        <v>1988</v>
      </c>
      <c r="CW32" s="25" t="s">
        <v>37</v>
      </c>
      <c r="CX32" s="5">
        <f t="shared" si="22"/>
        <v>1.3371844244758235</v>
      </c>
      <c r="CZ32" s="5">
        <f t="shared" si="66"/>
        <v>1988</v>
      </c>
      <c r="DA32" s="30" t="s">
        <v>48</v>
      </c>
      <c r="DB32" s="9">
        <f t="shared" si="67"/>
        <v>0.53391423201776855</v>
      </c>
      <c r="DC32" s="9">
        <f t="shared" si="68"/>
        <v>0.50080128205128205</v>
      </c>
      <c r="DD32" s="9">
        <f t="shared" si="69"/>
        <v>0.50422540892680656</v>
      </c>
      <c r="DE32" s="9">
        <f t="shared" si="70"/>
        <v>0.51866143855936597</v>
      </c>
      <c r="DF32" s="9">
        <f t="shared" si="71"/>
        <v>0.51577231746817676</v>
      </c>
      <c r="DG32" s="9">
        <f t="shared" si="72"/>
        <v>0.53071795524986198</v>
      </c>
      <c r="DH32" s="9">
        <f t="shared" si="73"/>
        <v>0.50914797008547008</v>
      </c>
      <c r="DI32" s="9">
        <f t="shared" si="74"/>
        <v>0.48414813098548032</v>
      </c>
      <c r="DJ32" s="9">
        <f t="shared" si="75"/>
        <v>0.51131018120832827</v>
      </c>
      <c r="DL32" s="5">
        <f t="shared" si="76"/>
        <v>1988</v>
      </c>
      <c r="DM32" s="30" t="s">
        <v>32</v>
      </c>
      <c r="DN32" s="9">
        <f t="shared" si="77"/>
        <v>0.5517113730850276</v>
      </c>
      <c r="DO32" s="9">
        <f t="shared" si="78"/>
        <v>0.51749465811965811</v>
      </c>
      <c r="DP32" s="9">
        <f t="shared" si="79"/>
        <v>0.52103292255770017</v>
      </c>
      <c r="DQ32" s="9">
        <f t="shared" si="80"/>
        <v>0.53595015317801153</v>
      </c>
      <c r="DR32" s="9">
        <f t="shared" si="81"/>
        <v>0.53296472805044948</v>
      </c>
      <c r="DS32" s="9">
        <f t="shared" si="82"/>
        <v>0.54840855375819075</v>
      </c>
      <c r="DT32" s="9">
        <f t="shared" si="83"/>
        <v>0.52611956908831903</v>
      </c>
      <c r="DU32" s="9">
        <f t="shared" si="84"/>
        <v>0.50028640201832975</v>
      </c>
      <c r="DV32" s="9">
        <f t="shared" si="85"/>
        <v>0.52835385391527256</v>
      </c>
      <c r="DW32" s="9"/>
      <c r="DX32" s="5">
        <f t="shared" si="25"/>
        <v>1988</v>
      </c>
      <c r="DY32" s="35" t="s">
        <v>37</v>
      </c>
      <c r="DZ32" s="2">
        <f t="shared" si="26"/>
        <v>0.967741935483871</v>
      </c>
      <c r="EB32" s="5">
        <f t="shared" si="27"/>
        <v>1988</v>
      </c>
      <c r="EC32" s="30" t="s">
        <v>48</v>
      </c>
      <c r="ED32" s="9">
        <f t="shared" si="28"/>
        <v>0.53391423201776866</v>
      </c>
      <c r="EE32" s="9">
        <f t="shared" si="29"/>
        <v>0.50080128205128205</v>
      </c>
      <c r="EF32" s="9">
        <f t="shared" si="30"/>
        <v>0.50422540892680667</v>
      </c>
      <c r="EG32" s="9">
        <f t="shared" si="31"/>
        <v>0.51866143855936597</v>
      </c>
      <c r="EH32" s="9">
        <f t="shared" si="32"/>
        <v>0.51577231746817698</v>
      </c>
      <c r="EI32" s="9">
        <f t="shared" si="33"/>
        <v>0.53071795524986198</v>
      </c>
      <c r="EJ32" s="9">
        <f t="shared" si="34"/>
        <v>0.50914797008547008</v>
      </c>
      <c r="EK32" s="9">
        <f t="shared" si="35"/>
        <v>0.48414813098548043</v>
      </c>
      <c r="EL32" s="9">
        <f t="shared" si="36"/>
        <v>0.51131018120832827</v>
      </c>
      <c r="EN32" s="34">
        <v>1988</v>
      </c>
      <c r="EO32" s="30" t="s">
        <v>32</v>
      </c>
      <c r="EZ32" s="34">
        <v>1988</v>
      </c>
      <c r="FA32" s="35" t="s">
        <v>37</v>
      </c>
      <c r="FD32" s="34">
        <v>1988</v>
      </c>
      <c r="FE32" s="30" t="s">
        <v>48</v>
      </c>
      <c r="FF32" s="55">
        <f t="shared" si="86"/>
        <v>0.41460057380719412</v>
      </c>
      <c r="FG32" s="55">
        <f t="shared" si="87"/>
        <v>0.39435286694534272</v>
      </c>
      <c r="FH32" s="55">
        <f t="shared" si="88"/>
        <v>0.39647297640192847</v>
      </c>
      <c r="FI32" s="55">
        <f t="shared" si="89"/>
        <v>0.40534405603476231</v>
      </c>
      <c r="FJ32" s="55">
        <f t="shared" si="90"/>
        <v>0.40357730926936364</v>
      </c>
      <c r="FK32" s="55">
        <f t="shared" si="91"/>
        <v>0.41267063930935444</v>
      </c>
      <c r="FL32" s="55">
        <f t="shared" si="92"/>
        <v>0.39951010891562477</v>
      </c>
      <c r="FM32" s="55">
        <f t="shared" si="93"/>
        <v>0.38395327943185631</v>
      </c>
      <c r="FN32" s="55">
        <f t="shared" si="94"/>
        <v>0.40084016097740865</v>
      </c>
    </row>
    <row r="33" spans="1:170" x14ac:dyDescent="0.2">
      <c r="A33" s="66">
        <f>IAI_2020_smelting!A31</f>
        <v>34335</v>
      </c>
      <c r="B33" s="66">
        <f>IAI_2020_smelting!B31</f>
        <v>34700</v>
      </c>
      <c r="C33" s="5" t="str">
        <f>IAI_2020_smelting!C31</f>
        <v>DC</v>
      </c>
      <c r="D33" s="5" t="str">
        <f>IAI_2020_smelting!D31</f>
        <v>ND</v>
      </c>
      <c r="E33" s="5" t="str">
        <f>IAI_2020_smelting!E31</f>
        <v>ND</v>
      </c>
      <c r="F33" s="5" t="str">
        <f>IAI_2020_smelting!F31</f>
        <v>ND</v>
      </c>
      <c r="G33" s="5" t="str">
        <f>IAI_2020_smelting!G31</f>
        <v>ND</v>
      </c>
      <c r="H33" s="5" t="str">
        <f>IAI_2020_smelting!H31</f>
        <v>ND</v>
      </c>
      <c r="I33" s="5" t="str">
        <f>IAI_2020_smelting!I31</f>
        <v>ND</v>
      </c>
      <c r="J33" s="5" t="str">
        <f>IAI_2020_smelting!J31</f>
        <v>ND</v>
      </c>
      <c r="K33" s="5" t="str">
        <f>IAI_2020_smelting!K31</f>
        <v>ND</v>
      </c>
      <c r="L33" s="5" t="str">
        <f>IAI_2020_smelting!L31</f>
        <v>ND</v>
      </c>
      <c r="O33" s="5">
        <v>2009</v>
      </c>
      <c r="P33" s="5" t="s">
        <v>23</v>
      </c>
      <c r="Q33" s="5" t="s">
        <v>17</v>
      </c>
      <c r="R33" s="6">
        <f>D62</f>
        <v>14716</v>
      </c>
      <c r="S33" s="6">
        <f t="shared" ref="S33:Z33" si="130">E62</f>
        <v>15006</v>
      </c>
      <c r="T33" s="6">
        <f t="shared" si="130"/>
        <v>14734</v>
      </c>
      <c r="U33" s="6">
        <f t="shared" si="130"/>
        <v>15498</v>
      </c>
      <c r="V33" s="6">
        <f t="shared" si="130"/>
        <v>15596</v>
      </c>
      <c r="W33" s="6">
        <f t="shared" si="130"/>
        <v>14424</v>
      </c>
      <c r="X33" s="6">
        <f t="shared" si="130"/>
        <v>14760</v>
      </c>
      <c r="Y33" s="6">
        <f t="shared" si="130"/>
        <v>14171</v>
      </c>
      <c r="Z33" s="6">
        <f t="shared" si="130"/>
        <v>14795</v>
      </c>
      <c r="AC33" s="5">
        <v>1989</v>
      </c>
      <c r="AD33" s="5" t="s">
        <v>31</v>
      </c>
      <c r="AE33" s="5" t="s">
        <v>23</v>
      </c>
      <c r="AF33" s="18">
        <f t="shared" si="116"/>
        <v>15763</v>
      </c>
      <c r="AG33" s="18">
        <f t="shared" si="117"/>
        <v>16856</v>
      </c>
      <c r="AH33" s="18">
        <f t="shared" si="118"/>
        <v>16264</v>
      </c>
      <c r="AI33" s="18">
        <f t="shared" si="119"/>
        <v>15867</v>
      </c>
      <c r="AJ33" s="18">
        <f t="shared" si="120"/>
        <v>15990</v>
      </c>
      <c r="AK33" s="18">
        <f t="shared" si="121"/>
        <v>15265</v>
      </c>
      <c r="AL33" s="19">
        <f t="shared" si="6"/>
        <v>16579.672131147541</v>
      </c>
      <c r="AM33" s="19">
        <f t="shared" si="7"/>
        <v>17435.792622133598</v>
      </c>
      <c r="AN33" s="18">
        <f t="shared" si="122"/>
        <v>16253</v>
      </c>
      <c r="AO33" s="18"/>
      <c r="AP33" s="5">
        <v>1989</v>
      </c>
      <c r="AQ33" s="56" t="s">
        <v>87</v>
      </c>
      <c r="AR33" s="53">
        <f t="shared" si="9"/>
        <v>56.7468</v>
      </c>
      <c r="AS33" s="53">
        <f t="shared" si="10"/>
        <v>60.681599999999996</v>
      </c>
      <c r="AT33" s="53">
        <f t="shared" si="11"/>
        <v>58.550399999999996</v>
      </c>
      <c r="AU33" s="53">
        <f t="shared" si="12"/>
        <v>57.121200000000002</v>
      </c>
      <c r="AV33" s="53">
        <f t="shared" si="13"/>
        <v>57.564</v>
      </c>
      <c r="AW33" s="53">
        <f t="shared" si="14"/>
        <v>54.954000000000001</v>
      </c>
      <c r="AX33" s="53">
        <f t="shared" si="15"/>
        <v>59.686819672131143</v>
      </c>
      <c r="AY33" s="53">
        <f t="shared" si="16"/>
        <v>62.768853439680953</v>
      </c>
      <c r="AZ33" s="53">
        <f t="shared" si="17"/>
        <v>58.510799999999996</v>
      </c>
      <c r="BA33" s="18"/>
      <c r="BB33" s="29">
        <f>Balomenos_2011!$B$13</f>
        <v>0.8</v>
      </c>
      <c r="BC33" s="29">
        <f>Balomenos_2011!$B$16</f>
        <v>15.37</v>
      </c>
      <c r="BD33" s="23">
        <f>Balomenos_2011!$B$2</f>
        <v>30</v>
      </c>
      <c r="BE33" s="23">
        <f>Obaidat_2018!$X$6/1000</f>
        <v>22.435200000000002</v>
      </c>
      <c r="BF33" s="34">
        <f>ChemEnergy!$B$2</f>
        <v>31</v>
      </c>
      <c r="BG33" s="34"/>
      <c r="BH33" s="34">
        <v>1989</v>
      </c>
      <c r="BI33" s="53" t="s">
        <v>32</v>
      </c>
      <c r="BJ33" s="54">
        <f t="shared" si="39"/>
        <v>0.39535621391867032</v>
      </c>
      <c r="BK33" s="54">
        <f t="shared" si="40"/>
        <v>0.36971998101566211</v>
      </c>
      <c r="BL33" s="54">
        <f t="shared" si="41"/>
        <v>0.38317757009345799</v>
      </c>
      <c r="BM33" s="54">
        <f t="shared" si="42"/>
        <v>0.39276485788113696</v>
      </c>
      <c r="BN33" s="54">
        <f t="shared" si="43"/>
        <v>0.3897435897435898</v>
      </c>
      <c r="BO33" s="54">
        <f t="shared" si="44"/>
        <v>0.4082541762201114</v>
      </c>
      <c r="BP33" s="54">
        <f t="shared" si="45"/>
        <v>0.37588198069925649</v>
      </c>
      <c r="BQ33" s="54">
        <f t="shared" si="46"/>
        <v>0.3574256780324907</v>
      </c>
      <c r="BR33" s="54">
        <f t="shared" si="47"/>
        <v>0.38343690395619273</v>
      </c>
      <c r="BS33" s="34"/>
      <c r="BT33" s="34">
        <v>1989</v>
      </c>
      <c r="BU33" s="36" t="s">
        <v>37</v>
      </c>
      <c r="BV33" s="48">
        <f>1-(298.15/Obaidat_2018!$W$9)</f>
        <v>0.75822081660787422</v>
      </c>
      <c r="BW33" s="34"/>
      <c r="BX33" s="34">
        <v>1989</v>
      </c>
      <c r="BY33" s="30" t="s">
        <v>48</v>
      </c>
      <c r="BZ33" s="54">
        <f t="shared" si="48"/>
        <v>0.29976731136841162</v>
      </c>
      <c r="CA33" s="54">
        <f t="shared" si="49"/>
        <v>0.28032938592194306</v>
      </c>
      <c r="CB33" s="54">
        <f t="shared" si="50"/>
        <v>0.29053321010208266</v>
      </c>
      <c r="CC33" s="54">
        <f t="shared" si="51"/>
        <v>0.29780249127751135</v>
      </c>
      <c r="CD33" s="54">
        <f t="shared" si="52"/>
        <v>0.29551170288306899</v>
      </c>
      <c r="CE33" s="54">
        <f t="shared" si="53"/>
        <v>0.30954681487718783</v>
      </c>
      <c r="CF33" s="54">
        <f t="shared" si="54"/>
        <v>0.28500154235397546</v>
      </c>
      <c r="CG33" s="54">
        <f t="shared" si="55"/>
        <v>0.27100758947441822</v>
      </c>
      <c r="CH33" s="54">
        <f t="shared" si="56"/>
        <v>0.29072984243525951</v>
      </c>
      <c r="CJ33" s="5">
        <f t="shared" si="20"/>
        <v>1989</v>
      </c>
      <c r="CK33" s="5" t="s">
        <v>32</v>
      </c>
      <c r="CL33" s="9">
        <f t="shared" si="57"/>
        <v>0.39535621391867032</v>
      </c>
      <c r="CM33" s="9">
        <f t="shared" si="58"/>
        <v>0.36971998101566211</v>
      </c>
      <c r="CN33" s="9">
        <f t="shared" si="59"/>
        <v>0.38317757009345799</v>
      </c>
      <c r="CO33" s="9">
        <f t="shared" si="60"/>
        <v>0.39276485788113696</v>
      </c>
      <c r="CP33" s="9">
        <f t="shared" si="61"/>
        <v>0.3897435897435898</v>
      </c>
      <c r="CQ33" s="9">
        <f t="shared" si="62"/>
        <v>0.4082541762201114</v>
      </c>
      <c r="CR33" s="9">
        <f t="shared" si="63"/>
        <v>0.37588198069925649</v>
      </c>
      <c r="CS33" s="9">
        <f t="shared" si="64"/>
        <v>0.3574256780324907</v>
      </c>
      <c r="CT33" s="9">
        <f t="shared" si="65"/>
        <v>0.38343690395619273</v>
      </c>
      <c r="CV33" s="5">
        <v>1989</v>
      </c>
      <c r="CW33" s="25" t="s">
        <v>37</v>
      </c>
      <c r="CX33" s="5">
        <f t="shared" si="22"/>
        <v>1.3371844244758235</v>
      </c>
      <c r="CZ33" s="5">
        <f t="shared" si="66"/>
        <v>1989</v>
      </c>
      <c r="DA33" s="30" t="s">
        <v>48</v>
      </c>
      <c r="DB33" s="9">
        <f t="shared" si="67"/>
        <v>0.52866417137177779</v>
      </c>
      <c r="DC33" s="9">
        <f t="shared" si="68"/>
        <v>0.49438380003164056</v>
      </c>
      <c r="DD33" s="9">
        <f t="shared" si="69"/>
        <v>0.51237907853746512</v>
      </c>
      <c r="DE33" s="9">
        <f t="shared" si="70"/>
        <v>0.52519905044011672</v>
      </c>
      <c r="DF33" s="9">
        <f t="shared" si="71"/>
        <v>0.52115905774442361</v>
      </c>
      <c r="DG33" s="9">
        <f t="shared" si="72"/>
        <v>0.54591112566874112</v>
      </c>
      <c r="DH33" s="9">
        <f t="shared" si="73"/>
        <v>0.50262353003216786</v>
      </c>
      <c r="DI33" s="9">
        <f t="shared" si="74"/>
        <v>0.4779440495727571</v>
      </c>
      <c r="DJ33" s="9">
        <f t="shared" si="75"/>
        <v>0.51272585573945317</v>
      </c>
      <c r="DL33" s="5">
        <f t="shared" si="76"/>
        <v>1989</v>
      </c>
      <c r="DM33" s="30" t="s">
        <v>32</v>
      </c>
      <c r="DN33" s="9">
        <f t="shared" si="77"/>
        <v>0.54628631041750375</v>
      </c>
      <c r="DO33" s="9">
        <f t="shared" si="78"/>
        <v>0.51086326003269533</v>
      </c>
      <c r="DP33" s="9">
        <f t="shared" si="79"/>
        <v>0.52945838115538069</v>
      </c>
      <c r="DQ33" s="9">
        <f t="shared" si="80"/>
        <v>0.54270568545478737</v>
      </c>
      <c r="DR33" s="9">
        <f t="shared" si="81"/>
        <v>0.53853102633590444</v>
      </c>
      <c r="DS33" s="9">
        <f t="shared" si="82"/>
        <v>0.56410816319103252</v>
      </c>
      <c r="DT33" s="9">
        <f t="shared" si="83"/>
        <v>0.51937764769990691</v>
      </c>
      <c r="DU33" s="9">
        <f t="shared" si="84"/>
        <v>0.49387551789184903</v>
      </c>
      <c r="DV33" s="9">
        <f t="shared" si="85"/>
        <v>0.52981671759743498</v>
      </c>
      <c r="DW33" s="9"/>
      <c r="DX33" s="5">
        <f t="shared" si="25"/>
        <v>1989</v>
      </c>
      <c r="DY33" s="35" t="s">
        <v>37</v>
      </c>
      <c r="DZ33" s="2">
        <f t="shared" si="26"/>
        <v>0.967741935483871</v>
      </c>
      <c r="EB33" s="5">
        <f t="shared" si="27"/>
        <v>1989</v>
      </c>
      <c r="EC33" s="30" t="s">
        <v>48</v>
      </c>
      <c r="ED33" s="9">
        <f t="shared" si="28"/>
        <v>0.52866417137177779</v>
      </c>
      <c r="EE33" s="9">
        <f t="shared" si="29"/>
        <v>0.49438380003164067</v>
      </c>
      <c r="EF33" s="9">
        <f t="shared" si="30"/>
        <v>0.51237907853746523</v>
      </c>
      <c r="EG33" s="9">
        <f t="shared" si="31"/>
        <v>0.52519905044011683</v>
      </c>
      <c r="EH33" s="9">
        <f t="shared" si="32"/>
        <v>0.52115905774442361</v>
      </c>
      <c r="EI33" s="9">
        <f t="shared" si="33"/>
        <v>0.54591112566874112</v>
      </c>
      <c r="EJ33" s="9">
        <f t="shared" si="34"/>
        <v>0.50262353003216798</v>
      </c>
      <c r="EK33" s="9">
        <f t="shared" si="35"/>
        <v>0.47794404957275716</v>
      </c>
      <c r="EL33" s="9">
        <f t="shared" si="36"/>
        <v>0.51272585573945317</v>
      </c>
      <c r="EN33" s="34">
        <v>1989</v>
      </c>
      <c r="EO33" s="30" t="s">
        <v>32</v>
      </c>
      <c r="EZ33" s="34">
        <v>1989</v>
      </c>
      <c r="FA33" s="35" t="s">
        <v>37</v>
      </c>
      <c r="FD33" s="34">
        <v>1989</v>
      </c>
      <c r="FE33" s="30" t="s">
        <v>48</v>
      </c>
      <c r="FF33" s="55">
        <f t="shared" si="86"/>
        <v>0.41142781910341653</v>
      </c>
      <c r="FG33" s="55">
        <f t="shared" si="87"/>
        <v>0.39036272504411101</v>
      </c>
      <c r="FH33" s="55">
        <f t="shared" si="88"/>
        <v>0.40149677999582445</v>
      </c>
      <c r="FI33" s="55">
        <f t="shared" si="89"/>
        <v>0.40932608553277883</v>
      </c>
      <c r="FJ33" s="55">
        <f t="shared" si="90"/>
        <v>0.40686793066970467</v>
      </c>
      <c r="FK33" s="55">
        <f t="shared" si="91"/>
        <v>0.42179854901299141</v>
      </c>
      <c r="FL33" s="55">
        <f t="shared" si="92"/>
        <v>0.39548191091672713</v>
      </c>
      <c r="FM33" s="55">
        <f t="shared" si="93"/>
        <v>0.38004098986468948</v>
      </c>
      <c r="FN33" s="55">
        <f t="shared" si="94"/>
        <v>0.40170967638268473</v>
      </c>
    </row>
    <row r="34" spans="1:170" x14ac:dyDescent="0.2">
      <c r="A34" s="66">
        <f>IAI_2020_smelting!A32</f>
        <v>34700</v>
      </c>
      <c r="B34" s="66">
        <f>IAI_2020_smelting!B32</f>
        <v>35065</v>
      </c>
      <c r="C34" s="5" t="str">
        <f>IAI_2020_smelting!C32</f>
        <v>AC</v>
      </c>
      <c r="D34" s="5">
        <f>IAI_2020_smelting!D32</f>
        <v>15817</v>
      </c>
      <c r="E34" s="5">
        <f>IAI_2020_smelting!E32</f>
        <v>16048</v>
      </c>
      <c r="F34" s="5">
        <f>IAI_2020_smelting!F32</f>
        <v>16114</v>
      </c>
      <c r="G34" s="5">
        <f>IAI_2020_smelting!G32</f>
        <v>15607</v>
      </c>
      <c r="H34" s="5">
        <f>IAI_2020_smelting!H32</f>
        <v>15603</v>
      </c>
      <c r="I34" s="5">
        <f>IAI_2020_smelting!I32</f>
        <v>15238</v>
      </c>
      <c r="J34" s="5" t="str">
        <f>IAI_2020_smelting!J32</f>
        <v>ND</v>
      </c>
      <c r="K34" s="5">
        <f>IAI_2020_smelting!K32</f>
        <v>16600</v>
      </c>
      <c r="L34" s="5">
        <f>IAI_2020_smelting!L32</f>
        <v>15878</v>
      </c>
      <c r="O34" s="5">
        <v>2010</v>
      </c>
      <c r="P34" s="5" t="s">
        <v>23</v>
      </c>
      <c r="Q34" s="5" t="s">
        <v>17</v>
      </c>
      <c r="R34" s="6">
        <f>D64</f>
        <v>14619</v>
      </c>
      <c r="S34" s="6">
        <f t="shared" ref="S34:Z34" si="131">E64</f>
        <v>15120</v>
      </c>
      <c r="T34" s="6">
        <f t="shared" si="131"/>
        <v>14899</v>
      </c>
      <c r="U34" s="6">
        <f t="shared" si="131"/>
        <v>15739</v>
      </c>
      <c r="V34" s="6">
        <f t="shared" si="131"/>
        <v>15838</v>
      </c>
      <c r="W34" s="6">
        <f t="shared" si="131"/>
        <v>14846</v>
      </c>
      <c r="X34" s="6">
        <f t="shared" si="131"/>
        <v>14758</v>
      </c>
      <c r="Y34" s="6">
        <f t="shared" si="131"/>
        <v>13979</v>
      </c>
      <c r="Z34" s="6">
        <f t="shared" si="131"/>
        <v>14777</v>
      </c>
      <c r="AC34" s="5">
        <v>1990</v>
      </c>
      <c r="AD34" s="5" t="s">
        <v>31</v>
      </c>
      <c r="AE34" s="5" t="s">
        <v>23</v>
      </c>
      <c r="AF34" s="18">
        <f t="shared" si="116"/>
        <v>15590</v>
      </c>
      <c r="AG34" s="18">
        <f t="shared" si="117"/>
        <v>16443</v>
      </c>
      <c r="AH34" s="18">
        <f t="shared" si="118"/>
        <v>16080</v>
      </c>
      <c r="AI34" s="18">
        <f t="shared" si="119"/>
        <v>16067</v>
      </c>
      <c r="AJ34" s="18">
        <f t="shared" si="120"/>
        <v>15897</v>
      </c>
      <c r="AK34" s="18">
        <f t="shared" si="121"/>
        <v>15397</v>
      </c>
      <c r="AL34" s="19">
        <f t="shared" si="6"/>
        <v>16173.442622950819</v>
      </c>
      <c r="AM34" s="19">
        <f t="shared" si="7"/>
        <v>17008.586739780658</v>
      </c>
      <c r="AN34" s="18">
        <f t="shared" si="122"/>
        <v>16083</v>
      </c>
      <c r="AO34" s="18"/>
      <c r="AP34" s="5">
        <v>1990</v>
      </c>
      <c r="AQ34" s="56" t="s">
        <v>87</v>
      </c>
      <c r="AR34" s="53">
        <f t="shared" si="9"/>
        <v>56.123999999999995</v>
      </c>
      <c r="AS34" s="53">
        <f t="shared" si="10"/>
        <v>59.194800000000001</v>
      </c>
      <c r="AT34" s="53">
        <f t="shared" si="11"/>
        <v>57.887999999999998</v>
      </c>
      <c r="AU34" s="53">
        <f t="shared" si="12"/>
        <v>57.841200000000001</v>
      </c>
      <c r="AV34" s="53">
        <f t="shared" si="13"/>
        <v>57.229199999999999</v>
      </c>
      <c r="AW34" s="53">
        <f t="shared" si="14"/>
        <v>55.429200000000002</v>
      </c>
      <c r="AX34" s="53">
        <f t="shared" si="15"/>
        <v>58.224393442622947</v>
      </c>
      <c r="AY34" s="53">
        <f t="shared" si="16"/>
        <v>61.230912263210364</v>
      </c>
      <c r="AZ34" s="53">
        <f t="shared" si="17"/>
        <v>57.898800000000001</v>
      </c>
      <c r="BA34" s="18"/>
      <c r="BB34" s="29">
        <f>Balomenos_2011!$B$13</f>
        <v>0.8</v>
      </c>
      <c r="BC34" s="29">
        <f>Balomenos_2011!$B$16</f>
        <v>15.37</v>
      </c>
      <c r="BD34" s="23">
        <f>Balomenos_2011!$B$2</f>
        <v>30</v>
      </c>
      <c r="BE34" s="23">
        <f>Obaidat_2018!$X$6/1000</f>
        <v>22.435200000000002</v>
      </c>
      <c r="BF34" s="34">
        <f>ChemEnergy!$B$2</f>
        <v>31</v>
      </c>
      <c r="BG34" s="34"/>
      <c r="BH34" s="34">
        <v>1990</v>
      </c>
      <c r="BI34" s="53" t="s">
        <v>32</v>
      </c>
      <c r="BJ34" s="54">
        <f t="shared" si="39"/>
        <v>0.3997434252726107</v>
      </c>
      <c r="BK34" s="54">
        <f t="shared" si="40"/>
        <v>0.37900626406373533</v>
      </c>
      <c r="BL34" s="54">
        <f t="shared" si="41"/>
        <v>0.38756218905472639</v>
      </c>
      <c r="BM34" s="54">
        <f t="shared" si="42"/>
        <v>0.38787577021223629</v>
      </c>
      <c r="BN34" s="54">
        <f t="shared" si="43"/>
        <v>0.39202365226143304</v>
      </c>
      <c r="BO34" s="54">
        <f t="shared" si="44"/>
        <v>0.40475417289082288</v>
      </c>
      <c r="BP34" s="54">
        <f t="shared" si="45"/>
        <v>0.38532303513146432</v>
      </c>
      <c r="BQ34" s="54">
        <f t="shared" si="46"/>
        <v>0.36640316419848346</v>
      </c>
      <c r="BR34" s="54">
        <f t="shared" si="47"/>
        <v>0.38748989616365109</v>
      </c>
      <c r="BS34" s="34"/>
      <c r="BT34" s="34">
        <v>1990</v>
      </c>
      <c r="BU34" s="36" t="s">
        <v>37</v>
      </c>
      <c r="BV34" s="48">
        <f>1-(298.15/Obaidat_2018!$W$9)</f>
        <v>0.75822081660787422</v>
      </c>
      <c r="BW34" s="34"/>
      <c r="BX34" s="34">
        <v>1990</v>
      </c>
      <c r="BY34" s="30" t="s">
        <v>48</v>
      </c>
      <c r="BZ34" s="54">
        <f t="shared" si="48"/>
        <v>0.30309378634382761</v>
      </c>
      <c r="CA34" s="54">
        <f t="shared" si="49"/>
        <v>0.28737043903790499</v>
      </c>
      <c r="CB34" s="54">
        <f t="shared" si="50"/>
        <v>0.29385771947140998</v>
      </c>
      <c r="CC34" s="54">
        <f t="shared" si="51"/>
        <v>0.29409548323272999</v>
      </c>
      <c r="CD34" s="54">
        <f t="shared" si="52"/>
        <v>0.29724049374726508</v>
      </c>
      <c r="CE34" s="54">
        <f t="shared" si="53"/>
        <v>0.30689303949472441</v>
      </c>
      <c r="CF34" s="54">
        <f t="shared" si="54"/>
        <v>0.29215994635520348</v>
      </c>
      <c r="CG34" s="54">
        <f t="shared" si="55"/>
        <v>0.27781450636628313</v>
      </c>
      <c r="CH34" s="54">
        <f t="shared" si="56"/>
        <v>0.2938029054965039</v>
      </c>
      <c r="CJ34" s="5">
        <f t="shared" si="20"/>
        <v>1990</v>
      </c>
      <c r="CK34" s="5" t="s">
        <v>32</v>
      </c>
      <c r="CL34" s="9">
        <f t="shared" si="57"/>
        <v>0.3997434252726107</v>
      </c>
      <c r="CM34" s="9">
        <f t="shared" si="58"/>
        <v>0.37900626406373533</v>
      </c>
      <c r="CN34" s="9">
        <f t="shared" si="59"/>
        <v>0.38756218905472639</v>
      </c>
      <c r="CO34" s="9">
        <f t="shared" si="60"/>
        <v>0.38787577021223629</v>
      </c>
      <c r="CP34" s="9">
        <f t="shared" si="61"/>
        <v>0.39202365226143304</v>
      </c>
      <c r="CQ34" s="9">
        <f t="shared" si="62"/>
        <v>0.40475417289082288</v>
      </c>
      <c r="CR34" s="9">
        <f t="shared" si="63"/>
        <v>0.38532303513146432</v>
      </c>
      <c r="CS34" s="9">
        <f t="shared" si="64"/>
        <v>0.36640316419848346</v>
      </c>
      <c r="CT34" s="9">
        <f t="shared" si="65"/>
        <v>0.38748989616365109</v>
      </c>
      <c r="CV34" s="5">
        <v>1990</v>
      </c>
      <c r="CW34" s="25" t="s">
        <v>37</v>
      </c>
      <c r="CX34" s="5">
        <f t="shared" si="22"/>
        <v>1.3371844244758235</v>
      </c>
      <c r="CZ34" s="5">
        <f t="shared" si="66"/>
        <v>1990</v>
      </c>
      <c r="DA34" s="30" t="s">
        <v>48</v>
      </c>
      <c r="DB34" s="9">
        <f t="shared" si="67"/>
        <v>0.53453068206115029</v>
      </c>
      <c r="DC34" s="9">
        <f t="shared" si="68"/>
        <v>0.50680127308479794</v>
      </c>
      <c r="DD34" s="9">
        <f t="shared" si="69"/>
        <v>0.51824212271973458</v>
      </c>
      <c r="DE34" s="9">
        <f t="shared" si="70"/>
        <v>0.51866143855936597</v>
      </c>
      <c r="DF34" s="9">
        <f t="shared" si="71"/>
        <v>0.52420792183011466</v>
      </c>
      <c r="DG34" s="9">
        <f t="shared" si="72"/>
        <v>0.54123097573120293</v>
      </c>
      <c r="DH34" s="9">
        <f t="shared" si="73"/>
        <v>0.51524796096954462</v>
      </c>
      <c r="DI34" s="9">
        <f t="shared" si="74"/>
        <v>0.48994860424486975</v>
      </c>
      <c r="DJ34" s="9">
        <f t="shared" si="75"/>
        <v>0.51814545379178845</v>
      </c>
      <c r="DL34" s="5">
        <f t="shared" si="76"/>
        <v>1990</v>
      </c>
      <c r="DM34" s="30" t="s">
        <v>32</v>
      </c>
      <c r="DN34" s="9">
        <f t="shared" si="77"/>
        <v>0.55234837146318871</v>
      </c>
      <c r="DO34" s="9">
        <f t="shared" si="78"/>
        <v>0.52369464885429129</v>
      </c>
      <c r="DP34" s="9">
        <f t="shared" si="79"/>
        <v>0.53551686014372579</v>
      </c>
      <c r="DQ34" s="9">
        <f t="shared" si="80"/>
        <v>0.53595015317801153</v>
      </c>
      <c r="DR34" s="9">
        <f t="shared" si="81"/>
        <v>0.54168151922445185</v>
      </c>
      <c r="DS34" s="9">
        <f t="shared" si="82"/>
        <v>0.55927200825557644</v>
      </c>
      <c r="DT34" s="9">
        <f t="shared" si="83"/>
        <v>0.53242289300186285</v>
      </c>
      <c r="DU34" s="9">
        <f t="shared" si="84"/>
        <v>0.50628022438636544</v>
      </c>
      <c r="DV34" s="9">
        <f t="shared" si="85"/>
        <v>0.53541696891818136</v>
      </c>
      <c r="DW34" s="9"/>
      <c r="DX34" s="5">
        <f t="shared" si="25"/>
        <v>1990</v>
      </c>
      <c r="DY34" s="35" t="s">
        <v>37</v>
      </c>
      <c r="DZ34" s="2">
        <f t="shared" si="26"/>
        <v>0.967741935483871</v>
      </c>
      <c r="EB34" s="5">
        <f t="shared" si="27"/>
        <v>1990</v>
      </c>
      <c r="EC34" s="30" t="s">
        <v>48</v>
      </c>
      <c r="ED34" s="9">
        <f t="shared" si="28"/>
        <v>0.5345306820611504</v>
      </c>
      <c r="EE34" s="9">
        <f t="shared" si="29"/>
        <v>0.50680127308479805</v>
      </c>
      <c r="EF34" s="9">
        <f t="shared" si="30"/>
        <v>0.51824212271973469</v>
      </c>
      <c r="EG34" s="9">
        <f t="shared" si="31"/>
        <v>0.51866143855936597</v>
      </c>
      <c r="EH34" s="9">
        <f t="shared" si="32"/>
        <v>0.52420792183011466</v>
      </c>
      <c r="EI34" s="9">
        <f t="shared" si="33"/>
        <v>0.54123097573120305</v>
      </c>
      <c r="EJ34" s="9">
        <f t="shared" si="34"/>
        <v>0.51524796096954473</v>
      </c>
      <c r="EK34" s="9">
        <f t="shared" si="35"/>
        <v>0.4899486042448698</v>
      </c>
      <c r="EL34" s="9">
        <f t="shared" si="36"/>
        <v>0.51814545379178845</v>
      </c>
      <c r="EN34" s="34">
        <v>1990</v>
      </c>
      <c r="EO34" s="30" t="s">
        <v>32</v>
      </c>
      <c r="EZ34" s="34">
        <v>1990</v>
      </c>
      <c r="FA34" s="35" t="s">
        <v>37</v>
      </c>
      <c r="FD34" s="34">
        <v>1990</v>
      </c>
      <c r="FE34" s="30" t="s">
        <v>48</v>
      </c>
      <c r="FF34" s="55">
        <f t="shared" si="86"/>
        <v>0.41497219686281023</v>
      </c>
      <c r="FG34" s="55">
        <f t="shared" si="87"/>
        <v>0.39806381759123621</v>
      </c>
      <c r="FH34" s="55">
        <f t="shared" si="88"/>
        <v>0.40508790407518436</v>
      </c>
      <c r="FI34" s="55">
        <f t="shared" si="89"/>
        <v>0.40534405603476231</v>
      </c>
      <c r="FJ34" s="55">
        <f t="shared" si="90"/>
        <v>0.40872380080436849</v>
      </c>
      <c r="FK34" s="55">
        <f t="shared" si="91"/>
        <v>0.41899909496195492</v>
      </c>
      <c r="FL34" s="55">
        <f t="shared" si="92"/>
        <v>0.40325619461011741</v>
      </c>
      <c r="FM34" s="55">
        <f t="shared" si="93"/>
        <v>0.38759233092733691</v>
      </c>
      <c r="FN34" s="55">
        <f t="shared" si="94"/>
        <v>0.40502883805326939</v>
      </c>
    </row>
    <row r="35" spans="1:170" x14ac:dyDescent="0.2">
      <c r="A35" s="66">
        <f>IAI_2020_smelting!A33</f>
        <v>34700</v>
      </c>
      <c r="B35" s="66">
        <f>IAI_2020_smelting!B33</f>
        <v>35065</v>
      </c>
      <c r="C35" s="5" t="str">
        <f>IAI_2020_smelting!C33</f>
        <v>DC</v>
      </c>
      <c r="D35" s="5" t="str">
        <f>IAI_2020_smelting!D33</f>
        <v>ND</v>
      </c>
      <c r="E35" s="5" t="str">
        <f>IAI_2020_smelting!E33</f>
        <v>ND</v>
      </c>
      <c r="F35" s="5" t="str">
        <f>IAI_2020_smelting!F33</f>
        <v>ND</v>
      </c>
      <c r="G35" s="5" t="str">
        <f>IAI_2020_smelting!G33</f>
        <v>ND</v>
      </c>
      <c r="H35" s="5" t="str">
        <f>IAI_2020_smelting!H33</f>
        <v>ND</v>
      </c>
      <c r="I35" s="5" t="str">
        <f>IAI_2020_smelting!I33</f>
        <v>ND</v>
      </c>
      <c r="J35" s="5" t="str">
        <f>IAI_2020_smelting!J33</f>
        <v>ND</v>
      </c>
      <c r="K35" s="5">
        <f>IAI_2020_smelting!K33</f>
        <v>14530</v>
      </c>
      <c r="L35" s="5" t="str">
        <f>IAI_2020_smelting!L33</f>
        <v>ND</v>
      </c>
      <c r="O35" s="5">
        <v>2011</v>
      </c>
      <c r="P35" s="5" t="s">
        <v>23</v>
      </c>
      <c r="Q35" s="5" t="s">
        <v>17</v>
      </c>
      <c r="R35" s="6">
        <f>D66</f>
        <v>14433</v>
      </c>
      <c r="S35" s="6">
        <f t="shared" ref="S35:Z35" si="132">E66</f>
        <v>15409</v>
      </c>
      <c r="T35" s="6">
        <f t="shared" si="132"/>
        <v>14756</v>
      </c>
      <c r="U35" s="6">
        <f t="shared" si="132"/>
        <v>16075</v>
      </c>
      <c r="V35" s="6">
        <f t="shared" si="132"/>
        <v>15645</v>
      </c>
      <c r="W35" s="6">
        <f t="shared" si="132"/>
        <v>15003</v>
      </c>
      <c r="X35" s="6">
        <f t="shared" si="132"/>
        <v>14654</v>
      </c>
      <c r="Y35" s="6">
        <f t="shared" si="132"/>
        <v>13913</v>
      </c>
      <c r="Z35" s="6">
        <f t="shared" si="132"/>
        <v>14711</v>
      </c>
      <c r="AC35" s="5">
        <v>1991</v>
      </c>
      <c r="AD35" s="5" t="s">
        <v>31</v>
      </c>
      <c r="AE35" s="5" t="s">
        <v>23</v>
      </c>
      <c r="AF35" s="18">
        <f t="shared" si="116"/>
        <v>15483</v>
      </c>
      <c r="AG35" s="18">
        <f t="shared" si="117"/>
        <v>16273</v>
      </c>
      <c r="AH35" s="18">
        <f t="shared" si="118"/>
        <v>16140</v>
      </c>
      <c r="AI35" s="18">
        <f t="shared" si="119"/>
        <v>15947</v>
      </c>
      <c r="AJ35" s="18">
        <f t="shared" si="120"/>
        <v>15732</v>
      </c>
      <c r="AK35" s="18">
        <f t="shared" si="121"/>
        <v>15550</v>
      </c>
      <c r="AL35" s="19">
        <f t="shared" si="6"/>
        <v>16006.22950819672</v>
      </c>
      <c r="AM35" s="19">
        <f t="shared" si="7"/>
        <v>16832.73928215354</v>
      </c>
      <c r="AN35" s="18">
        <f t="shared" si="122"/>
        <v>15984</v>
      </c>
      <c r="AO35" s="18"/>
      <c r="AP35" s="5">
        <v>1991</v>
      </c>
      <c r="AQ35" s="56" t="s">
        <v>87</v>
      </c>
      <c r="AR35" s="53">
        <f t="shared" si="9"/>
        <v>55.738799999999998</v>
      </c>
      <c r="AS35" s="53">
        <f t="shared" si="10"/>
        <v>58.582799999999999</v>
      </c>
      <c r="AT35" s="53">
        <f t="shared" si="11"/>
        <v>58.103999999999999</v>
      </c>
      <c r="AU35" s="53">
        <f t="shared" si="12"/>
        <v>57.409199999999998</v>
      </c>
      <c r="AV35" s="53">
        <f t="shared" si="13"/>
        <v>56.635199999999998</v>
      </c>
      <c r="AW35" s="53">
        <f t="shared" si="14"/>
        <v>55.98</v>
      </c>
      <c r="AX35" s="53">
        <f t="shared" si="15"/>
        <v>57.622426229508193</v>
      </c>
      <c r="AY35" s="53">
        <f t="shared" si="16"/>
        <v>60.597861415752739</v>
      </c>
      <c r="AZ35" s="53">
        <f t="shared" si="17"/>
        <v>57.542400000000001</v>
      </c>
      <c r="BA35" s="18"/>
      <c r="BB35" s="29">
        <f>Balomenos_2011!$B$13</f>
        <v>0.8</v>
      </c>
      <c r="BC35" s="29">
        <f>Balomenos_2011!$B$16</f>
        <v>15.37</v>
      </c>
      <c r="BD35" s="23">
        <f>Balomenos_2011!$B$2</f>
        <v>30</v>
      </c>
      <c r="BE35" s="23">
        <f>Obaidat_2018!$X$6/1000</f>
        <v>22.435200000000002</v>
      </c>
      <c r="BF35" s="34">
        <f>ChemEnergy!$B$2</f>
        <v>31</v>
      </c>
      <c r="BG35" s="34"/>
      <c r="BH35" s="34">
        <v>1991</v>
      </c>
      <c r="BI35" s="53" t="s">
        <v>32</v>
      </c>
      <c r="BJ35" s="54">
        <f t="shared" si="39"/>
        <v>0.40250597429438745</v>
      </c>
      <c r="BK35" s="54">
        <f t="shared" si="40"/>
        <v>0.38296564862041421</v>
      </c>
      <c r="BL35" s="54">
        <f t="shared" si="41"/>
        <v>0.38612143742255273</v>
      </c>
      <c r="BM35" s="54">
        <f t="shared" si="42"/>
        <v>0.39079450680378758</v>
      </c>
      <c r="BN35" s="54">
        <f t="shared" si="43"/>
        <v>0.39613526570048313</v>
      </c>
      <c r="BO35" s="54">
        <f t="shared" si="44"/>
        <v>0.40077170418006436</v>
      </c>
      <c r="BP35" s="54">
        <f t="shared" si="45"/>
        <v>0.38934840943075449</v>
      </c>
      <c r="BQ35" s="54">
        <f t="shared" si="46"/>
        <v>0.37023088729279563</v>
      </c>
      <c r="BR35" s="54">
        <f t="shared" si="47"/>
        <v>0.38988988988988993</v>
      </c>
      <c r="BS35" s="34"/>
      <c r="BT35" s="34">
        <v>1991</v>
      </c>
      <c r="BU35" s="36" t="s">
        <v>37</v>
      </c>
      <c r="BV35" s="48">
        <f>1-(298.15/Obaidat_2018!$W$9)</f>
        <v>0.75822081660787422</v>
      </c>
      <c r="BW35" s="34"/>
      <c r="BX35" s="34">
        <v>1991</v>
      </c>
      <c r="BY35" s="30" t="s">
        <v>48</v>
      </c>
      <c r="BZ35" s="54">
        <f t="shared" si="48"/>
        <v>0.3051884085190385</v>
      </c>
      <c r="CA35" s="54">
        <f t="shared" si="49"/>
        <v>0.29037252682973469</v>
      </c>
      <c r="CB35" s="54">
        <f t="shared" si="50"/>
        <v>0.29276531159233415</v>
      </c>
      <c r="CC35" s="54">
        <f t="shared" si="51"/>
        <v>0.29630853007463925</v>
      </c>
      <c r="CD35" s="54">
        <f t="shared" si="52"/>
        <v>0.30035800464659757</v>
      </c>
      <c r="CE35" s="54">
        <f t="shared" si="53"/>
        <v>0.30387344881673778</v>
      </c>
      <c r="CF35" s="54">
        <f t="shared" si="54"/>
        <v>0.29521206894356361</v>
      </c>
      <c r="CG35" s="54">
        <f t="shared" si="55"/>
        <v>0.28071676569660137</v>
      </c>
      <c r="CH35" s="54">
        <f t="shared" si="56"/>
        <v>0.29562263069946648</v>
      </c>
      <c r="CJ35" s="5">
        <f t="shared" si="20"/>
        <v>1991</v>
      </c>
      <c r="CK35" s="5" t="s">
        <v>32</v>
      </c>
      <c r="CL35" s="9">
        <f t="shared" si="57"/>
        <v>0.40250597429438745</v>
      </c>
      <c r="CM35" s="9">
        <f t="shared" si="58"/>
        <v>0.38296564862041421</v>
      </c>
      <c r="CN35" s="9">
        <f t="shared" si="59"/>
        <v>0.38612143742255273</v>
      </c>
      <c r="CO35" s="9">
        <f t="shared" si="60"/>
        <v>0.39079450680378758</v>
      </c>
      <c r="CP35" s="9">
        <f t="shared" si="61"/>
        <v>0.39613526570048313</v>
      </c>
      <c r="CQ35" s="9">
        <f t="shared" si="62"/>
        <v>0.40077170418006436</v>
      </c>
      <c r="CR35" s="9">
        <f t="shared" si="63"/>
        <v>0.38934840943075449</v>
      </c>
      <c r="CS35" s="9">
        <f t="shared" si="64"/>
        <v>0.37023088729279563</v>
      </c>
      <c r="CT35" s="9">
        <f t="shared" si="65"/>
        <v>0.38988988988988993</v>
      </c>
      <c r="CV35" s="5">
        <v>1991</v>
      </c>
      <c r="CW35" s="25" t="s">
        <v>37</v>
      </c>
      <c r="CX35" s="5">
        <f t="shared" si="22"/>
        <v>1.3371844244758235</v>
      </c>
      <c r="CZ35" s="5">
        <f t="shared" si="66"/>
        <v>1991</v>
      </c>
      <c r="DA35" s="30" t="s">
        <v>48</v>
      </c>
      <c r="DB35" s="9">
        <f t="shared" si="67"/>
        <v>0.53822471958492113</v>
      </c>
      <c r="DC35" s="9">
        <f t="shared" si="68"/>
        <v>0.51209570044449904</v>
      </c>
      <c r="DD35" s="9">
        <f t="shared" si="69"/>
        <v>0.51631557207765388</v>
      </c>
      <c r="DE35" s="9">
        <f t="shared" si="70"/>
        <v>0.52256432766873595</v>
      </c>
      <c r="DF35" s="9">
        <f t="shared" si="71"/>
        <v>0.529705907280278</v>
      </c>
      <c r="DG35" s="9">
        <f t="shared" si="72"/>
        <v>0.53590568060021437</v>
      </c>
      <c r="DH35" s="9">
        <f t="shared" si="73"/>
        <v>0.5206306287852408</v>
      </c>
      <c r="DI35" s="9">
        <f t="shared" si="74"/>
        <v>0.49506697594779042</v>
      </c>
      <c r="DJ35" s="9">
        <f t="shared" si="75"/>
        <v>0.52135468802135465</v>
      </c>
      <c r="DL35" s="5">
        <f t="shared" si="76"/>
        <v>1991</v>
      </c>
      <c r="DM35" s="30" t="s">
        <v>32</v>
      </c>
      <c r="DN35" s="9">
        <f t="shared" si="77"/>
        <v>0.55616554357108516</v>
      </c>
      <c r="DO35" s="9">
        <f t="shared" si="78"/>
        <v>0.52916555712598234</v>
      </c>
      <c r="DP35" s="9">
        <f t="shared" si="79"/>
        <v>0.53352609114690897</v>
      </c>
      <c r="DQ35" s="9">
        <f t="shared" si="80"/>
        <v>0.5399831385910272</v>
      </c>
      <c r="DR35" s="9">
        <f t="shared" si="81"/>
        <v>0.54736277085628726</v>
      </c>
      <c r="DS35" s="9">
        <f t="shared" si="82"/>
        <v>0.55376920328688817</v>
      </c>
      <c r="DT35" s="9">
        <f t="shared" si="83"/>
        <v>0.53798498307808207</v>
      </c>
      <c r="DU35" s="9">
        <f t="shared" si="84"/>
        <v>0.51156920847938347</v>
      </c>
      <c r="DV35" s="9">
        <f t="shared" si="85"/>
        <v>0.53873317762206652</v>
      </c>
      <c r="DW35" s="9"/>
      <c r="DX35" s="5">
        <f t="shared" si="25"/>
        <v>1991</v>
      </c>
      <c r="DY35" s="35" t="s">
        <v>37</v>
      </c>
      <c r="DZ35" s="2">
        <f t="shared" si="26"/>
        <v>0.967741935483871</v>
      </c>
      <c r="EB35" s="5">
        <f t="shared" si="27"/>
        <v>1991</v>
      </c>
      <c r="EC35" s="30" t="s">
        <v>48</v>
      </c>
      <c r="ED35" s="9">
        <f t="shared" si="28"/>
        <v>0.53822471958492113</v>
      </c>
      <c r="EE35" s="9">
        <f t="shared" si="29"/>
        <v>0.51209570044449904</v>
      </c>
      <c r="EF35" s="9">
        <f t="shared" si="30"/>
        <v>0.51631557207765388</v>
      </c>
      <c r="EG35" s="9">
        <f t="shared" si="31"/>
        <v>0.52256432766873606</v>
      </c>
      <c r="EH35" s="9">
        <f t="shared" si="32"/>
        <v>0.529705907280278</v>
      </c>
      <c r="EI35" s="9">
        <f t="shared" si="33"/>
        <v>0.53590568060021437</v>
      </c>
      <c r="EJ35" s="9">
        <f t="shared" si="34"/>
        <v>0.52063062878524069</v>
      </c>
      <c r="EK35" s="9">
        <f t="shared" si="35"/>
        <v>0.49506697594779048</v>
      </c>
      <c r="EL35" s="9">
        <f t="shared" si="36"/>
        <v>0.52135468802135476</v>
      </c>
      <c r="EN35" s="34">
        <v>1991</v>
      </c>
      <c r="EO35" s="30" t="s">
        <v>32</v>
      </c>
      <c r="EZ35" s="34">
        <v>1991</v>
      </c>
      <c r="FA35" s="35" t="s">
        <v>37</v>
      </c>
      <c r="FD35" s="34">
        <v>1991</v>
      </c>
      <c r="FE35" s="30" t="s">
        <v>48</v>
      </c>
      <c r="FF35" s="55">
        <f t="shared" si="86"/>
        <v>0.41719511381082708</v>
      </c>
      <c r="FG35" s="55">
        <f t="shared" si="87"/>
        <v>0.40132275981635473</v>
      </c>
      <c r="FH35" s="55">
        <f t="shared" si="88"/>
        <v>0.40390984732207769</v>
      </c>
      <c r="FI35" s="55">
        <f t="shared" si="89"/>
        <v>0.40772392197795027</v>
      </c>
      <c r="FJ35" s="55">
        <f t="shared" si="90"/>
        <v>0.41205847933938783</v>
      </c>
      <c r="FK35" s="55">
        <f t="shared" si="91"/>
        <v>0.41580041580041582</v>
      </c>
      <c r="FL35" s="55">
        <f t="shared" si="92"/>
        <v>0.40654578705264971</v>
      </c>
      <c r="FM35" s="55">
        <f t="shared" si="93"/>
        <v>0.39078853372674532</v>
      </c>
      <c r="FN35" s="55">
        <f t="shared" si="94"/>
        <v>0.40698715548537284</v>
      </c>
    </row>
    <row r="36" spans="1:170" x14ac:dyDescent="0.2">
      <c r="A36" s="66">
        <f>IAI_2020_smelting!A34</f>
        <v>35065</v>
      </c>
      <c r="B36" s="66">
        <f>IAI_2020_smelting!B34</f>
        <v>35431</v>
      </c>
      <c r="C36" s="5" t="str">
        <f>IAI_2020_smelting!C34</f>
        <v>AC</v>
      </c>
      <c r="D36" s="5">
        <f>IAI_2020_smelting!D34</f>
        <v>15238</v>
      </c>
      <c r="E36" s="5">
        <f>IAI_2020_smelting!E34</f>
        <v>15984</v>
      </c>
      <c r="F36" s="5">
        <f>IAI_2020_smelting!F34</f>
        <v>15821</v>
      </c>
      <c r="G36" s="5">
        <f>IAI_2020_smelting!G34</f>
        <v>15678</v>
      </c>
      <c r="H36" s="5">
        <f>IAI_2020_smelting!H34</f>
        <v>15440</v>
      </c>
      <c r="I36" s="5">
        <f>IAI_2020_smelting!I34</f>
        <v>15231</v>
      </c>
      <c r="J36" s="5" t="str">
        <f>IAI_2020_smelting!J34</f>
        <v>ND</v>
      </c>
      <c r="K36" s="5">
        <f>IAI_2020_smelting!K34</f>
        <v>16065</v>
      </c>
      <c r="L36" s="5">
        <f>IAI_2020_smelting!L34</f>
        <v>15718</v>
      </c>
      <c r="O36" s="5">
        <v>2012</v>
      </c>
      <c r="P36" s="5" t="s">
        <v>23</v>
      </c>
      <c r="Q36" s="5" t="s">
        <v>17</v>
      </c>
      <c r="R36" s="6">
        <f>D68</f>
        <v>14774</v>
      </c>
      <c r="S36" s="6">
        <f t="shared" ref="S36:Z36" si="133">E68</f>
        <v>15458</v>
      </c>
      <c r="T36" s="6">
        <f t="shared" si="133"/>
        <v>14939</v>
      </c>
      <c r="U36" s="6">
        <f t="shared" si="133"/>
        <v>15912</v>
      </c>
      <c r="V36" s="6">
        <f t="shared" si="133"/>
        <v>15699</v>
      </c>
      <c r="W36" s="6">
        <f t="shared" si="133"/>
        <v>14911</v>
      </c>
      <c r="X36" s="6">
        <f t="shared" si="133"/>
        <v>14480</v>
      </c>
      <c r="Y36" s="6">
        <f t="shared" si="133"/>
        <v>13844</v>
      </c>
      <c r="Z36" s="6">
        <f t="shared" si="133"/>
        <v>14638</v>
      </c>
      <c r="AC36" s="5">
        <v>1992</v>
      </c>
      <c r="AD36" s="5" t="s">
        <v>31</v>
      </c>
      <c r="AE36" s="5" t="s">
        <v>23</v>
      </c>
      <c r="AF36" s="18">
        <f t="shared" si="116"/>
        <v>15424</v>
      </c>
      <c r="AG36" s="18">
        <f t="shared" si="117"/>
        <v>16164</v>
      </c>
      <c r="AH36" s="18">
        <f t="shared" si="118"/>
        <v>16216</v>
      </c>
      <c r="AI36" s="18">
        <f t="shared" si="119"/>
        <v>15755</v>
      </c>
      <c r="AJ36" s="18">
        <f t="shared" si="120"/>
        <v>15402</v>
      </c>
      <c r="AK36" s="18">
        <f t="shared" si="121"/>
        <v>15448</v>
      </c>
      <c r="AL36" s="19">
        <f t="shared" si="6"/>
        <v>15899.016393442624</v>
      </c>
      <c r="AM36" s="19">
        <f t="shared" si="7"/>
        <v>16719.99002991027</v>
      </c>
      <c r="AN36" s="18">
        <f t="shared" si="122"/>
        <v>15841</v>
      </c>
      <c r="AO36" s="18"/>
      <c r="AP36" s="5">
        <v>1992</v>
      </c>
      <c r="AQ36" s="56" t="s">
        <v>87</v>
      </c>
      <c r="AR36" s="53">
        <f t="shared" ref="AR36:AR63" si="134">AF36*0.0036</f>
        <v>55.526399999999995</v>
      </c>
      <c r="AS36" s="53">
        <f t="shared" ref="AS36:AS63" si="135">AG36*0.0036</f>
        <v>58.190399999999997</v>
      </c>
      <c r="AT36" s="53">
        <f t="shared" ref="AT36:AT63" si="136">AH36*0.0036</f>
        <v>58.377600000000001</v>
      </c>
      <c r="AU36" s="53">
        <f t="shared" ref="AU36:AU63" si="137">AI36*0.0036</f>
        <v>56.717999999999996</v>
      </c>
      <c r="AV36" s="53">
        <f t="shared" ref="AV36:AV63" si="138">AJ36*0.0036</f>
        <v>55.447199999999995</v>
      </c>
      <c r="AW36" s="53">
        <f t="shared" ref="AW36:AW63" si="139">AK36*0.0036</f>
        <v>55.6128</v>
      </c>
      <c r="AX36" s="53">
        <f t="shared" ref="AX36:AX63" si="140">AL36*0.0036</f>
        <v>57.236459016393447</v>
      </c>
      <c r="AY36" s="53">
        <f t="shared" ref="AY36:AY63" si="141">AM36*0.0036</f>
        <v>60.191964107676974</v>
      </c>
      <c r="AZ36" s="53">
        <f t="shared" ref="AZ36:AZ63" si="142">AN36*0.0036</f>
        <v>57.0276</v>
      </c>
      <c r="BA36" s="18"/>
      <c r="BB36" s="29">
        <f>Balomenos_2011!$B$13</f>
        <v>0.8</v>
      </c>
      <c r="BC36" s="29">
        <f>Balomenos_2011!$B$16</f>
        <v>15.37</v>
      </c>
      <c r="BD36" s="23">
        <f>Balomenos_2011!$B$2</f>
        <v>30</v>
      </c>
      <c r="BE36" s="23">
        <f>Obaidat_2018!$X$6/1000</f>
        <v>22.435200000000002</v>
      </c>
      <c r="BF36" s="34">
        <f>ChemEnergy!$B$2</f>
        <v>31</v>
      </c>
      <c r="BG36" s="34"/>
      <c r="BH36" s="34">
        <v>1992</v>
      </c>
      <c r="BI36" s="53" t="s">
        <v>32</v>
      </c>
      <c r="BJ36" s="54">
        <f t="shared" si="39"/>
        <v>0.40404564315352703</v>
      </c>
      <c r="BK36" s="54">
        <f t="shared" si="40"/>
        <v>0.3855481316505816</v>
      </c>
      <c r="BL36" s="54">
        <f t="shared" si="41"/>
        <v>0.38431179082387767</v>
      </c>
      <c r="BM36" s="54">
        <f t="shared" si="42"/>
        <v>0.39555696604252621</v>
      </c>
      <c r="BN36" s="54">
        <f t="shared" si="43"/>
        <v>0.40462277626282306</v>
      </c>
      <c r="BO36" s="54">
        <f t="shared" si="44"/>
        <v>0.40341791817711031</v>
      </c>
      <c r="BP36" s="54">
        <f t="shared" si="45"/>
        <v>0.39197393384475793</v>
      </c>
      <c r="BQ36" s="54">
        <f t="shared" si="46"/>
        <v>0.37272749498364655</v>
      </c>
      <c r="BR36" s="54">
        <f t="shared" si="47"/>
        <v>0.39340950697556976</v>
      </c>
      <c r="BS36" s="34"/>
      <c r="BT36" s="34">
        <v>1992</v>
      </c>
      <c r="BU36" s="36" t="s">
        <v>37</v>
      </c>
      <c r="BV36" s="48">
        <f>1-(298.15/Obaidat_2018!$W$9)</f>
        <v>0.75822081660787422</v>
      </c>
      <c r="BW36" s="34"/>
      <c r="BX36" s="34">
        <v>1992</v>
      </c>
      <c r="BY36" s="30" t="s">
        <v>48</v>
      </c>
      <c r="BZ36" s="54">
        <f t="shared" si="48"/>
        <v>0.30635581749872098</v>
      </c>
      <c r="CA36" s="54">
        <f t="shared" si="49"/>
        <v>0.29233061922174419</v>
      </c>
      <c r="CB36" s="54">
        <f t="shared" si="50"/>
        <v>0.2913931998705151</v>
      </c>
      <c r="CC36" s="54">
        <f t="shared" si="51"/>
        <v>0.29991952580769737</v>
      </c>
      <c r="CD36" s="54">
        <f t="shared" si="52"/>
        <v>0.30679341183614289</v>
      </c>
      <c r="CE36" s="54">
        <f t="shared" si="53"/>
        <v>0.30587986335449718</v>
      </c>
      <c r="CF36" s="54">
        <f t="shared" si="54"/>
        <v>0.29720279620877321</v>
      </c>
      <c r="CG36" s="54">
        <f t="shared" si="55"/>
        <v>0.28260974561870783</v>
      </c>
      <c r="CH36" s="54">
        <f t="shared" si="56"/>
        <v>0.29829127764031771</v>
      </c>
      <c r="CJ36" s="5">
        <f t="shared" ref="CJ36:CJ63" si="143">AC36</f>
        <v>1992</v>
      </c>
      <c r="CK36" s="5" t="s">
        <v>32</v>
      </c>
      <c r="CL36" s="9">
        <f t="shared" si="57"/>
        <v>0.40404564315352703</v>
      </c>
      <c r="CM36" s="9">
        <f t="shared" si="58"/>
        <v>0.3855481316505816</v>
      </c>
      <c r="CN36" s="9">
        <f t="shared" si="59"/>
        <v>0.38431179082387767</v>
      </c>
      <c r="CO36" s="9">
        <f t="shared" si="60"/>
        <v>0.39555696604252621</v>
      </c>
      <c r="CP36" s="9">
        <f t="shared" si="61"/>
        <v>0.40462277626282306</v>
      </c>
      <c r="CQ36" s="9">
        <f t="shared" si="62"/>
        <v>0.40341791817711031</v>
      </c>
      <c r="CR36" s="9">
        <f t="shared" si="63"/>
        <v>0.39197393384475793</v>
      </c>
      <c r="CS36" s="9">
        <f t="shared" si="64"/>
        <v>0.37272749498364655</v>
      </c>
      <c r="CT36" s="9">
        <f t="shared" si="65"/>
        <v>0.39340950697556976</v>
      </c>
      <c r="CV36" s="5">
        <v>1992</v>
      </c>
      <c r="CW36" s="25" t="s">
        <v>37</v>
      </c>
      <c r="CX36" s="5">
        <f t="shared" ref="CX36:CX63" si="144">BD36/BE36</f>
        <v>1.3371844244758235</v>
      </c>
      <c r="CZ36" s="5">
        <f t="shared" si="66"/>
        <v>1992</v>
      </c>
      <c r="DA36" s="30" t="s">
        <v>48</v>
      </c>
      <c r="DB36" s="9">
        <f t="shared" si="67"/>
        <v>0.54028354080221297</v>
      </c>
      <c r="DC36" s="9">
        <f t="shared" si="68"/>
        <v>0.51554895652891197</v>
      </c>
      <c r="DD36" s="9">
        <f t="shared" si="69"/>
        <v>0.51389574083209999</v>
      </c>
      <c r="DE36" s="9">
        <f t="shared" si="70"/>
        <v>0.52893261398497826</v>
      </c>
      <c r="DF36" s="9">
        <f t="shared" si="71"/>
        <v>0.54105527420681299</v>
      </c>
      <c r="DG36" s="9">
        <f t="shared" si="72"/>
        <v>0.53944415674089408</v>
      </c>
      <c r="DH36" s="9">
        <f t="shared" si="73"/>
        <v>0.52414143913772715</v>
      </c>
      <c r="DI36" s="9">
        <f t="shared" si="74"/>
        <v>0.49840540086602281</v>
      </c>
      <c r="DJ36" s="9">
        <f t="shared" si="75"/>
        <v>0.52606106516844475</v>
      </c>
      <c r="DL36" s="5">
        <f t="shared" si="76"/>
        <v>1992</v>
      </c>
      <c r="DM36" s="30" t="s">
        <v>32</v>
      </c>
      <c r="DN36" s="9">
        <f t="shared" si="77"/>
        <v>0.55829299216228678</v>
      </c>
      <c r="DO36" s="9">
        <f t="shared" si="78"/>
        <v>0.53273392174654244</v>
      </c>
      <c r="DP36" s="9">
        <f t="shared" si="79"/>
        <v>0.53102559885983669</v>
      </c>
      <c r="DQ36" s="9">
        <f t="shared" si="80"/>
        <v>0.54656370111781094</v>
      </c>
      <c r="DR36" s="9">
        <f t="shared" si="81"/>
        <v>0.55909045001370683</v>
      </c>
      <c r="DS36" s="9">
        <f t="shared" si="82"/>
        <v>0.55742562863225731</v>
      </c>
      <c r="DT36" s="9">
        <f t="shared" si="83"/>
        <v>0.54161282044231807</v>
      </c>
      <c r="DU36" s="9">
        <f t="shared" si="84"/>
        <v>0.51501891422822355</v>
      </c>
      <c r="DV36" s="9">
        <f t="shared" si="85"/>
        <v>0.54359643400739288</v>
      </c>
      <c r="DW36" s="9"/>
      <c r="DX36" s="5">
        <f t="shared" ref="DX36:DX63" si="145">CV36</f>
        <v>1992</v>
      </c>
      <c r="DY36" s="35" t="s">
        <v>37</v>
      </c>
      <c r="DZ36" s="2">
        <f t="shared" ref="DZ36:DZ63" si="146">BD36/BF36</f>
        <v>0.967741935483871</v>
      </c>
      <c r="EB36" s="5">
        <f t="shared" ref="EB36:EB63" si="147">DX36</f>
        <v>1992</v>
      </c>
      <c r="EC36" s="30" t="s">
        <v>48</v>
      </c>
      <c r="ED36" s="9">
        <f t="shared" ref="ED36:ED63" si="148">DN36*$DZ36</f>
        <v>0.54028354080221308</v>
      </c>
      <c r="EE36" s="9">
        <f t="shared" ref="EE36:EE63" si="149">DO36*$DZ36</f>
        <v>0.51554895652891208</v>
      </c>
      <c r="EF36" s="9">
        <f t="shared" ref="EF36:EF63" si="150">DP36*$DZ36</f>
        <v>0.51389574083209999</v>
      </c>
      <c r="EG36" s="9">
        <f t="shared" ref="EG36:EG63" si="151">DQ36*$DZ36</f>
        <v>0.52893261398497837</v>
      </c>
      <c r="EH36" s="9">
        <f t="shared" ref="EH36:EH63" si="152">DR36*$DZ36</f>
        <v>0.5410552742068131</v>
      </c>
      <c r="EI36" s="9">
        <f t="shared" ref="EI36:EI63" si="153">DS36*$DZ36</f>
        <v>0.53944415674089419</v>
      </c>
      <c r="EJ36" s="9">
        <f t="shared" ref="EJ36:EJ63" si="154">DT36*$DZ36</f>
        <v>0.52414143913772715</v>
      </c>
      <c r="EK36" s="9">
        <f t="shared" ref="EK36:EK63" si="155">DU36*$DZ36</f>
        <v>0.49840540086602281</v>
      </c>
      <c r="EL36" s="9">
        <f t="shared" ref="EL36:EL63" si="156">DV36*$DZ36</f>
        <v>0.52606106516844475</v>
      </c>
      <c r="EN36" s="34">
        <v>1992</v>
      </c>
      <c r="EO36" s="30" t="s">
        <v>32</v>
      </c>
      <c r="EZ36" s="34">
        <v>1992</v>
      </c>
      <c r="FA36" s="35" t="s">
        <v>37</v>
      </c>
      <c r="FD36" s="34">
        <v>1992</v>
      </c>
      <c r="FE36" s="30" t="s">
        <v>48</v>
      </c>
      <c r="FF36" s="55">
        <f t="shared" si="86"/>
        <v>0.41843105093142752</v>
      </c>
      <c r="FG36" s="55">
        <f t="shared" si="87"/>
        <v>0.4034405409330773</v>
      </c>
      <c r="FH36" s="55">
        <f t="shared" si="88"/>
        <v>0.4024274423321475</v>
      </c>
      <c r="FI36" s="55">
        <f t="shared" si="89"/>
        <v>0.41159038524860064</v>
      </c>
      <c r="FJ36" s="55">
        <f t="shared" si="90"/>
        <v>0.41889378529180143</v>
      </c>
      <c r="FK36" s="55">
        <f t="shared" si="91"/>
        <v>0.4179274143666728</v>
      </c>
      <c r="FL36" s="55">
        <f t="shared" si="92"/>
        <v>0.40868338293364992</v>
      </c>
      <c r="FM36" s="55">
        <f t="shared" si="93"/>
        <v>0.39286574606301911</v>
      </c>
      <c r="FN36" s="55">
        <f t="shared" si="94"/>
        <v>0.4098495032624021</v>
      </c>
    </row>
    <row r="37" spans="1:170" x14ac:dyDescent="0.2">
      <c r="A37" s="66">
        <f>IAI_2020_smelting!A35</f>
        <v>35065</v>
      </c>
      <c r="B37" s="66">
        <f>IAI_2020_smelting!B35</f>
        <v>35431</v>
      </c>
      <c r="C37" s="5" t="str">
        <f>IAI_2020_smelting!C35</f>
        <v>DC</v>
      </c>
      <c r="D37" s="5" t="str">
        <f>IAI_2020_smelting!D35</f>
        <v>ND</v>
      </c>
      <c r="E37" s="5" t="str">
        <f>IAI_2020_smelting!E35</f>
        <v>ND</v>
      </c>
      <c r="F37" s="5" t="str">
        <f>IAI_2020_smelting!F35</f>
        <v>ND</v>
      </c>
      <c r="G37" s="5" t="str">
        <f>IAI_2020_smelting!G35</f>
        <v>ND</v>
      </c>
      <c r="H37" s="5" t="str">
        <f>IAI_2020_smelting!H35</f>
        <v>ND</v>
      </c>
      <c r="I37" s="5" t="str">
        <f>IAI_2020_smelting!I35</f>
        <v>ND</v>
      </c>
      <c r="J37" s="5" t="str">
        <f>IAI_2020_smelting!J35</f>
        <v>ND</v>
      </c>
      <c r="K37" s="5">
        <f>IAI_2020_smelting!K35</f>
        <v>14487</v>
      </c>
      <c r="L37" s="5" t="str">
        <f>IAI_2020_smelting!L35</f>
        <v>ND</v>
      </c>
      <c r="O37" s="5">
        <v>2013</v>
      </c>
      <c r="P37" s="5" t="s">
        <v>23</v>
      </c>
      <c r="Q37" s="5" t="s">
        <v>17</v>
      </c>
      <c r="R37" s="6">
        <f>D71</f>
        <v>15534</v>
      </c>
      <c r="S37" s="6">
        <f t="shared" ref="S37:Z37" si="157">E71</f>
        <v>15584</v>
      </c>
      <c r="T37" s="6">
        <f t="shared" si="157"/>
        <v>14749</v>
      </c>
      <c r="U37" s="6">
        <f t="shared" si="157"/>
        <v>15694</v>
      </c>
      <c r="V37" s="6">
        <f t="shared" si="157"/>
        <v>15528</v>
      </c>
      <c r="W37" s="6">
        <f t="shared" si="157"/>
        <v>14643</v>
      </c>
      <c r="X37" s="6">
        <f t="shared" si="157"/>
        <v>14817</v>
      </c>
      <c r="Y37" s="6">
        <f t="shared" si="157"/>
        <v>13740</v>
      </c>
      <c r="Z37" s="6">
        <f t="shared" si="157"/>
        <v>14561</v>
      </c>
      <c r="AC37" s="5">
        <v>1993</v>
      </c>
      <c r="AD37" s="5" t="s">
        <v>31</v>
      </c>
      <c r="AE37" s="5" t="s">
        <v>23</v>
      </c>
      <c r="AF37" s="18">
        <f t="shared" si="116"/>
        <v>15754</v>
      </c>
      <c r="AG37" s="18">
        <f t="shared" si="117"/>
        <v>16015</v>
      </c>
      <c r="AH37" s="18">
        <f t="shared" si="118"/>
        <v>15838</v>
      </c>
      <c r="AI37" s="18">
        <f t="shared" si="119"/>
        <v>15465</v>
      </c>
      <c r="AJ37" s="18">
        <f t="shared" si="120"/>
        <v>15339</v>
      </c>
      <c r="AK37" s="18">
        <f t="shared" si="121"/>
        <v>15297</v>
      </c>
      <c r="AL37" s="19">
        <f t="shared" si="6"/>
        <v>15752.459016393443</v>
      </c>
      <c r="AM37" s="19">
        <f t="shared" si="7"/>
        <v>16565.864905284147</v>
      </c>
      <c r="AN37" s="18">
        <f t="shared" si="122"/>
        <v>15689</v>
      </c>
      <c r="AO37" s="18"/>
      <c r="AP37" s="5">
        <v>1993</v>
      </c>
      <c r="AQ37" s="56" t="s">
        <v>87</v>
      </c>
      <c r="AR37" s="53">
        <f t="shared" si="134"/>
        <v>56.714399999999998</v>
      </c>
      <c r="AS37" s="53">
        <f t="shared" si="135"/>
        <v>57.653999999999996</v>
      </c>
      <c r="AT37" s="53">
        <f t="shared" si="136"/>
        <v>57.016799999999996</v>
      </c>
      <c r="AU37" s="53">
        <f t="shared" si="137"/>
        <v>55.673999999999999</v>
      </c>
      <c r="AV37" s="53">
        <f t="shared" si="138"/>
        <v>55.220399999999998</v>
      </c>
      <c r="AW37" s="53">
        <f t="shared" si="139"/>
        <v>55.069199999999995</v>
      </c>
      <c r="AX37" s="53">
        <f t="shared" si="140"/>
        <v>56.708852459016391</v>
      </c>
      <c r="AY37" s="53">
        <f t="shared" si="141"/>
        <v>59.637113659022923</v>
      </c>
      <c r="AZ37" s="53">
        <f t="shared" si="142"/>
        <v>56.480399999999996</v>
      </c>
      <c r="BA37" s="18"/>
      <c r="BB37" s="29">
        <f>Balomenos_2011!$B$13</f>
        <v>0.8</v>
      </c>
      <c r="BC37" s="29">
        <f>Balomenos_2011!$B$16</f>
        <v>15.37</v>
      </c>
      <c r="BD37" s="23">
        <f>Balomenos_2011!$B$2</f>
        <v>30</v>
      </c>
      <c r="BE37" s="23">
        <f>Obaidat_2018!$X$6/1000</f>
        <v>22.435200000000002</v>
      </c>
      <c r="BF37" s="34">
        <f>ChemEnergy!$B$2</f>
        <v>31</v>
      </c>
      <c r="BG37" s="34"/>
      <c r="BH37" s="34">
        <v>1993</v>
      </c>
      <c r="BI37" s="53" t="s">
        <v>32</v>
      </c>
      <c r="BJ37" s="54">
        <f t="shared" si="39"/>
        <v>0.39558207439380477</v>
      </c>
      <c r="BK37" s="54">
        <f t="shared" si="40"/>
        <v>0.38913518576334694</v>
      </c>
      <c r="BL37" s="54">
        <f t="shared" si="41"/>
        <v>0.39348402576082847</v>
      </c>
      <c r="BM37" s="54">
        <f t="shared" si="42"/>
        <v>0.40297445845457486</v>
      </c>
      <c r="BN37" s="54">
        <f t="shared" si="43"/>
        <v>0.40628463393963105</v>
      </c>
      <c r="BO37" s="54">
        <f t="shared" si="44"/>
        <v>0.40740014381904954</v>
      </c>
      <c r="BP37" s="54">
        <f t="shared" si="45"/>
        <v>0.395620772192736</v>
      </c>
      <c r="BQ37" s="54">
        <f t="shared" si="46"/>
        <v>0.37619526874278264</v>
      </c>
      <c r="BR37" s="54">
        <f t="shared" si="47"/>
        <v>0.39722098285422913</v>
      </c>
      <c r="BS37" s="34"/>
      <c r="BT37" s="34">
        <v>1993</v>
      </c>
      <c r="BU37" s="36" t="s">
        <v>37</v>
      </c>
      <c r="BV37" s="48">
        <f>1-(298.15/Obaidat_2018!$W$9)</f>
        <v>0.75822081660787422</v>
      </c>
      <c r="BW37" s="34"/>
      <c r="BX37" s="34">
        <v>1993</v>
      </c>
      <c r="BY37" s="30" t="s">
        <v>48</v>
      </c>
      <c r="BZ37" s="54">
        <f t="shared" si="48"/>
        <v>0.29993856348230752</v>
      </c>
      <c r="CA37" s="54">
        <f t="shared" si="49"/>
        <v>0.29505039832034174</v>
      </c>
      <c r="CB37" s="54">
        <f t="shared" si="50"/>
        <v>0.29834777933452916</v>
      </c>
      <c r="CC37" s="54">
        <f t="shared" si="51"/>
        <v>0.30554362296154364</v>
      </c>
      <c r="CD37" s="54">
        <f t="shared" si="52"/>
        <v>0.30805346692093832</v>
      </c>
      <c r="CE37" s="54">
        <f t="shared" si="53"/>
        <v>0.30889926973264514</v>
      </c>
      <c r="CF37" s="54">
        <f t="shared" si="54"/>
        <v>0.29996790495901404</v>
      </c>
      <c r="CG37" s="54">
        <f t="shared" si="55"/>
        <v>0.28523908387017133</v>
      </c>
      <c r="CH37" s="54">
        <f t="shared" si="56"/>
        <v>0.30118121799351599</v>
      </c>
      <c r="CJ37" s="5">
        <f t="shared" si="143"/>
        <v>1993</v>
      </c>
      <c r="CK37" s="5" t="s">
        <v>32</v>
      </c>
      <c r="CL37" s="9">
        <f t="shared" si="57"/>
        <v>0.39558207439380477</v>
      </c>
      <c r="CM37" s="9">
        <f t="shared" si="58"/>
        <v>0.38913518576334694</v>
      </c>
      <c r="CN37" s="9">
        <f t="shared" si="59"/>
        <v>0.39348402576082847</v>
      </c>
      <c r="CO37" s="9">
        <f t="shared" si="60"/>
        <v>0.40297445845457486</v>
      </c>
      <c r="CP37" s="9">
        <f t="shared" si="61"/>
        <v>0.40628463393963105</v>
      </c>
      <c r="CQ37" s="9">
        <f t="shared" si="62"/>
        <v>0.40740014381904954</v>
      </c>
      <c r="CR37" s="9">
        <f t="shared" si="63"/>
        <v>0.395620772192736</v>
      </c>
      <c r="CS37" s="9">
        <f t="shared" si="64"/>
        <v>0.37619526874278264</v>
      </c>
      <c r="CT37" s="9">
        <f t="shared" si="65"/>
        <v>0.39722098285422913</v>
      </c>
      <c r="CV37" s="5">
        <v>1993</v>
      </c>
      <c r="CW37" s="25" t="s">
        <v>37</v>
      </c>
      <c r="CX37" s="5">
        <f t="shared" si="144"/>
        <v>1.3371844244758235</v>
      </c>
      <c r="CZ37" s="5">
        <f t="shared" si="66"/>
        <v>1993</v>
      </c>
      <c r="DA37" s="30" t="s">
        <v>48</v>
      </c>
      <c r="DB37" s="9">
        <f t="shared" si="67"/>
        <v>0.52896618848123222</v>
      </c>
      <c r="DC37" s="9">
        <f t="shared" si="68"/>
        <v>0.52034550941825375</v>
      </c>
      <c r="DD37" s="9">
        <f t="shared" si="69"/>
        <v>0.52616071052742353</v>
      </c>
      <c r="DE37" s="9">
        <f t="shared" si="70"/>
        <v>0.53885116930703736</v>
      </c>
      <c r="DF37" s="9">
        <f t="shared" si="71"/>
        <v>0.54327748440793622</v>
      </c>
      <c r="DG37" s="9">
        <f t="shared" si="72"/>
        <v>0.54476912684404355</v>
      </c>
      <c r="DH37" s="9">
        <f t="shared" si="73"/>
        <v>0.52901793457522461</v>
      </c>
      <c r="DI37" s="9">
        <f t="shared" si="74"/>
        <v>0.50304245392434555</v>
      </c>
      <c r="DJ37" s="9">
        <f t="shared" si="75"/>
        <v>0.53115771134765333</v>
      </c>
      <c r="DL37" s="5">
        <f t="shared" si="76"/>
        <v>1993</v>
      </c>
      <c r="DM37" s="30" t="s">
        <v>32</v>
      </c>
      <c r="DN37" s="9">
        <f t="shared" si="77"/>
        <v>0.54659839476394001</v>
      </c>
      <c r="DO37" s="9">
        <f t="shared" si="78"/>
        <v>0.53769035973219559</v>
      </c>
      <c r="DP37" s="9">
        <f t="shared" si="79"/>
        <v>0.54369940087833768</v>
      </c>
      <c r="DQ37" s="9">
        <f t="shared" si="80"/>
        <v>0.55681287495060527</v>
      </c>
      <c r="DR37" s="9">
        <f t="shared" si="81"/>
        <v>0.56138673388820071</v>
      </c>
      <c r="DS37" s="9">
        <f t="shared" si="82"/>
        <v>0.562928097738845</v>
      </c>
      <c r="DT37" s="9">
        <f t="shared" si="83"/>
        <v>0.54665186572773217</v>
      </c>
      <c r="DU37" s="9">
        <f t="shared" si="84"/>
        <v>0.51981053572182379</v>
      </c>
      <c r="DV37" s="9">
        <f t="shared" si="85"/>
        <v>0.5488629683925752</v>
      </c>
      <c r="DW37" s="9"/>
      <c r="DX37" s="5">
        <f t="shared" si="145"/>
        <v>1993</v>
      </c>
      <c r="DY37" s="35" t="s">
        <v>37</v>
      </c>
      <c r="DZ37" s="2">
        <f t="shared" si="146"/>
        <v>0.967741935483871</v>
      </c>
      <c r="EB37" s="5">
        <f t="shared" si="147"/>
        <v>1993</v>
      </c>
      <c r="EC37" s="30" t="s">
        <v>48</v>
      </c>
      <c r="ED37" s="9">
        <f t="shared" si="148"/>
        <v>0.52896618848123234</v>
      </c>
      <c r="EE37" s="9">
        <f t="shared" si="149"/>
        <v>0.52034550941825386</v>
      </c>
      <c r="EF37" s="9">
        <f t="shared" si="150"/>
        <v>0.52616071052742353</v>
      </c>
      <c r="EG37" s="9">
        <f t="shared" si="151"/>
        <v>0.53885116930703736</v>
      </c>
      <c r="EH37" s="9">
        <f t="shared" si="152"/>
        <v>0.54327748440793622</v>
      </c>
      <c r="EI37" s="9">
        <f t="shared" si="153"/>
        <v>0.54476912684404355</v>
      </c>
      <c r="EJ37" s="9">
        <f t="shared" si="154"/>
        <v>0.52901793457522472</v>
      </c>
      <c r="EK37" s="9">
        <f t="shared" si="155"/>
        <v>0.50304245392434566</v>
      </c>
      <c r="EL37" s="9">
        <f t="shared" si="156"/>
        <v>0.53115771134765344</v>
      </c>
      <c r="EN37" s="34">
        <v>1993</v>
      </c>
      <c r="EO37" s="30" t="s">
        <v>32</v>
      </c>
      <c r="EZ37" s="34">
        <v>1993</v>
      </c>
      <c r="FA37" s="35" t="s">
        <v>37</v>
      </c>
      <c r="FD37" s="34">
        <v>1993</v>
      </c>
      <c r="FE37" s="30" t="s">
        <v>48</v>
      </c>
      <c r="FF37" s="55">
        <f t="shared" si="86"/>
        <v>0.41161071505013419</v>
      </c>
      <c r="FG37" s="55">
        <f t="shared" si="87"/>
        <v>0.40637191157347208</v>
      </c>
      <c r="FH37" s="55">
        <f t="shared" si="88"/>
        <v>0.40990998376756471</v>
      </c>
      <c r="FI37" s="55">
        <f t="shared" si="89"/>
        <v>0.41757140471020548</v>
      </c>
      <c r="FJ37" s="55">
        <f t="shared" si="90"/>
        <v>0.42022456800914409</v>
      </c>
      <c r="FK37" s="55">
        <f t="shared" si="91"/>
        <v>0.42111646396927538</v>
      </c>
      <c r="FL37" s="55">
        <f t="shared" si="92"/>
        <v>0.41164204687320755</v>
      </c>
      <c r="FM37" s="55">
        <f t="shared" si="93"/>
        <v>0.39574122469480488</v>
      </c>
      <c r="FN37" s="55">
        <f t="shared" si="94"/>
        <v>0.41293647385286253</v>
      </c>
    </row>
    <row r="38" spans="1:170" x14ac:dyDescent="0.2">
      <c r="A38" s="66">
        <f>IAI_2020_smelting!A36</f>
        <v>35431</v>
      </c>
      <c r="B38" s="66">
        <f>IAI_2020_smelting!B36</f>
        <v>35796</v>
      </c>
      <c r="C38" s="5" t="str">
        <f>IAI_2020_smelting!C36</f>
        <v>AC</v>
      </c>
      <c r="D38" s="5">
        <f>IAI_2020_smelting!D36</f>
        <v>15132</v>
      </c>
      <c r="E38" s="5">
        <f>IAI_2020_smelting!E36</f>
        <v>15985</v>
      </c>
      <c r="F38" s="5">
        <f>IAI_2020_smelting!F36</f>
        <v>15765</v>
      </c>
      <c r="G38" s="5">
        <f>IAI_2020_smelting!G36</f>
        <v>15654</v>
      </c>
      <c r="H38" s="5">
        <f>IAI_2020_smelting!H36</f>
        <v>15619</v>
      </c>
      <c r="I38" s="5">
        <f>IAI_2020_smelting!I36</f>
        <v>15187</v>
      </c>
      <c r="J38" s="5" t="str">
        <f>IAI_2020_smelting!J36</f>
        <v>ND</v>
      </c>
      <c r="K38" s="5">
        <f>IAI_2020_smelting!K36</f>
        <v>15858</v>
      </c>
      <c r="L38" s="5">
        <f>IAI_2020_smelting!L36</f>
        <v>15711</v>
      </c>
      <c r="O38" s="5">
        <v>2014</v>
      </c>
      <c r="P38" s="5" t="s">
        <v>23</v>
      </c>
      <c r="Q38" s="5" t="s">
        <v>17</v>
      </c>
      <c r="R38" s="6">
        <f>D73</f>
        <v>14569</v>
      </c>
      <c r="S38" s="6">
        <f t="shared" ref="S38:Z38" si="158">E73</f>
        <v>14933</v>
      </c>
      <c r="T38" s="6">
        <f t="shared" si="158"/>
        <v>14766</v>
      </c>
      <c r="U38" s="6">
        <f t="shared" si="158"/>
        <v>15038</v>
      </c>
      <c r="V38" s="6">
        <f t="shared" si="158"/>
        <v>15494</v>
      </c>
      <c r="W38" s="6">
        <f t="shared" si="158"/>
        <v>14770</v>
      </c>
      <c r="X38" s="6">
        <f t="shared" si="158"/>
        <v>14889</v>
      </c>
      <c r="Y38" s="6">
        <f t="shared" si="158"/>
        <v>13596</v>
      </c>
      <c r="Z38" s="6">
        <f t="shared" si="158"/>
        <v>14292</v>
      </c>
      <c r="AC38" s="5">
        <v>1994</v>
      </c>
      <c r="AD38" s="5" t="s">
        <v>31</v>
      </c>
      <c r="AE38" s="5" t="s">
        <v>23</v>
      </c>
      <c r="AF38" s="18">
        <f t="shared" si="116"/>
        <v>15760</v>
      </c>
      <c r="AG38" s="18">
        <f t="shared" si="117"/>
        <v>15987</v>
      </c>
      <c r="AH38" s="18">
        <f t="shared" si="118"/>
        <v>15964</v>
      </c>
      <c r="AI38" s="18">
        <f t="shared" si="119"/>
        <v>15636</v>
      </c>
      <c r="AJ38" s="18">
        <f t="shared" si="120"/>
        <v>15563</v>
      </c>
      <c r="AK38" s="18">
        <f t="shared" si="121"/>
        <v>15180</v>
      </c>
      <c r="AL38" s="19">
        <f t="shared" si="6"/>
        <v>15724.918032786885</v>
      </c>
      <c r="AM38" s="19">
        <f>$AG38*$AM$39/$AG$39</f>
        <v>16536.901794616151</v>
      </c>
      <c r="AN38" s="18">
        <f t="shared" si="122"/>
        <v>15747</v>
      </c>
      <c r="AO38" s="18"/>
      <c r="AP38" s="5">
        <v>1994</v>
      </c>
      <c r="AQ38" s="56" t="s">
        <v>87</v>
      </c>
      <c r="AR38" s="53">
        <f t="shared" si="134"/>
        <v>56.735999999999997</v>
      </c>
      <c r="AS38" s="53">
        <f t="shared" si="135"/>
        <v>57.553199999999997</v>
      </c>
      <c r="AT38" s="53">
        <f t="shared" si="136"/>
        <v>57.470399999999998</v>
      </c>
      <c r="AU38" s="53">
        <f t="shared" si="137"/>
        <v>56.2896</v>
      </c>
      <c r="AV38" s="53">
        <f t="shared" si="138"/>
        <v>56.026800000000001</v>
      </c>
      <c r="AW38" s="53">
        <f t="shared" si="139"/>
        <v>54.647999999999996</v>
      </c>
      <c r="AX38" s="53">
        <f t="shared" si="140"/>
        <v>56.609704918032783</v>
      </c>
      <c r="AY38" s="53">
        <f t="shared" si="141"/>
        <v>59.532846460618146</v>
      </c>
      <c r="AZ38" s="53">
        <f t="shared" si="142"/>
        <v>56.6892</v>
      </c>
      <c r="BA38" s="18"/>
      <c r="BB38" s="29">
        <f>Balomenos_2011!$B$13</f>
        <v>0.8</v>
      </c>
      <c r="BC38" s="29">
        <f>Balomenos_2011!$B$16</f>
        <v>15.37</v>
      </c>
      <c r="BD38" s="23">
        <f>Balomenos_2011!$B$2</f>
        <v>30</v>
      </c>
      <c r="BE38" s="23">
        <f>Obaidat_2018!$X$6/1000</f>
        <v>22.435200000000002</v>
      </c>
      <c r="BF38" s="34">
        <f>ChemEnergy!$B$2</f>
        <v>31</v>
      </c>
      <c r="BG38" s="34"/>
      <c r="BH38" s="34">
        <v>1994</v>
      </c>
      <c r="BI38" s="53" t="s">
        <v>32</v>
      </c>
      <c r="BJ38" s="54">
        <f t="shared" si="39"/>
        <v>0.39543147208121832</v>
      </c>
      <c r="BK38" s="54">
        <f t="shared" si="40"/>
        <v>0.38981672608994816</v>
      </c>
      <c r="BL38" s="54">
        <f t="shared" si="41"/>
        <v>0.39037835129040344</v>
      </c>
      <c r="BM38" s="54">
        <f t="shared" si="42"/>
        <v>0.39856740854438477</v>
      </c>
      <c r="BN38" s="54">
        <f t="shared" si="43"/>
        <v>0.40043693375313244</v>
      </c>
      <c r="BO38" s="54">
        <f t="shared" si="44"/>
        <v>0.41054018445322799</v>
      </c>
      <c r="BP38" s="54">
        <f t="shared" si="45"/>
        <v>0.39631367152478059</v>
      </c>
      <c r="BQ38" s="54">
        <f t="shared" si="46"/>
        <v>0.37685414580069199</v>
      </c>
      <c r="BR38" s="54">
        <f t="shared" si="47"/>
        <v>0.39575792214390049</v>
      </c>
      <c r="BS38" s="34"/>
      <c r="BT38" s="34">
        <v>1994</v>
      </c>
      <c r="BU38" s="36" t="s">
        <v>37</v>
      </c>
      <c r="BV38" s="48">
        <f>1-(298.15/Obaidat_2018!$W$9)</f>
        <v>0.75822081660787422</v>
      </c>
      <c r="BW38" s="34"/>
      <c r="BX38" s="34">
        <v>1994</v>
      </c>
      <c r="BY38" s="30" t="s">
        <v>48</v>
      </c>
      <c r="BZ38" s="54">
        <f t="shared" si="48"/>
        <v>0.29982437367387516</v>
      </c>
      <c r="CA38" s="54">
        <f t="shared" si="49"/>
        <v>0.29556715638332853</v>
      </c>
      <c r="CB38" s="54">
        <f t="shared" si="50"/>
        <v>0.29599299230144527</v>
      </c>
      <c r="CC38" s="54">
        <f t="shared" si="51"/>
        <v>0.30220210597980762</v>
      </c>
      <c r="CD38" s="54">
        <f t="shared" si="52"/>
        <v>0.3036196189102533</v>
      </c>
      <c r="CE38" s="54">
        <f t="shared" si="53"/>
        <v>0.31128011390647381</v>
      </c>
      <c r="CF38" s="54">
        <f t="shared" si="54"/>
        <v>0.30049327565638395</v>
      </c>
      <c r="CG38" s="54">
        <f t="shared" si="55"/>
        <v>0.28573865817106359</v>
      </c>
      <c r="CH38" s="54">
        <f t="shared" si="56"/>
        <v>0.30007189490698372</v>
      </c>
      <c r="CJ38" s="5">
        <f t="shared" si="143"/>
        <v>1994</v>
      </c>
      <c r="CK38" s="5" t="s">
        <v>32</v>
      </c>
      <c r="CL38" s="9">
        <f t="shared" si="57"/>
        <v>0.39543147208121832</v>
      </c>
      <c r="CM38" s="9">
        <f t="shared" si="58"/>
        <v>0.38981672608994816</v>
      </c>
      <c r="CN38" s="9">
        <f t="shared" si="59"/>
        <v>0.39037835129040344</v>
      </c>
      <c r="CO38" s="9">
        <f t="shared" si="60"/>
        <v>0.39856740854438477</v>
      </c>
      <c r="CP38" s="9">
        <f t="shared" si="61"/>
        <v>0.40043693375313244</v>
      </c>
      <c r="CQ38" s="9">
        <f t="shared" si="62"/>
        <v>0.41054018445322799</v>
      </c>
      <c r="CR38" s="9">
        <f t="shared" si="63"/>
        <v>0.39631367152478059</v>
      </c>
      <c r="CS38" s="9">
        <f t="shared" si="64"/>
        <v>0.37685414580069199</v>
      </c>
      <c r="CT38" s="9">
        <f t="shared" si="65"/>
        <v>0.39575792214390049</v>
      </c>
      <c r="CV38" s="5">
        <v>1994</v>
      </c>
      <c r="CW38" s="25" t="s">
        <v>37</v>
      </c>
      <c r="CX38" s="5">
        <f t="shared" si="144"/>
        <v>1.3371844244758235</v>
      </c>
      <c r="CZ38" s="5">
        <f t="shared" si="66"/>
        <v>1994</v>
      </c>
      <c r="DA38" s="30" t="s">
        <v>48</v>
      </c>
      <c r="DB38" s="9">
        <f t="shared" si="67"/>
        <v>0.52876480541455162</v>
      </c>
      <c r="DC38" s="9">
        <f t="shared" si="68"/>
        <v>0.52125685452763704</v>
      </c>
      <c r="DD38" s="9">
        <f t="shared" si="69"/>
        <v>0.522007850998079</v>
      </c>
      <c r="DE38" s="9">
        <f t="shared" si="70"/>
        <v>0.53295813080924359</v>
      </c>
      <c r="DF38" s="9">
        <f t="shared" si="71"/>
        <v>0.5354580307995459</v>
      </c>
      <c r="DG38" s="9">
        <f t="shared" si="72"/>
        <v>0.54896794027228812</v>
      </c>
      <c r="DH38" s="9">
        <f t="shared" si="73"/>
        <v>0.52994446876976431</v>
      </c>
      <c r="DI38" s="9">
        <f t="shared" si="74"/>
        <v>0.50392349406382642</v>
      </c>
      <c r="DJ38" s="9">
        <f t="shared" si="75"/>
        <v>0.52920132935373931</v>
      </c>
      <c r="DL38" s="5">
        <f t="shared" si="76"/>
        <v>1994</v>
      </c>
      <c r="DM38" s="30" t="s">
        <v>32</v>
      </c>
      <c r="DN38" s="9">
        <f t="shared" si="77"/>
        <v>0.54639029892836999</v>
      </c>
      <c r="DO38" s="9">
        <f t="shared" si="78"/>
        <v>0.53863208301189158</v>
      </c>
      <c r="DP38" s="9">
        <f t="shared" si="79"/>
        <v>0.53940811269801503</v>
      </c>
      <c r="DQ38" s="9">
        <f t="shared" si="80"/>
        <v>0.55072340183621837</v>
      </c>
      <c r="DR38" s="9">
        <f t="shared" si="81"/>
        <v>0.55330663182619744</v>
      </c>
      <c r="DS38" s="9">
        <f t="shared" si="82"/>
        <v>0.56726687161469769</v>
      </c>
      <c r="DT38" s="9">
        <f t="shared" si="83"/>
        <v>0.54760928439542322</v>
      </c>
      <c r="DU38" s="9">
        <f t="shared" si="84"/>
        <v>0.52072094386595402</v>
      </c>
      <c r="DV38" s="9">
        <f t="shared" si="85"/>
        <v>0.54684137366553065</v>
      </c>
      <c r="DW38" s="9"/>
      <c r="DX38" s="5">
        <f t="shared" si="145"/>
        <v>1994</v>
      </c>
      <c r="DY38" s="35" t="s">
        <v>37</v>
      </c>
      <c r="DZ38" s="2">
        <f t="shared" si="146"/>
        <v>0.967741935483871</v>
      </c>
      <c r="EB38" s="5">
        <f t="shared" si="147"/>
        <v>1994</v>
      </c>
      <c r="EC38" s="30" t="s">
        <v>48</v>
      </c>
      <c r="ED38" s="9">
        <f t="shared" si="148"/>
        <v>0.52876480541455162</v>
      </c>
      <c r="EE38" s="9">
        <f t="shared" si="149"/>
        <v>0.52125685452763704</v>
      </c>
      <c r="EF38" s="9">
        <f t="shared" si="150"/>
        <v>0.52200785099807911</v>
      </c>
      <c r="EG38" s="9">
        <f t="shared" si="151"/>
        <v>0.53295813080924359</v>
      </c>
      <c r="EH38" s="9">
        <f t="shared" si="152"/>
        <v>0.5354580307995459</v>
      </c>
      <c r="EI38" s="9">
        <f t="shared" si="153"/>
        <v>0.54896794027228812</v>
      </c>
      <c r="EJ38" s="9">
        <f t="shared" si="154"/>
        <v>0.52994446876976442</v>
      </c>
      <c r="EK38" s="9">
        <f t="shared" si="155"/>
        <v>0.50392349406382653</v>
      </c>
      <c r="EL38" s="9">
        <f t="shared" si="156"/>
        <v>0.52920132935373931</v>
      </c>
      <c r="EN38" s="34">
        <v>1994</v>
      </c>
      <c r="EO38" s="30" t="s">
        <v>32</v>
      </c>
      <c r="EZ38" s="34">
        <v>1994</v>
      </c>
      <c r="FA38" s="35" t="s">
        <v>37</v>
      </c>
      <c r="FD38" s="34">
        <v>1994</v>
      </c>
      <c r="FE38" s="30" t="s">
        <v>48</v>
      </c>
      <c r="FF38" s="55">
        <f t="shared" si="86"/>
        <v>0.41148876635667853</v>
      </c>
      <c r="FG38" s="55">
        <f t="shared" si="87"/>
        <v>0.40692753434468393</v>
      </c>
      <c r="FH38" s="55">
        <f t="shared" si="88"/>
        <v>0.40738507666987145</v>
      </c>
      <c r="FI38" s="55">
        <f t="shared" si="89"/>
        <v>0.41402381464981869</v>
      </c>
      <c r="FJ38" s="55">
        <f t="shared" si="90"/>
        <v>0.41553088225516921</v>
      </c>
      <c r="FK38" s="55">
        <f t="shared" si="91"/>
        <v>0.42362111327628571</v>
      </c>
      <c r="FL38" s="55">
        <f t="shared" si="92"/>
        <v>0.41220282541385844</v>
      </c>
      <c r="FM38" s="55">
        <f t="shared" si="93"/>
        <v>0.39628628780301528</v>
      </c>
      <c r="FN38" s="55">
        <f t="shared" si="94"/>
        <v>0.41175307991303772</v>
      </c>
    </row>
    <row r="39" spans="1:170" x14ac:dyDescent="0.2">
      <c r="A39" s="66">
        <f>IAI_2020_smelting!A37</f>
        <v>35431</v>
      </c>
      <c r="B39" s="66">
        <f>IAI_2020_smelting!B37</f>
        <v>35796</v>
      </c>
      <c r="C39" s="5" t="str">
        <f>IAI_2020_smelting!C37</f>
        <v>DC</v>
      </c>
      <c r="D39" s="5" t="str">
        <f>IAI_2020_smelting!D37</f>
        <v>ND</v>
      </c>
      <c r="E39" s="5" t="str">
        <f>IAI_2020_smelting!E37</f>
        <v>ND</v>
      </c>
      <c r="F39" s="5" t="str">
        <f>IAI_2020_smelting!F37</f>
        <v>ND</v>
      </c>
      <c r="G39" s="5" t="str">
        <f>IAI_2020_smelting!G37</f>
        <v>ND</v>
      </c>
      <c r="H39" s="5" t="str">
        <f>IAI_2020_smelting!H37</f>
        <v>ND</v>
      </c>
      <c r="I39" s="5" t="str">
        <f>IAI_2020_smelting!I37</f>
        <v>ND</v>
      </c>
      <c r="J39" s="5" t="str">
        <f>IAI_2020_smelting!J37</f>
        <v>ND</v>
      </c>
      <c r="K39" s="5">
        <f>IAI_2020_smelting!K37</f>
        <v>14178</v>
      </c>
      <c r="L39" s="5" t="str">
        <f>IAI_2020_smelting!L37</f>
        <v>ND</v>
      </c>
      <c r="O39" s="5">
        <v>2015</v>
      </c>
      <c r="P39" s="5" t="s">
        <v>23</v>
      </c>
      <c r="Q39" s="5" t="s">
        <v>17</v>
      </c>
      <c r="R39" s="6">
        <f>D75</f>
        <v>14550</v>
      </c>
      <c r="S39" s="6">
        <f t="shared" ref="S39:Z39" si="159">E75</f>
        <v>15130</v>
      </c>
      <c r="T39" s="6">
        <f t="shared" si="159"/>
        <v>14891</v>
      </c>
      <c r="U39" s="6">
        <f t="shared" si="159"/>
        <v>15751</v>
      </c>
      <c r="V39" s="6">
        <f t="shared" si="159"/>
        <v>15522</v>
      </c>
      <c r="W39" s="6">
        <f t="shared" si="159"/>
        <v>14667</v>
      </c>
      <c r="X39" s="6">
        <f t="shared" si="159"/>
        <v>14497</v>
      </c>
      <c r="Y39" s="6">
        <f t="shared" si="159"/>
        <v>13562</v>
      </c>
      <c r="Z39" s="6">
        <f t="shared" si="159"/>
        <v>14239</v>
      </c>
      <c r="AC39" s="5">
        <v>1995</v>
      </c>
      <c r="AD39" s="5" t="s">
        <v>31</v>
      </c>
      <c r="AE39" s="5" t="s">
        <v>23</v>
      </c>
      <c r="AF39" s="18">
        <f t="shared" si="116"/>
        <v>15817</v>
      </c>
      <c r="AG39" s="18">
        <f t="shared" si="117"/>
        <v>16048</v>
      </c>
      <c r="AH39" s="18">
        <f t="shared" si="118"/>
        <v>16114</v>
      </c>
      <c r="AI39" s="18">
        <f t="shared" si="119"/>
        <v>15607</v>
      </c>
      <c r="AJ39" s="18">
        <f t="shared" si="120"/>
        <v>15603</v>
      </c>
      <c r="AK39" s="18">
        <f t="shared" si="121"/>
        <v>15238</v>
      </c>
      <c r="AL39" s="19">
        <f t="shared" si="6"/>
        <v>15784.918032786885</v>
      </c>
      <c r="AM39" s="18">
        <f t="shared" ref="AM39:AM63" si="160">Y19</f>
        <v>16600</v>
      </c>
      <c r="AN39" s="18">
        <f t="shared" si="122"/>
        <v>15878</v>
      </c>
      <c r="AO39" s="18"/>
      <c r="AP39" s="5">
        <v>1995</v>
      </c>
      <c r="AQ39" s="56" t="s">
        <v>87</v>
      </c>
      <c r="AR39" s="53">
        <f t="shared" si="134"/>
        <v>56.941199999999995</v>
      </c>
      <c r="AS39" s="53">
        <f t="shared" si="135"/>
        <v>57.772799999999997</v>
      </c>
      <c r="AT39" s="53">
        <f t="shared" si="136"/>
        <v>58.010399999999997</v>
      </c>
      <c r="AU39" s="53">
        <f t="shared" si="137"/>
        <v>56.185200000000002</v>
      </c>
      <c r="AV39" s="53">
        <f t="shared" si="138"/>
        <v>56.1708</v>
      </c>
      <c r="AW39" s="53">
        <f t="shared" si="139"/>
        <v>54.8568</v>
      </c>
      <c r="AX39" s="53">
        <f t="shared" si="140"/>
        <v>56.825704918032784</v>
      </c>
      <c r="AY39" s="53">
        <f t="shared" si="141"/>
        <v>59.76</v>
      </c>
      <c r="AZ39" s="53">
        <f t="shared" si="142"/>
        <v>57.160800000000002</v>
      </c>
      <c r="BA39" s="18"/>
      <c r="BB39" s="29">
        <f>Balomenos_2011!$B$13</f>
        <v>0.8</v>
      </c>
      <c r="BC39" s="29">
        <f>Balomenos_2011!$B$16</f>
        <v>15.37</v>
      </c>
      <c r="BD39" s="23">
        <f>Balomenos_2011!$B$2</f>
        <v>30</v>
      </c>
      <c r="BE39" s="23">
        <f>Obaidat_2018!$X$6/1000</f>
        <v>22.435200000000002</v>
      </c>
      <c r="BF39" s="34">
        <f>ChemEnergy!$B$2</f>
        <v>31</v>
      </c>
      <c r="BG39" s="34"/>
      <c r="BH39" s="34">
        <v>1995</v>
      </c>
      <c r="BI39" s="53" t="s">
        <v>32</v>
      </c>
      <c r="BJ39" s="54">
        <f t="shared" si="39"/>
        <v>0.39400644875766588</v>
      </c>
      <c r="BK39" s="54">
        <f t="shared" si="40"/>
        <v>0.38833499501495516</v>
      </c>
      <c r="BL39" s="54">
        <f t="shared" si="41"/>
        <v>0.38674444582350753</v>
      </c>
      <c r="BM39" s="54">
        <f t="shared" si="42"/>
        <v>0.39930800281924778</v>
      </c>
      <c r="BN39" s="54">
        <f t="shared" si="43"/>
        <v>0.3994103698006794</v>
      </c>
      <c r="BO39" s="54">
        <f t="shared" si="44"/>
        <v>0.40897755610972569</v>
      </c>
      <c r="BP39" s="54">
        <f t="shared" si="45"/>
        <v>0.39480724493187108</v>
      </c>
      <c r="BQ39" s="54">
        <f t="shared" si="46"/>
        <v>0.375421686746988</v>
      </c>
      <c r="BR39" s="54">
        <f t="shared" si="47"/>
        <v>0.3924927572742159</v>
      </c>
      <c r="BS39" s="34"/>
      <c r="BT39" s="34">
        <v>1995</v>
      </c>
      <c r="BU39" s="36" t="s">
        <v>37</v>
      </c>
      <c r="BV39" s="48">
        <f>1-(298.15/Obaidat_2018!$W$9)</f>
        <v>0.75822081660787422</v>
      </c>
      <c r="BW39" s="34"/>
      <c r="BX39" s="34">
        <v>1995</v>
      </c>
      <c r="BY39" s="30" t="s">
        <v>48</v>
      </c>
      <c r="BZ39" s="54">
        <f t="shared" si="48"/>
        <v>0.29874389132580598</v>
      </c>
      <c r="CA39" s="54">
        <f t="shared" si="49"/>
        <v>0.29444367703765406</v>
      </c>
      <c r="CB39" s="54">
        <f t="shared" si="50"/>
        <v>0.29323768953085966</v>
      </c>
      <c r="CC39" s="54">
        <f t="shared" si="51"/>
        <v>0.30276363997566941</v>
      </c>
      <c r="CD39" s="54">
        <f t="shared" si="52"/>
        <v>0.30284125675192414</v>
      </c>
      <c r="CE39" s="54">
        <f t="shared" si="53"/>
        <v>0.31009529656780893</v>
      </c>
      <c r="CF39" s="54">
        <f t="shared" si="54"/>
        <v>0.29935107165494829</v>
      </c>
      <c r="CG39" s="54">
        <f t="shared" si="55"/>
        <v>0.28465253789760681</v>
      </c>
      <c r="CH39" s="54">
        <f t="shared" si="56"/>
        <v>0.29759617893313212</v>
      </c>
      <c r="CJ39" s="5">
        <f t="shared" si="143"/>
        <v>1995</v>
      </c>
      <c r="CK39" s="5" t="s">
        <v>32</v>
      </c>
      <c r="CL39" s="9">
        <f t="shared" si="57"/>
        <v>0.39400644875766588</v>
      </c>
      <c r="CM39" s="9">
        <f t="shared" si="58"/>
        <v>0.38833499501495516</v>
      </c>
      <c r="CN39" s="9">
        <f t="shared" si="59"/>
        <v>0.38674444582350753</v>
      </c>
      <c r="CO39" s="9">
        <f t="shared" si="60"/>
        <v>0.39930800281924778</v>
      </c>
      <c r="CP39" s="9">
        <f t="shared" si="61"/>
        <v>0.3994103698006794</v>
      </c>
      <c r="CQ39" s="9">
        <f t="shared" si="62"/>
        <v>0.40897755610972569</v>
      </c>
      <c r="CR39" s="9">
        <f t="shared" si="63"/>
        <v>0.39480724493187108</v>
      </c>
      <c r="CS39" s="9">
        <f t="shared" si="64"/>
        <v>0.375421686746988</v>
      </c>
      <c r="CT39" s="9">
        <f t="shared" si="65"/>
        <v>0.3924927572742159</v>
      </c>
      <c r="CV39" s="5">
        <v>1995</v>
      </c>
      <c r="CW39" s="25" t="s">
        <v>37</v>
      </c>
      <c r="CX39" s="5">
        <f t="shared" si="144"/>
        <v>1.3371844244758235</v>
      </c>
      <c r="CZ39" s="5">
        <f t="shared" si="66"/>
        <v>1995</v>
      </c>
      <c r="DA39" s="30" t="s">
        <v>48</v>
      </c>
      <c r="DB39" s="9">
        <f t="shared" si="67"/>
        <v>0.52685928642178248</v>
      </c>
      <c r="DC39" s="9">
        <f t="shared" si="68"/>
        <v>0.51927550681289458</v>
      </c>
      <c r="DD39" s="9">
        <f t="shared" si="69"/>
        <v>0.51714864920772818</v>
      </c>
      <c r="DE39" s="9">
        <f t="shared" si="70"/>
        <v>0.53394844193844637</v>
      </c>
      <c r="DF39" s="9">
        <f t="shared" si="71"/>
        <v>0.53408532547159737</v>
      </c>
      <c r="DG39" s="9">
        <f t="shared" si="72"/>
        <v>0.54687841799011239</v>
      </c>
      <c r="DH39" s="9">
        <f t="shared" si="73"/>
        <v>0.52793009859310958</v>
      </c>
      <c r="DI39" s="9">
        <f t="shared" si="74"/>
        <v>0.50200803212851408</v>
      </c>
      <c r="DJ39" s="9">
        <f t="shared" si="75"/>
        <v>0.52483520174665144</v>
      </c>
      <c r="DL39" s="5">
        <f t="shared" si="76"/>
        <v>1995</v>
      </c>
      <c r="DM39" s="30" t="s">
        <v>32</v>
      </c>
      <c r="DN39" s="9">
        <f t="shared" si="77"/>
        <v>0.5444212626358419</v>
      </c>
      <c r="DO39" s="9">
        <f t="shared" si="78"/>
        <v>0.53658469037332446</v>
      </c>
      <c r="DP39" s="9">
        <f t="shared" si="79"/>
        <v>0.5343869375146526</v>
      </c>
      <c r="DQ39" s="9">
        <f t="shared" si="80"/>
        <v>0.55174672333639463</v>
      </c>
      <c r="DR39" s="9">
        <f t="shared" si="81"/>
        <v>0.55188816965398391</v>
      </c>
      <c r="DS39" s="9">
        <f t="shared" si="82"/>
        <v>0.56510769858978283</v>
      </c>
      <c r="DT39" s="9">
        <f t="shared" si="83"/>
        <v>0.54552776854621321</v>
      </c>
      <c r="DU39" s="9">
        <f t="shared" si="84"/>
        <v>0.51874163319946454</v>
      </c>
      <c r="DV39" s="9">
        <f t="shared" si="85"/>
        <v>0.54232970847153994</v>
      </c>
      <c r="DW39" s="9"/>
      <c r="DX39" s="5">
        <f t="shared" si="145"/>
        <v>1995</v>
      </c>
      <c r="DY39" s="35" t="s">
        <v>37</v>
      </c>
      <c r="DZ39" s="2">
        <f t="shared" si="146"/>
        <v>0.967741935483871</v>
      </c>
      <c r="EB39" s="5">
        <f t="shared" si="147"/>
        <v>1995</v>
      </c>
      <c r="EC39" s="30" t="s">
        <v>48</v>
      </c>
      <c r="ED39" s="9">
        <f t="shared" si="148"/>
        <v>0.52685928642178248</v>
      </c>
      <c r="EE39" s="9">
        <f t="shared" si="149"/>
        <v>0.51927550681289469</v>
      </c>
      <c r="EF39" s="9">
        <f t="shared" si="150"/>
        <v>0.51714864920772829</v>
      </c>
      <c r="EG39" s="9">
        <f t="shared" si="151"/>
        <v>0.53394844193844648</v>
      </c>
      <c r="EH39" s="9">
        <f t="shared" si="152"/>
        <v>0.53408532547159737</v>
      </c>
      <c r="EI39" s="9">
        <f t="shared" si="153"/>
        <v>0.54687841799011239</v>
      </c>
      <c r="EJ39" s="9">
        <f t="shared" si="154"/>
        <v>0.52793009859310958</v>
      </c>
      <c r="EK39" s="9">
        <f t="shared" si="155"/>
        <v>0.50200803212851408</v>
      </c>
      <c r="EL39" s="9">
        <f t="shared" si="156"/>
        <v>0.52483520174665155</v>
      </c>
      <c r="EN39" s="34">
        <v>1995</v>
      </c>
      <c r="EO39" s="30" t="s">
        <v>32</v>
      </c>
      <c r="EZ39" s="34">
        <v>1995</v>
      </c>
      <c r="FA39" s="35" t="s">
        <v>37</v>
      </c>
      <c r="FD39" s="34">
        <v>1995</v>
      </c>
      <c r="FE39" s="30" t="s">
        <v>48</v>
      </c>
      <c r="FF39" s="55">
        <f t="shared" si="86"/>
        <v>0.41033384761842234</v>
      </c>
      <c r="FG39" s="55">
        <f t="shared" si="87"/>
        <v>0.40571901523880627</v>
      </c>
      <c r="FH39" s="55">
        <f t="shared" si="88"/>
        <v>0.40441949625507551</v>
      </c>
      <c r="FI39" s="55">
        <f t="shared" si="89"/>
        <v>0.41462120206978909</v>
      </c>
      <c r="FJ39" s="55">
        <f t="shared" si="90"/>
        <v>0.41470373565125074</v>
      </c>
      <c r="FK39" s="55">
        <f t="shared" si="91"/>
        <v>0.42237577928331282</v>
      </c>
      <c r="FL39" s="55">
        <f t="shared" si="92"/>
        <v>0.41098308501420922</v>
      </c>
      <c r="FM39" s="55">
        <f t="shared" si="93"/>
        <v>0.39510075069142636</v>
      </c>
      <c r="FN39" s="55">
        <f t="shared" si="94"/>
        <v>0.40910504181053531</v>
      </c>
    </row>
    <row r="40" spans="1:170" x14ac:dyDescent="0.2">
      <c r="A40" s="66">
        <f>IAI_2020_smelting!A38</f>
        <v>35796</v>
      </c>
      <c r="B40" s="66">
        <f>IAI_2020_smelting!B38</f>
        <v>36161</v>
      </c>
      <c r="C40" s="5" t="str">
        <f>IAI_2020_smelting!C38</f>
        <v>AC</v>
      </c>
      <c r="D40" s="5">
        <f>IAI_2020_smelting!D38</f>
        <v>15084</v>
      </c>
      <c r="E40" s="5">
        <f>IAI_2020_smelting!E38</f>
        <v>15940</v>
      </c>
      <c r="F40" s="5">
        <f>IAI_2020_smelting!F38</f>
        <v>15831</v>
      </c>
      <c r="G40" s="5">
        <f>IAI_2020_smelting!G38</f>
        <v>15958</v>
      </c>
      <c r="H40" s="5">
        <f>IAI_2020_smelting!H38</f>
        <v>15548</v>
      </c>
      <c r="I40" s="5">
        <f>IAI_2020_smelting!I38</f>
        <v>15259</v>
      </c>
      <c r="J40" s="5" t="str">
        <f>IAI_2020_smelting!J38</f>
        <v>ND</v>
      </c>
      <c r="K40" s="5">
        <f>IAI_2020_smelting!K38</f>
        <v>15473</v>
      </c>
      <c r="L40" s="5">
        <f>IAI_2020_smelting!L38</f>
        <v>15679</v>
      </c>
      <c r="O40" s="5">
        <v>2016</v>
      </c>
      <c r="P40" s="5" t="s">
        <v>23</v>
      </c>
      <c r="Q40" s="5" t="s">
        <v>17</v>
      </c>
      <c r="R40" s="6">
        <f>D77</f>
        <v>14280</v>
      </c>
      <c r="S40" s="6">
        <f t="shared" ref="S40:Z40" si="161">E77</f>
        <v>15613</v>
      </c>
      <c r="T40" s="6">
        <f t="shared" si="161"/>
        <v>14767</v>
      </c>
      <c r="U40" s="6">
        <f t="shared" si="161"/>
        <v>15944</v>
      </c>
      <c r="V40" s="6">
        <f t="shared" si="161"/>
        <v>15513</v>
      </c>
      <c r="W40" s="6">
        <f t="shared" si="161"/>
        <v>14613</v>
      </c>
      <c r="X40" s="6">
        <f t="shared" si="161"/>
        <v>14868</v>
      </c>
      <c r="Y40" s="6">
        <f t="shared" si="161"/>
        <v>13599</v>
      </c>
      <c r="Z40" s="6">
        <f t="shared" si="161"/>
        <v>14305</v>
      </c>
      <c r="AC40" s="5">
        <v>1996</v>
      </c>
      <c r="AD40" s="5" t="s">
        <v>31</v>
      </c>
      <c r="AE40" s="5" t="s">
        <v>23</v>
      </c>
      <c r="AF40" s="18">
        <f t="shared" si="116"/>
        <v>15238</v>
      </c>
      <c r="AG40" s="18">
        <f t="shared" si="117"/>
        <v>15984</v>
      </c>
      <c r="AH40" s="18">
        <f t="shared" si="118"/>
        <v>15821</v>
      </c>
      <c r="AI40" s="18">
        <f t="shared" si="119"/>
        <v>15678</v>
      </c>
      <c r="AJ40" s="18">
        <f t="shared" si="120"/>
        <v>15440</v>
      </c>
      <c r="AK40" s="18">
        <f t="shared" si="121"/>
        <v>15231</v>
      </c>
      <c r="AL40" s="19">
        <f t="shared" si="6"/>
        <v>15721.967213114754</v>
      </c>
      <c r="AM40" s="18">
        <f t="shared" si="160"/>
        <v>16065</v>
      </c>
      <c r="AN40" s="18">
        <f t="shared" si="122"/>
        <v>15718</v>
      </c>
      <c r="AO40" s="18"/>
      <c r="AP40" s="5">
        <v>1996</v>
      </c>
      <c r="AQ40" s="56" t="s">
        <v>87</v>
      </c>
      <c r="AR40" s="53">
        <f t="shared" si="134"/>
        <v>54.8568</v>
      </c>
      <c r="AS40" s="53">
        <f t="shared" si="135"/>
        <v>57.542400000000001</v>
      </c>
      <c r="AT40" s="53">
        <f t="shared" si="136"/>
        <v>56.955599999999997</v>
      </c>
      <c r="AU40" s="53">
        <f t="shared" si="137"/>
        <v>56.440799999999996</v>
      </c>
      <c r="AV40" s="53">
        <f t="shared" si="138"/>
        <v>55.583999999999996</v>
      </c>
      <c r="AW40" s="53">
        <f t="shared" si="139"/>
        <v>54.831600000000002</v>
      </c>
      <c r="AX40" s="53">
        <f t="shared" si="140"/>
        <v>56.599081967213117</v>
      </c>
      <c r="AY40" s="53">
        <f t="shared" si="141"/>
        <v>57.833999999999996</v>
      </c>
      <c r="AZ40" s="53">
        <f t="shared" si="142"/>
        <v>56.584800000000001</v>
      </c>
      <c r="BA40" s="18"/>
      <c r="BB40" s="29">
        <f>Balomenos_2011!$B$13</f>
        <v>0.8</v>
      </c>
      <c r="BC40" s="29">
        <f>Balomenos_2011!$B$16</f>
        <v>15.37</v>
      </c>
      <c r="BD40" s="23">
        <f>Balomenos_2011!$B$2</f>
        <v>30</v>
      </c>
      <c r="BE40" s="23">
        <f>Obaidat_2018!$X$6/1000</f>
        <v>22.435200000000002</v>
      </c>
      <c r="BF40" s="34">
        <f>ChemEnergy!$B$2</f>
        <v>31</v>
      </c>
      <c r="BG40" s="34"/>
      <c r="BH40" s="34">
        <v>1996</v>
      </c>
      <c r="BI40" s="53" t="s">
        <v>32</v>
      </c>
      <c r="BJ40" s="54">
        <f t="shared" si="39"/>
        <v>0.40897755610972569</v>
      </c>
      <c r="BK40" s="54">
        <f t="shared" si="40"/>
        <v>0.38988988988988993</v>
      </c>
      <c r="BL40" s="54">
        <f t="shared" si="41"/>
        <v>0.39390683269072757</v>
      </c>
      <c r="BM40" s="54">
        <f t="shared" si="42"/>
        <v>0.39749968108177069</v>
      </c>
      <c r="BN40" s="54">
        <f t="shared" si="43"/>
        <v>0.40362694300518143</v>
      </c>
      <c r="BO40" s="54">
        <f t="shared" si="44"/>
        <v>0.40916551769417636</v>
      </c>
      <c r="BP40" s="54">
        <f t="shared" si="45"/>
        <v>0.39638805472138805</v>
      </c>
      <c r="BQ40" s="54">
        <f t="shared" si="46"/>
        <v>0.38792405851229389</v>
      </c>
      <c r="BR40" s="54">
        <f t="shared" si="47"/>
        <v>0.39648810281206265</v>
      </c>
      <c r="BS40" s="34"/>
      <c r="BT40" s="34">
        <v>1996</v>
      </c>
      <c r="BU40" s="36" t="s">
        <v>37</v>
      </c>
      <c r="BV40" s="48">
        <f>1-(298.15/Obaidat_2018!$W$9)</f>
        <v>0.75822081660787422</v>
      </c>
      <c r="BW40" s="34"/>
      <c r="BX40" s="34">
        <v>1996</v>
      </c>
      <c r="BY40" s="30" t="s">
        <v>48</v>
      </c>
      <c r="BZ40" s="54">
        <f t="shared" si="48"/>
        <v>0.31009529656780893</v>
      </c>
      <c r="CA40" s="54">
        <f t="shared" si="49"/>
        <v>0.29562263069946648</v>
      </c>
      <c r="CB40" s="54">
        <f t="shared" si="50"/>
        <v>0.29866836035018474</v>
      </c>
      <c r="CC40" s="54">
        <f t="shared" si="51"/>
        <v>0.30139253279118977</v>
      </c>
      <c r="CD40" s="54">
        <f t="shared" si="52"/>
        <v>0.30603835033032856</v>
      </c>
      <c r="CE40" s="54">
        <f t="shared" si="53"/>
        <v>0.31023781295386199</v>
      </c>
      <c r="CF40" s="54">
        <f t="shared" si="54"/>
        <v>0.30054967454445758</v>
      </c>
      <c r="CG40" s="54">
        <f t="shared" si="55"/>
        <v>0.29413209642703225</v>
      </c>
      <c r="CH40" s="54">
        <f t="shared" si="56"/>
        <v>0.30062553308946893</v>
      </c>
      <c r="CJ40" s="5">
        <f t="shared" si="143"/>
        <v>1996</v>
      </c>
      <c r="CK40" s="5" t="s">
        <v>32</v>
      </c>
      <c r="CL40" s="9">
        <f t="shared" si="57"/>
        <v>0.40897755610972569</v>
      </c>
      <c r="CM40" s="9">
        <f t="shared" si="58"/>
        <v>0.38988988988988993</v>
      </c>
      <c r="CN40" s="9">
        <f t="shared" si="59"/>
        <v>0.39390683269072757</v>
      </c>
      <c r="CO40" s="9">
        <f t="shared" si="60"/>
        <v>0.39749968108177069</v>
      </c>
      <c r="CP40" s="9">
        <f t="shared" si="61"/>
        <v>0.40362694300518143</v>
      </c>
      <c r="CQ40" s="9">
        <f t="shared" si="62"/>
        <v>0.40916551769417636</v>
      </c>
      <c r="CR40" s="9">
        <f t="shared" si="63"/>
        <v>0.39638805472138805</v>
      </c>
      <c r="CS40" s="9">
        <f t="shared" si="64"/>
        <v>0.38792405851229389</v>
      </c>
      <c r="CT40" s="9">
        <f t="shared" si="65"/>
        <v>0.39648810281206265</v>
      </c>
      <c r="CV40" s="5">
        <v>1996</v>
      </c>
      <c r="CW40" s="25" t="s">
        <v>37</v>
      </c>
      <c r="CX40" s="5">
        <f t="shared" si="144"/>
        <v>1.3371844244758235</v>
      </c>
      <c r="CZ40" s="5">
        <f t="shared" si="66"/>
        <v>1996</v>
      </c>
      <c r="DA40" s="30" t="s">
        <v>48</v>
      </c>
      <c r="DB40" s="9">
        <f t="shared" si="67"/>
        <v>0.54687841799011239</v>
      </c>
      <c r="DC40" s="9">
        <f t="shared" si="68"/>
        <v>0.52135468802135465</v>
      </c>
      <c r="DD40" s="9">
        <f t="shared" si="69"/>
        <v>0.52672608136864507</v>
      </c>
      <c r="DE40" s="9">
        <f t="shared" si="70"/>
        <v>0.53153038227665095</v>
      </c>
      <c r="DF40" s="9">
        <f t="shared" si="71"/>
        <v>0.53972366148531958</v>
      </c>
      <c r="DG40" s="9">
        <f t="shared" si="72"/>
        <v>0.54712975729323965</v>
      </c>
      <c r="DH40" s="9">
        <f t="shared" si="73"/>
        <v>0.53004393282171047</v>
      </c>
      <c r="DI40" s="9">
        <f t="shared" si="74"/>
        <v>0.51872600892208742</v>
      </c>
      <c r="DJ40" s="9">
        <f t="shared" si="75"/>
        <v>0.53017771557025917</v>
      </c>
      <c r="DL40" s="5">
        <f t="shared" si="76"/>
        <v>1996</v>
      </c>
      <c r="DM40" s="30" t="s">
        <v>32</v>
      </c>
      <c r="DN40" s="9">
        <f t="shared" si="77"/>
        <v>0.56510769858978283</v>
      </c>
      <c r="DO40" s="9">
        <f t="shared" si="78"/>
        <v>0.53873317762206652</v>
      </c>
      <c r="DP40" s="9">
        <f t="shared" si="79"/>
        <v>0.54428361741426656</v>
      </c>
      <c r="DQ40" s="9">
        <f t="shared" si="80"/>
        <v>0.5492480616858727</v>
      </c>
      <c r="DR40" s="9">
        <f t="shared" si="81"/>
        <v>0.5577144502014969</v>
      </c>
      <c r="DS40" s="9">
        <f t="shared" si="82"/>
        <v>0.56536741586968098</v>
      </c>
      <c r="DT40" s="9">
        <f t="shared" si="83"/>
        <v>0.54771206391576766</v>
      </c>
      <c r="DU40" s="9">
        <f t="shared" si="84"/>
        <v>0.53601687588615698</v>
      </c>
      <c r="DV40" s="9">
        <f t="shared" si="85"/>
        <v>0.54785030608926777</v>
      </c>
      <c r="DW40" s="9"/>
      <c r="DX40" s="5">
        <f t="shared" si="145"/>
        <v>1996</v>
      </c>
      <c r="DY40" s="35" t="s">
        <v>37</v>
      </c>
      <c r="DZ40" s="2">
        <f t="shared" si="146"/>
        <v>0.967741935483871</v>
      </c>
      <c r="EB40" s="5">
        <f t="shared" si="147"/>
        <v>1996</v>
      </c>
      <c r="EC40" s="30" t="s">
        <v>48</v>
      </c>
      <c r="ED40" s="9">
        <f t="shared" si="148"/>
        <v>0.54687841799011239</v>
      </c>
      <c r="EE40" s="9">
        <f t="shared" si="149"/>
        <v>0.52135468802135476</v>
      </c>
      <c r="EF40" s="9">
        <f t="shared" si="150"/>
        <v>0.52672608136864507</v>
      </c>
      <c r="EG40" s="9">
        <f t="shared" si="151"/>
        <v>0.53153038227665106</v>
      </c>
      <c r="EH40" s="9">
        <f t="shared" si="152"/>
        <v>0.53972366148531958</v>
      </c>
      <c r="EI40" s="9">
        <f t="shared" si="153"/>
        <v>0.54712975729323965</v>
      </c>
      <c r="EJ40" s="9">
        <f t="shared" si="154"/>
        <v>0.53004393282171069</v>
      </c>
      <c r="EK40" s="9">
        <f t="shared" si="155"/>
        <v>0.51872600892208742</v>
      </c>
      <c r="EL40" s="9">
        <f t="shared" si="156"/>
        <v>0.53017771557025917</v>
      </c>
      <c r="EN40" s="34">
        <v>1996</v>
      </c>
      <c r="EO40" s="30" t="s">
        <v>32</v>
      </c>
      <c r="EZ40" s="34">
        <v>1996</v>
      </c>
      <c r="FA40" s="35" t="s">
        <v>37</v>
      </c>
      <c r="FD40" s="34">
        <v>1996</v>
      </c>
      <c r="FE40" s="30" t="s">
        <v>48</v>
      </c>
      <c r="FF40" s="55">
        <f t="shared" si="86"/>
        <v>0.42237577928331282</v>
      </c>
      <c r="FG40" s="55">
        <f t="shared" si="87"/>
        <v>0.40698715548537284</v>
      </c>
      <c r="FH40" s="55">
        <f t="shared" si="88"/>
        <v>0.41025304407758711</v>
      </c>
      <c r="FI40" s="55">
        <f t="shared" si="89"/>
        <v>0.41316167842800244</v>
      </c>
      <c r="FJ40" s="55">
        <f t="shared" si="90"/>
        <v>0.41809515845806511</v>
      </c>
      <c r="FK40" s="55">
        <f t="shared" si="91"/>
        <v>0.42252568956192538</v>
      </c>
      <c r="FL40" s="55">
        <f t="shared" si="92"/>
        <v>0.4122629994633823</v>
      </c>
      <c r="FM40" s="55">
        <f t="shared" si="93"/>
        <v>0.4053834927841739</v>
      </c>
      <c r="FN40" s="55">
        <f t="shared" si="94"/>
        <v>0.41234392782331886</v>
      </c>
    </row>
    <row r="41" spans="1:170" x14ac:dyDescent="0.2">
      <c r="A41" s="66">
        <f>IAI_2020_smelting!A39</f>
        <v>35796</v>
      </c>
      <c r="B41" s="66">
        <f>IAI_2020_smelting!B39</f>
        <v>36161</v>
      </c>
      <c r="C41" s="5" t="str">
        <f>IAI_2020_smelting!C39</f>
        <v>DC</v>
      </c>
      <c r="D41" s="5" t="str">
        <f>IAI_2020_smelting!D39</f>
        <v>ND</v>
      </c>
      <c r="E41" s="5" t="str">
        <f>IAI_2020_smelting!E39</f>
        <v>ND</v>
      </c>
      <c r="F41" s="5" t="str">
        <f>IAI_2020_smelting!F39</f>
        <v>ND</v>
      </c>
      <c r="G41" s="5" t="str">
        <f>IAI_2020_smelting!G39</f>
        <v>ND</v>
      </c>
      <c r="H41" s="5" t="str">
        <f>IAI_2020_smelting!H39</f>
        <v>ND</v>
      </c>
      <c r="I41" s="5" t="str">
        <f>IAI_2020_smelting!I39</f>
        <v>ND</v>
      </c>
      <c r="J41" s="5" t="str">
        <f>IAI_2020_smelting!J39</f>
        <v>ND</v>
      </c>
      <c r="K41" s="5">
        <f>IAI_2020_smelting!K39</f>
        <v>14123</v>
      </c>
      <c r="L41" s="5" t="str">
        <f>IAI_2020_smelting!L39</f>
        <v>ND</v>
      </c>
      <c r="O41" s="5">
        <v>2017</v>
      </c>
      <c r="P41" s="5" t="s">
        <v>23</v>
      </c>
      <c r="Q41" s="5" t="s">
        <v>17</v>
      </c>
      <c r="R41" s="6">
        <f>D79</f>
        <v>13892</v>
      </c>
      <c r="S41" s="6">
        <f t="shared" ref="S41:Z41" si="162">E79</f>
        <v>14738</v>
      </c>
      <c r="T41" s="6">
        <f t="shared" si="162"/>
        <v>14751</v>
      </c>
      <c r="U41" s="6">
        <f t="shared" si="162"/>
        <v>15159</v>
      </c>
      <c r="V41" s="6">
        <f t="shared" si="162"/>
        <v>15141</v>
      </c>
      <c r="W41" s="6">
        <f t="shared" si="162"/>
        <v>14624</v>
      </c>
      <c r="X41" s="6">
        <f t="shared" si="162"/>
        <v>15252</v>
      </c>
      <c r="Y41" s="6">
        <f t="shared" si="162"/>
        <v>13579</v>
      </c>
      <c r="Z41" s="6">
        <f t="shared" si="162"/>
        <v>14161</v>
      </c>
      <c r="AC41" s="5">
        <v>1997</v>
      </c>
      <c r="AD41" s="5" t="s">
        <v>31</v>
      </c>
      <c r="AE41" s="5" t="s">
        <v>23</v>
      </c>
      <c r="AF41" s="18">
        <f t="shared" si="116"/>
        <v>15132</v>
      </c>
      <c r="AG41" s="18">
        <f t="shared" si="117"/>
        <v>15985</v>
      </c>
      <c r="AH41" s="18">
        <f t="shared" si="118"/>
        <v>15765</v>
      </c>
      <c r="AI41" s="18">
        <f t="shared" si="119"/>
        <v>15654</v>
      </c>
      <c r="AJ41" s="18">
        <f t="shared" si="120"/>
        <v>15619</v>
      </c>
      <c r="AK41" s="18">
        <f t="shared" si="121"/>
        <v>15187</v>
      </c>
      <c r="AL41" s="19">
        <f t="shared" si="6"/>
        <v>15722.950819672131</v>
      </c>
      <c r="AM41" s="18">
        <f t="shared" si="160"/>
        <v>15858</v>
      </c>
      <c r="AN41" s="18">
        <f t="shared" si="122"/>
        <v>15711</v>
      </c>
      <c r="AO41" s="18"/>
      <c r="AP41" s="5">
        <v>1997</v>
      </c>
      <c r="AQ41" s="56" t="s">
        <v>87</v>
      </c>
      <c r="AR41" s="53">
        <f t="shared" si="134"/>
        <v>54.475200000000001</v>
      </c>
      <c r="AS41" s="53">
        <f t="shared" si="135"/>
        <v>57.545999999999999</v>
      </c>
      <c r="AT41" s="53">
        <f t="shared" si="136"/>
        <v>56.753999999999998</v>
      </c>
      <c r="AU41" s="53">
        <f t="shared" si="137"/>
        <v>56.354399999999998</v>
      </c>
      <c r="AV41" s="53">
        <f t="shared" si="138"/>
        <v>56.228400000000001</v>
      </c>
      <c r="AW41" s="53">
        <f t="shared" si="139"/>
        <v>54.673200000000001</v>
      </c>
      <c r="AX41" s="53">
        <f t="shared" si="140"/>
        <v>56.602622950819672</v>
      </c>
      <c r="AY41" s="53">
        <f t="shared" si="141"/>
        <v>57.088799999999999</v>
      </c>
      <c r="AZ41" s="53">
        <f t="shared" si="142"/>
        <v>56.559599999999996</v>
      </c>
      <c r="BA41" s="18"/>
      <c r="BB41" s="29">
        <f>Balomenos_2011!$B$13</f>
        <v>0.8</v>
      </c>
      <c r="BC41" s="29">
        <f>Balomenos_2011!$B$16</f>
        <v>15.37</v>
      </c>
      <c r="BD41" s="23">
        <f>Balomenos_2011!$B$2</f>
        <v>30</v>
      </c>
      <c r="BE41" s="23">
        <f>Obaidat_2018!$X$6/1000</f>
        <v>22.435200000000002</v>
      </c>
      <c r="BF41" s="34">
        <f>ChemEnergy!$B$2</f>
        <v>31</v>
      </c>
      <c r="BG41" s="34"/>
      <c r="BH41" s="34">
        <v>1997</v>
      </c>
      <c r="BI41" s="53" t="s">
        <v>32</v>
      </c>
      <c r="BJ41" s="54">
        <f t="shared" si="39"/>
        <v>0.41184245307956652</v>
      </c>
      <c r="BK41" s="54">
        <f t="shared" si="40"/>
        <v>0.38986549890522371</v>
      </c>
      <c r="BL41" s="54">
        <f t="shared" si="41"/>
        <v>0.39530605772280375</v>
      </c>
      <c r="BM41" s="54">
        <f t="shared" si="42"/>
        <v>0.39810910949278144</v>
      </c>
      <c r="BN41" s="54">
        <f t="shared" si="43"/>
        <v>0.39900121646712339</v>
      </c>
      <c r="BO41" s="54">
        <f t="shared" si="44"/>
        <v>0.41035095805623234</v>
      </c>
      <c r="BP41" s="54">
        <f t="shared" si="45"/>
        <v>0.39636325722031074</v>
      </c>
      <c r="BQ41" s="54">
        <f t="shared" si="46"/>
        <v>0.39298776642704003</v>
      </c>
      <c r="BR41" s="54">
        <f t="shared" si="47"/>
        <v>0.39666475717650063</v>
      </c>
      <c r="BS41" s="34"/>
      <c r="BT41" s="34">
        <v>1997</v>
      </c>
      <c r="BU41" s="36" t="s">
        <v>37</v>
      </c>
      <c r="BV41" s="48">
        <f>1-(298.15/Obaidat_2018!$W$9)</f>
        <v>0.75822081660787422</v>
      </c>
      <c r="BW41" s="34"/>
      <c r="BX41" s="34">
        <v>1997</v>
      </c>
      <c r="BY41" s="30" t="s">
        <v>48</v>
      </c>
      <c r="BZ41" s="54">
        <f t="shared" si="48"/>
        <v>0.31226752108777905</v>
      </c>
      <c r="CA41" s="54">
        <f t="shared" si="49"/>
        <v>0.29560413694715498</v>
      </c>
      <c r="CB41" s="54">
        <f t="shared" si="50"/>
        <v>0.29972928189662373</v>
      </c>
      <c r="CC41" s="54">
        <f t="shared" si="51"/>
        <v>0.30185461409865033</v>
      </c>
      <c r="CD41" s="54">
        <f t="shared" si="52"/>
        <v>0.30253102817723748</v>
      </c>
      <c r="CE41" s="54">
        <f t="shared" si="53"/>
        <v>0.31113663851322004</v>
      </c>
      <c r="CF41" s="54">
        <f t="shared" si="54"/>
        <v>0.30053087256294092</v>
      </c>
      <c r="CG41" s="54">
        <f t="shared" si="55"/>
        <v>0.29797150517721482</v>
      </c>
      <c r="CH41" s="54">
        <f t="shared" si="56"/>
        <v>0.30075947610593046</v>
      </c>
      <c r="CJ41" s="5">
        <f t="shared" si="143"/>
        <v>1997</v>
      </c>
      <c r="CK41" s="5" t="s">
        <v>32</v>
      </c>
      <c r="CL41" s="9">
        <f t="shared" si="57"/>
        <v>0.41184245307956652</v>
      </c>
      <c r="CM41" s="9">
        <f t="shared" si="58"/>
        <v>0.38986549890522371</v>
      </c>
      <c r="CN41" s="9">
        <f t="shared" si="59"/>
        <v>0.39530605772280375</v>
      </c>
      <c r="CO41" s="9">
        <f t="shared" si="60"/>
        <v>0.39810910949278144</v>
      </c>
      <c r="CP41" s="9">
        <f t="shared" si="61"/>
        <v>0.39900121646712339</v>
      </c>
      <c r="CQ41" s="9">
        <f t="shared" si="62"/>
        <v>0.41035095805623234</v>
      </c>
      <c r="CR41" s="9">
        <f t="shared" si="63"/>
        <v>0.39636325722031074</v>
      </c>
      <c r="CS41" s="9">
        <f t="shared" si="64"/>
        <v>0.39298776642704003</v>
      </c>
      <c r="CT41" s="9">
        <f t="shared" si="65"/>
        <v>0.39666475717650063</v>
      </c>
      <c r="CV41" s="5">
        <v>1997</v>
      </c>
      <c r="CW41" s="25" t="s">
        <v>37</v>
      </c>
      <c r="CX41" s="5">
        <f t="shared" si="144"/>
        <v>1.3371844244758235</v>
      </c>
      <c r="CZ41" s="5">
        <f t="shared" si="66"/>
        <v>1997</v>
      </c>
      <c r="DA41" s="30" t="s">
        <v>48</v>
      </c>
      <c r="DB41" s="9">
        <f t="shared" si="67"/>
        <v>0.55070931359591146</v>
      </c>
      <c r="DC41" s="9">
        <f t="shared" si="68"/>
        <v>0.5213220727765614</v>
      </c>
      <c r="DD41" s="9">
        <f t="shared" si="69"/>
        <v>0.52859710328787402</v>
      </c>
      <c r="DE41" s="9">
        <f t="shared" si="70"/>
        <v>0.53234530045568762</v>
      </c>
      <c r="DF41" s="9">
        <f t="shared" si="71"/>
        <v>0.53353821200674389</v>
      </c>
      <c r="DG41" s="9">
        <f t="shared" si="72"/>
        <v>0.54871490968152581</v>
      </c>
      <c r="DH41" s="9">
        <f t="shared" si="73"/>
        <v>0.53001077398950402</v>
      </c>
      <c r="DI41" s="9">
        <f t="shared" si="74"/>
        <v>0.52549712027578088</v>
      </c>
      <c r="DJ41" s="9">
        <f t="shared" si="75"/>
        <v>0.53041393503490131</v>
      </c>
      <c r="DL41" s="5">
        <f t="shared" si="76"/>
        <v>1997</v>
      </c>
      <c r="DM41" s="30" t="s">
        <v>32</v>
      </c>
      <c r="DN41" s="9">
        <f t="shared" si="77"/>
        <v>0.56906629071577519</v>
      </c>
      <c r="DO41" s="9">
        <f t="shared" si="78"/>
        <v>0.53869947520244676</v>
      </c>
      <c r="DP41" s="9">
        <f t="shared" si="79"/>
        <v>0.54621700673080309</v>
      </c>
      <c r="DQ41" s="9">
        <f t="shared" si="80"/>
        <v>0.55009014380421051</v>
      </c>
      <c r="DR41" s="9">
        <f t="shared" si="81"/>
        <v>0.55132281907363534</v>
      </c>
      <c r="DS41" s="9">
        <f t="shared" si="82"/>
        <v>0.56700540667091004</v>
      </c>
      <c r="DT41" s="9">
        <f t="shared" si="83"/>
        <v>0.54767779978915421</v>
      </c>
      <c r="DU41" s="9">
        <f t="shared" si="84"/>
        <v>0.54301369095164032</v>
      </c>
      <c r="DV41" s="9">
        <f t="shared" si="85"/>
        <v>0.54809439953606465</v>
      </c>
      <c r="DW41" s="9"/>
      <c r="DX41" s="5">
        <f t="shared" si="145"/>
        <v>1997</v>
      </c>
      <c r="DY41" s="35" t="s">
        <v>37</v>
      </c>
      <c r="DZ41" s="2">
        <f t="shared" si="146"/>
        <v>0.967741935483871</v>
      </c>
      <c r="EB41" s="5">
        <f t="shared" si="147"/>
        <v>1997</v>
      </c>
      <c r="EC41" s="30" t="s">
        <v>48</v>
      </c>
      <c r="ED41" s="9">
        <f t="shared" si="148"/>
        <v>0.55070931359591146</v>
      </c>
      <c r="EE41" s="9">
        <f t="shared" si="149"/>
        <v>0.5213220727765614</v>
      </c>
      <c r="EF41" s="9">
        <f t="shared" si="150"/>
        <v>0.52859710328787402</v>
      </c>
      <c r="EG41" s="9">
        <f t="shared" si="151"/>
        <v>0.53234530045568762</v>
      </c>
      <c r="EH41" s="9">
        <f t="shared" si="152"/>
        <v>0.53353821200674389</v>
      </c>
      <c r="EI41" s="9">
        <f t="shared" si="153"/>
        <v>0.54871490968152581</v>
      </c>
      <c r="EJ41" s="9">
        <f t="shared" si="154"/>
        <v>0.53001077398950414</v>
      </c>
      <c r="EK41" s="9">
        <f t="shared" si="155"/>
        <v>0.52549712027578099</v>
      </c>
      <c r="EL41" s="9">
        <f t="shared" si="156"/>
        <v>0.53041393503490131</v>
      </c>
      <c r="EN41" s="34">
        <v>1997</v>
      </c>
      <c r="EO41" s="30" t="s">
        <v>32</v>
      </c>
      <c r="EZ41" s="34">
        <v>1997</v>
      </c>
      <c r="FA41" s="35" t="s">
        <v>37</v>
      </c>
      <c r="FD41" s="34">
        <v>1997</v>
      </c>
      <c r="FE41" s="30" t="s">
        <v>48</v>
      </c>
      <c r="FF41" s="55">
        <f t="shared" si="86"/>
        <v>0.42465730155764297</v>
      </c>
      <c r="FG41" s="55">
        <f t="shared" si="87"/>
        <v>0.40696727983070163</v>
      </c>
      <c r="FH41" s="55">
        <f t="shared" si="88"/>
        <v>0.41138719763040976</v>
      </c>
      <c r="FI41" s="55">
        <f t="shared" si="89"/>
        <v>0.41365388751923493</v>
      </c>
      <c r="FJ41" s="55">
        <f t="shared" si="90"/>
        <v>0.41437379831598492</v>
      </c>
      <c r="FK41" s="55">
        <f t="shared" si="91"/>
        <v>0.42347042482553021</v>
      </c>
      <c r="FL41" s="55">
        <f t="shared" si="92"/>
        <v>0.41224293949490104</v>
      </c>
      <c r="FM41" s="55">
        <f t="shared" si="93"/>
        <v>0.40950711723369754</v>
      </c>
      <c r="FN41" s="55">
        <f t="shared" si="94"/>
        <v>0.41248680042238656</v>
      </c>
    </row>
    <row r="42" spans="1:170" x14ac:dyDescent="0.2">
      <c r="A42" s="66">
        <f>IAI_2020_smelting!A40</f>
        <v>36161</v>
      </c>
      <c r="B42" s="66">
        <f>IAI_2020_smelting!B40</f>
        <v>36526</v>
      </c>
      <c r="C42" s="5" t="str">
        <f>IAI_2020_smelting!C40</f>
        <v>AC</v>
      </c>
      <c r="D42" s="5">
        <f>IAI_2020_smelting!D40</f>
        <v>15024</v>
      </c>
      <c r="E42" s="5">
        <f>IAI_2020_smelting!E40</f>
        <v>15371</v>
      </c>
      <c r="F42" s="5">
        <f>IAI_2020_smelting!F40</f>
        <v>15323</v>
      </c>
      <c r="G42" s="5">
        <f>IAI_2020_smelting!G40</f>
        <v>15340</v>
      </c>
      <c r="H42" s="5">
        <f>IAI_2020_smelting!H40</f>
        <v>15193</v>
      </c>
      <c r="I42" s="5">
        <f>IAI_2020_smelting!I40</f>
        <v>14852</v>
      </c>
      <c r="J42" s="5" t="str">
        <f>IAI_2020_smelting!J40</f>
        <v>ND</v>
      </c>
      <c r="K42" s="5">
        <f>IAI_2020_smelting!K40</f>
        <v>15603</v>
      </c>
      <c r="L42" s="5">
        <f>IAI_2020_smelting!L40</f>
        <v>15282</v>
      </c>
      <c r="O42" s="5">
        <v>2018</v>
      </c>
      <c r="P42" s="5" t="s">
        <v>23</v>
      </c>
      <c r="Q42" s="5" t="s">
        <v>17</v>
      </c>
      <c r="R42" s="6">
        <f>D81</f>
        <v>14512</v>
      </c>
      <c r="S42" s="6">
        <f t="shared" ref="S42:Z42" si="163">E81</f>
        <v>14927</v>
      </c>
      <c r="T42" s="6">
        <f t="shared" si="163"/>
        <v>14914</v>
      </c>
      <c r="U42" s="6">
        <f t="shared" si="163"/>
        <v>15919</v>
      </c>
      <c r="V42" s="6">
        <f t="shared" si="163"/>
        <v>15468</v>
      </c>
      <c r="W42" s="6">
        <f t="shared" si="163"/>
        <v>14517</v>
      </c>
      <c r="X42" s="6">
        <f t="shared" si="163"/>
        <v>15094</v>
      </c>
      <c r="Y42" s="6">
        <f t="shared" si="163"/>
        <v>13555</v>
      </c>
      <c r="Z42" s="6">
        <f t="shared" si="163"/>
        <v>14221</v>
      </c>
      <c r="AC42" s="5">
        <v>1998</v>
      </c>
      <c r="AD42" s="5" t="s">
        <v>31</v>
      </c>
      <c r="AE42" s="5" t="s">
        <v>23</v>
      </c>
      <c r="AF42" s="18">
        <f t="shared" si="116"/>
        <v>15084</v>
      </c>
      <c r="AG42" s="18">
        <f t="shared" si="117"/>
        <v>15940</v>
      </c>
      <c r="AH42" s="18">
        <f t="shared" si="118"/>
        <v>15831</v>
      </c>
      <c r="AI42" s="18">
        <f t="shared" si="119"/>
        <v>15958</v>
      </c>
      <c r="AJ42" s="18">
        <f t="shared" si="120"/>
        <v>15548</v>
      </c>
      <c r="AK42" s="18">
        <f t="shared" si="121"/>
        <v>15259</v>
      </c>
      <c r="AL42" s="19">
        <f t="shared" si="6"/>
        <v>15678.688524590163</v>
      </c>
      <c r="AM42" s="18">
        <f t="shared" si="160"/>
        <v>15473</v>
      </c>
      <c r="AN42" s="18">
        <f t="shared" si="122"/>
        <v>15679</v>
      </c>
      <c r="AO42" s="18"/>
      <c r="AP42" s="5">
        <v>1998</v>
      </c>
      <c r="AQ42" s="56" t="s">
        <v>87</v>
      </c>
      <c r="AR42" s="53">
        <f t="shared" si="134"/>
        <v>54.302399999999999</v>
      </c>
      <c r="AS42" s="53">
        <f t="shared" si="135"/>
        <v>57.384</v>
      </c>
      <c r="AT42" s="53">
        <f t="shared" si="136"/>
        <v>56.991599999999998</v>
      </c>
      <c r="AU42" s="53">
        <f t="shared" si="137"/>
        <v>57.448799999999999</v>
      </c>
      <c r="AV42" s="53">
        <f t="shared" si="138"/>
        <v>55.972799999999999</v>
      </c>
      <c r="AW42" s="53">
        <f t="shared" si="139"/>
        <v>54.932400000000001</v>
      </c>
      <c r="AX42" s="53">
        <f t="shared" si="140"/>
        <v>56.443278688524586</v>
      </c>
      <c r="AY42" s="53">
        <f t="shared" si="141"/>
        <v>55.702799999999996</v>
      </c>
      <c r="AZ42" s="53">
        <f t="shared" si="142"/>
        <v>56.444400000000002</v>
      </c>
      <c r="BA42" s="18"/>
      <c r="BB42" s="29">
        <f>Balomenos_2011!$B$13</f>
        <v>0.8</v>
      </c>
      <c r="BC42" s="29">
        <f>Balomenos_2011!$B$16</f>
        <v>15.37</v>
      </c>
      <c r="BD42" s="23">
        <f>Balomenos_2011!$B$2</f>
        <v>30</v>
      </c>
      <c r="BE42" s="23">
        <f>Obaidat_2018!$X$6/1000</f>
        <v>22.435200000000002</v>
      </c>
      <c r="BF42" s="34">
        <f>ChemEnergy!$B$2</f>
        <v>31</v>
      </c>
      <c r="BG42" s="34"/>
      <c r="BH42" s="34">
        <v>1998</v>
      </c>
      <c r="BI42" s="53" t="s">
        <v>32</v>
      </c>
      <c r="BJ42" s="54">
        <f t="shared" si="39"/>
        <v>0.41315300981172109</v>
      </c>
      <c r="BK42" s="54">
        <f t="shared" si="40"/>
        <v>0.39096612296110417</v>
      </c>
      <c r="BL42" s="54">
        <f t="shared" si="41"/>
        <v>0.39365801275977519</v>
      </c>
      <c r="BM42" s="54">
        <f t="shared" si="42"/>
        <v>0.39052512846221338</v>
      </c>
      <c r="BN42" s="54">
        <f t="shared" si="43"/>
        <v>0.400823257010548</v>
      </c>
      <c r="BO42" s="54">
        <f t="shared" si="44"/>
        <v>0.40841470607510322</v>
      </c>
      <c r="BP42" s="54">
        <f t="shared" si="45"/>
        <v>0.39748222501045594</v>
      </c>
      <c r="BQ42" s="54">
        <f t="shared" si="46"/>
        <v>0.40276610870548701</v>
      </c>
      <c r="BR42" s="54">
        <f t="shared" si="47"/>
        <v>0.39747432871994387</v>
      </c>
      <c r="BS42" s="34"/>
      <c r="BT42" s="34">
        <v>1998</v>
      </c>
      <c r="BU42" s="36" t="s">
        <v>37</v>
      </c>
      <c r="BV42" s="48">
        <f>1-(298.15/Obaidat_2018!$W$9)</f>
        <v>0.75822081660787422</v>
      </c>
      <c r="BW42" s="34"/>
      <c r="BX42" s="34">
        <v>1998</v>
      </c>
      <c r="BY42" s="30" t="s">
        <v>48</v>
      </c>
      <c r="BZ42" s="54">
        <f t="shared" si="48"/>
        <v>0.31326121248344424</v>
      </c>
      <c r="CA42" s="54">
        <f t="shared" si="49"/>
        <v>0.29643865301758299</v>
      </c>
      <c r="CB42" s="54">
        <f t="shared" si="50"/>
        <v>0.29847969989894974</v>
      </c>
      <c r="CC42" s="54">
        <f t="shared" si="51"/>
        <v>0.29610428180851439</v>
      </c>
      <c r="CD42" s="54">
        <f t="shared" si="52"/>
        <v>0.30391253724596556</v>
      </c>
      <c r="CE42" s="54">
        <f t="shared" si="53"/>
        <v>0.30966853195492972</v>
      </c>
      <c r="CF42" s="54">
        <f t="shared" si="54"/>
        <v>0.30137929723454271</v>
      </c>
      <c r="CG42" s="54">
        <f t="shared" si="55"/>
        <v>0.30538564784465022</v>
      </c>
      <c r="CH42" s="54">
        <f t="shared" si="56"/>
        <v>0.30137331010270246</v>
      </c>
      <c r="CJ42" s="5">
        <f t="shared" si="143"/>
        <v>1998</v>
      </c>
      <c r="CK42" s="5" t="s">
        <v>32</v>
      </c>
      <c r="CL42" s="9">
        <f t="shared" si="57"/>
        <v>0.41315300981172109</v>
      </c>
      <c r="CM42" s="9">
        <f t="shared" si="58"/>
        <v>0.39096612296110417</v>
      </c>
      <c r="CN42" s="9">
        <f t="shared" si="59"/>
        <v>0.39365801275977519</v>
      </c>
      <c r="CO42" s="9">
        <f t="shared" si="60"/>
        <v>0.39052512846221338</v>
      </c>
      <c r="CP42" s="9">
        <f t="shared" si="61"/>
        <v>0.400823257010548</v>
      </c>
      <c r="CQ42" s="9">
        <f t="shared" si="62"/>
        <v>0.40841470607510322</v>
      </c>
      <c r="CR42" s="9">
        <f t="shared" si="63"/>
        <v>0.39748222501045594</v>
      </c>
      <c r="CS42" s="9">
        <f t="shared" si="64"/>
        <v>0.40276610870548701</v>
      </c>
      <c r="CT42" s="9">
        <f t="shared" si="65"/>
        <v>0.39747432871994387</v>
      </c>
      <c r="CV42" s="5">
        <v>1998</v>
      </c>
      <c r="CW42" s="25" t="s">
        <v>37</v>
      </c>
      <c r="CX42" s="5">
        <f t="shared" si="144"/>
        <v>1.3371844244758235</v>
      </c>
      <c r="CZ42" s="5">
        <f t="shared" si="66"/>
        <v>1998</v>
      </c>
      <c r="DA42" s="30" t="s">
        <v>48</v>
      </c>
      <c r="DB42" s="9">
        <f t="shared" si="67"/>
        <v>0.5524617696455405</v>
      </c>
      <c r="DC42" s="9">
        <f t="shared" si="68"/>
        <v>0.52279381012128812</v>
      </c>
      <c r="DD42" s="9">
        <f t="shared" si="69"/>
        <v>0.52639336323247643</v>
      </c>
      <c r="DE42" s="9">
        <f t="shared" si="70"/>
        <v>0.52220411914609188</v>
      </c>
      <c r="DF42" s="9">
        <f t="shared" si="71"/>
        <v>0.53597461624217468</v>
      </c>
      <c r="DG42" s="9">
        <f t="shared" si="72"/>
        <v>0.54612578369049958</v>
      </c>
      <c r="DH42" s="9">
        <f t="shared" si="73"/>
        <v>0.53150704028997631</v>
      </c>
      <c r="DI42" s="9">
        <f t="shared" si="74"/>
        <v>0.53857256726771363</v>
      </c>
      <c r="DJ42" s="9">
        <f t="shared" si="75"/>
        <v>0.53149648149329243</v>
      </c>
      <c r="DL42" s="5">
        <f t="shared" si="76"/>
        <v>1998</v>
      </c>
      <c r="DM42" s="30" t="s">
        <v>32</v>
      </c>
      <c r="DN42" s="9">
        <f t="shared" si="77"/>
        <v>0.57087716196705851</v>
      </c>
      <c r="DO42" s="9">
        <f t="shared" si="78"/>
        <v>0.54022027045866439</v>
      </c>
      <c r="DP42" s="9">
        <f t="shared" si="79"/>
        <v>0.54393980867355896</v>
      </c>
      <c r="DQ42" s="9">
        <f t="shared" si="80"/>
        <v>0.53961092311762826</v>
      </c>
      <c r="DR42" s="9">
        <f t="shared" si="81"/>
        <v>0.55384043678358064</v>
      </c>
      <c r="DS42" s="9">
        <f t="shared" si="82"/>
        <v>0.5643299764801829</v>
      </c>
      <c r="DT42" s="9">
        <f t="shared" si="83"/>
        <v>0.5492239416329755</v>
      </c>
      <c r="DU42" s="9">
        <f t="shared" si="84"/>
        <v>0.55652498617663748</v>
      </c>
      <c r="DV42" s="9">
        <f t="shared" si="85"/>
        <v>0.54921303087640228</v>
      </c>
      <c r="DW42" s="9"/>
      <c r="DX42" s="5">
        <f t="shared" si="145"/>
        <v>1998</v>
      </c>
      <c r="DY42" s="35" t="s">
        <v>37</v>
      </c>
      <c r="DZ42" s="2">
        <f t="shared" si="146"/>
        <v>0.967741935483871</v>
      </c>
      <c r="EB42" s="5">
        <f t="shared" si="147"/>
        <v>1998</v>
      </c>
      <c r="EC42" s="30" t="s">
        <v>48</v>
      </c>
      <c r="ED42" s="9">
        <f t="shared" si="148"/>
        <v>0.5524617696455405</v>
      </c>
      <c r="EE42" s="9">
        <f t="shared" si="149"/>
        <v>0.52279381012128812</v>
      </c>
      <c r="EF42" s="9">
        <f t="shared" si="150"/>
        <v>0.52639336323247643</v>
      </c>
      <c r="EG42" s="9">
        <f t="shared" si="151"/>
        <v>0.52220411914609188</v>
      </c>
      <c r="EH42" s="9">
        <f t="shared" si="152"/>
        <v>0.5359746162421748</v>
      </c>
      <c r="EI42" s="9">
        <f t="shared" si="153"/>
        <v>0.54612578369049958</v>
      </c>
      <c r="EJ42" s="9">
        <f t="shared" si="154"/>
        <v>0.53150704028997631</v>
      </c>
      <c r="EK42" s="9">
        <f t="shared" si="155"/>
        <v>0.53857256726771374</v>
      </c>
      <c r="EL42" s="9">
        <f t="shared" si="156"/>
        <v>0.53149648149329254</v>
      </c>
      <c r="EN42" s="34">
        <v>1998</v>
      </c>
      <c r="EO42" s="30" t="s">
        <v>32</v>
      </c>
      <c r="EZ42" s="34">
        <v>1998</v>
      </c>
      <c r="FA42" s="35" t="s">
        <v>37</v>
      </c>
      <c r="FD42" s="34">
        <v>1998</v>
      </c>
      <c r="FE42" s="30" t="s">
        <v>48</v>
      </c>
      <c r="FF42" s="55">
        <f t="shared" si="86"/>
        <v>0.42569857135559458</v>
      </c>
      <c r="FG42" s="55">
        <f t="shared" si="87"/>
        <v>0.4078636104086793</v>
      </c>
      <c r="FH42" s="55">
        <f t="shared" si="88"/>
        <v>0.41005117438656347</v>
      </c>
      <c r="FI42" s="55">
        <f t="shared" si="89"/>
        <v>0.40750460480203432</v>
      </c>
      <c r="FJ42" s="55">
        <f t="shared" si="90"/>
        <v>0.41584191353814937</v>
      </c>
      <c r="FK42" s="55">
        <f t="shared" si="91"/>
        <v>0.42192668601903732</v>
      </c>
      <c r="FL42" s="55">
        <f t="shared" si="92"/>
        <v>0.41314757495919324</v>
      </c>
      <c r="FM42" s="55">
        <f t="shared" si="93"/>
        <v>0.41740408054229139</v>
      </c>
      <c r="FN42" s="55">
        <f t="shared" si="94"/>
        <v>0.41314119513484926</v>
      </c>
    </row>
    <row r="43" spans="1:170" x14ac:dyDescent="0.2">
      <c r="A43" s="66">
        <f>IAI_2020_smelting!A41</f>
        <v>36161</v>
      </c>
      <c r="B43" s="66">
        <f>IAI_2020_smelting!B41</f>
        <v>36526</v>
      </c>
      <c r="C43" s="5" t="str">
        <f>IAI_2020_smelting!C41</f>
        <v>DC</v>
      </c>
      <c r="D43" s="5" t="str">
        <f>IAI_2020_smelting!D41</f>
        <v>ND</v>
      </c>
      <c r="E43" s="5" t="str">
        <f>IAI_2020_smelting!E41</f>
        <v>ND</v>
      </c>
      <c r="F43" s="5" t="str">
        <f>IAI_2020_smelting!F41</f>
        <v>ND</v>
      </c>
      <c r="G43" s="5" t="str">
        <f>IAI_2020_smelting!G41</f>
        <v>ND</v>
      </c>
      <c r="H43" s="5" t="str">
        <f>IAI_2020_smelting!H41</f>
        <v>ND</v>
      </c>
      <c r="I43" s="5" t="str">
        <f>IAI_2020_smelting!I41</f>
        <v>ND</v>
      </c>
      <c r="J43" s="5" t="str">
        <f>IAI_2020_smelting!J41</f>
        <v>ND</v>
      </c>
      <c r="K43" s="5">
        <f>IAI_2020_smelting!K41</f>
        <v>14342</v>
      </c>
      <c r="L43" s="5" t="str">
        <f>IAI_2020_smelting!L41</f>
        <v>ND</v>
      </c>
      <c r="O43" s="5">
        <v>2019</v>
      </c>
      <c r="P43" s="5" t="s">
        <v>23</v>
      </c>
      <c r="Q43" s="5" t="s">
        <v>17</v>
      </c>
      <c r="R43" s="6">
        <f>D83</f>
        <v>14527</v>
      </c>
      <c r="S43" s="6">
        <f t="shared" ref="S43:Z43" si="164">E83</f>
        <v>15499</v>
      </c>
      <c r="T43" s="6">
        <f t="shared" si="164"/>
        <v>14900</v>
      </c>
      <c r="U43" s="6">
        <f t="shared" si="164"/>
        <v>15510</v>
      </c>
      <c r="V43" s="6">
        <f t="shared" si="164"/>
        <v>15474</v>
      </c>
      <c r="W43" s="6">
        <f t="shared" si="164"/>
        <v>14501</v>
      </c>
      <c r="X43" s="6">
        <f t="shared" si="164"/>
        <v>15126</v>
      </c>
      <c r="Y43" s="6">
        <f t="shared" si="164"/>
        <v>13531</v>
      </c>
      <c r="Z43" s="6">
        <f t="shared" si="164"/>
        <v>14255</v>
      </c>
      <c r="AC43" s="5">
        <v>1999</v>
      </c>
      <c r="AD43" s="5" t="s">
        <v>31</v>
      </c>
      <c r="AE43" s="5" t="s">
        <v>23</v>
      </c>
      <c r="AF43" s="18">
        <f t="shared" si="116"/>
        <v>15024</v>
      </c>
      <c r="AG43" s="18">
        <f t="shared" si="117"/>
        <v>15371</v>
      </c>
      <c r="AH43" s="18">
        <f t="shared" si="118"/>
        <v>15323</v>
      </c>
      <c r="AI43" s="18">
        <f t="shared" si="119"/>
        <v>15340</v>
      </c>
      <c r="AJ43" s="18">
        <f t="shared" si="120"/>
        <v>15193</v>
      </c>
      <c r="AK43" s="18">
        <f t="shared" si="121"/>
        <v>14852</v>
      </c>
      <c r="AL43" s="19">
        <f t="shared" si="6"/>
        <v>15119.016393442624</v>
      </c>
      <c r="AM43" s="18">
        <f t="shared" si="160"/>
        <v>15603</v>
      </c>
      <c r="AN43" s="18">
        <f t="shared" si="122"/>
        <v>15282</v>
      </c>
      <c r="AO43" s="18"/>
      <c r="AP43" s="5">
        <v>1999</v>
      </c>
      <c r="AQ43" s="56" t="s">
        <v>87</v>
      </c>
      <c r="AR43" s="53">
        <f t="shared" si="134"/>
        <v>54.086399999999998</v>
      </c>
      <c r="AS43" s="53">
        <f t="shared" si="135"/>
        <v>55.335599999999999</v>
      </c>
      <c r="AT43" s="53">
        <f t="shared" si="136"/>
        <v>55.162799999999997</v>
      </c>
      <c r="AU43" s="53">
        <f t="shared" si="137"/>
        <v>55.223999999999997</v>
      </c>
      <c r="AV43" s="53">
        <f t="shared" si="138"/>
        <v>54.694800000000001</v>
      </c>
      <c r="AW43" s="53">
        <f t="shared" si="139"/>
        <v>53.467199999999998</v>
      </c>
      <c r="AX43" s="53">
        <f t="shared" si="140"/>
        <v>54.428459016393447</v>
      </c>
      <c r="AY43" s="53">
        <f t="shared" si="141"/>
        <v>56.1708</v>
      </c>
      <c r="AZ43" s="53">
        <f t="shared" si="142"/>
        <v>55.0152</v>
      </c>
      <c r="BA43" s="18"/>
      <c r="BB43" s="29">
        <f>Balomenos_2011!$B$13</f>
        <v>0.8</v>
      </c>
      <c r="BC43" s="29">
        <f>Balomenos_2011!$B$16</f>
        <v>15.37</v>
      </c>
      <c r="BD43" s="23">
        <f>Balomenos_2011!$B$2</f>
        <v>30</v>
      </c>
      <c r="BE43" s="23">
        <f>Obaidat_2018!$X$6/1000</f>
        <v>22.435200000000002</v>
      </c>
      <c r="BF43" s="34">
        <f>ChemEnergy!$B$2</f>
        <v>31</v>
      </c>
      <c r="BG43" s="34"/>
      <c r="BH43" s="34">
        <v>1999</v>
      </c>
      <c r="BI43" s="53" t="s">
        <v>32</v>
      </c>
      <c r="BJ43" s="54">
        <f t="shared" si="39"/>
        <v>0.41480298189563369</v>
      </c>
      <c r="BK43" s="54">
        <f t="shared" si="40"/>
        <v>0.40543881334981463</v>
      </c>
      <c r="BL43" s="54">
        <f t="shared" si="41"/>
        <v>0.40670886902042686</v>
      </c>
      <c r="BM43" s="54">
        <f t="shared" si="42"/>
        <v>0.40625814863103005</v>
      </c>
      <c r="BN43" s="54">
        <f t="shared" si="43"/>
        <v>0.41018890278417697</v>
      </c>
      <c r="BO43" s="54">
        <f t="shared" si="44"/>
        <v>0.41960678696471859</v>
      </c>
      <c r="BP43" s="54">
        <f t="shared" si="45"/>
        <v>0.41219612690564483</v>
      </c>
      <c r="BQ43" s="54">
        <f t="shared" si="46"/>
        <v>0.3994103698006794</v>
      </c>
      <c r="BR43" s="54">
        <f t="shared" si="47"/>
        <v>0.4078000261745845</v>
      </c>
      <c r="BS43" s="34"/>
      <c r="BT43" s="34">
        <v>1999</v>
      </c>
      <c r="BU43" s="36" t="s">
        <v>37</v>
      </c>
      <c r="BV43" s="48">
        <f>1-(298.15/Obaidat_2018!$W$9)</f>
        <v>0.75822081660787422</v>
      </c>
      <c r="BW43" s="34"/>
      <c r="BX43" s="34">
        <v>1999</v>
      </c>
      <c r="BY43" s="30" t="s">
        <v>48</v>
      </c>
      <c r="BZ43" s="54">
        <f t="shared" si="48"/>
        <v>0.31451225566428864</v>
      </c>
      <c r="CA43" s="54">
        <f t="shared" si="49"/>
        <v>0.30741214814262396</v>
      </c>
      <c r="CB43" s="54">
        <f t="shared" si="50"/>
        <v>0.30837513079033302</v>
      </c>
      <c r="CC43" s="54">
        <f t="shared" si="51"/>
        <v>0.30803338520862272</v>
      </c>
      <c r="CD43" s="54">
        <f t="shared" si="52"/>
        <v>0.31101376483250659</v>
      </c>
      <c r="CE43" s="54">
        <f t="shared" si="53"/>
        <v>0.31815460066659523</v>
      </c>
      <c r="CF43" s="54">
        <f t="shared" si="54"/>
        <v>0.31253568394500097</v>
      </c>
      <c r="CG43" s="54">
        <f t="shared" si="55"/>
        <v>0.30284125675192414</v>
      </c>
      <c r="CH43" s="54">
        <f t="shared" si="56"/>
        <v>0.30920246885880592</v>
      </c>
      <c r="CJ43" s="5">
        <f t="shared" si="143"/>
        <v>1999</v>
      </c>
      <c r="CK43" s="5" t="s">
        <v>32</v>
      </c>
      <c r="CL43" s="9">
        <f t="shared" si="57"/>
        <v>0.41480298189563369</v>
      </c>
      <c r="CM43" s="9">
        <f t="shared" si="58"/>
        <v>0.40543881334981463</v>
      </c>
      <c r="CN43" s="9">
        <f t="shared" si="59"/>
        <v>0.40670886902042686</v>
      </c>
      <c r="CO43" s="9">
        <f t="shared" si="60"/>
        <v>0.40625814863103005</v>
      </c>
      <c r="CP43" s="9">
        <f t="shared" si="61"/>
        <v>0.41018890278417697</v>
      </c>
      <c r="CQ43" s="9">
        <f t="shared" si="62"/>
        <v>0.41960678696471859</v>
      </c>
      <c r="CR43" s="9">
        <f t="shared" si="63"/>
        <v>0.41219612690564483</v>
      </c>
      <c r="CS43" s="9">
        <f t="shared" si="64"/>
        <v>0.3994103698006794</v>
      </c>
      <c r="CT43" s="9">
        <f t="shared" si="65"/>
        <v>0.4078000261745845</v>
      </c>
      <c r="CV43" s="5">
        <v>1999</v>
      </c>
      <c r="CW43" s="25" t="s">
        <v>37</v>
      </c>
      <c r="CX43" s="5">
        <f t="shared" si="144"/>
        <v>1.3371844244758235</v>
      </c>
      <c r="CZ43" s="5">
        <f t="shared" si="66"/>
        <v>1999</v>
      </c>
      <c r="DA43" s="30" t="s">
        <v>48</v>
      </c>
      <c r="DB43" s="9">
        <f t="shared" si="67"/>
        <v>0.55466808661696843</v>
      </c>
      <c r="DC43" s="9">
        <f t="shared" si="68"/>
        <v>0.54214646628933272</v>
      </c>
      <c r="DD43" s="9">
        <f t="shared" si="69"/>
        <v>0.54384476495029255</v>
      </c>
      <c r="DE43" s="9">
        <f t="shared" si="70"/>
        <v>0.5432420686657975</v>
      </c>
      <c r="DF43" s="9">
        <f t="shared" si="71"/>
        <v>0.54849821189582926</v>
      </c>
      <c r="DG43" s="9">
        <f t="shared" si="72"/>
        <v>0.56109165993356669</v>
      </c>
      <c r="DH43" s="9">
        <f t="shared" si="73"/>
        <v>0.55118224072748823</v>
      </c>
      <c r="DI43" s="9">
        <f t="shared" si="74"/>
        <v>0.53408532547159737</v>
      </c>
      <c r="DJ43" s="9">
        <f t="shared" si="75"/>
        <v>0.54530384330148751</v>
      </c>
      <c r="DL43" s="5">
        <f t="shared" si="76"/>
        <v>1999</v>
      </c>
      <c r="DM43" s="30" t="s">
        <v>32</v>
      </c>
      <c r="DN43" s="9">
        <f t="shared" si="77"/>
        <v>0.573157022837534</v>
      </c>
      <c r="DO43" s="9">
        <f t="shared" si="78"/>
        <v>0.56021801516564385</v>
      </c>
      <c r="DP43" s="9">
        <f t="shared" si="79"/>
        <v>0.56197292378196906</v>
      </c>
      <c r="DQ43" s="9">
        <f t="shared" si="80"/>
        <v>0.56135013762132413</v>
      </c>
      <c r="DR43" s="9">
        <f t="shared" si="81"/>
        <v>0.5667814856256902</v>
      </c>
      <c r="DS43" s="9">
        <f t="shared" si="82"/>
        <v>0.57979471526468562</v>
      </c>
      <c r="DT43" s="9">
        <f t="shared" si="83"/>
        <v>0.56955498208507116</v>
      </c>
      <c r="DU43" s="9">
        <f t="shared" si="84"/>
        <v>0.55188816965398391</v>
      </c>
      <c r="DV43" s="9">
        <f t="shared" si="85"/>
        <v>0.56348063807820381</v>
      </c>
      <c r="DW43" s="9"/>
      <c r="DX43" s="5">
        <f t="shared" si="145"/>
        <v>1999</v>
      </c>
      <c r="DY43" s="35" t="s">
        <v>37</v>
      </c>
      <c r="DZ43" s="2">
        <f t="shared" si="146"/>
        <v>0.967741935483871</v>
      </c>
      <c r="EB43" s="5">
        <f t="shared" si="147"/>
        <v>1999</v>
      </c>
      <c r="EC43" s="30" t="s">
        <v>48</v>
      </c>
      <c r="ED43" s="9">
        <f t="shared" si="148"/>
        <v>0.55466808661696843</v>
      </c>
      <c r="EE43" s="9">
        <f t="shared" si="149"/>
        <v>0.54214646628933272</v>
      </c>
      <c r="EF43" s="9">
        <f t="shared" si="150"/>
        <v>0.54384476495029266</v>
      </c>
      <c r="EG43" s="9">
        <f t="shared" si="151"/>
        <v>0.54324206866579761</v>
      </c>
      <c r="EH43" s="9">
        <f t="shared" si="152"/>
        <v>0.54849821189582926</v>
      </c>
      <c r="EI43" s="9">
        <f t="shared" si="153"/>
        <v>0.5610916599335668</v>
      </c>
      <c r="EJ43" s="9">
        <f t="shared" si="154"/>
        <v>0.55118224072748823</v>
      </c>
      <c r="EK43" s="9">
        <f t="shared" si="155"/>
        <v>0.53408532547159737</v>
      </c>
      <c r="EL43" s="9">
        <f t="shared" si="156"/>
        <v>0.54530384330148762</v>
      </c>
      <c r="EN43" s="34">
        <v>1999</v>
      </c>
      <c r="EO43" s="30" t="s">
        <v>32</v>
      </c>
      <c r="EZ43" s="34">
        <v>1999</v>
      </c>
      <c r="FA43" s="35" t="s">
        <v>37</v>
      </c>
      <c r="FD43" s="34">
        <v>1999</v>
      </c>
      <c r="FE43" s="30" t="s">
        <v>48</v>
      </c>
      <c r="FF43" s="55">
        <f t="shared" si="86"/>
        <v>0.4270073616069141</v>
      </c>
      <c r="FG43" s="55">
        <f t="shared" si="87"/>
        <v>0.41954755991139153</v>
      </c>
      <c r="FH43" s="55">
        <f t="shared" si="88"/>
        <v>0.42056389206648281</v>
      </c>
      <c r="FI43" s="55">
        <f t="shared" si="89"/>
        <v>0.42020337843516264</v>
      </c>
      <c r="FJ43" s="55">
        <f t="shared" si="90"/>
        <v>0.4233413485962001</v>
      </c>
      <c r="FK43" s="55">
        <f t="shared" si="91"/>
        <v>0.43080422532784207</v>
      </c>
      <c r="FL43" s="55">
        <f t="shared" si="92"/>
        <v>0.42493845358627153</v>
      </c>
      <c r="FM43" s="55">
        <f t="shared" si="93"/>
        <v>0.41470373565125074</v>
      </c>
      <c r="FN43" s="55">
        <f t="shared" si="94"/>
        <v>0.42143591645454398</v>
      </c>
    </row>
    <row r="44" spans="1:170" x14ac:dyDescent="0.2">
      <c r="A44" s="66">
        <f>IAI_2020_smelting!A42</f>
        <v>36526</v>
      </c>
      <c r="B44" s="66">
        <f>IAI_2020_smelting!B42</f>
        <v>36892</v>
      </c>
      <c r="C44" s="5" t="str">
        <f>IAI_2020_smelting!C42</f>
        <v>AC</v>
      </c>
      <c r="D44" s="5">
        <f>IAI_2020_smelting!D42</f>
        <v>15068</v>
      </c>
      <c r="E44" s="5">
        <f>IAI_2020_smelting!E42</f>
        <v>15772</v>
      </c>
      <c r="F44" s="5">
        <f>IAI_2020_smelting!F42</f>
        <v>15348</v>
      </c>
      <c r="G44" s="5">
        <f>IAI_2020_smelting!G42</f>
        <v>15357</v>
      </c>
      <c r="H44" s="5">
        <f>IAI_2020_smelting!H42</f>
        <v>15242</v>
      </c>
      <c r="I44" s="5">
        <f>IAI_2020_smelting!I42</f>
        <v>14679</v>
      </c>
      <c r="J44" s="5" t="str">
        <f>IAI_2020_smelting!J42</f>
        <v>ND</v>
      </c>
      <c r="K44" s="5">
        <f>IAI_2020_smelting!K42</f>
        <v>15479</v>
      </c>
      <c r="L44" s="5">
        <f>IAI_2020_smelting!L42</f>
        <v>15381</v>
      </c>
      <c r="O44" s="5">
        <v>2020</v>
      </c>
      <c r="P44" s="5" t="s">
        <v>23</v>
      </c>
      <c r="Q44" s="5" t="s">
        <v>17</v>
      </c>
      <c r="R44" s="5">
        <f>D85</f>
        <v>14567</v>
      </c>
      <c r="S44" s="5">
        <f t="shared" ref="S44:Z44" si="165">E85</f>
        <v>15008</v>
      </c>
      <c r="T44" s="5">
        <f t="shared" si="165"/>
        <v>14888</v>
      </c>
      <c r="U44" s="5">
        <f t="shared" si="165"/>
        <v>17169</v>
      </c>
      <c r="V44" s="5">
        <f t="shared" si="165"/>
        <v>15499</v>
      </c>
      <c r="W44" s="5">
        <f t="shared" si="165"/>
        <v>14515</v>
      </c>
      <c r="X44" s="5">
        <f t="shared" si="165"/>
        <v>15129</v>
      </c>
      <c r="Y44" s="5">
        <f t="shared" si="165"/>
        <v>13543</v>
      </c>
      <c r="Z44" s="5">
        <f t="shared" si="165"/>
        <v>14243</v>
      </c>
      <c r="AC44" s="5">
        <v>2000</v>
      </c>
      <c r="AD44" s="5" t="s">
        <v>31</v>
      </c>
      <c r="AE44" s="5" t="s">
        <v>23</v>
      </c>
      <c r="AF44" s="18">
        <f t="shared" si="116"/>
        <v>15068</v>
      </c>
      <c r="AG44" s="18">
        <f t="shared" si="117"/>
        <v>15772</v>
      </c>
      <c r="AH44" s="18">
        <f t="shared" si="118"/>
        <v>15348</v>
      </c>
      <c r="AI44" s="18">
        <f t="shared" si="119"/>
        <v>15357</v>
      </c>
      <c r="AJ44" s="18">
        <f t="shared" si="120"/>
        <v>15242</v>
      </c>
      <c r="AK44" s="18">
        <f t="shared" si="121"/>
        <v>14679</v>
      </c>
      <c r="AL44" s="19">
        <f t="shared" si="6"/>
        <v>15513.442622950819</v>
      </c>
      <c r="AM44" s="18">
        <f t="shared" si="160"/>
        <v>15479</v>
      </c>
      <c r="AN44" s="18">
        <f t="shared" si="122"/>
        <v>15381</v>
      </c>
      <c r="AO44" s="18"/>
      <c r="AP44" s="5">
        <v>2000</v>
      </c>
      <c r="AQ44" s="56" t="s">
        <v>87</v>
      </c>
      <c r="AR44" s="53">
        <f t="shared" si="134"/>
        <v>54.244799999999998</v>
      </c>
      <c r="AS44" s="53">
        <f t="shared" si="135"/>
        <v>56.779199999999996</v>
      </c>
      <c r="AT44" s="53">
        <f t="shared" si="136"/>
        <v>55.252800000000001</v>
      </c>
      <c r="AU44" s="53">
        <f t="shared" si="137"/>
        <v>55.285199999999996</v>
      </c>
      <c r="AV44" s="53">
        <f t="shared" si="138"/>
        <v>54.871200000000002</v>
      </c>
      <c r="AW44" s="53">
        <f t="shared" si="139"/>
        <v>52.8444</v>
      </c>
      <c r="AX44" s="53">
        <f t="shared" si="140"/>
        <v>55.84839344262295</v>
      </c>
      <c r="AY44" s="53">
        <f t="shared" si="141"/>
        <v>55.724399999999996</v>
      </c>
      <c r="AZ44" s="53">
        <f t="shared" si="142"/>
        <v>55.371600000000001</v>
      </c>
      <c r="BA44" s="18"/>
      <c r="BB44" s="29">
        <f>Balomenos_2011!$B$13</f>
        <v>0.8</v>
      </c>
      <c r="BC44" s="29">
        <f>Balomenos_2011!$B$16</f>
        <v>15.37</v>
      </c>
      <c r="BD44" s="23">
        <f>Balomenos_2011!$B$2</f>
        <v>30</v>
      </c>
      <c r="BE44" s="23">
        <f>Obaidat_2018!$X$6/1000</f>
        <v>22.435200000000002</v>
      </c>
      <c r="BF44" s="34">
        <f>ChemEnergy!$B$2</f>
        <v>31</v>
      </c>
      <c r="BG44" s="34"/>
      <c r="BH44" s="34">
        <v>2000</v>
      </c>
      <c r="BI44" s="53" t="s">
        <v>32</v>
      </c>
      <c r="BJ44" s="54">
        <f t="shared" si="39"/>
        <v>0.41359171754711976</v>
      </c>
      <c r="BK44" s="54">
        <f t="shared" si="40"/>
        <v>0.39513061120973886</v>
      </c>
      <c r="BL44" s="54">
        <f t="shared" si="41"/>
        <v>0.40604639040917384</v>
      </c>
      <c r="BM44" s="54">
        <f t="shared" si="42"/>
        <v>0.40580842612489426</v>
      </c>
      <c r="BN44" s="54">
        <f t="shared" si="43"/>
        <v>0.40887022700433018</v>
      </c>
      <c r="BO44" s="54">
        <f t="shared" si="44"/>
        <v>0.42455208120444177</v>
      </c>
      <c r="BP44" s="54">
        <f t="shared" si="45"/>
        <v>0.40171612139656782</v>
      </c>
      <c r="BQ44" s="54">
        <f t="shared" si="46"/>
        <v>0.40260998772530532</v>
      </c>
      <c r="BR44" s="54">
        <f t="shared" si="47"/>
        <v>0.40517521617580132</v>
      </c>
      <c r="BS44" s="34"/>
      <c r="BT44" s="34">
        <v>2000</v>
      </c>
      <c r="BU44" s="36" t="s">
        <v>37</v>
      </c>
      <c r="BV44" s="48">
        <f>1-(298.15/Obaidat_2018!$W$9)</f>
        <v>0.75822081660787422</v>
      </c>
      <c r="BW44" s="34"/>
      <c r="BX44" s="34">
        <v>2000</v>
      </c>
      <c r="BY44" s="30" t="s">
        <v>48</v>
      </c>
      <c r="BZ44" s="54">
        <f t="shared" si="48"/>
        <v>0.31359384982083038</v>
      </c>
      <c r="CA44" s="54">
        <f t="shared" si="49"/>
        <v>0.29959625469821666</v>
      </c>
      <c r="CB44" s="54">
        <f t="shared" si="50"/>
        <v>0.30787282571672347</v>
      </c>
      <c r="CC44" s="54">
        <f t="shared" si="51"/>
        <v>0.3076923962427735</v>
      </c>
      <c r="CD44" s="54">
        <f t="shared" si="52"/>
        <v>0.31001391740587014</v>
      </c>
      <c r="CE44" s="54">
        <f t="shared" si="53"/>
        <v>0.32190422570340438</v>
      </c>
      <c r="CF44" s="54">
        <f t="shared" si="54"/>
        <v>0.30458952560985358</v>
      </c>
      <c r="CG44" s="54">
        <f t="shared" si="55"/>
        <v>0.30526727366756723</v>
      </c>
      <c r="CH44" s="54">
        <f t="shared" si="56"/>
        <v>0.30721228327808803</v>
      </c>
      <c r="CJ44" s="5">
        <f t="shared" si="143"/>
        <v>2000</v>
      </c>
      <c r="CK44" s="5" t="s">
        <v>32</v>
      </c>
      <c r="CL44" s="9">
        <f t="shared" si="57"/>
        <v>0.41359171754711976</v>
      </c>
      <c r="CM44" s="9">
        <f t="shared" si="58"/>
        <v>0.39513061120973886</v>
      </c>
      <c r="CN44" s="9">
        <f t="shared" si="59"/>
        <v>0.40604639040917384</v>
      </c>
      <c r="CO44" s="9">
        <f t="shared" si="60"/>
        <v>0.40580842612489426</v>
      </c>
      <c r="CP44" s="9">
        <f t="shared" si="61"/>
        <v>0.40887022700433018</v>
      </c>
      <c r="CQ44" s="9">
        <f t="shared" si="62"/>
        <v>0.42455208120444177</v>
      </c>
      <c r="CR44" s="9">
        <f t="shared" si="63"/>
        <v>0.40171612139656782</v>
      </c>
      <c r="CS44" s="9">
        <f t="shared" si="64"/>
        <v>0.40260998772530532</v>
      </c>
      <c r="CT44" s="9">
        <f t="shared" si="65"/>
        <v>0.40517521617580132</v>
      </c>
      <c r="CV44" s="5">
        <v>2000</v>
      </c>
      <c r="CW44" s="25" t="s">
        <v>37</v>
      </c>
      <c r="CX44" s="5">
        <f t="shared" si="144"/>
        <v>1.3371844244758235</v>
      </c>
      <c r="CZ44" s="5">
        <f t="shared" si="66"/>
        <v>2000</v>
      </c>
      <c r="DA44" s="30" t="s">
        <v>48</v>
      </c>
      <c r="DB44" s="9">
        <f t="shared" si="67"/>
        <v>0.5530484027962127</v>
      </c>
      <c r="DC44" s="9">
        <f t="shared" si="68"/>
        <v>0.52836249894327503</v>
      </c>
      <c r="DD44" s="9">
        <f t="shared" si="69"/>
        <v>0.54295890886977671</v>
      </c>
      <c r="DE44" s="9">
        <f t="shared" si="70"/>
        <v>0.54264070673525644</v>
      </c>
      <c r="DF44" s="9">
        <f t="shared" si="71"/>
        <v>0.54673489918208462</v>
      </c>
      <c r="DG44" s="9">
        <f t="shared" si="72"/>
        <v>0.56770443036537455</v>
      </c>
      <c r="DH44" s="9">
        <f t="shared" si="73"/>
        <v>0.53716854059232955</v>
      </c>
      <c r="DI44" s="9">
        <f t="shared" si="74"/>
        <v>0.53836380472468082</v>
      </c>
      <c r="DJ44" s="9">
        <f t="shared" si="75"/>
        <v>0.54179398825390623</v>
      </c>
      <c r="DL44" s="5">
        <f t="shared" si="76"/>
        <v>2000</v>
      </c>
      <c r="DM44" s="30" t="s">
        <v>32</v>
      </c>
      <c r="DN44" s="9">
        <f t="shared" si="77"/>
        <v>0.57148334955608648</v>
      </c>
      <c r="DO44" s="9">
        <f t="shared" si="78"/>
        <v>0.54597458224138418</v>
      </c>
      <c r="DP44" s="9">
        <f t="shared" si="79"/>
        <v>0.56105753916543599</v>
      </c>
      <c r="DQ44" s="9">
        <f t="shared" si="80"/>
        <v>0.56072873029309833</v>
      </c>
      <c r="DR44" s="9">
        <f t="shared" si="81"/>
        <v>0.56495939582148735</v>
      </c>
      <c r="DS44" s="9">
        <f t="shared" si="82"/>
        <v>0.58662791137755377</v>
      </c>
      <c r="DT44" s="9">
        <f t="shared" si="83"/>
        <v>0.55507415861207388</v>
      </c>
      <c r="DU44" s="9">
        <f t="shared" si="84"/>
        <v>0.55630926488217014</v>
      </c>
      <c r="DV44" s="9">
        <f t="shared" si="85"/>
        <v>0.55985378786236983</v>
      </c>
      <c r="DW44" s="9"/>
      <c r="DX44" s="5">
        <f t="shared" si="145"/>
        <v>2000</v>
      </c>
      <c r="DY44" s="35" t="s">
        <v>37</v>
      </c>
      <c r="DZ44" s="2">
        <f t="shared" si="146"/>
        <v>0.967741935483871</v>
      </c>
      <c r="EB44" s="5">
        <f t="shared" si="147"/>
        <v>2000</v>
      </c>
      <c r="EC44" s="30" t="s">
        <v>48</v>
      </c>
      <c r="ED44" s="9">
        <f t="shared" si="148"/>
        <v>0.5530484027962127</v>
      </c>
      <c r="EE44" s="9">
        <f t="shared" si="149"/>
        <v>0.52836249894327503</v>
      </c>
      <c r="EF44" s="9">
        <f t="shared" si="150"/>
        <v>0.54295890886977682</v>
      </c>
      <c r="EG44" s="9">
        <f t="shared" si="151"/>
        <v>0.54264070673525644</v>
      </c>
      <c r="EH44" s="9">
        <f t="shared" si="152"/>
        <v>0.54673489918208451</v>
      </c>
      <c r="EI44" s="9">
        <f t="shared" si="153"/>
        <v>0.56770443036537466</v>
      </c>
      <c r="EJ44" s="9">
        <f t="shared" si="154"/>
        <v>0.53716854059232955</v>
      </c>
      <c r="EK44" s="9">
        <f t="shared" si="155"/>
        <v>0.53836380472468082</v>
      </c>
      <c r="EL44" s="9">
        <f t="shared" si="156"/>
        <v>0.54179398825390634</v>
      </c>
      <c r="EN44" s="34">
        <v>2000</v>
      </c>
      <c r="EO44" s="30" t="s">
        <v>32</v>
      </c>
      <c r="EZ44" s="34">
        <v>2000</v>
      </c>
      <c r="FA44" s="35" t="s">
        <v>37</v>
      </c>
      <c r="FD44" s="34">
        <v>2000</v>
      </c>
      <c r="FE44" s="30" t="s">
        <v>48</v>
      </c>
      <c r="FF44" s="55">
        <f t="shared" si="86"/>
        <v>0.42604679698018033</v>
      </c>
      <c r="FG44" s="55">
        <f t="shared" si="87"/>
        <v>0.41124508562122686</v>
      </c>
      <c r="FH44" s="55">
        <f t="shared" si="88"/>
        <v>0.42003393874225042</v>
      </c>
      <c r="FI44" s="55">
        <f t="shared" si="89"/>
        <v>0.41984348234978008</v>
      </c>
      <c r="FJ44" s="55">
        <f t="shared" si="90"/>
        <v>0.42229016401749969</v>
      </c>
      <c r="FK44" s="55">
        <f t="shared" si="91"/>
        <v>0.43469189038809297</v>
      </c>
      <c r="FL44" s="55">
        <f t="shared" si="92"/>
        <v>0.41656025031856614</v>
      </c>
      <c r="FM44" s="55">
        <f t="shared" si="93"/>
        <v>0.4172786753905729</v>
      </c>
      <c r="FN44" s="55">
        <f t="shared" si="94"/>
        <v>0.41933644201415676</v>
      </c>
    </row>
    <row r="45" spans="1:170" x14ac:dyDescent="0.2">
      <c r="A45" s="66">
        <f>IAI_2020_smelting!A43</f>
        <v>36526</v>
      </c>
      <c r="B45" s="66">
        <f>IAI_2020_smelting!B43</f>
        <v>36892</v>
      </c>
      <c r="C45" s="5" t="str">
        <f>IAI_2020_smelting!C43</f>
        <v>DC</v>
      </c>
      <c r="D45" s="5" t="str">
        <f>IAI_2020_smelting!D43</f>
        <v>ND</v>
      </c>
      <c r="E45" s="5" t="str">
        <f>IAI_2020_smelting!E43</f>
        <v>ND</v>
      </c>
      <c r="F45" s="5" t="str">
        <f>IAI_2020_smelting!F43</f>
        <v>ND</v>
      </c>
      <c r="G45" s="5" t="str">
        <f>IAI_2020_smelting!G43</f>
        <v>ND</v>
      </c>
      <c r="H45" s="5" t="str">
        <f>IAI_2020_smelting!H43</f>
        <v>ND</v>
      </c>
      <c r="I45" s="5" t="str">
        <f>IAI_2020_smelting!I43</f>
        <v>ND</v>
      </c>
      <c r="J45" s="5" t="str">
        <f>IAI_2020_smelting!J43</f>
        <v>ND</v>
      </c>
      <c r="K45" s="5">
        <f>IAI_2020_smelting!K43</f>
        <v>14214</v>
      </c>
      <c r="L45" s="5" t="str">
        <f>IAI_2020_smelting!L43</f>
        <v>ND</v>
      </c>
      <c r="AC45" s="5">
        <v>2001</v>
      </c>
      <c r="AD45" s="5" t="s">
        <v>31</v>
      </c>
      <c r="AE45" s="5" t="s">
        <v>23</v>
      </c>
      <c r="AF45" s="18">
        <f t="shared" si="116"/>
        <v>14916</v>
      </c>
      <c r="AG45" s="18">
        <f t="shared" si="117"/>
        <v>15201</v>
      </c>
      <c r="AH45" s="18">
        <f t="shared" si="118"/>
        <v>15387</v>
      </c>
      <c r="AI45" s="18">
        <f t="shared" si="119"/>
        <v>15275</v>
      </c>
      <c r="AJ45" s="18">
        <f t="shared" si="120"/>
        <v>15258</v>
      </c>
      <c r="AK45" s="18">
        <f t="shared" si="121"/>
        <v>14791</v>
      </c>
      <c r="AL45" s="19">
        <f t="shared" si="6"/>
        <v>14951.803278688525</v>
      </c>
      <c r="AM45" s="18">
        <f t="shared" si="160"/>
        <v>15470</v>
      </c>
      <c r="AN45" s="18">
        <f t="shared" si="122"/>
        <v>15221</v>
      </c>
      <c r="AO45" s="18"/>
      <c r="AP45" s="5">
        <v>2001</v>
      </c>
      <c r="AQ45" s="56" t="s">
        <v>87</v>
      </c>
      <c r="AR45" s="53">
        <f t="shared" si="134"/>
        <v>53.697600000000001</v>
      </c>
      <c r="AS45" s="53">
        <f t="shared" si="135"/>
        <v>54.723599999999998</v>
      </c>
      <c r="AT45" s="53">
        <f t="shared" si="136"/>
        <v>55.3932</v>
      </c>
      <c r="AU45" s="53">
        <f t="shared" si="137"/>
        <v>54.99</v>
      </c>
      <c r="AV45" s="53">
        <f t="shared" si="138"/>
        <v>54.928799999999995</v>
      </c>
      <c r="AW45" s="53">
        <f t="shared" si="139"/>
        <v>53.247599999999998</v>
      </c>
      <c r="AX45" s="53">
        <f t="shared" si="140"/>
        <v>53.826491803278692</v>
      </c>
      <c r="AY45" s="53">
        <f t="shared" si="141"/>
        <v>55.692</v>
      </c>
      <c r="AZ45" s="53">
        <f t="shared" si="142"/>
        <v>54.7956</v>
      </c>
      <c r="BA45" s="18"/>
      <c r="BB45" s="29">
        <f>Balomenos_2011!$B$13</f>
        <v>0.8</v>
      </c>
      <c r="BC45" s="29">
        <f>Balomenos_2011!$B$16</f>
        <v>15.37</v>
      </c>
      <c r="BD45" s="23">
        <f>Balomenos_2011!$B$2</f>
        <v>30</v>
      </c>
      <c r="BE45" s="23">
        <f>Obaidat_2018!$X$6/1000</f>
        <v>22.435200000000002</v>
      </c>
      <c r="BF45" s="34">
        <f>ChemEnergy!$B$2</f>
        <v>31</v>
      </c>
      <c r="BG45" s="34"/>
      <c r="BH45" s="34">
        <v>2001</v>
      </c>
      <c r="BI45" s="53" t="s">
        <v>32</v>
      </c>
      <c r="BJ45" s="54">
        <f t="shared" si="39"/>
        <v>0.41780638240815232</v>
      </c>
      <c r="BK45" s="54">
        <f t="shared" si="40"/>
        <v>0.40997302809025726</v>
      </c>
      <c r="BL45" s="54">
        <f t="shared" si="41"/>
        <v>0.40501722233053877</v>
      </c>
      <c r="BM45" s="54">
        <f t="shared" si="42"/>
        <v>0.40798690671031096</v>
      </c>
      <c r="BN45" s="54">
        <f t="shared" si="43"/>
        <v>0.40844147332546865</v>
      </c>
      <c r="BO45" s="54">
        <f t="shared" si="44"/>
        <v>0.42133729970928274</v>
      </c>
      <c r="BP45" s="54">
        <f t="shared" si="45"/>
        <v>0.41680591189176153</v>
      </c>
      <c r="BQ45" s="54">
        <f t="shared" si="46"/>
        <v>0.4028442146089205</v>
      </c>
      <c r="BR45" s="54">
        <f t="shared" si="47"/>
        <v>0.40943433414361741</v>
      </c>
      <c r="BS45" s="34"/>
      <c r="BT45" s="34">
        <v>2001</v>
      </c>
      <c r="BU45" s="36" t="s">
        <v>37</v>
      </c>
      <c r="BV45" s="48">
        <f>1-(298.15/Obaidat_2018!$W$9)</f>
        <v>0.75822081660787422</v>
      </c>
      <c r="BW45" s="34"/>
      <c r="BX45" s="34">
        <v>2001</v>
      </c>
      <c r="BY45" s="30" t="s">
        <v>48</v>
      </c>
      <c r="BZ45" s="54">
        <f t="shared" si="48"/>
        <v>0.31678949645349103</v>
      </c>
      <c r="CA45" s="54">
        <f t="shared" si="49"/>
        <v>0.31085008414579779</v>
      </c>
      <c r="CB45" s="54">
        <f t="shared" si="50"/>
        <v>0.30709248905571407</v>
      </c>
      <c r="CC45" s="54">
        <f t="shared" si="51"/>
        <v>0.30934416557121258</v>
      </c>
      <c r="CD45" s="54">
        <f t="shared" si="52"/>
        <v>0.30968882744136011</v>
      </c>
      <c r="CE45" s="54">
        <f t="shared" si="53"/>
        <v>0.31946671145292899</v>
      </c>
      <c r="CF45" s="54">
        <f t="shared" si="54"/>
        <v>0.3160309188815611</v>
      </c>
      <c r="CG45" s="54">
        <f t="shared" si="55"/>
        <v>0.30544486936653342</v>
      </c>
      <c r="CH45" s="54">
        <f t="shared" si="56"/>
        <v>0.31044163518167484</v>
      </c>
      <c r="CJ45" s="5">
        <f t="shared" si="143"/>
        <v>2001</v>
      </c>
      <c r="CK45" s="5" t="s">
        <v>32</v>
      </c>
      <c r="CL45" s="9">
        <f t="shared" si="57"/>
        <v>0.41780638240815232</v>
      </c>
      <c r="CM45" s="9">
        <f t="shared" si="58"/>
        <v>0.40997302809025726</v>
      </c>
      <c r="CN45" s="9">
        <f t="shared" si="59"/>
        <v>0.40501722233053877</v>
      </c>
      <c r="CO45" s="9">
        <f t="shared" si="60"/>
        <v>0.40798690671031096</v>
      </c>
      <c r="CP45" s="9">
        <f t="shared" si="61"/>
        <v>0.40844147332546865</v>
      </c>
      <c r="CQ45" s="9">
        <f t="shared" si="62"/>
        <v>0.42133729970928274</v>
      </c>
      <c r="CR45" s="9">
        <f t="shared" si="63"/>
        <v>0.41680591189176153</v>
      </c>
      <c r="CS45" s="9">
        <f t="shared" si="64"/>
        <v>0.4028442146089205</v>
      </c>
      <c r="CT45" s="9">
        <f t="shared" si="65"/>
        <v>0.40943433414361741</v>
      </c>
      <c r="CV45" s="5">
        <v>2001</v>
      </c>
      <c r="CW45" s="25" t="s">
        <v>37</v>
      </c>
      <c r="CX45" s="5">
        <f t="shared" si="144"/>
        <v>1.3371844244758235</v>
      </c>
      <c r="CZ45" s="5">
        <f t="shared" si="66"/>
        <v>2001</v>
      </c>
      <c r="DA45" s="30" t="s">
        <v>48</v>
      </c>
      <c r="DB45" s="9">
        <f t="shared" si="67"/>
        <v>0.558684187002771</v>
      </c>
      <c r="DC45" s="9">
        <f t="shared" si="68"/>
        <v>0.54820954761748131</v>
      </c>
      <c r="DD45" s="9">
        <f t="shared" si="69"/>
        <v>0.54158272134485819</v>
      </c>
      <c r="DE45" s="9">
        <f t="shared" si="70"/>
        <v>0.54555373704309862</v>
      </c>
      <c r="DF45" s="9">
        <f t="shared" si="71"/>
        <v>0.54616157644077423</v>
      </c>
      <c r="DG45" s="9">
        <f t="shared" si="72"/>
        <v>0.56340567462195479</v>
      </c>
      <c r="DH45" s="9">
        <f t="shared" si="73"/>
        <v>0.55734637341110593</v>
      </c>
      <c r="DI45" s="9">
        <f t="shared" si="74"/>
        <v>0.53867700926524453</v>
      </c>
      <c r="DJ45" s="9">
        <f t="shared" si="75"/>
        <v>0.54748921446247512</v>
      </c>
      <c r="DL45" s="5">
        <f t="shared" si="76"/>
        <v>2001</v>
      </c>
      <c r="DM45" s="30" t="s">
        <v>32</v>
      </c>
      <c r="DN45" s="9">
        <f t="shared" si="77"/>
        <v>0.57730699323619672</v>
      </c>
      <c r="DO45" s="9">
        <f t="shared" si="78"/>
        <v>0.56648319920473067</v>
      </c>
      <c r="DP45" s="9">
        <f t="shared" si="79"/>
        <v>0.55963547872302011</v>
      </c>
      <c r="DQ45" s="9">
        <f t="shared" si="80"/>
        <v>0.56373886161120201</v>
      </c>
      <c r="DR45" s="9">
        <f t="shared" si="81"/>
        <v>0.56436696232213346</v>
      </c>
      <c r="DS45" s="9">
        <f t="shared" si="82"/>
        <v>0.58218586377602</v>
      </c>
      <c r="DT45" s="9">
        <f t="shared" si="83"/>
        <v>0.57592458585814277</v>
      </c>
      <c r="DU45" s="9">
        <f t="shared" si="84"/>
        <v>0.55663290957408607</v>
      </c>
      <c r="DV45" s="9">
        <f t="shared" si="85"/>
        <v>0.56573885494455756</v>
      </c>
      <c r="DW45" s="9"/>
      <c r="DX45" s="5">
        <f t="shared" si="145"/>
        <v>2001</v>
      </c>
      <c r="DY45" s="35" t="s">
        <v>37</v>
      </c>
      <c r="DZ45" s="2">
        <f t="shared" si="146"/>
        <v>0.967741935483871</v>
      </c>
      <c r="EB45" s="5">
        <f t="shared" si="147"/>
        <v>2001</v>
      </c>
      <c r="EC45" s="30" t="s">
        <v>48</v>
      </c>
      <c r="ED45" s="9">
        <f t="shared" si="148"/>
        <v>0.558684187002771</v>
      </c>
      <c r="EE45" s="9">
        <f t="shared" si="149"/>
        <v>0.54820954761748131</v>
      </c>
      <c r="EF45" s="9">
        <f t="shared" si="150"/>
        <v>0.54158272134485819</v>
      </c>
      <c r="EG45" s="9">
        <f t="shared" si="151"/>
        <v>0.54555373704309873</v>
      </c>
      <c r="EH45" s="9">
        <f t="shared" si="152"/>
        <v>0.54616157644077434</v>
      </c>
      <c r="EI45" s="9">
        <f t="shared" si="153"/>
        <v>0.5634056746219549</v>
      </c>
      <c r="EJ45" s="9">
        <f t="shared" si="154"/>
        <v>0.55734637341110593</v>
      </c>
      <c r="EK45" s="9">
        <f t="shared" si="155"/>
        <v>0.53867700926524464</v>
      </c>
      <c r="EL45" s="9">
        <f t="shared" si="156"/>
        <v>0.54748921446247512</v>
      </c>
      <c r="EN45" s="34">
        <v>2001</v>
      </c>
      <c r="EO45" s="30" t="s">
        <v>32</v>
      </c>
      <c r="EZ45" s="34">
        <v>2001</v>
      </c>
      <c r="FA45" s="35" t="s">
        <v>37</v>
      </c>
      <c r="FD45" s="34">
        <v>2001</v>
      </c>
      <c r="FE45" s="30" t="s">
        <v>48</v>
      </c>
      <c r="FF45" s="55">
        <f t="shared" si="86"/>
        <v>0.42938357693694934</v>
      </c>
      <c r="FG45" s="55">
        <f t="shared" si="87"/>
        <v>0.42316936930837201</v>
      </c>
      <c r="FH45" s="55">
        <f t="shared" si="88"/>
        <v>0.41920987323093434</v>
      </c>
      <c r="FI45" s="55">
        <f t="shared" si="89"/>
        <v>0.42158516020236092</v>
      </c>
      <c r="FJ45" s="55">
        <f t="shared" si="90"/>
        <v>0.42194804975611405</v>
      </c>
      <c r="FK45" s="55">
        <f t="shared" si="91"/>
        <v>0.43216705849813308</v>
      </c>
      <c r="FL45" s="55">
        <f t="shared" si="92"/>
        <v>0.428592908403372</v>
      </c>
      <c r="FM45" s="55">
        <f t="shared" si="93"/>
        <v>0.41746681138849462</v>
      </c>
      <c r="FN45" s="55">
        <f t="shared" si="94"/>
        <v>0.42274003179005043</v>
      </c>
    </row>
    <row r="46" spans="1:170" x14ac:dyDescent="0.2">
      <c r="A46" s="66">
        <f>IAI_2020_smelting!A44</f>
        <v>36892</v>
      </c>
      <c r="B46" s="66">
        <f>IAI_2020_smelting!B44</f>
        <v>37257</v>
      </c>
      <c r="C46" s="5" t="str">
        <f>IAI_2020_smelting!C44</f>
        <v>AC</v>
      </c>
      <c r="D46" s="5">
        <f>IAI_2020_smelting!D44</f>
        <v>14916</v>
      </c>
      <c r="E46" s="5">
        <f>IAI_2020_smelting!E44</f>
        <v>15201</v>
      </c>
      <c r="F46" s="5">
        <f>IAI_2020_smelting!F44</f>
        <v>15387</v>
      </c>
      <c r="G46" s="5">
        <f>IAI_2020_smelting!G44</f>
        <v>15275</v>
      </c>
      <c r="H46" s="5">
        <f>IAI_2020_smelting!H44</f>
        <v>15258</v>
      </c>
      <c r="I46" s="5">
        <f>IAI_2020_smelting!I44</f>
        <v>14791</v>
      </c>
      <c r="J46" s="5" t="str">
        <f>IAI_2020_smelting!J44</f>
        <v>ND</v>
      </c>
      <c r="K46" s="5">
        <f>IAI_2020_smelting!K44</f>
        <v>15470</v>
      </c>
      <c r="L46" s="5">
        <f>IAI_2020_smelting!L44</f>
        <v>15221</v>
      </c>
      <c r="AC46" s="5">
        <v>2002</v>
      </c>
      <c r="AD46" s="5" t="s">
        <v>31</v>
      </c>
      <c r="AE46" s="5" t="s">
        <v>23</v>
      </c>
      <c r="AF46" s="18">
        <f t="shared" si="116"/>
        <v>14597</v>
      </c>
      <c r="AG46" s="18">
        <f t="shared" si="117"/>
        <v>15224</v>
      </c>
      <c r="AH46" s="18">
        <f t="shared" si="118"/>
        <v>15366</v>
      </c>
      <c r="AI46" s="18">
        <f t="shared" si="119"/>
        <v>15307</v>
      </c>
      <c r="AJ46" s="18">
        <f t="shared" si="120"/>
        <v>15351</v>
      </c>
      <c r="AK46" s="18">
        <f t="shared" si="121"/>
        <v>14506</v>
      </c>
      <c r="AL46" s="19">
        <f t="shared" si="6"/>
        <v>14974.426229508197</v>
      </c>
      <c r="AM46" s="18">
        <f t="shared" si="160"/>
        <v>15362</v>
      </c>
      <c r="AN46" s="18">
        <f t="shared" si="122"/>
        <v>15186</v>
      </c>
      <c r="AO46" s="18"/>
      <c r="AP46" s="5">
        <v>2002</v>
      </c>
      <c r="AQ46" s="56" t="s">
        <v>87</v>
      </c>
      <c r="AR46" s="53">
        <f t="shared" si="134"/>
        <v>52.549199999999999</v>
      </c>
      <c r="AS46" s="53">
        <f t="shared" si="135"/>
        <v>54.806399999999996</v>
      </c>
      <c r="AT46" s="53">
        <f t="shared" si="136"/>
        <v>55.317599999999999</v>
      </c>
      <c r="AU46" s="53">
        <f t="shared" si="137"/>
        <v>55.105199999999996</v>
      </c>
      <c r="AV46" s="53">
        <f t="shared" si="138"/>
        <v>55.263599999999997</v>
      </c>
      <c r="AW46" s="53">
        <f t="shared" si="139"/>
        <v>52.221599999999995</v>
      </c>
      <c r="AX46" s="53">
        <f t="shared" si="140"/>
        <v>53.907934426229509</v>
      </c>
      <c r="AY46" s="53">
        <f t="shared" si="141"/>
        <v>55.303199999999997</v>
      </c>
      <c r="AZ46" s="53">
        <f t="shared" si="142"/>
        <v>54.669599999999996</v>
      </c>
      <c r="BA46" s="18"/>
      <c r="BB46" s="29">
        <f>Balomenos_2011!$B$13</f>
        <v>0.8</v>
      </c>
      <c r="BC46" s="29">
        <f>Balomenos_2011!$B$16</f>
        <v>15.37</v>
      </c>
      <c r="BD46" s="23">
        <f>Balomenos_2011!$B$2</f>
        <v>30</v>
      </c>
      <c r="BE46" s="23">
        <f>Obaidat_2018!$X$6/1000</f>
        <v>22.435200000000002</v>
      </c>
      <c r="BF46" s="34">
        <f>ChemEnergy!$B$2</f>
        <v>31</v>
      </c>
      <c r="BG46" s="34"/>
      <c r="BH46" s="34">
        <v>2002</v>
      </c>
      <c r="BI46" s="53" t="s">
        <v>32</v>
      </c>
      <c r="BJ46" s="54">
        <f t="shared" si="39"/>
        <v>0.42693704185791603</v>
      </c>
      <c r="BK46" s="54">
        <f t="shared" si="40"/>
        <v>0.40935365212821867</v>
      </c>
      <c r="BL46" s="54">
        <f t="shared" si="41"/>
        <v>0.40557074059612136</v>
      </c>
      <c r="BM46" s="54">
        <f t="shared" si="42"/>
        <v>0.40713399098451697</v>
      </c>
      <c r="BN46" s="54">
        <f t="shared" si="43"/>
        <v>0.40596703797798195</v>
      </c>
      <c r="BO46" s="54">
        <f t="shared" si="44"/>
        <v>0.42961533158692961</v>
      </c>
      <c r="BP46" s="54">
        <f t="shared" si="45"/>
        <v>0.41617621299702229</v>
      </c>
      <c r="BQ46" s="54">
        <f t="shared" si="46"/>
        <v>0.40567634422601229</v>
      </c>
      <c r="BR46" s="54">
        <f t="shared" si="47"/>
        <v>0.41037797971816153</v>
      </c>
      <c r="BS46" s="34"/>
      <c r="BT46" s="34">
        <v>2002</v>
      </c>
      <c r="BU46" s="36" t="s">
        <v>37</v>
      </c>
      <c r="BV46" s="48">
        <f>1-(298.15/Obaidat_2018!$W$9)</f>
        <v>0.75822081660787422</v>
      </c>
      <c r="BW46" s="34"/>
      <c r="BX46" s="34">
        <v>2002</v>
      </c>
      <c r="BY46" s="30" t="s">
        <v>48</v>
      </c>
      <c r="BZ46" s="54">
        <f t="shared" si="48"/>
        <v>0.32371255251765929</v>
      </c>
      <c r="CA46" s="54">
        <f t="shared" si="49"/>
        <v>0.31038046039807365</v>
      </c>
      <c r="CB46" s="54">
        <f t="shared" si="50"/>
        <v>0.30751217812705145</v>
      </c>
      <c r="CC46" s="54">
        <f t="shared" si="51"/>
        <v>0.30869746711310336</v>
      </c>
      <c r="CD46" s="54">
        <f t="shared" si="52"/>
        <v>0.30781265905154537</v>
      </c>
      <c r="CE46" s="54">
        <f t="shared" si="53"/>
        <v>0.32574328754310444</v>
      </c>
      <c r="CF46" s="54">
        <f t="shared" si="54"/>
        <v>0.31555346807137485</v>
      </c>
      <c r="CG46" s="54">
        <f t="shared" si="55"/>
        <v>0.30759224899754412</v>
      </c>
      <c r="CH46" s="54">
        <f t="shared" si="56"/>
        <v>0.31115712689979408</v>
      </c>
      <c r="CJ46" s="5">
        <f t="shared" si="143"/>
        <v>2002</v>
      </c>
      <c r="CK46" s="5" t="s">
        <v>32</v>
      </c>
      <c r="CL46" s="9">
        <f t="shared" si="57"/>
        <v>0.42693704185791603</v>
      </c>
      <c r="CM46" s="9">
        <f t="shared" si="58"/>
        <v>0.40935365212821867</v>
      </c>
      <c r="CN46" s="9">
        <f t="shared" si="59"/>
        <v>0.40557074059612136</v>
      </c>
      <c r="CO46" s="9">
        <f t="shared" si="60"/>
        <v>0.40713399098451697</v>
      </c>
      <c r="CP46" s="9">
        <f t="shared" si="61"/>
        <v>0.40596703797798195</v>
      </c>
      <c r="CQ46" s="9">
        <f t="shared" si="62"/>
        <v>0.42961533158692961</v>
      </c>
      <c r="CR46" s="9">
        <f t="shared" si="63"/>
        <v>0.41617621299702229</v>
      </c>
      <c r="CS46" s="9">
        <f t="shared" si="64"/>
        <v>0.40567634422601229</v>
      </c>
      <c r="CT46" s="9">
        <f t="shared" si="65"/>
        <v>0.41037797971816153</v>
      </c>
      <c r="CV46" s="5">
        <v>2002</v>
      </c>
      <c r="CW46" s="25" t="s">
        <v>37</v>
      </c>
      <c r="CX46" s="5">
        <f t="shared" si="144"/>
        <v>1.3371844244758235</v>
      </c>
      <c r="CZ46" s="5">
        <f t="shared" si="66"/>
        <v>2002</v>
      </c>
      <c r="DA46" s="30" t="s">
        <v>48</v>
      </c>
      <c r="DB46" s="9">
        <f t="shared" si="67"/>
        <v>0.570893562604188</v>
      </c>
      <c r="DC46" s="9">
        <f t="shared" si="68"/>
        <v>0.54738132772814851</v>
      </c>
      <c r="DD46" s="9">
        <f t="shared" si="69"/>
        <v>0.54232287734825801</v>
      </c>
      <c r="DE46" s="9">
        <f t="shared" si="70"/>
        <v>0.54441323141917641</v>
      </c>
      <c r="DF46" s="9">
        <f t="shared" si="71"/>
        <v>0.54285280003474257</v>
      </c>
      <c r="DG46" s="9">
        <f t="shared" si="72"/>
        <v>0.57447492991405857</v>
      </c>
      <c r="DH46" s="9">
        <f t="shared" si="73"/>
        <v>0.55650434985695096</v>
      </c>
      <c r="DI46" s="9">
        <f t="shared" si="74"/>
        <v>0.54246408887731634</v>
      </c>
      <c r="DJ46" s="9">
        <f t="shared" si="75"/>
        <v>0.54875104262698104</v>
      </c>
      <c r="DL46" s="5">
        <f t="shared" si="76"/>
        <v>2002</v>
      </c>
      <c r="DM46" s="30" t="s">
        <v>32</v>
      </c>
      <c r="DN46" s="9">
        <f t="shared" si="77"/>
        <v>0.58992334802432767</v>
      </c>
      <c r="DO46" s="9">
        <f t="shared" si="78"/>
        <v>0.56562737198575352</v>
      </c>
      <c r="DP46" s="9">
        <f t="shared" si="79"/>
        <v>0.56040030659320006</v>
      </c>
      <c r="DQ46" s="9">
        <f t="shared" si="80"/>
        <v>0.56256033913314896</v>
      </c>
      <c r="DR46" s="9">
        <f t="shared" si="81"/>
        <v>0.56094789336923401</v>
      </c>
      <c r="DS46" s="9">
        <f t="shared" si="82"/>
        <v>0.59362409424452722</v>
      </c>
      <c r="DT46" s="9">
        <f t="shared" si="83"/>
        <v>0.57505449485218274</v>
      </c>
      <c r="DU46" s="9">
        <f t="shared" si="84"/>
        <v>0.56054622517322694</v>
      </c>
      <c r="DV46" s="9">
        <f t="shared" si="85"/>
        <v>0.56704274404788035</v>
      </c>
      <c r="DW46" s="9"/>
      <c r="DX46" s="5">
        <f t="shared" si="145"/>
        <v>2002</v>
      </c>
      <c r="DY46" s="35" t="s">
        <v>37</v>
      </c>
      <c r="DZ46" s="2">
        <f t="shared" si="146"/>
        <v>0.967741935483871</v>
      </c>
      <c r="EB46" s="5">
        <f t="shared" si="147"/>
        <v>2002</v>
      </c>
      <c r="EC46" s="30" t="s">
        <v>48</v>
      </c>
      <c r="ED46" s="9">
        <f t="shared" si="148"/>
        <v>0.57089356260418811</v>
      </c>
      <c r="EE46" s="9">
        <f t="shared" si="149"/>
        <v>0.54738132772814863</v>
      </c>
      <c r="EF46" s="9">
        <f t="shared" si="150"/>
        <v>0.54232287734825813</v>
      </c>
      <c r="EG46" s="9">
        <f t="shared" si="151"/>
        <v>0.54441323141917641</v>
      </c>
      <c r="EH46" s="9">
        <f t="shared" si="152"/>
        <v>0.54285280003474257</v>
      </c>
      <c r="EI46" s="9">
        <f t="shared" si="153"/>
        <v>0.57447492991405857</v>
      </c>
      <c r="EJ46" s="9">
        <f t="shared" si="154"/>
        <v>0.55650434985695107</v>
      </c>
      <c r="EK46" s="9">
        <f t="shared" si="155"/>
        <v>0.54246408887731645</v>
      </c>
      <c r="EL46" s="9">
        <f t="shared" si="156"/>
        <v>0.54875104262698104</v>
      </c>
      <c r="EN46" s="34">
        <v>2002</v>
      </c>
      <c r="EO46" s="30" t="s">
        <v>32</v>
      </c>
      <c r="EZ46" s="34">
        <v>2002</v>
      </c>
      <c r="FA46" s="35" t="s">
        <v>37</v>
      </c>
      <c r="FD46" s="34">
        <v>2002</v>
      </c>
      <c r="FE46" s="30" t="s">
        <v>48</v>
      </c>
      <c r="FF46" s="55">
        <f t="shared" si="86"/>
        <v>0.43655921489190791</v>
      </c>
      <c r="FG46" s="55">
        <f t="shared" si="87"/>
        <v>0.42267570629110524</v>
      </c>
      <c r="FH46" s="55">
        <f t="shared" si="88"/>
        <v>0.41965319859667971</v>
      </c>
      <c r="FI46" s="55">
        <f t="shared" si="89"/>
        <v>0.42090376456327028</v>
      </c>
      <c r="FJ46" s="55">
        <f t="shared" si="90"/>
        <v>0.41997043408144069</v>
      </c>
      <c r="FK46" s="55">
        <f t="shared" si="91"/>
        <v>0.43865036057059642</v>
      </c>
      <c r="FL46" s="55">
        <f t="shared" si="92"/>
        <v>0.42809480966624047</v>
      </c>
      <c r="FM46" s="55">
        <f t="shared" si="93"/>
        <v>0.41973774785514018</v>
      </c>
      <c r="FN46" s="55">
        <f t="shared" si="94"/>
        <v>0.42349194518320266</v>
      </c>
    </row>
    <row r="47" spans="1:170" x14ac:dyDescent="0.2">
      <c r="A47" s="66">
        <f>IAI_2020_smelting!A45</f>
        <v>36892</v>
      </c>
      <c r="B47" s="66">
        <f>IAI_2020_smelting!B45</f>
        <v>37257</v>
      </c>
      <c r="C47" s="5" t="str">
        <f>IAI_2020_smelting!C45</f>
        <v>DC</v>
      </c>
      <c r="D47" s="5" t="str">
        <f>IAI_2020_smelting!D45</f>
        <v>ND</v>
      </c>
      <c r="E47" s="5" t="str">
        <f>IAI_2020_smelting!E45</f>
        <v>ND</v>
      </c>
      <c r="F47" s="5" t="str">
        <f>IAI_2020_smelting!F45</f>
        <v>ND</v>
      </c>
      <c r="G47" s="5" t="str">
        <f>IAI_2020_smelting!G45</f>
        <v>ND</v>
      </c>
      <c r="H47" s="5" t="str">
        <f>IAI_2020_smelting!H45</f>
        <v>ND</v>
      </c>
      <c r="I47" s="5" t="str">
        <f>IAI_2020_smelting!I45</f>
        <v>ND</v>
      </c>
      <c r="J47" s="5" t="str">
        <f>IAI_2020_smelting!J45</f>
        <v>ND</v>
      </c>
      <c r="K47" s="5">
        <f>IAI_2020_smelting!K45</f>
        <v>13734</v>
      </c>
      <c r="L47" s="5" t="str">
        <f>IAI_2020_smelting!L45</f>
        <v>ND</v>
      </c>
      <c r="AC47" s="5">
        <v>2003</v>
      </c>
      <c r="AD47" s="5" t="s">
        <v>31</v>
      </c>
      <c r="AE47" s="5" t="s">
        <v>23</v>
      </c>
      <c r="AF47" s="18">
        <f t="shared" si="116"/>
        <v>14321</v>
      </c>
      <c r="AG47" s="18">
        <f t="shared" si="117"/>
        <v>15529</v>
      </c>
      <c r="AH47" s="18">
        <f t="shared" si="118"/>
        <v>15413</v>
      </c>
      <c r="AI47" s="18">
        <f t="shared" si="119"/>
        <v>15359</v>
      </c>
      <c r="AJ47" s="18">
        <f t="shared" si="120"/>
        <v>15139</v>
      </c>
      <c r="AK47" s="18">
        <f t="shared" si="121"/>
        <v>14782</v>
      </c>
      <c r="AL47" s="19">
        <f t="shared" si="6"/>
        <v>15274.426229508197</v>
      </c>
      <c r="AM47" s="18">
        <f t="shared" si="160"/>
        <v>15026</v>
      </c>
      <c r="AN47" s="18">
        <f t="shared" si="122"/>
        <v>15160</v>
      </c>
      <c r="AO47" s="18"/>
      <c r="AP47" s="5">
        <v>2003</v>
      </c>
      <c r="AQ47" s="56" t="s">
        <v>87</v>
      </c>
      <c r="AR47" s="53">
        <f t="shared" si="134"/>
        <v>51.555599999999998</v>
      </c>
      <c r="AS47" s="53">
        <f t="shared" si="135"/>
        <v>55.904399999999995</v>
      </c>
      <c r="AT47" s="53">
        <f t="shared" si="136"/>
        <v>55.486799999999995</v>
      </c>
      <c r="AU47" s="53">
        <f t="shared" si="137"/>
        <v>55.292400000000001</v>
      </c>
      <c r="AV47" s="53">
        <f t="shared" si="138"/>
        <v>54.500399999999999</v>
      </c>
      <c r="AW47" s="53">
        <f t="shared" si="139"/>
        <v>53.215199999999996</v>
      </c>
      <c r="AX47" s="53">
        <f t="shared" si="140"/>
        <v>54.987934426229508</v>
      </c>
      <c r="AY47" s="53">
        <f t="shared" si="141"/>
        <v>54.093599999999995</v>
      </c>
      <c r="AZ47" s="53">
        <f t="shared" si="142"/>
        <v>54.576000000000001</v>
      </c>
      <c r="BA47" s="18"/>
      <c r="BB47" s="29">
        <f>Balomenos_2011!$B$13</f>
        <v>0.8</v>
      </c>
      <c r="BC47" s="29">
        <f>Balomenos_2011!$B$16</f>
        <v>15.37</v>
      </c>
      <c r="BD47" s="23">
        <f>Balomenos_2011!$B$2</f>
        <v>30</v>
      </c>
      <c r="BE47" s="23">
        <f>Obaidat_2018!$X$6/1000</f>
        <v>22.435200000000002</v>
      </c>
      <c r="BF47" s="34">
        <f>ChemEnergy!$B$2</f>
        <v>31</v>
      </c>
      <c r="BG47" s="34"/>
      <c r="BH47" s="34">
        <v>2003</v>
      </c>
      <c r="BI47" s="53" t="s">
        <v>32</v>
      </c>
      <c r="BJ47" s="54">
        <f t="shared" si="39"/>
        <v>0.43516514209901547</v>
      </c>
      <c r="BK47" s="54">
        <f t="shared" si="40"/>
        <v>0.40131367119582723</v>
      </c>
      <c r="BL47" s="54">
        <f t="shared" si="41"/>
        <v>0.40433400376305723</v>
      </c>
      <c r="BM47" s="54">
        <f t="shared" si="42"/>
        <v>0.40575558304577125</v>
      </c>
      <c r="BN47" s="54">
        <f t="shared" si="43"/>
        <v>0.41165202457229677</v>
      </c>
      <c r="BO47" s="54">
        <f t="shared" si="44"/>
        <v>0.42159383033419029</v>
      </c>
      <c r="BP47" s="54">
        <f t="shared" si="45"/>
        <v>0.40800223238242433</v>
      </c>
      <c r="BQ47" s="54">
        <f t="shared" si="46"/>
        <v>0.41474777053107953</v>
      </c>
      <c r="BR47" s="54">
        <f t="shared" si="47"/>
        <v>0.4110817941952507</v>
      </c>
      <c r="BS47" s="34"/>
      <c r="BT47" s="34">
        <v>2003</v>
      </c>
      <c r="BU47" s="36" t="s">
        <v>37</v>
      </c>
      <c r="BV47" s="48">
        <f>1-(298.15/Obaidat_2018!$W$9)</f>
        <v>0.75822081660787422</v>
      </c>
      <c r="BW47" s="34"/>
      <c r="BX47" s="34">
        <v>2003</v>
      </c>
      <c r="BY47" s="30" t="s">
        <v>48</v>
      </c>
      <c r="BZ47" s="54">
        <f t="shared" si="48"/>
        <v>0.32995126940159714</v>
      </c>
      <c r="CA47" s="54">
        <f t="shared" si="49"/>
        <v>0.30428437949000403</v>
      </c>
      <c r="CB47" s="54">
        <f t="shared" si="50"/>
        <v>0.30657445851555654</v>
      </c>
      <c r="CC47" s="54">
        <f t="shared" si="51"/>
        <v>0.3076523295201688</v>
      </c>
      <c r="CD47" s="54">
        <f t="shared" si="52"/>
        <v>0.31212313422949156</v>
      </c>
      <c r="CE47" s="54">
        <f t="shared" si="53"/>
        <v>0.31966121831283134</v>
      </c>
      <c r="CF47" s="54">
        <f t="shared" si="54"/>
        <v>0.30935578581483741</v>
      </c>
      <c r="CG47" s="54">
        <f t="shared" si="55"/>
        <v>0.31447039325837034</v>
      </c>
      <c r="CH47" s="54">
        <f t="shared" si="56"/>
        <v>0.3116907736873531</v>
      </c>
      <c r="CJ47" s="5">
        <f t="shared" si="143"/>
        <v>2003</v>
      </c>
      <c r="CK47" s="5" t="s">
        <v>32</v>
      </c>
      <c r="CL47" s="9">
        <f t="shared" si="57"/>
        <v>0.43516514209901547</v>
      </c>
      <c r="CM47" s="9">
        <f t="shared" si="58"/>
        <v>0.40131367119582723</v>
      </c>
      <c r="CN47" s="9">
        <f t="shared" si="59"/>
        <v>0.40433400376305723</v>
      </c>
      <c r="CO47" s="9">
        <f t="shared" si="60"/>
        <v>0.40575558304577125</v>
      </c>
      <c r="CP47" s="9">
        <f t="shared" si="61"/>
        <v>0.41165202457229677</v>
      </c>
      <c r="CQ47" s="9">
        <f t="shared" si="62"/>
        <v>0.42159383033419029</v>
      </c>
      <c r="CR47" s="9">
        <f t="shared" si="63"/>
        <v>0.40800223238242433</v>
      </c>
      <c r="CS47" s="9">
        <f t="shared" si="64"/>
        <v>0.41474777053107953</v>
      </c>
      <c r="CT47" s="9">
        <f t="shared" si="65"/>
        <v>0.4110817941952507</v>
      </c>
      <c r="CV47" s="5">
        <v>2003</v>
      </c>
      <c r="CW47" s="25" t="s">
        <v>37</v>
      </c>
      <c r="CX47" s="5">
        <f t="shared" si="144"/>
        <v>1.3371844244758235</v>
      </c>
      <c r="CZ47" s="5">
        <f t="shared" si="66"/>
        <v>2003</v>
      </c>
      <c r="DA47" s="30" t="s">
        <v>48</v>
      </c>
      <c r="DB47" s="9">
        <f t="shared" si="67"/>
        <v>0.58189605008961198</v>
      </c>
      <c r="DC47" s="9">
        <f t="shared" si="68"/>
        <v>0.53663039045227212</v>
      </c>
      <c r="DD47" s="9">
        <f t="shared" si="69"/>
        <v>0.54066913211790912</v>
      </c>
      <c r="DE47" s="9">
        <f t="shared" si="70"/>
        <v>0.5425700457929119</v>
      </c>
      <c r="DF47" s="9">
        <f t="shared" si="71"/>
        <v>0.55045467556201422</v>
      </c>
      <c r="DG47" s="9">
        <f t="shared" si="72"/>
        <v>0.56374870337798222</v>
      </c>
      <c r="DH47" s="9">
        <f t="shared" si="73"/>
        <v>0.54557423029314334</v>
      </c>
      <c r="DI47" s="9">
        <f t="shared" si="74"/>
        <v>0.5545942588402325</v>
      </c>
      <c r="DJ47" s="9">
        <f t="shared" si="75"/>
        <v>0.54969217238346524</v>
      </c>
      <c r="DL47" s="5">
        <f t="shared" si="76"/>
        <v>2003</v>
      </c>
      <c r="DM47" s="30" t="s">
        <v>32</v>
      </c>
      <c r="DN47" s="9">
        <f t="shared" si="77"/>
        <v>0.60129258509259909</v>
      </c>
      <c r="DO47" s="9">
        <f t="shared" si="78"/>
        <v>0.55451807013401455</v>
      </c>
      <c r="DP47" s="9">
        <f t="shared" si="79"/>
        <v>0.5586914365218395</v>
      </c>
      <c r="DQ47" s="9">
        <f t="shared" si="80"/>
        <v>0.56065571398600889</v>
      </c>
      <c r="DR47" s="9">
        <f t="shared" si="81"/>
        <v>0.56880316474741466</v>
      </c>
      <c r="DS47" s="9">
        <f t="shared" si="82"/>
        <v>0.58254032682391499</v>
      </c>
      <c r="DT47" s="9">
        <f t="shared" si="83"/>
        <v>0.56376003796958141</v>
      </c>
      <c r="DU47" s="9">
        <f t="shared" si="84"/>
        <v>0.5730807341349069</v>
      </c>
      <c r="DV47" s="9">
        <f t="shared" si="85"/>
        <v>0.56801524479624743</v>
      </c>
      <c r="DW47" s="9"/>
      <c r="DX47" s="5">
        <f t="shared" si="145"/>
        <v>2003</v>
      </c>
      <c r="DY47" s="35" t="s">
        <v>37</v>
      </c>
      <c r="DZ47" s="2">
        <f t="shared" si="146"/>
        <v>0.967741935483871</v>
      </c>
      <c r="EB47" s="5">
        <f t="shared" si="147"/>
        <v>2003</v>
      </c>
      <c r="EC47" s="30" t="s">
        <v>48</v>
      </c>
      <c r="ED47" s="9">
        <f t="shared" si="148"/>
        <v>0.58189605008961198</v>
      </c>
      <c r="EE47" s="9">
        <f t="shared" si="149"/>
        <v>0.53663039045227212</v>
      </c>
      <c r="EF47" s="9">
        <f t="shared" si="150"/>
        <v>0.54066913211790923</v>
      </c>
      <c r="EG47" s="9">
        <f t="shared" si="151"/>
        <v>0.54257004579291179</v>
      </c>
      <c r="EH47" s="9">
        <f t="shared" si="152"/>
        <v>0.55045467556201422</v>
      </c>
      <c r="EI47" s="9">
        <f t="shared" si="153"/>
        <v>0.56374870337798222</v>
      </c>
      <c r="EJ47" s="9">
        <f t="shared" si="154"/>
        <v>0.54557423029314334</v>
      </c>
      <c r="EK47" s="9">
        <f t="shared" si="155"/>
        <v>0.5545942588402325</v>
      </c>
      <c r="EL47" s="9">
        <f t="shared" si="156"/>
        <v>0.54969217238346524</v>
      </c>
      <c r="EN47" s="34">
        <v>2003</v>
      </c>
      <c r="EO47" s="30" t="s">
        <v>32</v>
      </c>
      <c r="EZ47" s="34">
        <v>2003</v>
      </c>
      <c r="FA47" s="35" t="s">
        <v>37</v>
      </c>
      <c r="FD47" s="34">
        <v>2003</v>
      </c>
      <c r="FE47" s="30" t="s">
        <v>48</v>
      </c>
      <c r="FF47" s="55">
        <f t="shared" si="86"/>
        <v>0.44296396045217762</v>
      </c>
      <c r="FG47" s="55">
        <f t="shared" si="87"/>
        <v>0.41623655555925543</v>
      </c>
      <c r="FH47" s="55">
        <f t="shared" si="88"/>
        <v>0.41866229025019264</v>
      </c>
      <c r="FI47" s="55">
        <f t="shared" si="89"/>
        <v>0.41980118216012896</v>
      </c>
      <c r="FJ47" s="55">
        <f t="shared" si="90"/>
        <v>0.42450587516131222</v>
      </c>
      <c r="FK47" s="55">
        <f t="shared" si="91"/>
        <v>0.43236886252399648</v>
      </c>
      <c r="FL47" s="55">
        <f t="shared" si="92"/>
        <v>0.42159739798379686</v>
      </c>
      <c r="FM47" s="55">
        <f t="shared" si="93"/>
        <v>0.42696360562225677</v>
      </c>
      <c r="FN47" s="55">
        <f t="shared" si="94"/>
        <v>0.42405224323636675</v>
      </c>
    </row>
    <row r="48" spans="1:170" x14ac:dyDescent="0.2">
      <c r="A48" s="66">
        <f>IAI_2020_smelting!A46</f>
        <v>37257</v>
      </c>
      <c r="B48" s="66">
        <f>IAI_2020_smelting!B46</f>
        <v>37622</v>
      </c>
      <c r="C48" s="5" t="str">
        <f>IAI_2020_smelting!C46</f>
        <v>AC</v>
      </c>
      <c r="D48" s="5">
        <f>IAI_2020_smelting!D46</f>
        <v>14597</v>
      </c>
      <c r="E48" s="5">
        <f>IAI_2020_smelting!E46</f>
        <v>15224</v>
      </c>
      <c r="F48" s="5">
        <f>IAI_2020_smelting!F46</f>
        <v>15366</v>
      </c>
      <c r="G48" s="5">
        <f>IAI_2020_smelting!G46</f>
        <v>15307</v>
      </c>
      <c r="H48" s="5">
        <f>IAI_2020_smelting!H46</f>
        <v>15351</v>
      </c>
      <c r="I48" s="5">
        <f>IAI_2020_smelting!I46</f>
        <v>14506</v>
      </c>
      <c r="J48" s="5" t="str">
        <f>IAI_2020_smelting!J46</f>
        <v>ND</v>
      </c>
      <c r="K48" s="5">
        <f>IAI_2020_smelting!K46</f>
        <v>15362</v>
      </c>
      <c r="L48" s="5">
        <f>IAI_2020_smelting!L46</f>
        <v>15186</v>
      </c>
      <c r="AC48" s="5">
        <v>2004</v>
      </c>
      <c r="AD48" s="5" t="s">
        <v>31</v>
      </c>
      <c r="AE48" s="5" t="s">
        <v>23</v>
      </c>
      <c r="AF48" s="18">
        <f t="shared" si="116"/>
        <v>14337</v>
      </c>
      <c r="AG48" s="18">
        <f t="shared" si="117"/>
        <v>15613</v>
      </c>
      <c r="AH48" s="18">
        <f t="shared" si="118"/>
        <v>15427</v>
      </c>
      <c r="AI48" s="18">
        <f t="shared" si="119"/>
        <v>15551</v>
      </c>
      <c r="AJ48" s="18">
        <f t="shared" si="120"/>
        <v>15275</v>
      </c>
      <c r="AK48" s="18">
        <f t="shared" si="121"/>
        <v>14768</v>
      </c>
      <c r="AL48" s="19">
        <f t="shared" si="6"/>
        <v>15357.049180327869</v>
      </c>
      <c r="AM48" s="18">
        <f t="shared" si="160"/>
        <v>14794</v>
      </c>
      <c r="AN48" s="18">
        <f t="shared" si="122"/>
        <v>15145</v>
      </c>
      <c r="AO48" s="18"/>
      <c r="AP48" s="5">
        <v>2004</v>
      </c>
      <c r="AQ48" s="56" t="s">
        <v>87</v>
      </c>
      <c r="AR48" s="53">
        <f t="shared" si="134"/>
        <v>51.613199999999999</v>
      </c>
      <c r="AS48" s="53">
        <f t="shared" si="135"/>
        <v>56.206800000000001</v>
      </c>
      <c r="AT48" s="53">
        <f t="shared" si="136"/>
        <v>55.537199999999999</v>
      </c>
      <c r="AU48" s="53">
        <f t="shared" si="137"/>
        <v>55.983599999999996</v>
      </c>
      <c r="AV48" s="53">
        <f t="shared" si="138"/>
        <v>54.99</v>
      </c>
      <c r="AW48" s="53">
        <f t="shared" si="139"/>
        <v>53.1648</v>
      </c>
      <c r="AX48" s="53">
        <f t="shared" si="140"/>
        <v>55.285377049180326</v>
      </c>
      <c r="AY48" s="53">
        <f t="shared" si="141"/>
        <v>53.258400000000002</v>
      </c>
      <c r="AZ48" s="53">
        <f t="shared" si="142"/>
        <v>54.521999999999998</v>
      </c>
      <c r="BA48" s="18"/>
      <c r="BB48" s="29">
        <f>Balomenos_2011!$B$13</f>
        <v>0.8</v>
      </c>
      <c r="BC48" s="29">
        <f>Balomenos_2011!$B$16</f>
        <v>15.37</v>
      </c>
      <c r="BD48" s="23">
        <f>Balomenos_2011!$B$2</f>
        <v>30</v>
      </c>
      <c r="BE48" s="23">
        <f>Obaidat_2018!$X$6/1000</f>
        <v>22.435200000000002</v>
      </c>
      <c r="BF48" s="34">
        <f>ChemEnergy!$B$2</f>
        <v>31</v>
      </c>
      <c r="BG48" s="34"/>
      <c r="BH48" s="34">
        <v>2004</v>
      </c>
      <c r="BI48" s="53" t="s">
        <v>32</v>
      </c>
      <c r="BJ48" s="54">
        <f t="shared" si="39"/>
        <v>0.43467950059287164</v>
      </c>
      <c r="BK48" s="54">
        <f t="shared" si="40"/>
        <v>0.39915455069493372</v>
      </c>
      <c r="BL48" s="54">
        <f t="shared" si="41"/>
        <v>0.40396707072016597</v>
      </c>
      <c r="BM48" s="54">
        <f t="shared" si="42"/>
        <v>0.40074593273744458</v>
      </c>
      <c r="BN48" s="54">
        <f t="shared" si="43"/>
        <v>0.40798690671031096</v>
      </c>
      <c r="BO48" s="54">
        <f t="shared" si="44"/>
        <v>0.42199349945828823</v>
      </c>
      <c r="BP48" s="54">
        <f t="shared" si="45"/>
        <v>0.40580712653984929</v>
      </c>
      <c r="BQ48" s="54">
        <f t="shared" si="46"/>
        <v>0.42125185886170069</v>
      </c>
      <c r="BR48" s="54">
        <f t="shared" si="47"/>
        <v>0.4114889402443051</v>
      </c>
      <c r="BS48" s="34"/>
      <c r="BT48" s="34">
        <v>2004</v>
      </c>
      <c r="BU48" s="36" t="s">
        <v>37</v>
      </c>
      <c r="BV48" s="48">
        <f>1-(298.15/Obaidat_2018!$W$9)</f>
        <v>0.75822081660787422</v>
      </c>
      <c r="BW48" s="34"/>
      <c r="BX48" s="34">
        <v>2004</v>
      </c>
      <c r="BY48" s="30" t="s">
        <v>48</v>
      </c>
      <c r="BZ48" s="54">
        <f t="shared" si="48"/>
        <v>0.32958304590223009</v>
      </c>
      <c r="CA48" s="54">
        <f t="shared" si="49"/>
        <v>0.30264728938066177</v>
      </c>
      <c r="CB48" s="54">
        <f t="shared" si="50"/>
        <v>0.3062962422441351</v>
      </c>
      <c r="CC48" s="54">
        <f t="shared" si="51"/>
        <v>0.30385390837246945</v>
      </c>
      <c r="CD48" s="54">
        <f t="shared" si="52"/>
        <v>0.30934416557121258</v>
      </c>
      <c r="CE48" s="54">
        <f t="shared" si="53"/>
        <v>0.31996425576247783</v>
      </c>
      <c r="CF48" s="54">
        <f t="shared" si="54"/>
        <v>0.30769141087033947</v>
      </c>
      <c r="CG48" s="54">
        <f t="shared" si="55"/>
        <v>0.31940192842370368</v>
      </c>
      <c r="CH48" s="54">
        <f t="shared" si="56"/>
        <v>0.31199948029714575</v>
      </c>
      <c r="CJ48" s="5">
        <f t="shared" si="143"/>
        <v>2004</v>
      </c>
      <c r="CK48" s="5" t="s">
        <v>32</v>
      </c>
      <c r="CL48" s="9">
        <f t="shared" si="57"/>
        <v>0.43467950059287164</v>
      </c>
      <c r="CM48" s="9">
        <f t="shared" si="58"/>
        <v>0.39915455069493372</v>
      </c>
      <c r="CN48" s="9">
        <f t="shared" si="59"/>
        <v>0.40396707072016597</v>
      </c>
      <c r="CO48" s="9">
        <f t="shared" si="60"/>
        <v>0.40074593273744458</v>
      </c>
      <c r="CP48" s="9">
        <f t="shared" si="61"/>
        <v>0.40798690671031096</v>
      </c>
      <c r="CQ48" s="9">
        <f t="shared" si="62"/>
        <v>0.42199349945828823</v>
      </c>
      <c r="CR48" s="9">
        <f t="shared" si="63"/>
        <v>0.40580712653984929</v>
      </c>
      <c r="CS48" s="9">
        <f t="shared" si="64"/>
        <v>0.42125185886170069</v>
      </c>
      <c r="CT48" s="9">
        <f t="shared" si="65"/>
        <v>0.4114889402443051</v>
      </c>
      <c r="CV48" s="5">
        <v>2004</v>
      </c>
      <c r="CW48" s="25" t="s">
        <v>37</v>
      </c>
      <c r="CX48" s="5">
        <f t="shared" si="144"/>
        <v>1.3371844244758235</v>
      </c>
      <c r="CZ48" s="5">
        <f t="shared" si="66"/>
        <v>2004</v>
      </c>
      <c r="DA48" s="30" t="s">
        <v>48</v>
      </c>
      <c r="DB48" s="9">
        <f t="shared" si="67"/>
        <v>0.58124665783171747</v>
      </c>
      <c r="DC48" s="9">
        <f t="shared" si="68"/>
        <v>0.53374324814791085</v>
      </c>
      <c r="DD48" s="9">
        <f t="shared" si="69"/>
        <v>0.54017847496812943</v>
      </c>
      <c r="DE48" s="9">
        <f t="shared" si="70"/>
        <v>0.53587121942854687</v>
      </c>
      <c r="DF48" s="9">
        <f t="shared" si="71"/>
        <v>0.54555373704309862</v>
      </c>
      <c r="DG48" s="9">
        <f t="shared" si="72"/>
        <v>0.56428313470566993</v>
      </c>
      <c r="DH48" s="9">
        <f t="shared" si="73"/>
        <v>0.54263896895037611</v>
      </c>
      <c r="DI48" s="9">
        <f t="shared" si="74"/>
        <v>0.56329142445135405</v>
      </c>
      <c r="DJ48" s="9">
        <f t="shared" si="75"/>
        <v>0.55023660173874767</v>
      </c>
      <c r="DL48" s="5">
        <f t="shared" si="76"/>
        <v>2004</v>
      </c>
      <c r="DM48" s="30" t="s">
        <v>32</v>
      </c>
      <c r="DN48" s="9">
        <f t="shared" si="77"/>
        <v>0.6006215464261081</v>
      </c>
      <c r="DO48" s="9">
        <f t="shared" si="78"/>
        <v>0.55153468975284126</v>
      </c>
      <c r="DP48" s="9">
        <f t="shared" si="79"/>
        <v>0.55818442413373381</v>
      </c>
      <c r="DQ48" s="9">
        <f t="shared" si="80"/>
        <v>0.55373359340949857</v>
      </c>
      <c r="DR48" s="9">
        <f t="shared" si="81"/>
        <v>0.56373886161120201</v>
      </c>
      <c r="DS48" s="9">
        <f t="shared" si="82"/>
        <v>0.58309257252919222</v>
      </c>
      <c r="DT48" s="9">
        <f t="shared" si="83"/>
        <v>0.56072693458205536</v>
      </c>
      <c r="DU48" s="9">
        <f t="shared" si="84"/>
        <v>0.58206780526639923</v>
      </c>
      <c r="DV48" s="9">
        <f t="shared" si="85"/>
        <v>0.56857782179670591</v>
      </c>
      <c r="DW48" s="9"/>
      <c r="DX48" s="5">
        <f t="shared" si="145"/>
        <v>2004</v>
      </c>
      <c r="DY48" s="35" t="s">
        <v>37</v>
      </c>
      <c r="DZ48" s="2">
        <f t="shared" si="146"/>
        <v>0.967741935483871</v>
      </c>
      <c r="EB48" s="5">
        <f t="shared" si="147"/>
        <v>2004</v>
      </c>
      <c r="EC48" s="30" t="s">
        <v>48</v>
      </c>
      <c r="ED48" s="9">
        <f t="shared" si="148"/>
        <v>0.58124665783171758</v>
      </c>
      <c r="EE48" s="9">
        <f t="shared" si="149"/>
        <v>0.53374324814791085</v>
      </c>
      <c r="EF48" s="9">
        <f t="shared" si="150"/>
        <v>0.54017847496812954</v>
      </c>
      <c r="EG48" s="9">
        <f t="shared" si="151"/>
        <v>0.53587121942854699</v>
      </c>
      <c r="EH48" s="9">
        <f t="shared" si="152"/>
        <v>0.54555373704309873</v>
      </c>
      <c r="EI48" s="9">
        <f t="shared" si="153"/>
        <v>0.56428313470566993</v>
      </c>
      <c r="EJ48" s="9">
        <f t="shared" si="154"/>
        <v>0.54263896895037622</v>
      </c>
      <c r="EK48" s="9">
        <f t="shared" si="155"/>
        <v>0.56329142445135416</v>
      </c>
      <c r="EL48" s="9">
        <f t="shared" si="156"/>
        <v>0.55023660173874767</v>
      </c>
      <c r="EN48" s="34">
        <v>2004</v>
      </c>
      <c r="EO48" s="30" t="s">
        <v>32</v>
      </c>
      <c r="EZ48" s="34">
        <v>2004</v>
      </c>
      <c r="FA48" s="35" t="s">
        <v>37</v>
      </c>
      <c r="FD48" s="34">
        <v>2004</v>
      </c>
      <c r="FE48" s="30" t="s">
        <v>48</v>
      </c>
      <c r="FF48" s="55">
        <f t="shared" si="86"/>
        <v>0.44258754381616688</v>
      </c>
      <c r="FG48" s="55">
        <f t="shared" si="87"/>
        <v>0.41449746327552472</v>
      </c>
      <c r="FH48" s="55">
        <f t="shared" si="88"/>
        <v>0.41836802998862038</v>
      </c>
      <c r="FI48" s="55">
        <f t="shared" si="89"/>
        <v>0.41577967003725386</v>
      </c>
      <c r="FJ48" s="55">
        <f t="shared" si="90"/>
        <v>0.42158516020236092</v>
      </c>
      <c r="FK48" s="55">
        <f t="shared" si="91"/>
        <v>0.4326831547794181</v>
      </c>
      <c r="FL48" s="55">
        <f t="shared" si="92"/>
        <v>0.41984244207894966</v>
      </c>
      <c r="FM48" s="55">
        <f t="shared" si="93"/>
        <v>0.43209983234526506</v>
      </c>
      <c r="FN48" s="55">
        <f t="shared" si="94"/>
        <v>0.42437616703445941</v>
      </c>
    </row>
    <row r="49" spans="1:170" x14ac:dyDescent="0.2">
      <c r="A49" s="66">
        <f>IAI_2020_smelting!A47</f>
        <v>37257</v>
      </c>
      <c r="B49" s="66">
        <f>IAI_2020_smelting!B47</f>
        <v>37622</v>
      </c>
      <c r="C49" s="5" t="str">
        <f>IAI_2020_smelting!C47</f>
        <v>DC</v>
      </c>
      <c r="D49" s="5" t="str">
        <f>IAI_2020_smelting!D47</f>
        <v>ND</v>
      </c>
      <c r="E49" s="5" t="str">
        <f>IAI_2020_smelting!E47</f>
        <v>ND</v>
      </c>
      <c r="F49" s="5" t="str">
        <f>IAI_2020_smelting!F47</f>
        <v>ND</v>
      </c>
      <c r="G49" s="5" t="str">
        <f>IAI_2020_smelting!G47</f>
        <v>ND</v>
      </c>
      <c r="H49" s="5" t="str">
        <f>IAI_2020_smelting!H47</f>
        <v>ND</v>
      </c>
      <c r="I49" s="5" t="str">
        <f>IAI_2020_smelting!I47</f>
        <v>ND</v>
      </c>
      <c r="J49" s="5" t="str">
        <f>IAI_2020_smelting!J47</f>
        <v>ND</v>
      </c>
      <c r="K49" s="5">
        <f>IAI_2020_smelting!K47</f>
        <v>13781</v>
      </c>
      <c r="L49" s="5" t="str">
        <f>IAI_2020_smelting!L47</f>
        <v>ND</v>
      </c>
      <c r="AC49" s="5">
        <v>2005</v>
      </c>
      <c r="AD49" s="5" t="s">
        <v>31</v>
      </c>
      <c r="AE49" s="5" t="s">
        <v>23</v>
      </c>
      <c r="AF49" s="18">
        <f t="shared" si="116"/>
        <v>14158</v>
      </c>
      <c r="AG49" s="18">
        <f t="shared" si="117"/>
        <v>15552</v>
      </c>
      <c r="AH49" s="18">
        <f t="shared" si="118"/>
        <v>15082</v>
      </c>
      <c r="AI49" s="18">
        <f t="shared" si="119"/>
        <v>15152</v>
      </c>
      <c r="AJ49" s="18">
        <f t="shared" si="120"/>
        <v>15536</v>
      </c>
      <c r="AK49" s="18">
        <f t="shared" si="121"/>
        <v>14763</v>
      </c>
      <c r="AL49" s="19">
        <f t="shared" si="6"/>
        <v>15297.049180327869</v>
      </c>
      <c r="AM49" s="18">
        <f t="shared" si="160"/>
        <v>14574</v>
      </c>
      <c r="AN49" s="18">
        <f t="shared" si="122"/>
        <v>15080</v>
      </c>
      <c r="AO49" s="18"/>
      <c r="AP49" s="5">
        <v>2005</v>
      </c>
      <c r="AQ49" s="56" t="s">
        <v>87</v>
      </c>
      <c r="AR49" s="53">
        <f t="shared" si="134"/>
        <v>50.968800000000002</v>
      </c>
      <c r="AS49" s="53">
        <f t="shared" si="135"/>
        <v>55.987200000000001</v>
      </c>
      <c r="AT49" s="53">
        <f t="shared" si="136"/>
        <v>54.295200000000001</v>
      </c>
      <c r="AU49" s="53">
        <f t="shared" si="137"/>
        <v>54.547199999999997</v>
      </c>
      <c r="AV49" s="53">
        <f t="shared" si="138"/>
        <v>55.929600000000001</v>
      </c>
      <c r="AW49" s="53">
        <f t="shared" si="139"/>
        <v>53.146799999999999</v>
      </c>
      <c r="AX49" s="53">
        <f t="shared" si="140"/>
        <v>55.069377049180325</v>
      </c>
      <c r="AY49" s="53">
        <f t="shared" si="141"/>
        <v>52.4664</v>
      </c>
      <c r="AZ49" s="53">
        <f t="shared" si="142"/>
        <v>54.287999999999997</v>
      </c>
      <c r="BA49" s="18"/>
      <c r="BB49" s="29">
        <f>Balomenos_2011!$B$13</f>
        <v>0.8</v>
      </c>
      <c r="BC49" s="29">
        <f>Balomenos_2011!$B$16</f>
        <v>15.37</v>
      </c>
      <c r="BD49" s="23">
        <f>Balomenos_2011!$B$2</f>
        <v>30</v>
      </c>
      <c r="BE49" s="23">
        <f>Obaidat_2018!$X$6/1000</f>
        <v>22.435200000000002</v>
      </c>
      <c r="BF49" s="34">
        <f>ChemEnergy!$B$2</f>
        <v>31</v>
      </c>
      <c r="BG49" s="34"/>
      <c r="BH49" s="34">
        <v>2005</v>
      </c>
      <c r="BI49" s="53" t="s">
        <v>32</v>
      </c>
      <c r="BJ49" s="54">
        <f t="shared" si="39"/>
        <v>0.44017516598389606</v>
      </c>
      <c r="BK49" s="54">
        <f t="shared" si="40"/>
        <v>0.40072016460905352</v>
      </c>
      <c r="BL49" s="54">
        <f t="shared" si="41"/>
        <v>0.41320779737435354</v>
      </c>
      <c r="BM49" s="54">
        <f t="shared" si="42"/>
        <v>0.41129883843717008</v>
      </c>
      <c r="BN49" s="54">
        <f t="shared" si="43"/>
        <v>0.40113285272914523</v>
      </c>
      <c r="BO49" s="54">
        <f t="shared" si="44"/>
        <v>0.42213642213642216</v>
      </c>
      <c r="BP49" s="54">
        <f t="shared" si="45"/>
        <v>0.40739883401920446</v>
      </c>
      <c r="BQ49" s="54">
        <f t="shared" si="46"/>
        <v>0.42761081377796079</v>
      </c>
      <c r="BR49" s="54">
        <f t="shared" si="47"/>
        <v>0.41326259946949606</v>
      </c>
      <c r="BS49" s="34"/>
      <c r="BT49" s="34">
        <v>2005</v>
      </c>
      <c r="BU49" s="36" t="s">
        <v>37</v>
      </c>
      <c r="BV49" s="48">
        <f>1-(298.15/Obaidat_2018!$W$9)</f>
        <v>0.75822081660787422</v>
      </c>
      <c r="BW49" s="34"/>
      <c r="BX49" s="34">
        <v>2005</v>
      </c>
      <c r="BY49" s="30" t="s">
        <v>48</v>
      </c>
      <c r="BZ49" s="54">
        <f t="shared" si="48"/>
        <v>0.33374997380281624</v>
      </c>
      <c r="CA49" s="54">
        <f t="shared" si="49"/>
        <v>0.30383437044111833</v>
      </c>
      <c r="CB49" s="54">
        <f t="shared" si="50"/>
        <v>0.31330275355392334</v>
      </c>
      <c r="CC49" s="54">
        <f t="shared" si="51"/>
        <v>0.3118553411497012</v>
      </c>
      <c r="CD49" s="54">
        <f t="shared" si="52"/>
        <v>0.30414727916453865</v>
      </c>
      <c r="CE49" s="54">
        <f t="shared" si="53"/>
        <v>0.32007262271220432</v>
      </c>
      <c r="CF49" s="54">
        <f t="shared" si="54"/>
        <v>0.30889827661513702</v>
      </c>
      <c r="CG49" s="54">
        <f t="shared" si="55"/>
        <v>0.32422342041308305</v>
      </c>
      <c r="CH49" s="54">
        <f t="shared" si="56"/>
        <v>0.31334430564325416</v>
      </c>
      <c r="CJ49" s="5">
        <f t="shared" si="143"/>
        <v>2005</v>
      </c>
      <c r="CK49" s="5" t="s">
        <v>32</v>
      </c>
      <c r="CL49" s="9">
        <f t="shared" si="57"/>
        <v>0.44017516598389606</v>
      </c>
      <c r="CM49" s="9">
        <f t="shared" si="58"/>
        <v>0.40072016460905352</v>
      </c>
      <c r="CN49" s="9">
        <f t="shared" si="59"/>
        <v>0.41320779737435354</v>
      </c>
      <c r="CO49" s="9">
        <f t="shared" si="60"/>
        <v>0.41129883843717008</v>
      </c>
      <c r="CP49" s="9">
        <f t="shared" si="61"/>
        <v>0.40113285272914523</v>
      </c>
      <c r="CQ49" s="9">
        <f t="shared" si="62"/>
        <v>0.42213642213642216</v>
      </c>
      <c r="CR49" s="9">
        <f t="shared" si="63"/>
        <v>0.40739883401920446</v>
      </c>
      <c r="CS49" s="9">
        <f t="shared" si="64"/>
        <v>0.42761081377796079</v>
      </c>
      <c r="CT49" s="9">
        <f t="shared" si="65"/>
        <v>0.41326259946949606</v>
      </c>
      <c r="CV49" s="5">
        <v>2005</v>
      </c>
      <c r="CW49" s="25" t="s">
        <v>37</v>
      </c>
      <c r="CX49" s="5">
        <f t="shared" si="144"/>
        <v>1.3371844244758235</v>
      </c>
      <c r="CZ49" s="5">
        <f t="shared" si="66"/>
        <v>2005</v>
      </c>
      <c r="DA49" s="30" t="s">
        <v>48</v>
      </c>
      <c r="DB49" s="9">
        <f t="shared" si="67"/>
        <v>0.58859537599472611</v>
      </c>
      <c r="DC49" s="9">
        <f t="shared" si="68"/>
        <v>0.53583676268861447</v>
      </c>
      <c r="DD49" s="9">
        <f t="shared" si="69"/>
        <v>0.55253503072094767</v>
      </c>
      <c r="DE49" s="9">
        <f t="shared" si="70"/>
        <v>0.54998240056318204</v>
      </c>
      <c r="DF49" s="9">
        <f t="shared" si="71"/>
        <v>0.53638860281496736</v>
      </c>
      <c r="DG49" s="9">
        <f t="shared" si="72"/>
        <v>0.56447424868477492</v>
      </c>
      <c r="DH49" s="9">
        <f t="shared" si="73"/>
        <v>0.54476737540009146</v>
      </c>
      <c r="DI49" s="9">
        <f t="shared" si="74"/>
        <v>0.57179451992132102</v>
      </c>
      <c r="DJ49" s="9">
        <f t="shared" si="75"/>
        <v>0.55260831122900089</v>
      </c>
      <c r="DL49" s="5">
        <f t="shared" si="76"/>
        <v>2005</v>
      </c>
      <c r="DM49" s="30" t="s">
        <v>32</v>
      </c>
      <c r="DN49" s="9">
        <f t="shared" si="77"/>
        <v>0.60821522186121701</v>
      </c>
      <c r="DO49" s="9">
        <f t="shared" si="78"/>
        <v>0.55369798811156834</v>
      </c>
      <c r="DP49" s="9">
        <f t="shared" si="79"/>
        <v>0.57095286507831267</v>
      </c>
      <c r="DQ49" s="9">
        <f t="shared" si="80"/>
        <v>0.56831514724862142</v>
      </c>
      <c r="DR49" s="9">
        <f t="shared" si="81"/>
        <v>0.55426822290879962</v>
      </c>
      <c r="DS49" s="9">
        <f t="shared" si="82"/>
        <v>0.5832900569742675</v>
      </c>
      <c r="DT49" s="9">
        <f t="shared" si="83"/>
        <v>0.56292628791342791</v>
      </c>
      <c r="DU49" s="9">
        <f t="shared" si="84"/>
        <v>0.59085433725203174</v>
      </c>
      <c r="DV49" s="9">
        <f t="shared" si="85"/>
        <v>0.57102858826996761</v>
      </c>
      <c r="DW49" s="9"/>
      <c r="DX49" s="5">
        <f t="shared" si="145"/>
        <v>2005</v>
      </c>
      <c r="DY49" s="35" t="s">
        <v>37</v>
      </c>
      <c r="DZ49" s="2">
        <f t="shared" si="146"/>
        <v>0.967741935483871</v>
      </c>
      <c r="EB49" s="5">
        <f t="shared" si="147"/>
        <v>2005</v>
      </c>
      <c r="EC49" s="30" t="s">
        <v>48</v>
      </c>
      <c r="ED49" s="9">
        <f t="shared" si="148"/>
        <v>0.58859537599472611</v>
      </c>
      <c r="EE49" s="9">
        <f t="shared" si="149"/>
        <v>0.53583676268861458</v>
      </c>
      <c r="EF49" s="9">
        <f t="shared" si="150"/>
        <v>0.55253503072094778</v>
      </c>
      <c r="EG49" s="9">
        <f t="shared" si="151"/>
        <v>0.54998240056318204</v>
      </c>
      <c r="EH49" s="9">
        <f t="shared" si="152"/>
        <v>0.53638860281496736</v>
      </c>
      <c r="EI49" s="9">
        <f t="shared" si="153"/>
        <v>0.56447424868477503</v>
      </c>
      <c r="EJ49" s="9">
        <f t="shared" si="154"/>
        <v>0.54476737540009157</v>
      </c>
      <c r="EK49" s="9">
        <f t="shared" si="155"/>
        <v>0.57179451992132102</v>
      </c>
      <c r="EL49" s="9">
        <f t="shared" si="156"/>
        <v>0.55260831122900089</v>
      </c>
      <c r="EN49" s="34">
        <v>2005</v>
      </c>
      <c r="EO49" s="30" t="s">
        <v>32</v>
      </c>
      <c r="EZ49" s="34">
        <v>2005</v>
      </c>
      <c r="FA49" s="35" t="s">
        <v>37</v>
      </c>
      <c r="FD49" s="34">
        <v>2005</v>
      </c>
      <c r="FE49" s="30" t="s">
        <v>48</v>
      </c>
      <c r="FF49" s="55">
        <f t="shared" si="86"/>
        <v>0.44683551091172313</v>
      </c>
      <c r="FG49" s="55">
        <f t="shared" si="87"/>
        <v>0.41575892634414857</v>
      </c>
      <c r="FH49" s="55">
        <f t="shared" si="88"/>
        <v>0.42574206842526524</v>
      </c>
      <c r="FI49" s="55">
        <f t="shared" si="89"/>
        <v>0.42422494103273323</v>
      </c>
      <c r="FJ49" s="55">
        <f t="shared" si="90"/>
        <v>0.41609107401428025</v>
      </c>
      <c r="FK49" s="55">
        <f t="shared" si="91"/>
        <v>0.43279551277612355</v>
      </c>
      <c r="FL49" s="55">
        <f t="shared" si="92"/>
        <v>0.42111541738060693</v>
      </c>
      <c r="FM49" s="55">
        <f t="shared" si="93"/>
        <v>0.43708586114656367</v>
      </c>
      <c r="FN49" s="55">
        <f t="shared" si="94"/>
        <v>0.42578557438473985</v>
      </c>
    </row>
    <row r="50" spans="1:170" x14ac:dyDescent="0.2">
      <c r="A50" s="66">
        <f>IAI_2020_smelting!A48</f>
        <v>37622</v>
      </c>
      <c r="B50" s="66">
        <f>IAI_2020_smelting!B48</f>
        <v>37987</v>
      </c>
      <c r="C50" s="5" t="str">
        <f>IAI_2020_smelting!C48</f>
        <v>AC</v>
      </c>
      <c r="D50" s="5">
        <f>IAI_2020_smelting!D48</f>
        <v>14321</v>
      </c>
      <c r="E50" s="5">
        <f>IAI_2020_smelting!E48</f>
        <v>15529</v>
      </c>
      <c r="F50" s="5">
        <f>IAI_2020_smelting!F48</f>
        <v>15413</v>
      </c>
      <c r="G50" s="5">
        <f>IAI_2020_smelting!G48</f>
        <v>15359</v>
      </c>
      <c r="H50" s="5">
        <f>IAI_2020_smelting!H48</f>
        <v>15139</v>
      </c>
      <c r="I50" s="5">
        <f>IAI_2020_smelting!I48</f>
        <v>14782</v>
      </c>
      <c r="J50" s="5" t="str">
        <f>IAI_2020_smelting!J48</f>
        <v>ND</v>
      </c>
      <c r="K50" s="5">
        <f>IAI_2020_smelting!K48</f>
        <v>15026</v>
      </c>
      <c r="L50" s="5">
        <f>IAI_2020_smelting!L48</f>
        <v>15160</v>
      </c>
      <c r="AC50" s="5">
        <v>2006</v>
      </c>
      <c r="AD50" s="5" t="s">
        <v>31</v>
      </c>
      <c r="AE50" s="5" t="s">
        <v>23</v>
      </c>
      <c r="AF50" s="18">
        <f t="shared" si="116"/>
        <v>14622</v>
      </c>
      <c r="AG50" s="18">
        <f t="shared" si="117"/>
        <v>15563</v>
      </c>
      <c r="AH50" s="18">
        <f t="shared" si="118"/>
        <v>15314</v>
      </c>
      <c r="AI50" s="18">
        <f t="shared" si="119"/>
        <v>15238</v>
      </c>
      <c r="AJ50" s="18">
        <f t="shared" si="120"/>
        <v>15688</v>
      </c>
      <c r="AK50" s="18">
        <f t="shared" si="121"/>
        <v>14854</v>
      </c>
      <c r="AL50" s="19">
        <f t="shared" si="6"/>
        <v>15307.868852459016</v>
      </c>
      <c r="AM50" s="18">
        <f t="shared" si="160"/>
        <v>14697</v>
      </c>
      <c r="AN50" s="18">
        <f t="shared" si="122"/>
        <v>15206</v>
      </c>
      <c r="AO50" s="18"/>
      <c r="AP50" s="5">
        <v>2006</v>
      </c>
      <c r="AQ50" s="56" t="s">
        <v>87</v>
      </c>
      <c r="AR50" s="53">
        <f t="shared" si="134"/>
        <v>52.639199999999995</v>
      </c>
      <c r="AS50" s="53">
        <f t="shared" si="135"/>
        <v>56.026800000000001</v>
      </c>
      <c r="AT50" s="53">
        <f t="shared" si="136"/>
        <v>55.130400000000002</v>
      </c>
      <c r="AU50" s="53">
        <f t="shared" si="137"/>
        <v>54.8568</v>
      </c>
      <c r="AV50" s="53">
        <f t="shared" si="138"/>
        <v>56.476799999999997</v>
      </c>
      <c r="AW50" s="53">
        <f t="shared" si="139"/>
        <v>53.474399999999996</v>
      </c>
      <c r="AX50" s="53">
        <f t="shared" si="140"/>
        <v>55.108327868852456</v>
      </c>
      <c r="AY50" s="53">
        <f t="shared" si="141"/>
        <v>52.909199999999998</v>
      </c>
      <c r="AZ50" s="53">
        <f t="shared" si="142"/>
        <v>54.741599999999998</v>
      </c>
      <c r="BA50" s="18"/>
      <c r="BB50" s="29">
        <f>Balomenos_2011!$B$13</f>
        <v>0.8</v>
      </c>
      <c r="BC50" s="29">
        <f>Balomenos_2011!$B$16</f>
        <v>15.37</v>
      </c>
      <c r="BD50" s="23">
        <f>Balomenos_2011!$B$2</f>
        <v>30</v>
      </c>
      <c r="BE50" s="23">
        <f>Obaidat_2018!$X$6/1000</f>
        <v>22.435200000000002</v>
      </c>
      <c r="BF50" s="34">
        <f>ChemEnergy!$B$2</f>
        <v>31</v>
      </c>
      <c r="BG50" s="34"/>
      <c r="BH50" s="34">
        <v>2006</v>
      </c>
      <c r="BI50" s="53" t="s">
        <v>32</v>
      </c>
      <c r="BJ50" s="54">
        <f t="shared" si="39"/>
        <v>0.42620708521406109</v>
      </c>
      <c r="BK50" s="54">
        <f t="shared" si="40"/>
        <v>0.40043693375313244</v>
      </c>
      <c r="BL50" s="54">
        <f t="shared" si="41"/>
        <v>0.40694789081885857</v>
      </c>
      <c r="BM50" s="54">
        <f t="shared" si="42"/>
        <v>0.40897755610972569</v>
      </c>
      <c r="BN50" s="54">
        <f t="shared" si="43"/>
        <v>0.39724630290668034</v>
      </c>
      <c r="BO50" s="54">
        <f t="shared" si="44"/>
        <v>0.41955028948431405</v>
      </c>
      <c r="BP50" s="54">
        <f t="shared" si="45"/>
        <v>0.40711088264901801</v>
      </c>
      <c r="BQ50" s="54">
        <f t="shared" si="46"/>
        <v>0.42403211539770025</v>
      </c>
      <c r="BR50" s="54">
        <f t="shared" si="47"/>
        <v>0.40983822175457063</v>
      </c>
      <c r="BS50" s="34"/>
      <c r="BT50" s="34">
        <v>2006</v>
      </c>
      <c r="BU50" s="36" t="s">
        <v>37</v>
      </c>
      <c r="BV50" s="48">
        <f>1-(298.15/Obaidat_2018!$W$9)</f>
        <v>0.75822081660787422</v>
      </c>
      <c r="BW50" s="34"/>
      <c r="BX50" s="34">
        <v>2006</v>
      </c>
      <c r="BY50" s="30" t="s">
        <v>48</v>
      </c>
      <c r="BZ50" s="54">
        <f t="shared" si="48"/>
        <v>0.32315908419506723</v>
      </c>
      <c r="CA50" s="54">
        <f t="shared" si="49"/>
        <v>0.3036196189102533</v>
      </c>
      <c r="CB50" s="54">
        <f t="shared" si="50"/>
        <v>0.30855636209352699</v>
      </c>
      <c r="CC50" s="54">
        <f t="shared" si="51"/>
        <v>0.31009529656780893</v>
      </c>
      <c r="CD50" s="54">
        <f t="shared" si="52"/>
        <v>0.30120041618436211</v>
      </c>
      <c r="CE50" s="54">
        <f t="shared" si="53"/>
        <v>0.31811176310086664</v>
      </c>
      <c r="CF50" s="54">
        <f t="shared" si="54"/>
        <v>0.30867994589209091</v>
      </c>
      <c r="CG50" s="54">
        <f t="shared" si="55"/>
        <v>0.32150997680480864</v>
      </c>
      <c r="CH50" s="54">
        <f t="shared" si="56"/>
        <v>0.31074787117586961</v>
      </c>
      <c r="CJ50" s="5">
        <f t="shared" si="143"/>
        <v>2006</v>
      </c>
      <c r="CK50" s="5" t="s">
        <v>32</v>
      </c>
      <c r="CL50" s="9">
        <f t="shared" si="57"/>
        <v>0.42620708521406109</v>
      </c>
      <c r="CM50" s="9">
        <f t="shared" si="58"/>
        <v>0.40043693375313244</v>
      </c>
      <c r="CN50" s="9">
        <f t="shared" si="59"/>
        <v>0.40694789081885857</v>
      </c>
      <c r="CO50" s="9">
        <f t="shared" si="60"/>
        <v>0.40897755610972569</v>
      </c>
      <c r="CP50" s="9">
        <f t="shared" si="61"/>
        <v>0.39724630290668034</v>
      </c>
      <c r="CQ50" s="9">
        <f t="shared" si="62"/>
        <v>0.41955028948431405</v>
      </c>
      <c r="CR50" s="9">
        <f t="shared" si="63"/>
        <v>0.40711088264901801</v>
      </c>
      <c r="CS50" s="9">
        <f t="shared" si="64"/>
        <v>0.42403211539770025</v>
      </c>
      <c r="CT50" s="9">
        <f t="shared" si="65"/>
        <v>0.40983822175457063</v>
      </c>
      <c r="CV50" s="5">
        <v>2006</v>
      </c>
      <c r="CW50" s="25" t="s">
        <v>37</v>
      </c>
      <c r="CX50" s="5">
        <f t="shared" si="144"/>
        <v>1.3371844244758235</v>
      </c>
      <c r="CZ50" s="5">
        <f t="shared" si="66"/>
        <v>2006</v>
      </c>
      <c r="DA50" s="30" t="s">
        <v>48</v>
      </c>
      <c r="DB50" s="9">
        <f t="shared" si="67"/>
        <v>0.5699174759494825</v>
      </c>
      <c r="DC50" s="9">
        <f t="shared" si="68"/>
        <v>0.5354580307995459</v>
      </c>
      <c r="DD50" s="9">
        <f t="shared" si="69"/>
        <v>0.54416438117626564</v>
      </c>
      <c r="DE50" s="9">
        <f t="shared" si="70"/>
        <v>0.54687841799011239</v>
      </c>
      <c r="DF50" s="9">
        <f t="shared" si="71"/>
        <v>0.53119156892741803</v>
      </c>
      <c r="DG50" s="9">
        <f t="shared" si="72"/>
        <v>0.56101611238274762</v>
      </c>
      <c r="DH50" s="9">
        <f t="shared" si="73"/>
        <v>0.54438233131287173</v>
      </c>
      <c r="DI50" s="9">
        <f t="shared" si="74"/>
        <v>0.56700914018733983</v>
      </c>
      <c r="DJ50" s="9">
        <f t="shared" si="75"/>
        <v>0.54802928668508044</v>
      </c>
      <c r="DL50" s="5">
        <f t="shared" si="76"/>
        <v>2006</v>
      </c>
      <c r="DM50" s="30" t="s">
        <v>32</v>
      </c>
      <c r="DN50" s="9">
        <f t="shared" si="77"/>
        <v>0.58891472514779863</v>
      </c>
      <c r="DO50" s="9">
        <f t="shared" si="78"/>
        <v>0.55330663182619744</v>
      </c>
      <c r="DP50" s="9">
        <f t="shared" si="79"/>
        <v>0.56230319388214123</v>
      </c>
      <c r="DQ50" s="9">
        <f t="shared" si="80"/>
        <v>0.56510769858978283</v>
      </c>
      <c r="DR50" s="9">
        <f t="shared" si="81"/>
        <v>0.5488979545583319</v>
      </c>
      <c r="DS50" s="9">
        <f t="shared" si="82"/>
        <v>0.57971664946217261</v>
      </c>
      <c r="DT50" s="9">
        <f t="shared" si="83"/>
        <v>0.56252840902330081</v>
      </c>
      <c r="DU50" s="9">
        <f t="shared" si="84"/>
        <v>0.58590944486025121</v>
      </c>
      <c r="DV50" s="9">
        <f t="shared" si="85"/>
        <v>0.56629692957458311</v>
      </c>
      <c r="DW50" s="9"/>
      <c r="DX50" s="5">
        <f t="shared" si="145"/>
        <v>2006</v>
      </c>
      <c r="DY50" s="35" t="s">
        <v>37</v>
      </c>
      <c r="DZ50" s="2">
        <f t="shared" si="146"/>
        <v>0.967741935483871</v>
      </c>
      <c r="EB50" s="5">
        <f t="shared" si="147"/>
        <v>2006</v>
      </c>
      <c r="EC50" s="30" t="s">
        <v>48</v>
      </c>
      <c r="ED50" s="9">
        <f t="shared" si="148"/>
        <v>0.56991747594948261</v>
      </c>
      <c r="EE50" s="9">
        <f t="shared" si="149"/>
        <v>0.5354580307995459</v>
      </c>
      <c r="EF50" s="9">
        <f t="shared" si="150"/>
        <v>0.54416438117626575</v>
      </c>
      <c r="EG50" s="9">
        <f t="shared" si="151"/>
        <v>0.54687841799011239</v>
      </c>
      <c r="EH50" s="9">
        <f t="shared" si="152"/>
        <v>0.53119156892741803</v>
      </c>
      <c r="EI50" s="9">
        <f t="shared" si="153"/>
        <v>0.56101611238274773</v>
      </c>
      <c r="EJ50" s="9">
        <f t="shared" si="154"/>
        <v>0.54438233131287173</v>
      </c>
      <c r="EK50" s="9">
        <f t="shared" si="155"/>
        <v>0.56700914018733994</v>
      </c>
      <c r="EL50" s="9">
        <f t="shared" si="156"/>
        <v>0.54802928668508044</v>
      </c>
      <c r="EN50" s="34">
        <v>2006</v>
      </c>
      <c r="EO50" s="30" t="s">
        <v>32</v>
      </c>
      <c r="EZ50" s="34">
        <v>2006</v>
      </c>
      <c r="FA50" s="35" t="s">
        <v>37</v>
      </c>
      <c r="FD50" s="34">
        <v>2006</v>
      </c>
      <c r="FE50" s="30" t="s">
        <v>48</v>
      </c>
      <c r="FF50" s="55">
        <f t="shared" si="86"/>
        <v>0.43598821087877793</v>
      </c>
      <c r="FG50" s="55">
        <f t="shared" si="87"/>
        <v>0.41553088225516921</v>
      </c>
      <c r="FH50" s="55">
        <f t="shared" si="88"/>
        <v>0.42075500277698302</v>
      </c>
      <c r="FI50" s="55">
        <f t="shared" si="89"/>
        <v>0.42237577928331282</v>
      </c>
      <c r="FJ50" s="55">
        <f t="shared" si="90"/>
        <v>0.41295693685062523</v>
      </c>
      <c r="FK50" s="55">
        <f t="shared" si="91"/>
        <v>0.43075968778537838</v>
      </c>
      <c r="FL50" s="55">
        <f t="shared" si="92"/>
        <v>0.42088529426781829</v>
      </c>
      <c r="FM50" s="55">
        <f t="shared" si="93"/>
        <v>0.43428412604662475</v>
      </c>
      <c r="FN50" s="55">
        <f t="shared" si="94"/>
        <v>0.42306195319242557</v>
      </c>
    </row>
    <row r="51" spans="1:170" x14ac:dyDescent="0.2">
      <c r="A51" s="66">
        <f>IAI_2020_smelting!A49</f>
        <v>37622</v>
      </c>
      <c r="B51" s="66">
        <f>IAI_2020_smelting!B49</f>
        <v>37987</v>
      </c>
      <c r="C51" s="5" t="str">
        <f>IAI_2020_smelting!C49</f>
        <v>DC</v>
      </c>
      <c r="D51" s="5" t="str">
        <f>IAI_2020_smelting!D49</f>
        <v>ND</v>
      </c>
      <c r="E51" s="5" t="str">
        <f>IAI_2020_smelting!E49</f>
        <v>ND</v>
      </c>
      <c r="F51" s="5" t="str">
        <f>IAI_2020_smelting!F49</f>
        <v>ND</v>
      </c>
      <c r="G51" s="5" t="str">
        <f>IAI_2020_smelting!G49</f>
        <v>ND</v>
      </c>
      <c r="H51" s="5" t="str">
        <f>IAI_2020_smelting!H49</f>
        <v>ND</v>
      </c>
      <c r="I51" s="5" t="str">
        <f>IAI_2020_smelting!I49</f>
        <v>ND</v>
      </c>
      <c r="J51" s="5" t="str">
        <f>IAI_2020_smelting!J49</f>
        <v>ND</v>
      </c>
      <c r="K51" s="5">
        <f>IAI_2020_smelting!K49</f>
        <v>13672</v>
      </c>
      <c r="L51" s="5" t="str">
        <f>IAI_2020_smelting!L49</f>
        <v>ND</v>
      </c>
      <c r="AC51" s="5">
        <v>2007</v>
      </c>
      <c r="AD51" s="5" t="s">
        <v>31</v>
      </c>
      <c r="AE51" s="5" t="s">
        <v>23</v>
      </c>
      <c r="AF51" s="18">
        <f t="shared" si="116"/>
        <v>14597</v>
      </c>
      <c r="AG51" s="18">
        <f t="shared" si="117"/>
        <v>15421</v>
      </c>
      <c r="AH51" s="18">
        <f t="shared" si="118"/>
        <v>15174</v>
      </c>
      <c r="AI51" s="18">
        <f t="shared" si="119"/>
        <v>15085</v>
      </c>
      <c r="AJ51" s="18">
        <f t="shared" si="120"/>
        <v>15664</v>
      </c>
      <c r="AK51" s="18">
        <f t="shared" si="121"/>
        <v>14871</v>
      </c>
      <c r="AL51" s="19">
        <f t="shared" si="6"/>
        <v>15168.196721311475</v>
      </c>
      <c r="AM51" s="18">
        <f t="shared" si="160"/>
        <v>14441</v>
      </c>
      <c r="AN51" s="18">
        <f t="shared" si="122"/>
        <v>15035</v>
      </c>
      <c r="AO51" s="18"/>
      <c r="AP51" s="5">
        <v>2007</v>
      </c>
      <c r="AQ51" s="56" t="s">
        <v>87</v>
      </c>
      <c r="AR51" s="53">
        <f t="shared" si="134"/>
        <v>52.549199999999999</v>
      </c>
      <c r="AS51" s="53">
        <f t="shared" si="135"/>
        <v>55.515599999999999</v>
      </c>
      <c r="AT51" s="53">
        <f t="shared" si="136"/>
        <v>54.626399999999997</v>
      </c>
      <c r="AU51" s="53">
        <f t="shared" si="137"/>
        <v>54.305999999999997</v>
      </c>
      <c r="AV51" s="53">
        <f t="shared" si="138"/>
        <v>56.3904</v>
      </c>
      <c r="AW51" s="53">
        <f t="shared" si="139"/>
        <v>53.535599999999995</v>
      </c>
      <c r="AX51" s="53">
        <f t="shared" si="140"/>
        <v>54.60550819672131</v>
      </c>
      <c r="AY51" s="53">
        <f t="shared" si="141"/>
        <v>51.9876</v>
      </c>
      <c r="AZ51" s="53">
        <f t="shared" si="142"/>
        <v>54.125999999999998</v>
      </c>
      <c r="BA51" s="18"/>
      <c r="BB51" s="29">
        <f>Balomenos_2011!$B$13</f>
        <v>0.8</v>
      </c>
      <c r="BC51" s="29">
        <f>Balomenos_2011!$B$16</f>
        <v>15.37</v>
      </c>
      <c r="BD51" s="23">
        <f>Balomenos_2011!$B$2</f>
        <v>30</v>
      </c>
      <c r="BE51" s="23">
        <f>Obaidat_2018!$X$6/1000</f>
        <v>22.435200000000002</v>
      </c>
      <c r="BF51" s="34">
        <f>ChemEnergy!$B$2</f>
        <v>31</v>
      </c>
      <c r="BG51" s="34"/>
      <c r="BH51" s="34">
        <v>2007</v>
      </c>
      <c r="BI51" s="53" t="s">
        <v>32</v>
      </c>
      <c r="BJ51" s="54">
        <f t="shared" si="39"/>
        <v>0.42693704185791603</v>
      </c>
      <c r="BK51" s="54">
        <f t="shared" si="40"/>
        <v>0.40412424615783676</v>
      </c>
      <c r="BL51" s="54">
        <f t="shared" si="41"/>
        <v>0.41070251746408337</v>
      </c>
      <c r="BM51" s="54">
        <f t="shared" si="42"/>
        <v>0.41312562147828974</v>
      </c>
      <c r="BN51" s="54">
        <f t="shared" si="43"/>
        <v>0.39785495403472937</v>
      </c>
      <c r="BO51" s="54">
        <f t="shared" si="44"/>
        <v>0.41907067446708368</v>
      </c>
      <c r="BP51" s="54">
        <f t="shared" si="45"/>
        <v>0.41085965026046739</v>
      </c>
      <c r="BQ51" s="54">
        <f t="shared" si="46"/>
        <v>0.43154906169932833</v>
      </c>
      <c r="BR51" s="54">
        <f t="shared" si="47"/>
        <v>0.41449950116395085</v>
      </c>
      <c r="BS51" s="34"/>
      <c r="BT51" s="34">
        <v>2007</v>
      </c>
      <c r="BU51" s="36" t="s">
        <v>37</v>
      </c>
      <c r="BV51" s="48">
        <f>1-(298.15/Obaidat_2018!$W$9)</f>
        <v>0.75822081660787422</v>
      </c>
      <c r="BW51" s="34"/>
      <c r="BX51" s="34">
        <v>2007</v>
      </c>
      <c r="BY51" s="30" t="s">
        <v>48</v>
      </c>
      <c r="BZ51" s="54">
        <f t="shared" si="48"/>
        <v>0.32371255251765929</v>
      </c>
      <c r="CA51" s="54">
        <f t="shared" si="49"/>
        <v>0.30641541593283655</v>
      </c>
      <c r="CB51" s="54">
        <f t="shared" si="50"/>
        <v>0.311403198174527</v>
      </c>
      <c r="CC51" s="54">
        <f t="shared" si="51"/>
        <v>0.31324044607890439</v>
      </c>
      <c r="CD51" s="54">
        <f t="shared" si="52"/>
        <v>0.30166190813970079</v>
      </c>
      <c r="CE51" s="54">
        <f t="shared" si="53"/>
        <v>0.31774810901084483</v>
      </c>
      <c r="CF51" s="54">
        <f t="shared" si="54"/>
        <v>0.31152233953171721</v>
      </c>
      <c r="CG51" s="54">
        <f t="shared" si="55"/>
        <v>0.32720948196802663</v>
      </c>
      <c r="CH51" s="54">
        <f t="shared" si="56"/>
        <v>0.3142821502560873</v>
      </c>
      <c r="CJ51" s="5">
        <f t="shared" si="143"/>
        <v>2007</v>
      </c>
      <c r="CK51" s="5" t="s">
        <v>32</v>
      </c>
      <c r="CL51" s="9">
        <f t="shared" si="57"/>
        <v>0.42693704185791603</v>
      </c>
      <c r="CM51" s="9">
        <f t="shared" si="58"/>
        <v>0.40412424615783676</v>
      </c>
      <c r="CN51" s="9">
        <f t="shared" si="59"/>
        <v>0.41070251746408337</v>
      </c>
      <c r="CO51" s="9">
        <f t="shared" si="60"/>
        <v>0.41312562147828974</v>
      </c>
      <c r="CP51" s="9">
        <f t="shared" si="61"/>
        <v>0.39785495403472937</v>
      </c>
      <c r="CQ51" s="9">
        <f t="shared" si="62"/>
        <v>0.41907067446708368</v>
      </c>
      <c r="CR51" s="9">
        <f t="shared" si="63"/>
        <v>0.41085965026046739</v>
      </c>
      <c r="CS51" s="9">
        <f t="shared" si="64"/>
        <v>0.43154906169932833</v>
      </c>
      <c r="CT51" s="9">
        <f t="shared" si="65"/>
        <v>0.41449950116395085</v>
      </c>
      <c r="CV51" s="5">
        <v>2007</v>
      </c>
      <c r="CW51" s="25" t="s">
        <v>37</v>
      </c>
      <c r="CX51" s="5">
        <f t="shared" si="144"/>
        <v>1.3371844244758235</v>
      </c>
      <c r="CZ51" s="5">
        <f t="shared" si="66"/>
        <v>2007</v>
      </c>
      <c r="DA51" s="30" t="s">
        <v>48</v>
      </c>
      <c r="DB51" s="9">
        <f t="shared" si="67"/>
        <v>0.570893562604188</v>
      </c>
      <c r="DC51" s="9">
        <f t="shared" si="68"/>
        <v>0.54038864751529303</v>
      </c>
      <c r="DD51" s="9">
        <f t="shared" si="69"/>
        <v>0.54918500944598214</v>
      </c>
      <c r="DE51" s="9">
        <f t="shared" si="70"/>
        <v>0.55242514639266382</v>
      </c>
      <c r="DF51" s="9">
        <f t="shared" si="71"/>
        <v>0.53200544773578484</v>
      </c>
      <c r="DG51" s="9">
        <f t="shared" si="72"/>
        <v>0.5603747786519625</v>
      </c>
      <c r="DH51" s="9">
        <f t="shared" si="73"/>
        <v>0.54939512497388121</v>
      </c>
      <c r="DI51" s="9">
        <f t="shared" si="74"/>
        <v>0.57706068370149799</v>
      </c>
      <c r="DJ51" s="9">
        <f t="shared" si="75"/>
        <v>0.55426227690943353</v>
      </c>
      <c r="DL51" s="5">
        <f t="shared" si="76"/>
        <v>2007</v>
      </c>
      <c r="DM51" s="30" t="s">
        <v>32</v>
      </c>
      <c r="DN51" s="9">
        <f t="shared" si="77"/>
        <v>0.58992334802432767</v>
      </c>
      <c r="DO51" s="9">
        <f t="shared" si="78"/>
        <v>0.55840160243246939</v>
      </c>
      <c r="DP51" s="9">
        <f t="shared" si="79"/>
        <v>0.5674911764275149</v>
      </c>
      <c r="DQ51" s="9">
        <f t="shared" si="80"/>
        <v>0.57083931793908593</v>
      </c>
      <c r="DR51" s="9">
        <f t="shared" si="81"/>
        <v>0.54973896266031097</v>
      </c>
      <c r="DS51" s="9">
        <f t="shared" si="82"/>
        <v>0.5790539379403612</v>
      </c>
      <c r="DT51" s="9">
        <f t="shared" si="83"/>
        <v>0.56770829580634397</v>
      </c>
      <c r="DU51" s="9">
        <f t="shared" si="84"/>
        <v>0.59629603982488133</v>
      </c>
      <c r="DV51" s="9">
        <f t="shared" si="85"/>
        <v>0.57273768613974807</v>
      </c>
      <c r="DW51" s="9"/>
      <c r="DX51" s="5">
        <f t="shared" si="145"/>
        <v>2007</v>
      </c>
      <c r="DY51" s="35" t="s">
        <v>37</v>
      </c>
      <c r="DZ51" s="2">
        <f t="shared" si="146"/>
        <v>0.967741935483871</v>
      </c>
      <c r="EB51" s="5">
        <f t="shared" si="147"/>
        <v>2007</v>
      </c>
      <c r="EC51" s="30" t="s">
        <v>48</v>
      </c>
      <c r="ED51" s="9">
        <f t="shared" si="148"/>
        <v>0.57089356260418811</v>
      </c>
      <c r="EE51" s="9">
        <f t="shared" si="149"/>
        <v>0.54038864751529292</v>
      </c>
      <c r="EF51" s="9">
        <f t="shared" si="150"/>
        <v>0.54918500944598214</v>
      </c>
      <c r="EG51" s="9">
        <f t="shared" si="151"/>
        <v>0.55242514639266382</v>
      </c>
      <c r="EH51" s="9">
        <f t="shared" si="152"/>
        <v>0.53200544773578484</v>
      </c>
      <c r="EI51" s="9">
        <f t="shared" si="153"/>
        <v>0.5603747786519625</v>
      </c>
      <c r="EJ51" s="9">
        <f t="shared" si="154"/>
        <v>0.54939512497388132</v>
      </c>
      <c r="EK51" s="9">
        <f t="shared" si="155"/>
        <v>0.5770606837014981</v>
      </c>
      <c r="EL51" s="9">
        <f t="shared" si="156"/>
        <v>0.55426227690943364</v>
      </c>
      <c r="EN51" s="34">
        <v>2007</v>
      </c>
      <c r="EO51" s="30" t="s">
        <v>32</v>
      </c>
      <c r="EZ51" s="34">
        <v>2007</v>
      </c>
      <c r="FA51" s="35" t="s">
        <v>37</v>
      </c>
      <c r="FD51" s="34">
        <v>2007</v>
      </c>
      <c r="FE51" s="30" t="s">
        <v>48</v>
      </c>
      <c r="FF51" s="55">
        <f t="shared" si="86"/>
        <v>0.43655921489190791</v>
      </c>
      <c r="FG51" s="55">
        <f t="shared" si="87"/>
        <v>0.41849409086343703</v>
      </c>
      <c r="FH51" s="55">
        <f t="shared" si="88"/>
        <v>0.42375036018780621</v>
      </c>
      <c r="FI51" s="55">
        <f t="shared" si="89"/>
        <v>0.42567682615358421</v>
      </c>
      <c r="FJ51" s="55">
        <f t="shared" si="90"/>
        <v>0.41344865794565633</v>
      </c>
      <c r="FK51" s="55">
        <f t="shared" si="91"/>
        <v>0.43038149015287158</v>
      </c>
      <c r="FL51" s="55">
        <f t="shared" si="92"/>
        <v>0.42387544454805848</v>
      </c>
      <c r="FM51" s="55">
        <f t="shared" si="93"/>
        <v>0.44015634353322297</v>
      </c>
      <c r="FN51" s="55">
        <f t="shared" si="94"/>
        <v>0.42676681461249577</v>
      </c>
    </row>
    <row r="52" spans="1:170" x14ac:dyDescent="0.2">
      <c r="A52" s="66">
        <f>IAI_2020_smelting!A50</f>
        <v>37987</v>
      </c>
      <c r="B52" s="66">
        <f>IAI_2020_smelting!B50</f>
        <v>38353</v>
      </c>
      <c r="C52" s="5" t="str">
        <f>IAI_2020_smelting!C50</f>
        <v>AC</v>
      </c>
      <c r="D52" s="5">
        <f>IAI_2020_smelting!D50</f>
        <v>14337</v>
      </c>
      <c r="E52" s="5">
        <f>IAI_2020_smelting!E50</f>
        <v>15613</v>
      </c>
      <c r="F52" s="5">
        <f>IAI_2020_smelting!F50</f>
        <v>15427</v>
      </c>
      <c r="G52" s="5">
        <f>IAI_2020_smelting!G50</f>
        <v>15551</v>
      </c>
      <c r="H52" s="5">
        <f>IAI_2020_smelting!H50</f>
        <v>15275</v>
      </c>
      <c r="I52" s="5">
        <f>IAI_2020_smelting!I50</f>
        <v>14768</v>
      </c>
      <c r="J52" s="5" t="str">
        <f>IAI_2020_smelting!J50</f>
        <v>ND</v>
      </c>
      <c r="K52" s="5">
        <f>IAI_2020_smelting!K50</f>
        <v>14794</v>
      </c>
      <c r="L52" s="5">
        <f>IAI_2020_smelting!L50</f>
        <v>15145</v>
      </c>
      <c r="AC52" s="5">
        <v>2008</v>
      </c>
      <c r="AD52" s="5" t="s">
        <v>31</v>
      </c>
      <c r="AE52" s="5" t="s">
        <v>23</v>
      </c>
      <c r="AF52" s="18">
        <f t="shared" si="116"/>
        <v>14550</v>
      </c>
      <c r="AG52" s="18">
        <f t="shared" si="117"/>
        <v>15498</v>
      </c>
      <c r="AH52" s="18">
        <f t="shared" si="118"/>
        <v>15035</v>
      </c>
      <c r="AI52" s="18">
        <f t="shared" si="119"/>
        <v>15598</v>
      </c>
      <c r="AJ52" s="18">
        <f t="shared" si="120"/>
        <v>15680</v>
      </c>
      <c r="AK52" s="18">
        <f t="shared" si="121"/>
        <v>14736</v>
      </c>
      <c r="AL52" s="19">
        <f>$AG52*AL$53/AG$53</f>
        <v>15243.934426229509</v>
      </c>
      <c r="AM52" s="18">
        <f t="shared" si="160"/>
        <v>14283</v>
      </c>
      <c r="AN52" s="18">
        <f t="shared" si="122"/>
        <v>15010</v>
      </c>
      <c r="AO52" s="18"/>
      <c r="AP52" s="5">
        <v>2008</v>
      </c>
      <c r="AQ52" s="56" t="s">
        <v>87</v>
      </c>
      <c r="AR52" s="53">
        <f t="shared" si="134"/>
        <v>52.379999999999995</v>
      </c>
      <c r="AS52" s="53">
        <f t="shared" si="135"/>
        <v>55.7928</v>
      </c>
      <c r="AT52" s="53">
        <f t="shared" si="136"/>
        <v>54.125999999999998</v>
      </c>
      <c r="AU52" s="53">
        <f t="shared" si="137"/>
        <v>56.152799999999999</v>
      </c>
      <c r="AV52" s="53">
        <f t="shared" si="138"/>
        <v>56.448</v>
      </c>
      <c r="AW52" s="53">
        <f t="shared" si="139"/>
        <v>53.049599999999998</v>
      </c>
      <c r="AX52" s="53">
        <f t="shared" si="140"/>
        <v>54.878163934426233</v>
      </c>
      <c r="AY52" s="53">
        <f t="shared" si="141"/>
        <v>51.418799999999997</v>
      </c>
      <c r="AZ52" s="53">
        <f t="shared" si="142"/>
        <v>54.036000000000001</v>
      </c>
      <c r="BA52" s="18"/>
      <c r="BB52" s="29">
        <f>Balomenos_2011!$B$13</f>
        <v>0.8</v>
      </c>
      <c r="BC52" s="29">
        <f>Balomenos_2011!$B$16</f>
        <v>15.37</v>
      </c>
      <c r="BD52" s="23">
        <f>Balomenos_2011!$B$2</f>
        <v>30</v>
      </c>
      <c r="BE52" s="23">
        <f>Obaidat_2018!$X$6/1000</f>
        <v>22.435200000000002</v>
      </c>
      <c r="BF52" s="34">
        <f>ChemEnergy!$B$2</f>
        <v>31</v>
      </c>
      <c r="BG52" s="34"/>
      <c r="BH52" s="34">
        <v>2008</v>
      </c>
      <c r="BI52" s="53" t="s">
        <v>32</v>
      </c>
      <c r="BJ52" s="54">
        <f t="shared" si="39"/>
        <v>0.42831615120274924</v>
      </c>
      <c r="BK52" s="54">
        <f t="shared" si="40"/>
        <v>0.40211640211640215</v>
      </c>
      <c r="BL52" s="54">
        <f t="shared" si="41"/>
        <v>0.41449950116395085</v>
      </c>
      <c r="BM52" s="54">
        <f t="shared" si="42"/>
        <v>0.39953840235927685</v>
      </c>
      <c r="BN52" s="54">
        <f t="shared" si="43"/>
        <v>0.39744897959183678</v>
      </c>
      <c r="BO52" s="54">
        <f t="shared" si="44"/>
        <v>0.42290988056460377</v>
      </c>
      <c r="BP52" s="54">
        <f t="shared" si="45"/>
        <v>0.40881834215167551</v>
      </c>
      <c r="BQ52" s="54">
        <f t="shared" si="46"/>
        <v>0.43632290135125679</v>
      </c>
      <c r="BR52" s="54">
        <f t="shared" si="47"/>
        <v>0.41518987341772157</v>
      </c>
      <c r="BS52" s="34"/>
      <c r="BT52" s="34">
        <v>2008</v>
      </c>
      <c r="BU52" s="36" t="s">
        <v>37</v>
      </c>
      <c r="BV52" s="48">
        <f>1-(298.15/Obaidat_2018!$W$9)</f>
        <v>0.75822081660787422</v>
      </c>
      <c r="BW52" s="34"/>
      <c r="BX52" s="34">
        <v>2008</v>
      </c>
      <c r="BY52" s="30" t="s">
        <v>48</v>
      </c>
      <c r="BZ52" s="54">
        <f t="shared" si="48"/>
        <v>0.32475822193129028</v>
      </c>
      <c r="CA52" s="54">
        <f t="shared" si="49"/>
        <v>0.30489302678411878</v>
      </c>
      <c r="CB52" s="54">
        <f t="shared" si="50"/>
        <v>0.3142821502560873</v>
      </c>
      <c r="CC52" s="54">
        <f t="shared" si="51"/>
        <v>0.30293833370305628</v>
      </c>
      <c r="CD52" s="54">
        <f t="shared" si="52"/>
        <v>0.3013540898660888</v>
      </c>
      <c r="CE52" s="54">
        <f t="shared" si="53"/>
        <v>0.32065907499323243</v>
      </c>
      <c r="CF52" s="54">
        <f t="shared" si="54"/>
        <v>0.30997457723052074</v>
      </c>
      <c r="CG52" s="54">
        <f t="shared" si="55"/>
        <v>0.33082910656726688</v>
      </c>
      <c r="CH52" s="54">
        <f t="shared" si="56"/>
        <v>0.31480560487010478</v>
      </c>
      <c r="CJ52" s="5">
        <f t="shared" si="143"/>
        <v>2008</v>
      </c>
      <c r="CK52" s="5" t="s">
        <v>32</v>
      </c>
      <c r="CL52" s="9">
        <f t="shared" si="57"/>
        <v>0.42831615120274924</v>
      </c>
      <c r="CM52" s="9">
        <f t="shared" si="58"/>
        <v>0.40211640211640215</v>
      </c>
      <c r="CN52" s="9">
        <f t="shared" si="59"/>
        <v>0.41449950116395085</v>
      </c>
      <c r="CO52" s="9">
        <f t="shared" si="60"/>
        <v>0.39953840235927685</v>
      </c>
      <c r="CP52" s="9">
        <f t="shared" si="61"/>
        <v>0.39744897959183678</v>
      </c>
      <c r="CQ52" s="9">
        <f t="shared" si="62"/>
        <v>0.42290988056460377</v>
      </c>
      <c r="CR52" s="9">
        <f t="shared" si="63"/>
        <v>0.40881834215167551</v>
      </c>
      <c r="CS52" s="9">
        <f t="shared" si="64"/>
        <v>0.43632290135125679</v>
      </c>
      <c r="CT52" s="9">
        <f t="shared" si="65"/>
        <v>0.41518987341772157</v>
      </c>
      <c r="CV52" s="5">
        <v>2008</v>
      </c>
      <c r="CW52" s="25" t="s">
        <v>37</v>
      </c>
      <c r="CX52" s="5">
        <f t="shared" si="144"/>
        <v>1.3371844244758235</v>
      </c>
      <c r="CZ52" s="5">
        <f t="shared" si="66"/>
        <v>2008</v>
      </c>
      <c r="DA52" s="30" t="s">
        <v>48</v>
      </c>
      <c r="DB52" s="9">
        <f t="shared" si="67"/>
        <v>0.57273768613974807</v>
      </c>
      <c r="DC52" s="9">
        <f t="shared" si="68"/>
        <v>0.53770378973631006</v>
      </c>
      <c r="DD52" s="9">
        <f t="shared" si="69"/>
        <v>0.55426227690943353</v>
      </c>
      <c r="DE52" s="9">
        <f t="shared" si="70"/>
        <v>0.53425652861477957</v>
      </c>
      <c r="DF52" s="9">
        <f t="shared" si="71"/>
        <v>0.53146258503401356</v>
      </c>
      <c r="DG52" s="9">
        <f t="shared" si="72"/>
        <v>0.56550850524791896</v>
      </c>
      <c r="DH52" s="9">
        <f t="shared" si="73"/>
        <v>0.54666551956524856</v>
      </c>
      <c r="DI52" s="9">
        <f t="shared" si="74"/>
        <v>0.58344418772900186</v>
      </c>
      <c r="DJ52" s="9">
        <f t="shared" si="75"/>
        <v>0.55518543193426606</v>
      </c>
      <c r="DL52" s="5">
        <f t="shared" si="76"/>
        <v>2008</v>
      </c>
      <c r="DM52" s="30" t="s">
        <v>32</v>
      </c>
      <c r="DN52" s="9">
        <f t="shared" si="77"/>
        <v>0.59182894234440631</v>
      </c>
      <c r="DO52" s="9">
        <f t="shared" si="78"/>
        <v>0.55562724939418706</v>
      </c>
      <c r="DP52" s="9">
        <f t="shared" si="79"/>
        <v>0.57273768613974807</v>
      </c>
      <c r="DQ52" s="9">
        <f t="shared" si="80"/>
        <v>0.55206507956860562</v>
      </c>
      <c r="DR52" s="9">
        <f t="shared" si="81"/>
        <v>0.54917800453514742</v>
      </c>
      <c r="DS52" s="9">
        <f t="shared" si="82"/>
        <v>0.58435878875618297</v>
      </c>
      <c r="DT52" s="9">
        <f t="shared" si="83"/>
        <v>0.56488770355075679</v>
      </c>
      <c r="DU52" s="9">
        <f t="shared" si="84"/>
        <v>0.60289232731996856</v>
      </c>
      <c r="DV52" s="9">
        <f t="shared" si="85"/>
        <v>0.57369161299874161</v>
      </c>
      <c r="DW52" s="9"/>
      <c r="DX52" s="5">
        <f t="shared" si="145"/>
        <v>2008</v>
      </c>
      <c r="DY52" s="35" t="s">
        <v>37</v>
      </c>
      <c r="DZ52" s="2">
        <f t="shared" si="146"/>
        <v>0.967741935483871</v>
      </c>
      <c r="EB52" s="5">
        <f t="shared" si="147"/>
        <v>2008</v>
      </c>
      <c r="EC52" s="30" t="s">
        <v>48</v>
      </c>
      <c r="ED52" s="9">
        <f t="shared" si="148"/>
        <v>0.57273768613974807</v>
      </c>
      <c r="EE52" s="9">
        <f t="shared" si="149"/>
        <v>0.53770378973631006</v>
      </c>
      <c r="EF52" s="9">
        <f t="shared" si="150"/>
        <v>0.55426227690943364</v>
      </c>
      <c r="EG52" s="9">
        <f t="shared" si="151"/>
        <v>0.53425652861477968</v>
      </c>
      <c r="EH52" s="9">
        <f t="shared" si="152"/>
        <v>0.53146258503401367</v>
      </c>
      <c r="EI52" s="9">
        <f t="shared" si="153"/>
        <v>0.56550850524791907</v>
      </c>
      <c r="EJ52" s="9">
        <f t="shared" si="154"/>
        <v>0.54666551956524856</v>
      </c>
      <c r="EK52" s="9">
        <f t="shared" si="155"/>
        <v>0.58344418772900186</v>
      </c>
      <c r="EL52" s="9">
        <f t="shared" si="156"/>
        <v>0.55518543193426606</v>
      </c>
      <c r="EN52" s="34">
        <v>2008</v>
      </c>
      <c r="EO52" s="30" t="s">
        <v>32</v>
      </c>
      <c r="EZ52" s="34">
        <v>2008</v>
      </c>
      <c r="FA52" s="35" t="s">
        <v>37</v>
      </c>
      <c r="FD52" s="34">
        <v>2008</v>
      </c>
      <c r="FE52" s="30" t="s">
        <v>48</v>
      </c>
      <c r="FF52" s="55">
        <f t="shared" si="86"/>
        <v>0.43763676148796499</v>
      </c>
      <c r="FG52" s="55">
        <f t="shared" si="87"/>
        <v>0.41688205572879322</v>
      </c>
      <c r="FH52" s="55">
        <f t="shared" si="88"/>
        <v>0.42676681461249577</v>
      </c>
      <c r="FI52" s="55">
        <f t="shared" si="89"/>
        <v>0.41480694884600705</v>
      </c>
      <c r="FJ52" s="55">
        <f t="shared" si="90"/>
        <v>0.41312071387259358</v>
      </c>
      <c r="FK52" s="55">
        <f t="shared" si="91"/>
        <v>0.43340325572525701</v>
      </c>
      <c r="FL52" s="55">
        <f t="shared" si="92"/>
        <v>0.42224877236361019</v>
      </c>
      <c r="FM52" s="55">
        <f t="shared" si="93"/>
        <v>0.44386052126979625</v>
      </c>
      <c r="FN52" s="55">
        <f t="shared" si="94"/>
        <v>0.42731390479446202</v>
      </c>
    </row>
    <row r="53" spans="1:170" x14ac:dyDescent="0.2">
      <c r="A53" s="66">
        <f>IAI_2020_smelting!A51</f>
        <v>37987</v>
      </c>
      <c r="B53" s="66">
        <f>IAI_2020_smelting!B51</f>
        <v>38353</v>
      </c>
      <c r="C53" s="5" t="str">
        <f>IAI_2020_smelting!C51</f>
        <v>DC</v>
      </c>
      <c r="D53" s="5" t="str">
        <f>IAI_2020_smelting!D51</f>
        <v>ND</v>
      </c>
      <c r="E53" s="5" t="str">
        <f>IAI_2020_smelting!E51</f>
        <v>ND</v>
      </c>
      <c r="F53" s="5" t="str">
        <f>IAI_2020_smelting!F51</f>
        <v>ND</v>
      </c>
      <c r="G53" s="5" t="str">
        <f>IAI_2020_smelting!G51</f>
        <v>ND</v>
      </c>
      <c r="H53" s="5" t="str">
        <f>IAI_2020_smelting!H51</f>
        <v>ND</v>
      </c>
      <c r="I53" s="5" t="str">
        <f>IAI_2020_smelting!I51</f>
        <v>ND</v>
      </c>
      <c r="J53" s="5" t="str">
        <f>IAI_2020_smelting!J51</f>
        <v>ND</v>
      </c>
      <c r="K53" s="5">
        <f>IAI_2020_smelting!K51</f>
        <v>13584</v>
      </c>
      <c r="L53" s="5" t="str">
        <f>IAI_2020_smelting!L51</f>
        <v>ND</v>
      </c>
      <c r="AC53" s="5">
        <v>2009</v>
      </c>
      <c r="AD53" s="5" t="s">
        <v>31</v>
      </c>
      <c r="AE53" s="5" t="s">
        <v>23</v>
      </c>
      <c r="AF53" s="18">
        <f t="shared" si="116"/>
        <v>14716</v>
      </c>
      <c r="AG53" s="18">
        <f t="shared" si="117"/>
        <v>15006</v>
      </c>
      <c r="AH53" s="18">
        <f t="shared" si="118"/>
        <v>14734</v>
      </c>
      <c r="AI53" s="18">
        <f t="shared" si="119"/>
        <v>15498</v>
      </c>
      <c r="AJ53" s="18">
        <f t="shared" si="120"/>
        <v>15596</v>
      </c>
      <c r="AK53" s="18">
        <f t="shared" si="121"/>
        <v>14424</v>
      </c>
      <c r="AL53" s="18">
        <f t="shared" ref="AL53:AL63" si="166">X33</f>
        <v>14760</v>
      </c>
      <c r="AM53" s="18">
        <f t="shared" si="160"/>
        <v>14171</v>
      </c>
      <c r="AN53" s="18">
        <f t="shared" si="122"/>
        <v>14795</v>
      </c>
      <c r="AO53" s="18"/>
      <c r="AP53" s="5">
        <v>2009</v>
      </c>
      <c r="AQ53" s="56" t="s">
        <v>87</v>
      </c>
      <c r="AR53" s="53">
        <f t="shared" si="134"/>
        <v>52.977599999999995</v>
      </c>
      <c r="AS53" s="53">
        <f t="shared" si="135"/>
        <v>54.021599999999999</v>
      </c>
      <c r="AT53" s="53">
        <f t="shared" si="136"/>
        <v>53.042400000000001</v>
      </c>
      <c r="AU53" s="53">
        <f t="shared" si="137"/>
        <v>55.7928</v>
      </c>
      <c r="AV53" s="53">
        <f t="shared" si="138"/>
        <v>56.145600000000002</v>
      </c>
      <c r="AW53" s="53">
        <f t="shared" si="139"/>
        <v>51.926400000000001</v>
      </c>
      <c r="AX53" s="53">
        <f t="shared" si="140"/>
        <v>53.135999999999996</v>
      </c>
      <c r="AY53" s="53">
        <f t="shared" si="141"/>
        <v>51.015599999999999</v>
      </c>
      <c r="AZ53" s="53">
        <f t="shared" si="142"/>
        <v>53.262</v>
      </c>
      <c r="BA53" s="18"/>
      <c r="BB53" s="29">
        <f>Balomenos_2011!$B$13</f>
        <v>0.8</v>
      </c>
      <c r="BC53" s="29">
        <f>Balomenos_2011!$B$16</f>
        <v>15.37</v>
      </c>
      <c r="BD53" s="23">
        <f>Balomenos_2011!$B$2</f>
        <v>30</v>
      </c>
      <c r="BE53" s="23">
        <f>Obaidat_2018!$X$6/1000</f>
        <v>22.435200000000002</v>
      </c>
      <c r="BF53" s="34">
        <f>ChemEnergy!$B$2</f>
        <v>31</v>
      </c>
      <c r="BG53" s="34"/>
      <c r="BH53" s="34">
        <v>2009</v>
      </c>
      <c r="BI53" s="53" t="s">
        <v>32</v>
      </c>
      <c r="BJ53" s="54">
        <f t="shared" si="39"/>
        <v>0.42348464256591473</v>
      </c>
      <c r="BK53" s="54">
        <f t="shared" si="40"/>
        <v>0.41530054644808745</v>
      </c>
      <c r="BL53" s="54">
        <f t="shared" si="41"/>
        <v>0.42296728654812005</v>
      </c>
      <c r="BM53" s="54">
        <f t="shared" si="42"/>
        <v>0.40211640211640215</v>
      </c>
      <c r="BN53" s="54">
        <f t="shared" si="43"/>
        <v>0.39958963836881256</v>
      </c>
      <c r="BO53" s="54">
        <f t="shared" si="44"/>
        <v>0.43205768164170827</v>
      </c>
      <c r="BP53" s="54">
        <f t="shared" si="45"/>
        <v>0.42222222222222228</v>
      </c>
      <c r="BQ53" s="54">
        <f t="shared" si="46"/>
        <v>0.43977136405334843</v>
      </c>
      <c r="BR53" s="54">
        <f t="shared" si="47"/>
        <v>0.4212233862791484</v>
      </c>
      <c r="BS53" s="34"/>
      <c r="BT53" s="34">
        <v>2009</v>
      </c>
      <c r="BU53" s="36" t="s">
        <v>37</v>
      </c>
      <c r="BV53" s="48">
        <f>1-(298.15/Obaidat_2018!$W$9)</f>
        <v>0.75822081660787422</v>
      </c>
      <c r="BW53" s="34"/>
      <c r="BX53" s="34">
        <v>2009</v>
      </c>
      <c r="BY53" s="30" t="s">
        <v>48</v>
      </c>
      <c r="BZ53" s="54">
        <f t="shared" si="48"/>
        <v>0.3210948715072216</v>
      </c>
      <c r="CA53" s="54">
        <f t="shared" si="49"/>
        <v>0.31488951946556526</v>
      </c>
      <c r="CB53" s="54">
        <f t="shared" si="50"/>
        <v>0.32070260140493229</v>
      </c>
      <c r="CC53" s="54">
        <f t="shared" si="51"/>
        <v>0.30489302678411878</v>
      </c>
      <c r="CD53" s="54">
        <f t="shared" si="52"/>
        <v>0.3029771819120462</v>
      </c>
      <c r="CE53" s="54">
        <f t="shared" si="53"/>
        <v>0.327595128196081</v>
      </c>
      <c r="CF53" s="54">
        <f t="shared" si="54"/>
        <v>0.32013767812332472</v>
      </c>
      <c r="CG53" s="54">
        <f t="shared" si="55"/>
        <v>0.33344380277328861</v>
      </c>
      <c r="CH53" s="54">
        <f t="shared" si="56"/>
        <v>0.31938033991890996</v>
      </c>
      <c r="CJ53" s="5">
        <f t="shared" si="143"/>
        <v>2009</v>
      </c>
      <c r="CK53" s="5" t="s">
        <v>32</v>
      </c>
      <c r="CL53" s="9">
        <f t="shared" si="57"/>
        <v>0.42348464256591473</v>
      </c>
      <c r="CM53" s="9">
        <f t="shared" si="58"/>
        <v>0.41530054644808745</v>
      </c>
      <c r="CN53" s="9">
        <f t="shared" si="59"/>
        <v>0.42296728654812005</v>
      </c>
      <c r="CO53" s="9">
        <f t="shared" si="60"/>
        <v>0.40211640211640215</v>
      </c>
      <c r="CP53" s="9">
        <f t="shared" si="61"/>
        <v>0.39958963836881256</v>
      </c>
      <c r="CQ53" s="9">
        <f t="shared" si="62"/>
        <v>0.43205768164170827</v>
      </c>
      <c r="CR53" s="9">
        <f t="shared" si="63"/>
        <v>0.42222222222222228</v>
      </c>
      <c r="CS53" s="9">
        <f t="shared" si="64"/>
        <v>0.43977136405334843</v>
      </c>
      <c r="CT53" s="9">
        <f t="shared" si="65"/>
        <v>0.4212233862791484</v>
      </c>
      <c r="CV53" s="5">
        <v>2009</v>
      </c>
      <c r="CW53" s="25" t="s">
        <v>37</v>
      </c>
      <c r="CX53" s="5">
        <f t="shared" si="144"/>
        <v>1.3371844244758235</v>
      </c>
      <c r="CZ53" s="5">
        <f t="shared" si="66"/>
        <v>2009</v>
      </c>
      <c r="DA53" s="30" t="s">
        <v>48</v>
      </c>
      <c r="DB53" s="9">
        <f t="shared" si="67"/>
        <v>0.56627706804385247</v>
      </c>
      <c r="DC53" s="9">
        <f t="shared" si="68"/>
        <v>0.5553334221866808</v>
      </c>
      <c r="DD53" s="9">
        <f t="shared" si="69"/>
        <v>0.56558526763494865</v>
      </c>
      <c r="DE53" s="9">
        <f t="shared" si="70"/>
        <v>0.53770378973631006</v>
      </c>
      <c r="DF53" s="9">
        <f t="shared" si="71"/>
        <v>0.53432504060870312</v>
      </c>
      <c r="DG53" s="9">
        <f t="shared" si="72"/>
        <v>0.57774080236642622</v>
      </c>
      <c r="DH53" s="9">
        <f t="shared" si="73"/>
        <v>0.56458897922312556</v>
      </c>
      <c r="DI53" s="9">
        <f t="shared" si="74"/>
        <v>0.58805541834262465</v>
      </c>
      <c r="DJ53" s="9">
        <f t="shared" si="75"/>
        <v>0.56325335135744059</v>
      </c>
      <c r="DL53" s="5">
        <f t="shared" si="76"/>
        <v>2009</v>
      </c>
      <c r="DM53" s="30" t="s">
        <v>32</v>
      </c>
      <c r="DN53" s="9">
        <f t="shared" si="77"/>
        <v>0.58515297031198099</v>
      </c>
      <c r="DO53" s="9">
        <f t="shared" si="78"/>
        <v>0.57384453625957021</v>
      </c>
      <c r="DP53" s="9">
        <f t="shared" si="79"/>
        <v>0.58443810988944689</v>
      </c>
      <c r="DQ53" s="9">
        <f t="shared" si="80"/>
        <v>0.55562724939418706</v>
      </c>
      <c r="DR53" s="9">
        <f t="shared" si="81"/>
        <v>0.55213587529565988</v>
      </c>
      <c r="DS53" s="9">
        <f t="shared" si="82"/>
        <v>0.59699882911197388</v>
      </c>
      <c r="DT53" s="9">
        <f t="shared" si="83"/>
        <v>0.58340861186389648</v>
      </c>
      <c r="DU53" s="9">
        <f t="shared" si="84"/>
        <v>0.60765726562071209</v>
      </c>
      <c r="DV53" s="9">
        <f t="shared" si="85"/>
        <v>0.5820284630693553</v>
      </c>
      <c r="DW53" s="9"/>
      <c r="DX53" s="5">
        <f t="shared" si="145"/>
        <v>2009</v>
      </c>
      <c r="DY53" s="35" t="s">
        <v>37</v>
      </c>
      <c r="DZ53" s="2">
        <f t="shared" si="146"/>
        <v>0.967741935483871</v>
      </c>
      <c r="EB53" s="5">
        <f t="shared" si="147"/>
        <v>2009</v>
      </c>
      <c r="EC53" s="30" t="s">
        <v>48</v>
      </c>
      <c r="ED53" s="9">
        <f t="shared" si="148"/>
        <v>0.56627706804385258</v>
      </c>
      <c r="EE53" s="9">
        <f t="shared" si="149"/>
        <v>0.55533342218668091</v>
      </c>
      <c r="EF53" s="9">
        <f t="shared" si="150"/>
        <v>0.56558526763494865</v>
      </c>
      <c r="EG53" s="9">
        <f t="shared" si="151"/>
        <v>0.53770378973631006</v>
      </c>
      <c r="EH53" s="9">
        <f t="shared" si="152"/>
        <v>0.53432504060870312</v>
      </c>
      <c r="EI53" s="9">
        <f t="shared" si="153"/>
        <v>0.57774080236642633</v>
      </c>
      <c r="EJ53" s="9">
        <f t="shared" si="154"/>
        <v>0.56458897922312568</v>
      </c>
      <c r="EK53" s="9">
        <f t="shared" si="155"/>
        <v>0.58805541834262465</v>
      </c>
      <c r="EL53" s="9">
        <f t="shared" si="156"/>
        <v>0.56325335135744059</v>
      </c>
      <c r="EN53" s="34">
        <v>2009</v>
      </c>
      <c r="EO53" s="30" t="s">
        <v>32</v>
      </c>
      <c r="EZ53" s="34">
        <v>2009</v>
      </c>
      <c r="FA53" s="35" t="s">
        <v>37</v>
      </c>
      <c r="FD53" s="34">
        <v>2009</v>
      </c>
      <c r="FE53" s="30" t="s">
        <v>48</v>
      </c>
      <c r="FF53" s="55">
        <f t="shared" si="86"/>
        <v>0.43385453725075057</v>
      </c>
      <c r="FG53" s="55">
        <f t="shared" si="87"/>
        <v>0.42740156941856294</v>
      </c>
      <c r="FH53" s="55">
        <f t="shared" si="88"/>
        <v>0.43344834162664492</v>
      </c>
      <c r="FI53" s="55">
        <f t="shared" si="89"/>
        <v>0.41688205572879322</v>
      </c>
      <c r="FJ53" s="55">
        <f t="shared" si="90"/>
        <v>0.41484824851069479</v>
      </c>
      <c r="FK53" s="55">
        <f t="shared" si="91"/>
        <v>0.44055192344969779</v>
      </c>
      <c r="FL53" s="55">
        <f t="shared" si="92"/>
        <v>0.43286295558826077</v>
      </c>
      <c r="FM53" s="55">
        <f t="shared" si="93"/>
        <v>0.44652425519754235</v>
      </c>
      <c r="FN53" s="55">
        <f t="shared" si="94"/>
        <v>0.43207742827514689</v>
      </c>
    </row>
    <row r="54" spans="1:170" x14ac:dyDescent="0.2">
      <c r="A54" s="66">
        <f>IAI_2020_smelting!A52</f>
        <v>38353</v>
      </c>
      <c r="B54" s="66">
        <f>IAI_2020_smelting!B52</f>
        <v>38718</v>
      </c>
      <c r="C54" s="5" t="str">
        <f>IAI_2020_smelting!C52</f>
        <v>AC</v>
      </c>
      <c r="D54" s="5">
        <f>IAI_2020_smelting!D52</f>
        <v>14158</v>
      </c>
      <c r="E54" s="5">
        <f>IAI_2020_smelting!E52</f>
        <v>15552</v>
      </c>
      <c r="F54" s="5">
        <f>IAI_2020_smelting!F52</f>
        <v>15082</v>
      </c>
      <c r="G54" s="5">
        <f>IAI_2020_smelting!G52</f>
        <v>15152</v>
      </c>
      <c r="H54" s="5">
        <f>IAI_2020_smelting!H52</f>
        <v>15536</v>
      </c>
      <c r="I54" s="5">
        <f>IAI_2020_smelting!I52</f>
        <v>14763</v>
      </c>
      <c r="J54" s="5" t="str">
        <f>IAI_2020_smelting!J52</f>
        <v>ND</v>
      </c>
      <c r="K54" s="5">
        <f>IAI_2020_smelting!K52</f>
        <v>14574</v>
      </c>
      <c r="L54" s="5">
        <f>IAI_2020_smelting!L52</f>
        <v>15080</v>
      </c>
      <c r="AC54" s="5">
        <v>2010</v>
      </c>
      <c r="AD54" s="5" t="s">
        <v>31</v>
      </c>
      <c r="AE54" s="5" t="s">
        <v>23</v>
      </c>
      <c r="AF54" s="18">
        <f t="shared" si="116"/>
        <v>14619</v>
      </c>
      <c r="AG54" s="18">
        <f t="shared" si="117"/>
        <v>15120</v>
      </c>
      <c r="AH54" s="18">
        <f t="shared" si="118"/>
        <v>14899</v>
      </c>
      <c r="AI54" s="18">
        <f t="shared" si="119"/>
        <v>15739</v>
      </c>
      <c r="AJ54" s="18">
        <f t="shared" si="120"/>
        <v>15838</v>
      </c>
      <c r="AK54" s="18">
        <f t="shared" si="121"/>
        <v>14846</v>
      </c>
      <c r="AL54" s="18">
        <f t="shared" si="166"/>
        <v>14758</v>
      </c>
      <c r="AM54" s="18">
        <f t="shared" si="160"/>
        <v>13979</v>
      </c>
      <c r="AN54" s="18">
        <f t="shared" si="122"/>
        <v>14777</v>
      </c>
      <c r="AO54" s="18"/>
      <c r="AP54" s="5">
        <v>2010</v>
      </c>
      <c r="AQ54" s="56" t="s">
        <v>87</v>
      </c>
      <c r="AR54" s="53">
        <f t="shared" si="134"/>
        <v>52.628399999999999</v>
      </c>
      <c r="AS54" s="53">
        <f t="shared" si="135"/>
        <v>54.431999999999995</v>
      </c>
      <c r="AT54" s="53">
        <f t="shared" si="136"/>
        <v>53.636400000000002</v>
      </c>
      <c r="AU54" s="53">
        <f t="shared" si="137"/>
        <v>56.660399999999996</v>
      </c>
      <c r="AV54" s="53">
        <f t="shared" si="138"/>
        <v>57.016799999999996</v>
      </c>
      <c r="AW54" s="53">
        <f t="shared" si="139"/>
        <v>53.445599999999999</v>
      </c>
      <c r="AX54" s="53">
        <f t="shared" si="140"/>
        <v>53.128799999999998</v>
      </c>
      <c r="AY54" s="53">
        <f t="shared" si="141"/>
        <v>50.324399999999997</v>
      </c>
      <c r="AZ54" s="53">
        <f t="shared" si="142"/>
        <v>53.197199999999995</v>
      </c>
      <c r="BA54" s="18"/>
      <c r="BB54" s="29">
        <f>Balomenos_2011!$B$13</f>
        <v>0.8</v>
      </c>
      <c r="BC54" s="29">
        <f>Balomenos_2011!$B$16</f>
        <v>15.37</v>
      </c>
      <c r="BD54" s="23">
        <f>Balomenos_2011!$B$2</f>
        <v>30</v>
      </c>
      <c r="BE54" s="23">
        <f>Obaidat_2018!$X$6/1000</f>
        <v>22.435200000000002</v>
      </c>
      <c r="BF54" s="34">
        <f>ChemEnergy!$B$2</f>
        <v>31</v>
      </c>
      <c r="BG54" s="34"/>
      <c r="BH54" s="34">
        <v>2010</v>
      </c>
      <c r="BI54" s="53" t="s">
        <v>32</v>
      </c>
      <c r="BJ54" s="54">
        <f t="shared" si="39"/>
        <v>0.42629454819071078</v>
      </c>
      <c r="BK54" s="54">
        <f t="shared" si="40"/>
        <v>0.41216931216931224</v>
      </c>
      <c r="BL54" s="54">
        <f t="shared" si="41"/>
        <v>0.41828310624874154</v>
      </c>
      <c r="BM54" s="54">
        <f t="shared" si="42"/>
        <v>0.39595908253383322</v>
      </c>
      <c r="BN54" s="54">
        <f t="shared" si="43"/>
        <v>0.39348402576082847</v>
      </c>
      <c r="BO54" s="54">
        <f t="shared" si="44"/>
        <v>0.41977637073959317</v>
      </c>
      <c r="BP54" s="54">
        <f t="shared" si="45"/>
        <v>0.42227944165876141</v>
      </c>
      <c r="BQ54" s="54">
        <f t="shared" si="46"/>
        <v>0.44581157450461412</v>
      </c>
      <c r="BR54" s="54">
        <f t="shared" si="47"/>
        <v>0.42173648237125272</v>
      </c>
      <c r="BS54" s="34"/>
      <c r="BT54" s="34">
        <v>2010</v>
      </c>
      <c r="BU54" s="36" t="s">
        <v>37</v>
      </c>
      <c r="BV54" s="48">
        <f>1-(298.15/Obaidat_2018!$W$9)</f>
        <v>0.75822081660787422</v>
      </c>
      <c r="BW54" s="34"/>
      <c r="BX54" s="34">
        <v>2010</v>
      </c>
      <c r="BY54" s="30" t="s">
        <v>48</v>
      </c>
      <c r="BZ54" s="54">
        <f t="shared" si="48"/>
        <v>0.32322540044464554</v>
      </c>
      <c r="CA54" s="54">
        <f t="shared" si="49"/>
        <v>0.31251535245372175</v>
      </c>
      <c r="CB54" s="54">
        <f t="shared" si="50"/>
        <v>0.31715095839319901</v>
      </c>
      <c r="CC54" s="54">
        <f t="shared" si="51"/>
        <v>0.30022441890210766</v>
      </c>
      <c r="CD54" s="54">
        <f t="shared" si="52"/>
        <v>0.29834777933452916</v>
      </c>
      <c r="CE54" s="54">
        <f t="shared" si="53"/>
        <v>0.3182831826148641</v>
      </c>
      <c r="CF54" s="54">
        <f t="shared" si="54"/>
        <v>0.32018106309122324</v>
      </c>
      <c r="CG54" s="54">
        <f t="shared" si="55"/>
        <v>0.33802361607413067</v>
      </c>
      <c r="CH54" s="54">
        <f t="shared" si="56"/>
        <v>0.31976938005686356</v>
      </c>
      <c r="CJ54" s="5">
        <f t="shared" si="143"/>
        <v>2010</v>
      </c>
      <c r="CK54" s="5" t="s">
        <v>32</v>
      </c>
      <c r="CL54" s="9">
        <f t="shared" si="57"/>
        <v>0.42629454819071078</v>
      </c>
      <c r="CM54" s="9">
        <f t="shared" si="58"/>
        <v>0.41216931216931224</v>
      </c>
      <c r="CN54" s="9">
        <f t="shared" si="59"/>
        <v>0.41828310624874154</v>
      </c>
      <c r="CO54" s="9">
        <f t="shared" si="60"/>
        <v>0.39595908253383322</v>
      </c>
      <c r="CP54" s="9">
        <f t="shared" si="61"/>
        <v>0.39348402576082847</v>
      </c>
      <c r="CQ54" s="9">
        <f t="shared" si="62"/>
        <v>0.41977637073959317</v>
      </c>
      <c r="CR54" s="9">
        <f t="shared" si="63"/>
        <v>0.42227944165876141</v>
      </c>
      <c r="CS54" s="9">
        <f t="shared" si="64"/>
        <v>0.44581157450461412</v>
      </c>
      <c r="CT54" s="9">
        <f t="shared" si="65"/>
        <v>0.42173648237125272</v>
      </c>
      <c r="CV54" s="5">
        <v>2010</v>
      </c>
      <c r="CW54" s="25" t="s">
        <v>37</v>
      </c>
      <c r="CX54" s="5">
        <f t="shared" si="144"/>
        <v>1.3371844244758235</v>
      </c>
      <c r="CZ54" s="5">
        <f t="shared" si="66"/>
        <v>2010</v>
      </c>
      <c r="DA54" s="30" t="s">
        <v>48</v>
      </c>
      <c r="DB54" s="9">
        <f t="shared" si="67"/>
        <v>0.57003443007957677</v>
      </c>
      <c r="DC54" s="9">
        <f t="shared" si="68"/>
        <v>0.55114638447971787</v>
      </c>
      <c r="DD54" s="9">
        <f t="shared" si="69"/>
        <v>0.5593216546971832</v>
      </c>
      <c r="DE54" s="9">
        <f t="shared" si="70"/>
        <v>0.52947031789397891</v>
      </c>
      <c r="DF54" s="9">
        <f t="shared" si="71"/>
        <v>0.52616071052742353</v>
      </c>
      <c r="DG54" s="9">
        <f t="shared" si="72"/>
        <v>0.56131842471597282</v>
      </c>
      <c r="DH54" s="9">
        <f t="shared" si="73"/>
        <v>0.56466549216244299</v>
      </c>
      <c r="DI54" s="9">
        <f t="shared" si="74"/>
        <v>0.5961322936786132</v>
      </c>
      <c r="DJ54" s="9">
        <f t="shared" si="75"/>
        <v>0.56393945546006186</v>
      </c>
      <c r="DL54" s="5">
        <f t="shared" si="76"/>
        <v>2010</v>
      </c>
      <c r="DM54" s="30" t="s">
        <v>32</v>
      </c>
      <c r="DN54" s="9">
        <f t="shared" si="77"/>
        <v>0.58903557774889603</v>
      </c>
      <c r="DO54" s="9">
        <f t="shared" si="78"/>
        <v>0.56951793062904177</v>
      </c>
      <c r="DP54" s="9">
        <f t="shared" si="79"/>
        <v>0.57796570985375606</v>
      </c>
      <c r="DQ54" s="9">
        <f t="shared" si="80"/>
        <v>0.54711932849044487</v>
      </c>
      <c r="DR54" s="9">
        <f t="shared" si="81"/>
        <v>0.54369940087833768</v>
      </c>
      <c r="DS54" s="9">
        <f t="shared" si="82"/>
        <v>0.58002903887317203</v>
      </c>
      <c r="DT54" s="9">
        <f t="shared" si="83"/>
        <v>0.58348767523452438</v>
      </c>
      <c r="DU54" s="9">
        <f t="shared" si="84"/>
        <v>0.61600337013456696</v>
      </c>
      <c r="DV54" s="9">
        <f t="shared" si="85"/>
        <v>0.58273743730873062</v>
      </c>
      <c r="DW54" s="9"/>
      <c r="DX54" s="5">
        <f t="shared" si="145"/>
        <v>2010</v>
      </c>
      <c r="DY54" s="35" t="s">
        <v>37</v>
      </c>
      <c r="DZ54" s="2">
        <f t="shared" si="146"/>
        <v>0.967741935483871</v>
      </c>
      <c r="EB54" s="5">
        <f t="shared" si="147"/>
        <v>2010</v>
      </c>
      <c r="EC54" s="30" t="s">
        <v>48</v>
      </c>
      <c r="ED54" s="9">
        <f t="shared" si="148"/>
        <v>0.57003443007957677</v>
      </c>
      <c r="EE54" s="9">
        <f t="shared" si="149"/>
        <v>0.55114638447971787</v>
      </c>
      <c r="EF54" s="9">
        <f t="shared" si="150"/>
        <v>0.55932165469718331</v>
      </c>
      <c r="EG54" s="9">
        <f t="shared" si="151"/>
        <v>0.52947031789397891</v>
      </c>
      <c r="EH54" s="9">
        <f t="shared" si="152"/>
        <v>0.52616071052742353</v>
      </c>
      <c r="EI54" s="9">
        <f t="shared" si="153"/>
        <v>0.56131842471597293</v>
      </c>
      <c r="EJ54" s="9">
        <f t="shared" si="154"/>
        <v>0.56466549216244299</v>
      </c>
      <c r="EK54" s="9">
        <f t="shared" si="155"/>
        <v>0.5961322936786132</v>
      </c>
      <c r="EL54" s="9">
        <f t="shared" si="156"/>
        <v>0.56393945546006186</v>
      </c>
      <c r="EN54" s="34">
        <v>2010</v>
      </c>
      <c r="EO54" s="30" t="s">
        <v>32</v>
      </c>
      <c r="EZ54" s="34">
        <v>2010</v>
      </c>
      <c r="FA54" s="35" t="s">
        <v>37</v>
      </c>
      <c r="FD54" s="34">
        <v>2010</v>
      </c>
      <c r="FE54" s="30" t="s">
        <v>48</v>
      </c>
      <c r="FF54" s="55">
        <f t="shared" si="86"/>
        <v>0.43605665248029024</v>
      </c>
      <c r="FG54" s="55">
        <f t="shared" si="87"/>
        <v>0.42491714115747437</v>
      </c>
      <c r="FH54" s="55">
        <f t="shared" si="88"/>
        <v>0.42976002200371316</v>
      </c>
      <c r="FI54" s="55">
        <f t="shared" si="89"/>
        <v>0.41191590324919264</v>
      </c>
      <c r="FJ54" s="55">
        <f t="shared" si="90"/>
        <v>0.40990998376756471</v>
      </c>
      <c r="FK54" s="55">
        <f t="shared" si="91"/>
        <v>0.4309378932308276</v>
      </c>
      <c r="FL54" s="55">
        <f t="shared" si="92"/>
        <v>0.43290792914163018</v>
      </c>
      <c r="FM54" s="55">
        <f t="shared" si="93"/>
        <v>0.45116581245939508</v>
      </c>
      <c r="FN54" s="55">
        <f t="shared" si="94"/>
        <v>0.432481057329689</v>
      </c>
    </row>
    <row r="55" spans="1:170" x14ac:dyDescent="0.2">
      <c r="A55" s="66">
        <f>IAI_2020_smelting!A53</f>
        <v>38353</v>
      </c>
      <c r="B55" s="66">
        <f>IAI_2020_smelting!B53</f>
        <v>38718</v>
      </c>
      <c r="C55" s="5" t="str">
        <f>IAI_2020_smelting!C53</f>
        <v>DC</v>
      </c>
      <c r="D55" s="5" t="str">
        <f>IAI_2020_smelting!D53</f>
        <v>ND</v>
      </c>
      <c r="E55" s="5" t="str">
        <f>IAI_2020_smelting!E53</f>
        <v>ND</v>
      </c>
      <c r="F55" s="5" t="str">
        <f>IAI_2020_smelting!F53</f>
        <v>ND</v>
      </c>
      <c r="G55" s="5" t="str">
        <f>IAI_2020_smelting!G53</f>
        <v>ND</v>
      </c>
      <c r="H55" s="5" t="str">
        <f>IAI_2020_smelting!H53</f>
        <v>ND</v>
      </c>
      <c r="I55" s="5" t="str">
        <f>IAI_2020_smelting!I53</f>
        <v>ND</v>
      </c>
      <c r="J55" s="5" t="str">
        <f>IAI_2020_smelting!J53</f>
        <v>ND</v>
      </c>
      <c r="K55" s="5">
        <f>IAI_2020_smelting!K53</f>
        <v>13524</v>
      </c>
      <c r="L55" s="5" t="str">
        <f>IAI_2020_smelting!L53</f>
        <v>ND</v>
      </c>
      <c r="AC55" s="5">
        <v>2011</v>
      </c>
      <c r="AD55" s="5" t="s">
        <v>31</v>
      </c>
      <c r="AE55" s="5" t="s">
        <v>23</v>
      </c>
      <c r="AF55" s="18">
        <f t="shared" si="116"/>
        <v>14433</v>
      </c>
      <c r="AG55" s="18">
        <f t="shared" si="117"/>
        <v>15409</v>
      </c>
      <c r="AH55" s="18">
        <f t="shared" si="118"/>
        <v>14756</v>
      </c>
      <c r="AI55" s="18">
        <f t="shared" si="119"/>
        <v>16075</v>
      </c>
      <c r="AJ55" s="18">
        <f t="shared" si="120"/>
        <v>15645</v>
      </c>
      <c r="AK55" s="18">
        <f t="shared" si="121"/>
        <v>15003</v>
      </c>
      <c r="AL55" s="18">
        <f t="shared" si="166"/>
        <v>14654</v>
      </c>
      <c r="AM55" s="18">
        <f t="shared" si="160"/>
        <v>13913</v>
      </c>
      <c r="AN55" s="18">
        <f t="shared" si="122"/>
        <v>14711</v>
      </c>
      <c r="AO55" s="18"/>
      <c r="AP55" s="5">
        <v>2011</v>
      </c>
      <c r="AQ55" s="56" t="s">
        <v>87</v>
      </c>
      <c r="AR55" s="53">
        <f t="shared" si="134"/>
        <v>51.958799999999997</v>
      </c>
      <c r="AS55" s="53">
        <f t="shared" si="135"/>
        <v>55.4724</v>
      </c>
      <c r="AT55" s="53">
        <f t="shared" si="136"/>
        <v>53.121600000000001</v>
      </c>
      <c r="AU55" s="53">
        <f t="shared" si="137"/>
        <v>57.87</v>
      </c>
      <c r="AV55" s="53">
        <f t="shared" si="138"/>
        <v>56.321999999999996</v>
      </c>
      <c r="AW55" s="53">
        <f t="shared" si="139"/>
        <v>54.010799999999996</v>
      </c>
      <c r="AX55" s="53">
        <f t="shared" si="140"/>
        <v>52.754399999999997</v>
      </c>
      <c r="AY55" s="53">
        <f t="shared" si="141"/>
        <v>50.086799999999997</v>
      </c>
      <c r="AZ55" s="53">
        <f t="shared" si="142"/>
        <v>52.959600000000002</v>
      </c>
      <c r="BA55" s="18"/>
      <c r="BB55" s="29">
        <f>Balomenos_2011!$B$13</f>
        <v>0.8</v>
      </c>
      <c r="BC55" s="29">
        <f>Balomenos_2011!$B$16</f>
        <v>15.37</v>
      </c>
      <c r="BD55" s="23">
        <f>Balomenos_2011!$B$2</f>
        <v>30</v>
      </c>
      <c r="BE55" s="23">
        <f>Obaidat_2018!$X$6/1000</f>
        <v>22.435200000000002</v>
      </c>
      <c r="BF55" s="34">
        <f>ChemEnergy!$B$2</f>
        <v>31</v>
      </c>
      <c r="BG55" s="34"/>
      <c r="BH55" s="34">
        <v>2011</v>
      </c>
      <c r="BI55" s="53" t="s">
        <v>32</v>
      </c>
      <c r="BJ55" s="54">
        <f t="shared" si="39"/>
        <v>0.43178826300838363</v>
      </c>
      <c r="BK55" s="54">
        <f t="shared" si="40"/>
        <v>0.40443896424167697</v>
      </c>
      <c r="BL55" s="54">
        <f t="shared" si="41"/>
        <v>0.42233667660612634</v>
      </c>
      <c r="BM55" s="54">
        <f t="shared" si="42"/>
        <v>0.38768273716951795</v>
      </c>
      <c r="BN55" s="54">
        <f t="shared" si="43"/>
        <v>0.39833812719718764</v>
      </c>
      <c r="BO55" s="54">
        <f t="shared" si="44"/>
        <v>0.41538358994867697</v>
      </c>
      <c r="BP55" s="54">
        <f t="shared" si="45"/>
        <v>0.4252763750511806</v>
      </c>
      <c r="BQ55" s="54">
        <f t="shared" si="46"/>
        <v>0.44792639976999937</v>
      </c>
      <c r="BR55" s="54">
        <f t="shared" si="47"/>
        <v>0.42362857725511521</v>
      </c>
      <c r="BS55" s="34"/>
      <c r="BT55" s="34">
        <v>2011</v>
      </c>
      <c r="BU55" s="36" t="s">
        <v>37</v>
      </c>
      <c r="BV55" s="48">
        <f>1-(298.15/Obaidat_2018!$W$9)</f>
        <v>0.75822081660787422</v>
      </c>
      <c r="BW55" s="34"/>
      <c r="BX55" s="34">
        <v>2011</v>
      </c>
      <c r="BY55" s="30" t="s">
        <v>48</v>
      </c>
      <c r="BZ55" s="54">
        <f t="shared" si="48"/>
        <v>0.3273908493799122</v>
      </c>
      <c r="CA55" s="54">
        <f t="shared" si="49"/>
        <v>0.30665404173536714</v>
      </c>
      <c r="CB55" s="54">
        <f t="shared" si="50"/>
        <v>0.32022445981975278</v>
      </c>
      <c r="CC55" s="54">
        <f t="shared" si="51"/>
        <v>0.29394912156144776</v>
      </c>
      <c r="CD55" s="54">
        <f t="shared" si="52"/>
        <v>0.3020282600895029</v>
      </c>
      <c r="CE55" s="54">
        <f t="shared" si="53"/>
        <v>0.3149524847763962</v>
      </c>
      <c r="CF55" s="54">
        <f t="shared" si="54"/>
        <v>0.32245340037534276</v>
      </c>
      <c r="CG55" s="54">
        <f t="shared" si="55"/>
        <v>0.33962712061383404</v>
      </c>
      <c r="CH55" s="54">
        <f t="shared" si="56"/>
        <v>0.3212040057848054</v>
      </c>
      <c r="CJ55" s="5">
        <f t="shared" si="143"/>
        <v>2011</v>
      </c>
      <c r="CK55" s="5" t="s">
        <v>32</v>
      </c>
      <c r="CL55" s="9">
        <f t="shared" si="57"/>
        <v>0.43178826300838363</v>
      </c>
      <c r="CM55" s="9">
        <f t="shared" si="58"/>
        <v>0.40443896424167697</v>
      </c>
      <c r="CN55" s="9">
        <f t="shared" si="59"/>
        <v>0.42233667660612634</v>
      </c>
      <c r="CO55" s="9">
        <f t="shared" si="60"/>
        <v>0.38768273716951795</v>
      </c>
      <c r="CP55" s="9">
        <f t="shared" si="61"/>
        <v>0.39833812719718764</v>
      </c>
      <c r="CQ55" s="9">
        <f t="shared" si="62"/>
        <v>0.41538358994867697</v>
      </c>
      <c r="CR55" s="9">
        <f t="shared" si="63"/>
        <v>0.4252763750511806</v>
      </c>
      <c r="CS55" s="9">
        <f t="shared" si="64"/>
        <v>0.44792639976999937</v>
      </c>
      <c r="CT55" s="9">
        <f t="shared" si="65"/>
        <v>0.42362857725511521</v>
      </c>
      <c r="CV55" s="5">
        <v>2011</v>
      </c>
      <c r="CW55" s="25" t="s">
        <v>37</v>
      </c>
      <c r="CX55" s="5">
        <f t="shared" si="144"/>
        <v>1.3371844244758235</v>
      </c>
      <c r="CZ55" s="5">
        <f t="shared" si="66"/>
        <v>2011</v>
      </c>
      <c r="DA55" s="30" t="s">
        <v>48</v>
      </c>
      <c r="DB55" s="9">
        <f t="shared" si="67"/>
        <v>0.57738053996628103</v>
      </c>
      <c r="DC55" s="9">
        <f t="shared" si="68"/>
        <v>0.54080948363510495</v>
      </c>
      <c r="DD55" s="9">
        <f t="shared" si="69"/>
        <v>0.56474202584259503</v>
      </c>
      <c r="DE55" s="9">
        <f t="shared" si="70"/>
        <v>0.51840331778123383</v>
      </c>
      <c r="DF55" s="9">
        <f t="shared" si="71"/>
        <v>0.53265153936294873</v>
      </c>
      <c r="DG55" s="9">
        <f t="shared" si="72"/>
        <v>0.55544446666222314</v>
      </c>
      <c r="DH55" s="9">
        <f t="shared" si="73"/>
        <v>0.56867294481597741</v>
      </c>
      <c r="DI55" s="9">
        <f t="shared" si="74"/>
        <v>0.5989602050839743</v>
      </c>
      <c r="DJ55" s="9">
        <f t="shared" si="75"/>
        <v>0.56646953526839317</v>
      </c>
      <c r="DL55" s="5">
        <f t="shared" si="76"/>
        <v>2011</v>
      </c>
      <c r="DM55" s="30" t="s">
        <v>32</v>
      </c>
      <c r="DN55" s="9">
        <f t="shared" si="77"/>
        <v>0.59662655796515707</v>
      </c>
      <c r="DO55" s="9">
        <f t="shared" si="78"/>
        <v>0.55883646642294182</v>
      </c>
      <c r="DP55" s="9">
        <f t="shared" si="79"/>
        <v>0.58356676003734831</v>
      </c>
      <c r="DQ55" s="9">
        <f t="shared" si="80"/>
        <v>0.53568342837394156</v>
      </c>
      <c r="DR55" s="9">
        <f t="shared" si="81"/>
        <v>0.55040659067504705</v>
      </c>
      <c r="DS55" s="9">
        <f t="shared" si="82"/>
        <v>0.5739592822176306</v>
      </c>
      <c r="DT55" s="9">
        <f t="shared" si="83"/>
        <v>0.58762870964317671</v>
      </c>
      <c r="DU55" s="9">
        <f t="shared" si="84"/>
        <v>0.61892554525344012</v>
      </c>
      <c r="DV55" s="9">
        <f t="shared" si="85"/>
        <v>0.58535185311067306</v>
      </c>
      <c r="DW55" s="9"/>
      <c r="DX55" s="5">
        <f t="shared" si="145"/>
        <v>2011</v>
      </c>
      <c r="DY55" s="35" t="s">
        <v>37</v>
      </c>
      <c r="DZ55" s="2">
        <f t="shared" si="146"/>
        <v>0.967741935483871</v>
      </c>
      <c r="EB55" s="5">
        <f t="shared" si="147"/>
        <v>2011</v>
      </c>
      <c r="EC55" s="30" t="s">
        <v>48</v>
      </c>
      <c r="ED55" s="9">
        <f t="shared" si="148"/>
        <v>0.57738053996628103</v>
      </c>
      <c r="EE55" s="9">
        <f t="shared" si="149"/>
        <v>0.54080948363510506</v>
      </c>
      <c r="EF55" s="9">
        <f t="shared" si="150"/>
        <v>0.56474202584259514</v>
      </c>
      <c r="EG55" s="9">
        <f t="shared" si="151"/>
        <v>0.51840331778123383</v>
      </c>
      <c r="EH55" s="9">
        <f t="shared" si="152"/>
        <v>0.53265153936294873</v>
      </c>
      <c r="EI55" s="9">
        <f t="shared" si="153"/>
        <v>0.55544446666222314</v>
      </c>
      <c r="EJ55" s="9">
        <f t="shared" si="154"/>
        <v>0.56867294481597752</v>
      </c>
      <c r="EK55" s="9">
        <f t="shared" si="155"/>
        <v>0.5989602050839743</v>
      </c>
      <c r="EL55" s="9">
        <f t="shared" si="156"/>
        <v>0.56646953526839328</v>
      </c>
      <c r="EN55" s="34">
        <v>2011</v>
      </c>
      <c r="EO55" s="30" t="s">
        <v>32</v>
      </c>
      <c r="EZ55" s="34">
        <v>2011</v>
      </c>
      <c r="FA55" s="35" t="s">
        <v>37</v>
      </c>
      <c r="FD55" s="34">
        <v>2011</v>
      </c>
      <c r="FE55" s="30" t="s">
        <v>48</v>
      </c>
      <c r="FF55" s="55">
        <f t="shared" si="86"/>
        <v>0.4403424102582168</v>
      </c>
      <c r="FG55" s="55">
        <f t="shared" si="87"/>
        <v>0.41874644065525446</v>
      </c>
      <c r="FH55" s="55">
        <f t="shared" si="88"/>
        <v>0.43295291204128639</v>
      </c>
      <c r="FI55" s="55">
        <f t="shared" si="89"/>
        <v>0.40518638573743926</v>
      </c>
      <c r="FJ55" s="55">
        <f t="shared" si="90"/>
        <v>0.41383876841582523</v>
      </c>
      <c r="FK55" s="55">
        <f t="shared" si="91"/>
        <v>0.42746734149510984</v>
      </c>
      <c r="FL55" s="55">
        <f t="shared" si="92"/>
        <v>0.4352595017149225</v>
      </c>
      <c r="FM55" s="55">
        <f t="shared" si="93"/>
        <v>0.45278371427536496</v>
      </c>
      <c r="FN55" s="55">
        <f t="shared" si="94"/>
        <v>0.43396750451326205</v>
      </c>
    </row>
    <row r="56" spans="1:170" x14ac:dyDescent="0.2">
      <c r="A56" s="66">
        <f>IAI_2020_smelting!A54</f>
        <v>38718</v>
      </c>
      <c r="B56" s="66">
        <f>IAI_2020_smelting!B54</f>
        <v>39083</v>
      </c>
      <c r="C56" s="5" t="str">
        <f>IAI_2020_smelting!C54</f>
        <v>AC</v>
      </c>
      <c r="D56" s="5">
        <f>IAI_2020_smelting!D54</f>
        <v>14622</v>
      </c>
      <c r="E56" s="5">
        <f>IAI_2020_smelting!E54</f>
        <v>15563</v>
      </c>
      <c r="F56" s="5">
        <f>IAI_2020_smelting!F54</f>
        <v>15314</v>
      </c>
      <c r="G56" s="5">
        <f>IAI_2020_smelting!G54</f>
        <v>15238</v>
      </c>
      <c r="H56" s="5">
        <f>IAI_2020_smelting!H54</f>
        <v>15688</v>
      </c>
      <c r="I56" s="5">
        <f>IAI_2020_smelting!I54</f>
        <v>14854</v>
      </c>
      <c r="J56" s="5" t="str">
        <f>IAI_2020_smelting!J54</f>
        <v>ND</v>
      </c>
      <c r="K56" s="5">
        <f>IAI_2020_smelting!K54</f>
        <v>14697</v>
      </c>
      <c r="L56" s="5">
        <f>IAI_2020_smelting!L54</f>
        <v>15206</v>
      </c>
      <c r="AC56" s="5">
        <v>2012</v>
      </c>
      <c r="AD56" s="5" t="s">
        <v>31</v>
      </c>
      <c r="AE56" s="5" t="s">
        <v>23</v>
      </c>
      <c r="AF56" s="18">
        <f t="shared" si="116"/>
        <v>14774</v>
      </c>
      <c r="AG56" s="18">
        <f t="shared" si="117"/>
        <v>15458</v>
      </c>
      <c r="AH56" s="18">
        <f t="shared" si="118"/>
        <v>14939</v>
      </c>
      <c r="AI56" s="18">
        <f t="shared" si="119"/>
        <v>15912</v>
      </c>
      <c r="AJ56" s="18">
        <f t="shared" si="120"/>
        <v>15699</v>
      </c>
      <c r="AK56" s="18">
        <f t="shared" si="121"/>
        <v>14911</v>
      </c>
      <c r="AL56" s="18">
        <f t="shared" si="166"/>
        <v>14480</v>
      </c>
      <c r="AM56" s="18">
        <f t="shared" si="160"/>
        <v>13844</v>
      </c>
      <c r="AN56" s="18">
        <f t="shared" si="122"/>
        <v>14638</v>
      </c>
      <c r="AO56" s="18"/>
      <c r="AP56" s="5">
        <v>2012</v>
      </c>
      <c r="AQ56" s="56" t="s">
        <v>87</v>
      </c>
      <c r="AR56" s="53">
        <f t="shared" si="134"/>
        <v>53.186399999999999</v>
      </c>
      <c r="AS56" s="53">
        <f t="shared" si="135"/>
        <v>55.648800000000001</v>
      </c>
      <c r="AT56" s="53">
        <f t="shared" si="136"/>
        <v>53.7804</v>
      </c>
      <c r="AU56" s="53">
        <f t="shared" si="137"/>
        <v>57.283200000000001</v>
      </c>
      <c r="AV56" s="53">
        <f t="shared" si="138"/>
        <v>56.516399999999997</v>
      </c>
      <c r="AW56" s="53">
        <f t="shared" si="139"/>
        <v>53.679600000000001</v>
      </c>
      <c r="AX56" s="53">
        <f t="shared" si="140"/>
        <v>52.128</v>
      </c>
      <c r="AY56" s="53">
        <f t="shared" si="141"/>
        <v>49.8384</v>
      </c>
      <c r="AZ56" s="53">
        <f t="shared" si="142"/>
        <v>52.696799999999996</v>
      </c>
      <c r="BA56" s="18"/>
      <c r="BB56" s="29">
        <f>Balomenos_2011!$B$13</f>
        <v>0.8</v>
      </c>
      <c r="BC56" s="29">
        <f>Balomenos_2011!$B$16</f>
        <v>15.37</v>
      </c>
      <c r="BD56" s="23">
        <f>Balomenos_2011!$B$2</f>
        <v>30</v>
      </c>
      <c r="BE56" s="23">
        <f>Obaidat_2018!$X$6/1000</f>
        <v>22.435200000000002</v>
      </c>
      <c r="BF56" s="34">
        <f>ChemEnergy!$B$2</f>
        <v>31</v>
      </c>
      <c r="BG56" s="34"/>
      <c r="BH56" s="34">
        <v>2012</v>
      </c>
      <c r="BI56" s="53" t="s">
        <v>32</v>
      </c>
      <c r="BJ56" s="54">
        <f t="shared" si="39"/>
        <v>0.42182211994043595</v>
      </c>
      <c r="BK56" s="54">
        <f t="shared" si="40"/>
        <v>0.40315694138957175</v>
      </c>
      <c r="BL56" s="54">
        <f t="shared" si="41"/>
        <v>0.4171631300622532</v>
      </c>
      <c r="BM56" s="54">
        <f t="shared" si="42"/>
        <v>0.39165409753645053</v>
      </c>
      <c r="BN56" s="54">
        <f t="shared" si="43"/>
        <v>0.3969679597426588</v>
      </c>
      <c r="BO56" s="54">
        <f t="shared" si="44"/>
        <v>0.41794648246261151</v>
      </c>
      <c r="BP56" s="54">
        <f t="shared" si="45"/>
        <v>0.43038674033149177</v>
      </c>
      <c r="BQ56" s="54">
        <f t="shared" si="46"/>
        <v>0.45015891360878363</v>
      </c>
      <c r="BR56" s="54">
        <f t="shared" si="47"/>
        <v>0.42574122147834409</v>
      </c>
      <c r="BS56" s="34"/>
      <c r="BT56" s="34">
        <v>2012</v>
      </c>
      <c r="BU56" s="36" t="s">
        <v>37</v>
      </c>
      <c r="BV56" s="48">
        <f>1-(298.15/Obaidat_2018!$W$9)</f>
        <v>0.75822081660787422</v>
      </c>
      <c r="BW56" s="34"/>
      <c r="BX56" s="34">
        <v>2012</v>
      </c>
      <c r="BY56" s="30" t="s">
        <v>48</v>
      </c>
      <c r="BZ56" s="54">
        <f t="shared" si="48"/>
        <v>0.31983431224450198</v>
      </c>
      <c r="CA56" s="54">
        <f t="shared" si="49"/>
        <v>0.30568198532153396</v>
      </c>
      <c r="CB56" s="54">
        <f t="shared" si="50"/>
        <v>0.31630176913449848</v>
      </c>
      <c r="CC56" s="54">
        <f t="shared" si="51"/>
        <v>0.29696028966190752</v>
      </c>
      <c r="CD56" s="54">
        <f t="shared" si="52"/>
        <v>0.30098937060324049</v>
      </c>
      <c r="CE56" s="54">
        <f t="shared" si="53"/>
        <v>0.31689572323118986</v>
      </c>
      <c r="CF56" s="54">
        <f t="shared" si="54"/>
        <v>0.32632818571134481</v>
      </c>
      <c r="CG56" s="54">
        <f t="shared" si="55"/>
        <v>0.34131985907976542</v>
      </c>
      <c r="CH56" s="54">
        <f t="shared" si="56"/>
        <v>0.32280585661294392</v>
      </c>
      <c r="CJ56" s="5">
        <f t="shared" si="143"/>
        <v>2012</v>
      </c>
      <c r="CK56" s="5" t="s">
        <v>32</v>
      </c>
      <c r="CL56" s="9">
        <f t="shared" si="57"/>
        <v>0.42182211994043595</v>
      </c>
      <c r="CM56" s="9">
        <f t="shared" si="58"/>
        <v>0.40315694138957175</v>
      </c>
      <c r="CN56" s="9">
        <f t="shared" si="59"/>
        <v>0.4171631300622532</v>
      </c>
      <c r="CO56" s="9">
        <f t="shared" si="60"/>
        <v>0.39165409753645053</v>
      </c>
      <c r="CP56" s="9">
        <f t="shared" si="61"/>
        <v>0.3969679597426588</v>
      </c>
      <c r="CQ56" s="9">
        <f t="shared" si="62"/>
        <v>0.41794648246261151</v>
      </c>
      <c r="CR56" s="9">
        <f t="shared" si="63"/>
        <v>0.43038674033149177</v>
      </c>
      <c r="CS56" s="9">
        <f t="shared" si="64"/>
        <v>0.45015891360878363</v>
      </c>
      <c r="CT56" s="9">
        <f t="shared" si="65"/>
        <v>0.42574122147834409</v>
      </c>
      <c r="CV56" s="5">
        <v>2012</v>
      </c>
      <c r="CW56" s="25" t="s">
        <v>37</v>
      </c>
      <c r="CX56" s="5">
        <f t="shared" si="144"/>
        <v>1.3371844244758235</v>
      </c>
      <c r="CZ56" s="5">
        <f t="shared" si="66"/>
        <v>2012</v>
      </c>
      <c r="DA56" s="30" t="s">
        <v>48</v>
      </c>
      <c r="DB56" s="9">
        <f t="shared" si="67"/>
        <v>0.56405396868372359</v>
      </c>
      <c r="DC56" s="9">
        <f t="shared" si="68"/>
        <v>0.53909518264544787</v>
      </c>
      <c r="DD56" s="9">
        <f t="shared" si="69"/>
        <v>0.5578240399848271</v>
      </c>
      <c r="DE56" s="9">
        <f t="shared" si="70"/>
        <v>0.52371375900787664</v>
      </c>
      <c r="DF56" s="9">
        <f t="shared" si="71"/>
        <v>0.53081937278382907</v>
      </c>
      <c r="DG56" s="9">
        <f t="shared" si="72"/>
        <v>0.55887152661346207</v>
      </c>
      <c r="DH56" s="9">
        <f t="shared" si="73"/>
        <v>0.57550644567219156</v>
      </c>
      <c r="DI56" s="9">
        <f t="shared" si="74"/>
        <v>0.60194548781662327</v>
      </c>
      <c r="DJ56" s="9">
        <f t="shared" si="75"/>
        <v>0.56929453021815368</v>
      </c>
      <c r="DL56" s="5">
        <f t="shared" si="76"/>
        <v>2012</v>
      </c>
      <c r="DM56" s="30" t="s">
        <v>32</v>
      </c>
      <c r="DN56" s="9">
        <f t="shared" si="77"/>
        <v>0.58285576763984781</v>
      </c>
      <c r="DO56" s="9">
        <f t="shared" si="78"/>
        <v>0.55706502206696284</v>
      </c>
      <c r="DP56" s="9">
        <f t="shared" si="79"/>
        <v>0.5764181746509881</v>
      </c>
      <c r="DQ56" s="9">
        <f t="shared" si="80"/>
        <v>0.5411708843081392</v>
      </c>
      <c r="DR56" s="9">
        <f t="shared" si="81"/>
        <v>0.54851335187662342</v>
      </c>
      <c r="DS56" s="9">
        <f t="shared" si="82"/>
        <v>0.57750057750057748</v>
      </c>
      <c r="DT56" s="9">
        <f t="shared" si="83"/>
        <v>0.59468999386126453</v>
      </c>
      <c r="DU56" s="9">
        <f t="shared" si="84"/>
        <v>0.62201033741051082</v>
      </c>
      <c r="DV56" s="9">
        <f t="shared" si="85"/>
        <v>0.58827101455875885</v>
      </c>
      <c r="DW56" s="9"/>
      <c r="DX56" s="5">
        <f t="shared" si="145"/>
        <v>2012</v>
      </c>
      <c r="DY56" s="35" t="s">
        <v>37</v>
      </c>
      <c r="DZ56" s="2">
        <f t="shared" si="146"/>
        <v>0.967741935483871</v>
      </c>
      <c r="EB56" s="5">
        <f t="shared" si="147"/>
        <v>2012</v>
      </c>
      <c r="EC56" s="30" t="s">
        <v>48</v>
      </c>
      <c r="ED56" s="9">
        <f t="shared" si="148"/>
        <v>0.56405396868372371</v>
      </c>
      <c r="EE56" s="9">
        <f t="shared" si="149"/>
        <v>0.53909518264544798</v>
      </c>
      <c r="EF56" s="9">
        <f t="shared" si="150"/>
        <v>0.55782403998482721</v>
      </c>
      <c r="EG56" s="9">
        <f t="shared" si="151"/>
        <v>0.52371375900787664</v>
      </c>
      <c r="EH56" s="9">
        <f t="shared" si="152"/>
        <v>0.53081937278382918</v>
      </c>
      <c r="EI56" s="9">
        <f t="shared" si="153"/>
        <v>0.55887152661346207</v>
      </c>
      <c r="EJ56" s="9">
        <f t="shared" si="154"/>
        <v>0.57550644567219145</v>
      </c>
      <c r="EK56" s="9">
        <f t="shared" si="155"/>
        <v>0.60194548781662338</v>
      </c>
      <c r="EL56" s="9">
        <f t="shared" si="156"/>
        <v>0.56929453021815379</v>
      </c>
      <c r="EN56" s="34">
        <v>2012</v>
      </c>
      <c r="EO56" s="30" t="s">
        <v>32</v>
      </c>
      <c r="EZ56" s="34">
        <v>2012</v>
      </c>
      <c r="FA56" s="35" t="s">
        <v>37</v>
      </c>
      <c r="FD56" s="34">
        <v>2012</v>
      </c>
      <c r="FE56" s="30" t="s">
        <v>48</v>
      </c>
      <c r="FF56" s="55">
        <f t="shared" si="86"/>
        <v>0.43254840216620244</v>
      </c>
      <c r="FG56" s="55">
        <f t="shared" si="87"/>
        <v>0.417717923440659</v>
      </c>
      <c r="FH56" s="55">
        <f t="shared" si="88"/>
        <v>0.42887531736773482</v>
      </c>
      <c r="FI56" s="55">
        <f t="shared" si="89"/>
        <v>0.40842332260541409</v>
      </c>
      <c r="FJ56" s="55">
        <f t="shared" si="90"/>
        <v>0.41273195535891177</v>
      </c>
      <c r="FK56" s="55">
        <f t="shared" si="91"/>
        <v>0.4294942275975811</v>
      </c>
      <c r="FL56" s="55">
        <f t="shared" si="92"/>
        <v>0.43925151541772817</v>
      </c>
      <c r="FM56" s="55">
        <f t="shared" si="93"/>
        <v>0.45448761066773324</v>
      </c>
      <c r="FN56" s="55">
        <f t="shared" si="94"/>
        <v>0.43562355155169108</v>
      </c>
    </row>
    <row r="57" spans="1:170" x14ac:dyDescent="0.2">
      <c r="A57" s="66">
        <f>IAI_2020_smelting!A55</f>
        <v>38718</v>
      </c>
      <c r="B57" s="66">
        <f>IAI_2020_smelting!B55</f>
        <v>39083</v>
      </c>
      <c r="C57" s="5" t="str">
        <f>IAI_2020_smelting!C55</f>
        <v>DC</v>
      </c>
      <c r="D57" s="5">
        <f>IAI_2020_smelting!D55</f>
        <v>13663</v>
      </c>
      <c r="E57" s="5">
        <f>IAI_2020_smelting!E55</f>
        <v>14638</v>
      </c>
      <c r="F57" s="5">
        <f>IAI_2020_smelting!F55</f>
        <v>14258</v>
      </c>
      <c r="G57" s="5">
        <f>IAI_2020_smelting!G55</f>
        <v>15016</v>
      </c>
      <c r="H57" s="5">
        <f>IAI_2020_smelting!H55</f>
        <v>14908</v>
      </c>
      <c r="I57" s="5">
        <f>IAI_2020_smelting!I55</f>
        <v>14015</v>
      </c>
      <c r="J57" s="5" t="str">
        <f>IAI_2020_smelting!J55</f>
        <v>ND</v>
      </c>
      <c r="K57" s="5">
        <f>IAI_2020_smelting!K55</f>
        <v>13524</v>
      </c>
      <c r="L57" s="5">
        <f>IAI_2020_smelting!L55</f>
        <v>14286</v>
      </c>
      <c r="AC57" s="5">
        <v>2013</v>
      </c>
      <c r="AD57" s="5" t="s">
        <v>31</v>
      </c>
      <c r="AE57" s="5" t="s">
        <v>23</v>
      </c>
      <c r="AF57" s="18">
        <f t="shared" si="116"/>
        <v>15534</v>
      </c>
      <c r="AG57" s="18">
        <f t="shared" si="117"/>
        <v>15584</v>
      </c>
      <c r="AH57" s="18">
        <f t="shared" si="118"/>
        <v>14749</v>
      </c>
      <c r="AI57" s="18">
        <f t="shared" si="119"/>
        <v>15694</v>
      </c>
      <c r="AJ57" s="18">
        <f t="shared" si="120"/>
        <v>15528</v>
      </c>
      <c r="AK57" s="18">
        <f t="shared" si="121"/>
        <v>14643</v>
      </c>
      <c r="AL57" s="18">
        <f t="shared" si="166"/>
        <v>14817</v>
      </c>
      <c r="AM57" s="18">
        <f t="shared" si="160"/>
        <v>13740</v>
      </c>
      <c r="AN57" s="18">
        <f t="shared" si="122"/>
        <v>14561</v>
      </c>
      <c r="AO57" s="18"/>
      <c r="AP57" s="5">
        <v>2013</v>
      </c>
      <c r="AQ57" s="56" t="s">
        <v>87</v>
      </c>
      <c r="AR57" s="53">
        <f t="shared" si="134"/>
        <v>55.922399999999996</v>
      </c>
      <c r="AS57" s="53">
        <f t="shared" si="135"/>
        <v>56.102399999999996</v>
      </c>
      <c r="AT57" s="53">
        <f t="shared" si="136"/>
        <v>53.096399999999996</v>
      </c>
      <c r="AU57" s="53">
        <f t="shared" si="137"/>
        <v>56.498399999999997</v>
      </c>
      <c r="AV57" s="53">
        <f t="shared" si="138"/>
        <v>55.900799999999997</v>
      </c>
      <c r="AW57" s="53">
        <f t="shared" si="139"/>
        <v>52.714799999999997</v>
      </c>
      <c r="AX57" s="53">
        <f t="shared" si="140"/>
        <v>53.341200000000001</v>
      </c>
      <c r="AY57" s="53">
        <f t="shared" si="141"/>
        <v>49.463999999999999</v>
      </c>
      <c r="AZ57" s="53">
        <f t="shared" si="142"/>
        <v>52.419599999999996</v>
      </c>
      <c r="BA57" s="18"/>
      <c r="BB57" s="29">
        <f>Balomenos_2011!$B$13</f>
        <v>0.8</v>
      </c>
      <c r="BC57" s="29">
        <f>Balomenos_2011!$B$16</f>
        <v>15.37</v>
      </c>
      <c r="BD57" s="23">
        <f>Balomenos_2011!$B$2</f>
        <v>30</v>
      </c>
      <c r="BE57" s="23">
        <f>Obaidat_2018!$X$6/1000</f>
        <v>22.435200000000002</v>
      </c>
      <c r="BF57" s="34">
        <f>ChemEnergy!$B$2</f>
        <v>31</v>
      </c>
      <c r="BG57" s="34"/>
      <c r="BH57" s="34">
        <v>2013</v>
      </c>
      <c r="BI57" s="53" t="s">
        <v>32</v>
      </c>
      <c r="BJ57" s="54">
        <f t="shared" si="39"/>
        <v>0.40118449851937693</v>
      </c>
      <c r="BK57" s="54">
        <f t="shared" si="40"/>
        <v>0.3998973305954826</v>
      </c>
      <c r="BL57" s="54">
        <f t="shared" si="41"/>
        <v>0.42253712116075676</v>
      </c>
      <c r="BM57" s="54">
        <f t="shared" si="42"/>
        <v>0.39709443099273611</v>
      </c>
      <c r="BN57" s="54">
        <f t="shared" si="43"/>
        <v>0.40133951571354975</v>
      </c>
      <c r="BO57" s="54">
        <f t="shared" si="44"/>
        <v>0.42559584784538695</v>
      </c>
      <c r="BP57" s="54">
        <f t="shared" si="45"/>
        <v>0.42059796180063441</v>
      </c>
      <c r="BQ57" s="54">
        <f t="shared" si="46"/>
        <v>0.45356622998544399</v>
      </c>
      <c r="BR57" s="54">
        <f t="shared" si="47"/>
        <v>0.42799258292699682</v>
      </c>
      <c r="BS57" s="34"/>
      <c r="BT57" s="34">
        <v>2013</v>
      </c>
      <c r="BU57" s="36" t="s">
        <v>37</v>
      </c>
      <c r="BV57" s="48">
        <f>1-(298.15/Obaidat_2018!$W$9)</f>
        <v>0.75822081660787422</v>
      </c>
      <c r="BW57" s="34"/>
      <c r="BX57" s="34">
        <v>2013</v>
      </c>
      <c r="BY57" s="30" t="s">
        <v>48</v>
      </c>
      <c r="BZ57" s="54">
        <f t="shared" si="48"/>
        <v>0.30418643807778251</v>
      </c>
      <c r="CA57" s="54">
        <f t="shared" si="49"/>
        <v>0.30321048056341587</v>
      </c>
      <c r="CB57" s="54">
        <f t="shared" si="50"/>
        <v>0.32037644105364926</v>
      </c>
      <c r="CC57" s="54">
        <f t="shared" si="51"/>
        <v>0.30108526373775152</v>
      </c>
      <c r="CD57" s="54">
        <f t="shared" si="52"/>
        <v>0.30430397534133646</v>
      </c>
      <c r="CE57" s="54">
        <f t="shared" si="53"/>
        <v>0.32269563129824991</v>
      </c>
      <c r="CF57" s="54">
        <f t="shared" si="54"/>
        <v>0.3189061300600845</v>
      </c>
      <c r="CG57" s="54">
        <f t="shared" si="55"/>
        <v>0.34390335728531823</v>
      </c>
      <c r="CH57" s="54">
        <f t="shared" si="56"/>
        <v>0.32451288572902087</v>
      </c>
      <c r="CJ57" s="5">
        <f t="shared" si="143"/>
        <v>2013</v>
      </c>
      <c r="CK57" s="5" t="s">
        <v>32</v>
      </c>
      <c r="CL57" s="9">
        <f t="shared" si="57"/>
        <v>0.40118449851937693</v>
      </c>
      <c r="CM57" s="9">
        <f t="shared" si="58"/>
        <v>0.3998973305954826</v>
      </c>
      <c r="CN57" s="9">
        <f t="shared" si="59"/>
        <v>0.42253712116075676</v>
      </c>
      <c r="CO57" s="9">
        <f t="shared" si="60"/>
        <v>0.39709443099273611</v>
      </c>
      <c r="CP57" s="9">
        <f t="shared" si="61"/>
        <v>0.40133951571354975</v>
      </c>
      <c r="CQ57" s="9">
        <f t="shared" si="62"/>
        <v>0.42559584784538695</v>
      </c>
      <c r="CR57" s="9">
        <f t="shared" si="63"/>
        <v>0.42059796180063441</v>
      </c>
      <c r="CS57" s="9">
        <f t="shared" si="64"/>
        <v>0.45356622998544399</v>
      </c>
      <c r="CT57" s="9">
        <f t="shared" si="65"/>
        <v>0.42799258292699682</v>
      </c>
      <c r="CV57" s="5">
        <v>2013</v>
      </c>
      <c r="CW57" s="25" t="s">
        <v>37</v>
      </c>
      <c r="CX57" s="5">
        <f t="shared" si="144"/>
        <v>1.3371844244758235</v>
      </c>
      <c r="CZ57" s="5">
        <f t="shared" si="66"/>
        <v>2013</v>
      </c>
      <c r="DA57" s="30" t="s">
        <v>48</v>
      </c>
      <c r="DB57" s="9">
        <f t="shared" si="67"/>
        <v>0.53645766276125495</v>
      </c>
      <c r="DC57" s="9">
        <f t="shared" si="68"/>
        <v>0.5347364818617385</v>
      </c>
      <c r="DD57" s="9">
        <f t="shared" si="69"/>
        <v>0.56501005717901787</v>
      </c>
      <c r="DE57" s="9">
        <f t="shared" si="70"/>
        <v>0.53098848816957644</v>
      </c>
      <c r="DF57" s="9">
        <f t="shared" si="71"/>
        <v>0.5366649493388288</v>
      </c>
      <c r="DG57" s="9">
        <f t="shared" si="72"/>
        <v>0.56910013886043387</v>
      </c>
      <c r="DH57" s="9">
        <f t="shared" si="73"/>
        <v>0.56241704348608579</v>
      </c>
      <c r="DI57" s="9">
        <f t="shared" si="74"/>
        <v>0.60650169820475497</v>
      </c>
      <c r="DJ57" s="9">
        <f t="shared" si="75"/>
        <v>0.57230501568115744</v>
      </c>
      <c r="DL57" s="5">
        <f t="shared" si="76"/>
        <v>2013</v>
      </c>
      <c r="DM57" s="30" t="s">
        <v>32</v>
      </c>
      <c r="DN57" s="9">
        <f t="shared" si="77"/>
        <v>0.55433958485329671</v>
      </c>
      <c r="DO57" s="9">
        <f t="shared" si="78"/>
        <v>0.55256103125712985</v>
      </c>
      <c r="DP57" s="9">
        <f t="shared" si="79"/>
        <v>0.58384372575165178</v>
      </c>
      <c r="DQ57" s="9">
        <f t="shared" si="80"/>
        <v>0.54868810444189575</v>
      </c>
      <c r="DR57" s="9">
        <f t="shared" si="81"/>
        <v>0.55455378098345642</v>
      </c>
      <c r="DS57" s="9">
        <f t="shared" si="82"/>
        <v>0.58807014348911502</v>
      </c>
      <c r="DT57" s="9">
        <f t="shared" si="83"/>
        <v>0.58116427826895534</v>
      </c>
      <c r="DU57" s="9">
        <f t="shared" si="84"/>
        <v>0.62671842147824686</v>
      </c>
      <c r="DV57" s="9">
        <f t="shared" si="85"/>
        <v>0.59138184953719608</v>
      </c>
      <c r="DW57" s="9"/>
      <c r="DX57" s="5">
        <f t="shared" si="145"/>
        <v>2013</v>
      </c>
      <c r="DY57" s="35" t="s">
        <v>37</v>
      </c>
      <c r="DZ57" s="2">
        <f t="shared" si="146"/>
        <v>0.967741935483871</v>
      </c>
      <c r="EB57" s="5">
        <f t="shared" si="147"/>
        <v>2013</v>
      </c>
      <c r="EC57" s="30" t="s">
        <v>48</v>
      </c>
      <c r="ED57" s="9">
        <f t="shared" si="148"/>
        <v>0.53645766276125484</v>
      </c>
      <c r="EE57" s="9">
        <f t="shared" si="149"/>
        <v>0.53473648186173861</v>
      </c>
      <c r="EF57" s="9">
        <f t="shared" si="150"/>
        <v>0.56501005717901787</v>
      </c>
      <c r="EG57" s="9">
        <f t="shared" si="151"/>
        <v>0.53098848816957656</v>
      </c>
      <c r="EH57" s="9">
        <f t="shared" si="152"/>
        <v>0.5366649493388288</v>
      </c>
      <c r="EI57" s="9">
        <f t="shared" si="153"/>
        <v>0.56910013886043387</v>
      </c>
      <c r="EJ57" s="9">
        <f t="shared" si="154"/>
        <v>0.56241704348608579</v>
      </c>
      <c r="EK57" s="9">
        <f t="shared" si="155"/>
        <v>0.60650169820475508</v>
      </c>
      <c r="EL57" s="9">
        <f t="shared" si="156"/>
        <v>0.57230501568115755</v>
      </c>
      <c r="EN57" s="34">
        <v>2013</v>
      </c>
      <c r="EO57" s="30" t="s">
        <v>32</v>
      </c>
      <c r="EZ57" s="34">
        <v>2013</v>
      </c>
      <c r="FA57" s="35" t="s">
        <v>37</v>
      </c>
      <c r="FD57" s="34">
        <v>2013</v>
      </c>
      <c r="FE57" s="30" t="s">
        <v>48</v>
      </c>
      <c r="FF57" s="55">
        <f t="shared" si="86"/>
        <v>0.41613262979176724</v>
      </c>
      <c r="FG57" s="55">
        <f t="shared" si="87"/>
        <v>0.41509621930363466</v>
      </c>
      <c r="FH57" s="55">
        <f t="shared" si="88"/>
        <v>0.43311042583417075</v>
      </c>
      <c r="FI57" s="55">
        <f t="shared" si="89"/>
        <v>0.41283418927621918</v>
      </c>
      <c r="FJ57" s="55">
        <f t="shared" si="90"/>
        <v>0.41625734694217359</v>
      </c>
      <c r="FK57" s="55">
        <f t="shared" si="91"/>
        <v>0.4355097205769633</v>
      </c>
      <c r="FL57" s="55">
        <f t="shared" si="92"/>
        <v>0.43158512585022268</v>
      </c>
      <c r="FM57" s="55">
        <f t="shared" si="93"/>
        <v>0.45708017186214461</v>
      </c>
      <c r="FN57" s="55">
        <f t="shared" si="94"/>
        <v>0.43738409321529803</v>
      </c>
    </row>
    <row r="58" spans="1:170" x14ac:dyDescent="0.2">
      <c r="A58" s="66">
        <f>IAI_2020_smelting!A56</f>
        <v>39083</v>
      </c>
      <c r="B58" s="66">
        <f>IAI_2020_smelting!B56</f>
        <v>39448</v>
      </c>
      <c r="C58" s="5" t="str">
        <f>IAI_2020_smelting!C56</f>
        <v>AC</v>
      </c>
      <c r="D58" s="5">
        <f>IAI_2020_smelting!D56</f>
        <v>14597</v>
      </c>
      <c r="E58" s="5">
        <f>IAI_2020_smelting!E56</f>
        <v>15421</v>
      </c>
      <c r="F58" s="5">
        <f>IAI_2020_smelting!F56</f>
        <v>15174</v>
      </c>
      <c r="G58" s="5">
        <f>IAI_2020_smelting!G56</f>
        <v>15085</v>
      </c>
      <c r="H58" s="5">
        <f>IAI_2020_smelting!H56</f>
        <v>15664</v>
      </c>
      <c r="I58" s="5">
        <f>IAI_2020_smelting!I56</f>
        <v>14871</v>
      </c>
      <c r="J58" s="5" t="str">
        <f>IAI_2020_smelting!J56</f>
        <v>ND</v>
      </c>
      <c r="K58" s="5">
        <f>IAI_2020_smelting!K56</f>
        <v>14441</v>
      </c>
      <c r="L58" s="5">
        <f>IAI_2020_smelting!L56</f>
        <v>15035</v>
      </c>
      <c r="AC58" s="5">
        <v>2014</v>
      </c>
      <c r="AD58" s="5" t="s">
        <v>31</v>
      </c>
      <c r="AE58" s="5" t="s">
        <v>23</v>
      </c>
      <c r="AF58" s="18">
        <f t="shared" si="116"/>
        <v>14569</v>
      </c>
      <c r="AG58" s="18">
        <f t="shared" si="117"/>
        <v>14933</v>
      </c>
      <c r="AH58" s="18">
        <f t="shared" si="118"/>
        <v>14766</v>
      </c>
      <c r="AI58" s="18">
        <f t="shared" si="119"/>
        <v>15038</v>
      </c>
      <c r="AJ58" s="18">
        <f t="shared" si="120"/>
        <v>15494</v>
      </c>
      <c r="AK58" s="18">
        <f t="shared" si="121"/>
        <v>14770</v>
      </c>
      <c r="AL58" s="18">
        <f t="shared" si="166"/>
        <v>14889</v>
      </c>
      <c r="AM58" s="18">
        <f t="shared" si="160"/>
        <v>13596</v>
      </c>
      <c r="AN58" s="18">
        <f t="shared" si="122"/>
        <v>14292</v>
      </c>
      <c r="AO58" s="18"/>
      <c r="AP58" s="5">
        <v>2014</v>
      </c>
      <c r="AQ58" s="56" t="s">
        <v>87</v>
      </c>
      <c r="AR58" s="53">
        <f t="shared" si="134"/>
        <v>52.448399999999999</v>
      </c>
      <c r="AS58" s="53">
        <f t="shared" si="135"/>
        <v>53.758800000000001</v>
      </c>
      <c r="AT58" s="53">
        <f t="shared" si="136"/>
        <v>53.157599999999995</v>
      </c>
      <c r="AU58" s="53">
        <f t="shared" si="137"/>
        <v>54.136800000000001</v>
      </c>
      <c r="AV58" s="53">
        <f t="shared" si="138"/>
        <v>55.778399999999998</v>
      </c>
      <c r="AW58" s="53">
        <f t="shared" si="139"/>
        <v>53.171999999999997</v>
      </c>
      <c r="AX58" s="53">
        <f t="shared" si="140"/>
        <v>53.6004</v>
      </c>
      <c r="AY58" s="53">
        <f t="shared" si="141"/>
        <v>48.945599999999999</v>
      </c>
      <c r="AZ58" s="53">
        <f t="shared" si="142"/>
        <v>51.4512</v>
      </c>
      <c r="BA58" s="18"/>
      <c r="BB58" s="29">
        <f>Balomenos_2011!$B$13</f>
        <v>0.8</v>
      </c>
      <c r="BC58" s="29">
        <f>Balomenos_2011!$B$16</f>
        <v>15.37</v>
      </c>
      <c r="BD58" s="23">
        <f>Balomenos_2011!$B$2</f>
        <v>30</v>
      </c>
      <c r="BE58" s="23">
        <f>Obaidat_2018!$X$6/1000</f>
        <v>22.435200000000002</v>
      </c>
      <c r="BF58" s="34">
        <f>ChemEnergy!$B$2</f>
        <v>31</v>
      </c>
      <c r="BG58" s="34"/>
      <c r="BH58" s="34">
        <v>2014</v>
      </c>
      <c r="BI58" s="53" t="s">
        <v>32</v>
      </c>
      <c r="BJ58" s="54">
        <f t="shared" si="39"/>
        <v>0.42775756743771026</v>
      </c>
      <c r="BK58" s="54">
        <f t="shared" si="40"/>
        <v>0.41733074398982123</v>
      </c>
      <c r="BL58" s="54">
        <f t="shared" si="41"/>
        <v>0.42205065691453347</v>
      </c>
      <c r="BM58" s="54">
        <f t="shared" si="42"/>
        <v>0.41441681074610986</v>
      </c>
      <c r="BN58" s="54">
        <f t="shared" si="43"/>
        <v>0.40222021427649418</v>
      </c>
      <c r="BO58" s="54">
        <f t="shared" si="44"/>
        <v>0.42193635748138125</v>
      </c>
      <c r="BP58" s="54">
        <f t="shared" si="45"/>
        <v>0.41856404056686147</v>
      </c>
      <c r="BQ58" s="54">
        <f t="shared" si="46"/>
        <v>0.4583701088555458</v>
      </c>
      <c r="BR58" s="54">
        <f t="shared" si="47"/>
        <v>0.43604813881891968</v>
      </c>
      <c r="BS58" s="34"/>
      <c r="BT58" s="34">
        <v>2014</v>
      </c>
      <c r="BU58" s="36" t="s">
        <v>37</v>
      </c>
      <c r="BV58" s="48">
        <f>1-(298.15/Obaidat_2018!$W$9)</f>
        <v>0.75822081660787422</v>
      </c>
      <c r="BW58" s="34"/>
      <c r="BX58" s="34">
        <v>2014</v>
      </c>
      <c r="BY58" s="30" t="s">
        <v>48</v>
      </c>
      <c r="BZ58" s="54">
        <f t="shared" si="48"/>
        <v>0.32433469209281851</v>
      </c>
      <c r="CA58" s="54">
        <f t="shared" si="49"/>
        <v>0.31642885750353394</v>
      </c>
      <c r="CB58" s="54">
        <f t="shared" si="50"/>
        <v>0.32000759373562732</v>
      </c>
      <c r="CC58" s="54">
        <f t="shared" si="51"/>
        <v>0.31421945265994627</v>
      </c>
      <c r="CD58" s="54">
        <f t="shared" si="52"/>
        <v>0.30497173932491756</v>
      </c>
      <c r="CE58" s="54">
        <f t="shared" si="53"/>
        <v>0.31992092952608481</v>
      </c>
      <c r="CF58" s="54">
        <f t="shared" si="54"/>
        <v>0.31736396864129712</v>
      </c>
      <c r="CG58" s="54">
        <f t="shared" si="55"/>
        <v>0.34754575824509215</v>
      </c>
      <c r="CH58" s="54">
        <f t="shared" si="56"/>
        <v>0.330620775895625</v>
      </c>
      <c r="CJ58" s="5">
        <f t="shared" si="143"/>
        <v>2014</v>
      </c>
      <c r="CK58" s="5" t="s">
        <v>32</v>
      </c>
      <c r="CL58" s="9">
        <f t="shared" si="57"/>
        <v>0.42775756743771026</v>
      </c>
      <c r="CM58" s="9">
        <f t="shared" si="58"/>
        <v>0.41733074398982123</v>
      </c>
      <c r="CN58" s="9">
        <f t="shared" si="59"/>
        <v>0.42205065691453347</v>
      </c>
      <c r="CO58" s="9">
        <f t="shared" si="60"/>
        <v>0.41441681074610986</v>
      </c>
      <c r="CP58" s="9">
        <f t="shared" si="61"/>
        <v>0.40222021427649418</v>
      </c>
      <c r="CQ58" s="9">
        <f t="shared" si="62"/>
        <v>0.42193635748138125</v>
      </c>
      <c r="CR58" s="9">
        <f t="shared" si="63"/>
        <v>0.41856404056686147</v>
      </c>
      <c r="CS58" s="9">
        <f t="shared" si="64"/>
        <v>0.4583701088555458</v>
      </c>
      <c r="CT58" s="9">
        <f t="shared" si="65"/>
        <v>0.43604813881891968</v>
      </c>
      <c r="CV58" s="5">
        <v>2014</v>
      </c>
      <c r="CW58" s="25" t="s">
        <v>37</v>
      </c>
      <c r="CX58" s="5">
        <f t="shared" si="144"/>
        <v>1.3371844244758235</v>
      </c>
      <c r="CZ58" s="5">
        <f t="shared" si="66"/>
        <v>2014</v>
      </c>
      <c r="DA58" s="30" t="s">
        <v>48</v>
      </c>
      <c r="DB58" s="9">
        <f t="shared" si="67"/>
        <v>0.57199075662937282</v>
      </c>
      <c r="DC58" s="9">
        <f t="shared" si="68"/>
        <v>0.55804817071809631</v>
      </c>
      <c r="DD58" s="9">
        <f t="shared" si="69"/>
        <v>0.56435956476590365</v>
      </c>
      <c r="DE58" s="9">
        <f t="shared" si="70"/>
        <v>0.55415170457064322</v>
      </c>
      <c r="DF58" s="9">
        <f t="shared" si="71"/>
        <v>0.53784260573985632</v>
      </c>
      <c r="DG58" s="9">
        <f t="shared" si="72"/>
        <v>0.56420672534416616</v>
      </c>
      <c r="DH58" s="9">
        <f t="shared" si="73"/>
        <v>0.55969731569167391</v>
      </c>
      <c r="DI58" s="9">
        <f t="shared" si="74"/>
        <v>0.61292537020692361</v>
      </c>
      <c r="DJ58" s="9">
        <f t="shared" si="75"/>
        <v>0.5830767795503311</v>
      </c>
      <c r="DL58" s="5">
        <f t="shared" si="76"/>
        <v>2014</v>
      </c>
      <c r="DM58" s="30" t="s">
        <v>32</v>
      </c>
      <c r="DN58" s="9">
        <f t="shared" si="77"/>
        <v>0.59105711518368531</v>
      </c>
      <c r="DO58" s="9">
        <f t="shared" si="78"/>
        <v>0.57664977640869963</v>
      </c>
      <c r="DP58" s="9">
        <f t="shared" si="79"/>
        <v>0.58317155025810052</v>
      </c>
      <c r="DQ58" s="9">
        <f t="shared" si="80"/>
        <v>0.57262342805633137</v>
      </c>
      <c r="DR58" s="9">
        <f t="shared" si="81"/>
        <v>0.5557706925978515</v>
      </c>
      <c r="DS58" s="9">
        <f t="shared" si="82"/>
        <v>0.58301361618897163</v>
      </c>
      <c r="DT58" s="9">
        <f t="shared" si="83"/>
        <v>0.57835389288139638</v>
      </c>
      <c r="DU58" s="9">
        <f t="shared" si="84"/>
        <v>0.63335621588048774</v>
      </c>
      <c r="DV58" s="9">
        <f t="shared" si="85"/>
        <v>0.60251267220200888</v>
      </c>
      <c r="DW58" s="9"/>
      <c r="DX58" s="5">
        <f t="shared" si="145"/>
        <v>2014</v>
      </c>
      <c r="DY58" s="35" t="s">
        <v>37</v>
      </c>
      <c r="DZ58" s="2">
        <f t="shared" si="146"/>
        <v>0.967741935483871</v>
      </c>
      <c r="EB58" s="5">
        <f t="shared" si="147"/>
        <v>2014</v>
      </c>
      <c r="EC58" s="30" t="s">
        <v>48</v>
      </c>
      <c r="ED58" s="9">
        <f t="shared" si="148"/>
        <v>0.57199075662937293</v>
      </c>
      <c r="EE58" s="9">
        <f t="shared" si="149"/>
        <v>0.55804817071809643</v>
      </c>
      <c r="EF58" s="9">
        <f t="shared" si="150"/>
        <v>0.56435956476590377</v>
      </c>
      <c r="EG58" s="9">
        <f t="shared" si="151"/>
        <v>0.55415170457064333</v>
      </c>
      <c r="EH58" s="9">
        <f t="shared" si="152"/>
        <v>0.53784260573985632</v>
      </c>
      <c r="EI58" s="9">
        <f t="shared" si="153"/>
        <v>0.56420672534416616</v>
      </c>
      <c r="EJ58" s="9">
        <f t="shared" si="154"/>
        <v>0.55969731569167391</v>
      </c>
      <c r="EK58" s="9">
        <f t="shared" si="155"/>
        <v>0.61292537020692361</v>
      </c>
      <c r="EL58" s="9">
        <f t="shared" si="156"/>
        <v>0.58307677955033121</v>
      </c>
      <c r="EN58" s="34">
        <v>2014</v>
      </c>
      <c r="EO58" s="30" t="s">
        <v>32</v>
      </c>
      <c r="EZ58" s="34">
        <v>2014</v>
      </c>
      <c r="FA58" s="35" t="s">
        <v>37</v>
      </c>
      <c r="FD58" s="34">
        <v>2014</v>
      </c>
      <c r="FE58" s="30" t="s">
        <v>48</v>
      </c>
      <c r="FF58" s="55">
        <f t="shared" si="86"/>
        <v>0.43720051764541296</v>
      </c>
      <c r="FG58" s="55">
        <f t="shared" si="87"/>
        <v>0.4290077907814806</v>
      </c>
      <c r="FH58" s="55">
        <f t="shared" si="88"/>
        <v>0.43272809097675391</v>
      </c>
      <c r="FI58" s="55">
        <f t="shared" si="89"/>
        <v>0.42670125791530839</v>
      </c>
      <c r="FJ58" s="55">
        <f t="shared" si="90"/>
        <v>0.41696549193588744</v>
      </c>
      <c r="FK58" s="55">
        <f t="shared" si="91"/>
        <v>0.43263822791381845</v>
      </c>
      <c r="FL58" s="55">
        <f t="shared" si="92"/>
        <v>0.42998176877300404</v>
      </c>
      <c r="FM58" s="55">
        <f t="shared" si="93"/>
        <v>0.46071909035622799</v>
      </c>
      <c r="FN58" s="55">
        <f t="shared" si="94"/>
        <v>0.4436478500825185</v>
      </c>
    </row>
    <row r="59" spans="1:170" x14ac:dyDescent="0.2">
      <c r="A59" s="66">
        <f>IAI_2020_smelting!A57</f>
        <v>39083</v>
      </c>
      <c r="B59" s="66">
        <f>IAI_2020_smelting!B57</f>
        <v>39448</v>
      </c>
      <c r="C59" s="5" t="str">
        <f>IAI_2020_smelting!C57</f>
        <v>DC</v>
      </c>
      <c r="D59" s="5">
        <f>IAI_2020_smelting!D57</f>
        <v>13773</v>
      </c>
      <c r="E59" s="5">
        <f>IAI_2020_smelting!E57</f>
        <v>14644</v>
      </c>
      <c r="F59" s="5">
        <f>IAI_2020_smelting!F57</f>
        <v>14206</v>
      </c>
      <c r="G59" s="5">
        <f>IAI_2020_smelting!G57</f>
        <v>14742</v>
      </c>
      <c r="H59" s="5">
        <f>IAI_2020_smelting!H57</f>
        <v>14676</v>
      </c>
      <c r="I59" s="5">
        <f>IAI_2020_smelting!I57</f>
        <v>14066</v>
      </c>
      <c r="J59" s="5" t="str">
        <f>IAI_2020_smelting!J57</f>
        <v>ND</v>
      </c>
      <c r="K59" s="5">
        <f>IAI_2020_smelting!K57</f>
        <v>13413</v>
      </c>
      <c r="L59" s="5">
        <f>IAI_2020_smelting!L57</f>
        <v>14129</v>
      </c>
      <c r="AC59" s="5">
        <v>2015</v>
      </c>
      <c r="AD59" s="5" t="s">
        <v>31</v>
      </c>
      <c r="AE59" s="5" t="s">
        <v>23</v>
      </c>
      <c r="AF59" s="18">
        <f t="shared" si="116"/>
        <v>14550</v>
      </c>
      <c r="AG59" s="18">
        <f t="shared" si="117"/>
        <v>15130</v>
      </c>
      <c r="AH59" s="18">
        <f t="shared" si="118"/>
        <v>14891</v>
      </c>
      <c r="AI59" s="18">
        <f t="shared" si="119"/>
        <v>15751</v>
      </c>
      <c r="AJ59" s="18">
        <f t="shared" si="120"/>
        <v>15522</v>
      </c>
      <c r="AK59" s="18">
        <f t="shared" si="121"/>
        <v>14667</v>
      </c>
      <c r="AL59" s="18">
        <f t="shared" si="166"/>
        <v>14497</v>
      </c>
      <c r="AM59" s="18">
        <f t="shared" si="160"/>
        <v>13562</v>
      </c>
      <c r="AN59" s="18">
        <f t="shared" si="122"/>
        <v>14239</v>
      </c>
      <c r="AO59" s="18"/>
      <c r="AP59" s="5">
        <v>2015</v>
      </c>
      <c r="AQ59" s="56" t="s">
        <v>87</v>
      </c>
      <c r="AR59" s="53">
        <f t="shared" si="134"/>
        <v>52.379999999999995</v>
      </c>
      <c r="AS59" s="53">
        <f t="shared" si="135"/>
        <v>54.467999999999996</v>
      </c>
      <c r="AT59" s="53">
        <f t="shared" si="136"/>
        <v>53.607599999999998</v>
      </c>
      <c r="AU59" s="53">
        <f t="shared" si="137"/>
        <v>56.703600000000002</v>
      </c>
      <c r="AV59" s="53">
        <f t="shared" si="138"/>
        <v>55.879199999999997</v>
      </c>
      <c r="AW59" s="53">
        <f t="shared" si="139"/>
        <v>52.801200000000001</v>
      </c>
      <c r="AX59" s="53">
        <f t="shared" si="140"/>
        <v>52.1892</v>
      </c>
      <c r="AY59" s="53">
        <f t="shared" si="141"/>
        <v>48.8232</v>
      </c>
      <c r="AZ59" s="53">
        <f t="shared" si="142"/>
        <v>51.260399999999997</v>
      </c>
      <c r="BA59" s="18"/>
      <c r="BB59" s="29">
        <f>Balomenos_2011!$B$13</f>
        <v>0.8</v>
      </c>
      <c r="BC59" s="29">
        <f>Balomenos_2011!$B$16</f>
        <v>15.37</v>
      </c>
      <c r="BD59" s="23">
        <f>Balomenos_2011!$B$2</f>
        <v>30</v>
      </c>
      <c r="BE59" s="23">
        <f>Obaidat_2018!$X$6/1000</f>
        <v>22.435200000000002</v>
      </c>
      <c r="BF59" s="34">
        <f>ChemEnergy!$B$2</f>
        <v>31</v>
      </c>
      <c r="BG59" s="34"/>
      <c r="BH59" s="34">
        <v>2015</v>
      </c>
      <c r="BI59" s="53" t="s">
        <v>32</v>
      </c>
      <c r="BJ59" s="54">
        <f t="shared" si="39"/>
        <v>0.42831615120274924</v>
      </c>
      <c r="BK59" s="54">
        <f t="shared" si="40"/>
        <v>0.41189689358889631</v>
      </c>
      <c r="BL59" s="54">
        <f t="shared" si="41"/>
        <v>0.418507823517561</v>
      </c>
      <c r="BM59" s="54">
        <f t="shared" si="42"/>
        <v>0.39565741857659831</v>
      </c>
      <c r="BN59" s="54">
        <f t="shared" si="43"/>
        <v>0.40149465275093421</v>
      </c>
      <c r="BO59" s="54">
        <f t="shared" si="44"/>
        <v>0.4248994341037704</v>
      </c>
      <c r="BP59" s="54">
        <f t="shared" si="45"/>
        <v>0.4298820445609437</v>
      </c>
      <c r="BQ59" s="54">
        <f t="shared" si="46"/>
        <v>0.45951924494912261</v>
      </c>
      <c r="BR59" s="54">
        <f t="shared" si="47"/>
        <v>0.43767118477421174</v>
      </c>
      <c r="BS59" s="34"/>
      <c r="BT59" s="34">
        <v>2015</v>
      </c>
      <c r="BU59" s="36" t="s">
        <v>37</v>
      </c>
      <c r="BV59" s="48">
        <f>1-(298.15/Obaidat_2018!$W$9)</f>
        <v>0.75822081660787422</v>
      </c>
      <c r="BW59" s="34"/>
      <c r="BX59" s="34">
        <v>2015</v>
      </c>
      <c r="BY59" s="30" t="s">
        <v>48</v>
      </c>
      <c r="BZ59" s="54">
        <f t="shared" si="48"/>
        <v>0.32475822193129028</v>
      </c>
      <c r="CA59" s="54">
        <f t="shared" si="49"/>
        <v>0.31230879901521963</v>
      </c>
      <c r="CB59" s="54">
        <f t="shared" si="50"/>
        <v>0.31732134370426918</v>
      </c>
      <c r="CC59" s="54">
        <f t="shared" si="51"/>
        <v>0.29999569101011186</v>
      </c>
      <c r="CD59" s="54">
        <f t="shared" si="52"/>
        <v>0.30442160347250824</v>
      </c>
      <c r="CE59" s="54">
        <f t="shared" si="53"/>
        <v>0.32216759590238442</v>
      </c>
      <c r="CF59" s="54">
        <f t="shared" si="54"/>
        <v>0.3259455148720613</v>
      </c>
      <c r="CG59" s="54">
        <f t="shared" si="55"/>
        <v>0.34841705715235755</v>
      </c>
      <c r="CH59" s="54">
        <f t="shared" si="56"/>
        <v>0.33185140312523864</v>
      </c>
      <c r="CJ59" s="5">
        <f t="shared" si="143"/>
        <v>2015</v>
      </c>
      <c r="CK59" s="5" t="s">
        <v>32</v>
      </c>
      <c r="CL59" s="9">
        <f t="shared" si="57"/>
        <v>0.42831615120274924</v>
      </c>
      <c r="CM59" s="9">
        <f t="shared" si="58"/>
        <v>0.41189689358889631</v>
      </c>
      <c r="CN59" s="9">
        <f t="shared" si="59"/>
        <v>0.418507823517561</v>
      </c>
      <c r="CO59" s="9">
        <f t="shared" si="60"/>
        <v>0.39565741857659831</v>
      </c>
      <c r="CP59" s="9">
        <f t="shared" si="61"/>
        <v>0.40149465275093421</v>
      </c>
      <c r="CQ59" s="9">
        <f t="shared" si="62"/>
        <v>0.4248994341037704</v>
      </c>
      <c r="CR59" s="9">
        <f t="shared" si="63"/>
        <v>0.4298820445609437</v>
      </c>
      <c r="CS59" s="9">
        <f t="shared" si="64"/>
        <v>0.45951924494912261</v>
      </c>
      <c r="CT59" s="9">
        <f t="shared" si="65"/>
        <v>0.43767118477421174</v>
      </c>
      <c r="CV59" s="5">
        <v>2015</v>
      </c>
      <c r="CW59" s="25" t="s">
        <v>37</v>
      </c>
      <c r="CX59" s="5">
        <f t="shared" si="144"/>
        <v>1.3371844244758235</v>
      </c>
      <c r="CZ59" s="5">
        <f t="shared" si="66"/>
        <v>2015</v>
      </c>
      <c r="DA59" s="30" t="s">
        <v>48</v>
      </c>
      <c r="DB59" s="9">
        <f t="shared" si="67"/>
        <v>0.57273768613974807</v>
      </c>
      <c r="DC59" s="9">
        <f t="shared" si="68"/>
        <v>0.55078211059704785</v>
      </c>
      <c r="DD59" s="9">
        <f t="shared" si="69"/>
        <v>0.5596221431289593</v>
      </c>
      <c r="DE59" s="9">
        <f t="shared" si="70"/>
        <v>0.52906693754893863</v>
      </c>
      <c r="DF59" s="9">
        <f t="shared" si="71"/>
        <v>0.53687239616887861</v>
      </c>
      <c r="DG59" s="9">
        <f t="shared" si="72"/>
        <v>0.56816890525215336</v>
      </c>
      <c r="DH59" s="9">
        <f t="shared" si="73"/>
        <v>0.57483157434871579</v>
      </c>
      <c r="DI59" s="9">
        <f t="shared" si="74"/>
        <v>0.61446197709285744</v>
      </c>
      <c r="DJ59" s="9">
        <f t="shared" si="75"/>
        <v>0.58524709132195618</v>
      </c>
      <c r="DL59" s="5">
        <f t="shared" si="76"/>
        <v>2015</v>
      </c>
      <c r="DM59" s="30" t="s">
        <v>32</v>
      </c>
      <c r="DN59" s="9">
        <f t="shared" si="77"/>
        <v>0.59182894234440631</v>
      </c>
      <c r="DO59" s="9">
        <f t="shared" si="78"/>
        <v>0.56914151428361615</v>
      </c>
      <c r="DP59" s="9">
        <f t="shared" si="79"/>
        <v>0.57827621456659128</v>
      </c>
      <c r="DQ59" s="9">
        <f t="shared" si="80"/>
        <v>0.54670250213390326</v>
      </c>
      <c r="DR59" s="9">
        <f t="shared" si="81"/>
        <v>0.55476814270784125</v>
      </c>
      <c r="DS59" s="9">
        <f t="shared" si="82"/>
        <v>0.58710786876055843</v>
      </c>
      <c r="DT59" s="9">
        <f t="shared" si="83"/>
        <v>0.59399262682700638</v>
      </c>
      <c r="DU59" s="9">
        <f t="shared" si="84"/>
        <v>0.63494404299595275</v>
      </c>
      <c r="DV59" s="9">
        <f t="shared" si="85"/>
        <v>0.60475532769935469</v>
      </c>
      <c r="DW59" s="9"/>
      <c r="DX59" s="5">
        <f t="shared" si="145"/>
        <v>2015</v>
      </c>
      <c r="DY59" s="35" t="s">
        <v>37</v>
      </c>
      <c r="DZ59" s="2">
        <f t="shared" si="146"/>
        <v>0.967741935483871</v>
      </c>
      <c r="EB59" s="5">
        <f t="shared" si="147"/>
        <v>2015</v>
      </c>
      <c r="EC59" s="30" t="s">
        <v>48</v>
      </c>
      <c r="ED59" s="9">
        <f t="shared" si="148"/>
        <v>0.57273768613974807</v>
      </c>
      <c r="EE59" s="9">
        <f t="shared" si="149"/>
        <v>0.55078211059704785</v>
      </c>
      <c r="EF59" s="9">
        <f t="shared" si="150"/>
        <v>0.5596221431289593</v>
      </c>
      <c r="EG59" s="9">
        <f t="shared" si="151"/>
        <v>0.52906693754893863</v>
      </c>
      <c r="EH59" s="9">
        <f t="shared" si="152"/>
        <v>0.53687239616887861</v>
      </c>
      <c r="EI59" s="9">
        <f t="shared" si="153"/>
        <v>0.56816890525215336</v>
      </c>
      <c r="EJ59" s="9">
        <f t="shared" si="154"/>
        <v>0.5748315743487159</v>
      </c>
      <c r="EK59" s="9">
        <f t="shared" si="155"/>
        <v>0.61446197709285755</v>
      </c>
      <c r="EL59" s="9">
        <f t="shared" si="156"/>
        <v>0.58524709132195618</v>
      </c>
      <c r="EN59" s="34">
        <v>2015</v>
      </c>
      <c r="EO59" s="30" t="s">
        <v>32</v>
      </c>
      <c r="EZ59" s="34">
        <v>2015</v>
      </c>
      <c r="FA59" s="35" t="s">
        <v>37</v>
      </c>
      <c r="FD59" s="34">
        <v>2015</v>
      </c>
      <c r="FE59" s="30" t="s">
        <v>48</v>
      </c>
      <c r="FF59" s="55">
        <f t="shared" si="86"/>
        <v>0.43763676148796499</v>
      </c>
      <c r="FG59" s="55">
        <f t="shared" si="87"/>
        <v>0.42470058608680883</v>
      </c>
      <c r="FH59" s="55">
        <f t="shared" si="88"/>
        <v>0.42993740111439777</v>
      </c>
      <c r="FI59" s="55">
        <f t="shared" si="89"/>
        <v>0.41167171650638917</v>
      </c>
      <c r="FJ59" s="55">
        <f t="shared" si="90"/>
        <v>0.41638213887177095</v>
      </c>
      <c r="FK59" s="55">
        <f t="shared" si="91"/>
        <v>0.43496415895330226</v>
      </c>
      <c r="FL59" s="55">
        <f t="shared" si="92"/>
        <v>0.43885826633430469</v>
      </c>
      <c r="FM59" s="55">
        <f t="shared" si="93"/>
        <v>0.46158675061391036</v>
      </c>
      <c r="FN59" s="55">
        <f t="shared" si="94"/>
        <v>0.4449031890660593</v>
      </c>
    </row>
    <row r="60" spans="1:170" x14ac:dyDescent="0.2">
      <c r="A60" s="66">
        <f>IAI_2020_smelting!A58</f>
        <v>39448</v>
      </c>
      <c r="B60" s="66">
        <f>IAI_2020_smelting!B58</f>
        <v>39814</v>
      </c>
      <c r="C60" s="5" t="str">
        <f>IAI_2020_smelting!C58</f>
        <v>AC</v>
      </c>
      <c r="D60" s="5">
        <f>IAI_2020_smelting!D58</f>
        <v>14550</v>
      </c>
      <c r="E60" s="5">
        <f>IAI_2020_smelting!E58</f>
        <v>15498</v>
      </c>
      <c r="F60" s="5">
        <f>IAI_2020_smelting!F58</f>
        <v>15035</v>
      </c>
      <c r="G60" s="5">
        <f>IAI_2020_smelting!G58</f>
        <v>15598</v>
      </c>
      <c r="H60" s="5">
        <f>IAI_2020_smelting!H58</f>
        <v>15680</v>
      </c>
      <c r="I60" s="5">
        <f>IAI_2020_smelting!I58</f>
        <v>14736</v>
      </c>
      <c r="J60" s="5" t="str">
        <f>IAI_2020_smelting!J58</f>
        <v>ND</v>
      </c>
      <c r="K60" s="5">
        <f>IAI_2020_smelting!K58</f>
        <v>14283</v>
      </c>
      <c r="L60" s="5">
        <f>IAI_2020_smelting!L58</f>
        <v>15010</v>
      </c>
      <c r="AC60" s="5">
        <v>2016</v>
      </c>
      <c r="AD60" s="5" t="s">
        <v>31</v>
      </c>
      <c r="AE60" s="5" t="s">
        <v>23</v>
      </c>
      <c r="AF60" s="18">
        <f t="shared" si="116"/>
        <v>14280</v>
      </c>
      <c r="AG60" s="18">
        <f t="shared" si="117"/>
        <v>15613</v>
      </c>
      <c r="AH60" s="18">
        <f t="shared" si="118"/>
        <v>14767</v>
      </c>
      <c r="AI60" s="18">
        <f t="shared" si="119"/>
        <v>15944</v>
      </c>
      <c r="AJ60" s="18">
        <f t="shared" si="120"/>
        <v>15513</v>
      </c>
      <c r="AK60" s="18">
        <f t="shared" si="121"/>
        <v>14613</v>
      </c>
      <c r="AL60" s="18">
        <f t="shared" si="166"/>
        <v>14868</v>
      </c>
      <c r="AM60" s="18">
        <f t="shared" si="160"/>
        <v>13599</v>
      </c>
      <c r="AN60" s="18">
        <f t="shared" si="122"/>
        <v>14305</v>
      </c>
      <c r="AO60" s="18"/>
      <c r="AP60" s="5">
        <v>2016</v>
      </c>
      <c r="AQ60" s="56" t="s">
        <v>87</v>
      </c>
      <c r="AR60" s="53">
        <f t="shared" si="134"/>
        <v>51.408000000000001</v>
      </c>
      <c r="AS60" s="53">
        <f t="shared" si="135"/>
        <v>56.206800000000001</v>
      </c>
      <c r="AT60" s="53">
        <f t="shared" si="136"/>
        <v>53.161200000000001</v>
      </c>
      <c r="AU60" s="53">
        <f t="shared" si="137"/>
        <v>57.398399999999995</v>
      </c>
      <c r="AV60" s="53">
        <f t="shared" si="138"/>
        <v>55.846800000000002</v>
      </c>
      <c r="AW60" s="53">
        <f t="shared" si="139"/>
        <v>52.6068</v>
      </c>
      <c r="AX60" s="53">
        <f t="shared" si="140"/>
        <v>53.524799999999999</v>
      </c>
      <c r="AY60" s="53">
        <f t="shared" si="141"/>
        <v>48.956400000000002</v>
      </c>
      <c r="AZ60" s="53">
        <f t="shared" si="142"/>
        <v>51.497999999999998</v>
      </c>
      <c r="BA60" s="18"/>
      <c r="BB60" s="29">
        <f>Balomenos_2011!$B$13</f>
        <v>0.8</v>
      </c>
      <c r="BC60" s="29">
        <f>Balomenos_2011!$B$16</f>
        <v>15.37</v>
      </c>
      <c r="BD60" s="23">
        <f>Balomenos_2011!$B$2</f>
        <v>30</v>
      </c>
      <c r="BE60" s="23">
        <f>Obaidat_2018!$X$6/1000</f>
        <v>22.435200000000002</v>
      </c>
      <c r="BF60" s="34">
        <f>ChemEnergy!$B$2</f>
        <v>31</v>
      </c>
      <c r="BG60" s="34"/>
      <c r="BH60" s="34">
        <v>2016</v>
      </c>
      <c r="BI60" s="53" t="s">
        <v>32</v>
      </c>
      <c r="BJ60" s="54">
        <f t="shared" si="39"/>
        <v>0.43641456582633054</v>
      </c>
      <c r="BK60" s="54">
        <f t="shared" si="40"/>
        <v>0.39915455069493372</v>
      </c>
      <c r="BL60" s="54">
        <f t="shared" si="41"/>
        <v>0.42202207625110044</v>
      </c>
      <c r="BM60" s="54">
        <f t="shared" si="42"/>
        <v>0.39086803813346721</v>
      </c>
      <c r="BN60" s="54">
        <f t="shared" si="43"/>
        <v>0.40172758331721786</v>
      </c>
      <c r="BO60" s="54">
        <f t="shared" si="44"/>
        <v>0.42646958187914874</v>
      </c>
      <c r="BP60" s="54">
        <f t="shared" si="45"/>
        <v>0.41915523271455479</v>
      </c>
      <c r="BQ60" s="54">
        <f t="shared" si="46"/>
        <v>0.45826899036693874</v>
      </c>
      <c r="BR60" s="54">
        <f t="shared" si="47"/>
        <v>0.43565186997553307</v>
      </c>
      <c r="BS60" s="34"/>
      <c r="BT60" s="34">
        <v>2016</v>
      </c>
      <c r="BU60" s="36" t="s">
        <v>37</v>
      </c>
      <c r="BV60" s="48">
        <f>1-(298.15/Obaidat_2018!$W$9)</f>
        <v>0.75822081660787422</v>
      </c>
      <c r="BW60" s="34"/>
      <c r="BX60" s="34">
        <v>2016</v>
      </c>
      <c r="BY60" s="30" t="s">
        <v>48</v>
      </c>
      <c r="BZ60" s="54">
        <f t="shared" si="48"/>
        <v>0.33089860848041119</v>
      </c>
      <c r="CA60" s="54">
        <f t="shared" si="49"/>
        <v>0.30264728938066177</v>
      </c>
      <c r="CB60" s="54">
        <f t="shared" si="50"/>
        <v>0.31998592328165992</v>
      </c>
      <c r="CC60" s="54">
        <f t="shared" si="51"/>
        <v>0.29636428305947521</v>
      </c>
      <c r="CD60" s="54">
        <f t="shared" si="52"/>
        <v>0.30459821627668876</v>
      </c>
      <c r="CE60" s="54">
        <f t="shared" si="53"/>
        <v>0.32335811463082681</v>
      </c>
      <c r="CF60" s="54">
        <f t="shared" si="54"/>
        <v>0.31781222283429328</v>
      </c>
      <c r="CG60" s="54">
        <f t="shared" si="55"/>
        <v>0.34746908810208632</v>
      </c>
      <c r="CH60" s="54">
        <f t="shared" si="56"/>
        <v>0.3303203166095961</v>
      </c>
      <c r="CJ60" s="5">
        <f t="shared" si="143"/>
        <v>2016</v>
      </c>
      <c r="CK60" s="5" t="s">
        <v>32</v>
      </c>
      <c r="CL60" s="9">
        <f t="shared" si="57"/>
        <v>0.43641456582633054</v>
      </c>
      <c r="CM60" s="9">
        <f t="shared" si="58"/>
        <v>0.39915455069493372</v>
      </c>
      <c r="CN60" s="9">
        <f t="shared" si="59"/>
        <v>0.42202207625110044</v>
      </c>
      <c r="CO60" s="9">
        <f t="shared" si="60"/>
        <v>0.39086803813346721</v>
      </c>
      <c r="CP60" s="9">
        <f t="shared" si="61"/>
        <v>0.40172758331721786</v>
      </c>
      <c r="CQ60" s="9">
        <f t="shared" si="62"/>
        <v>0.42646958187914874</v>
      </c>
      <c r="CR60" s="9">
        <f t="shared" si="63"/>
        <v>0.41915523271455479</v>
      </c>
      <c r="CS60" s="9">
        <f t="shared" si="64"/>
        <v>0.45826899036693874</v>
      </c>
      <c r="CT60" s="9">
        <f t="shared" si="65"/>
        <v>0.43565186997553307</v>
      </c>
      <c r="CV60" s="5">
        <v>2016</v>
      </c>
      <c r="CW60" s="25" t="s">
        <v>37</v>
      </c>
      <c r="CX60" s="5">
        <f t="shared" si="144"/>
        <v>1.3371844244758235</v>
      </c>
      <c r="CZ60" s="5">
        <f t="shared" si="66"/>
        <v>2016</v>
      </c>
      <c r="DA60" s="30" t="s">
        <v>48</v>
      </c>
      <c r="DB60" s="9">
        <f t="shared" si="67"/>
        <v>0.5835667600373482</v>
      </c>
      <c r="DC60" s="9">
        <f t="shared" si="68"/>
        <v>0.53374324814791085</v>
      </c>
      <c r="DD60" s="9">
        <f t="shared" si="69"/>
        <v>0.56432134714791982</v>
      </c>
      <c r="DE60" s="9">
        <f t="shared" si="70"/>
        <v>0.52266265261749456</v>
      </c>
      <c r="DF60" s="9">
        <f t="shared" si="71"/>
        <v>0.53718386729409739</v>
      </c>
      <c r="DG60" s="9">
        <f t="shared" si="72"/>
        <v>0.57026848240151462</v>
      </c>
      <c r="DH60" s="9">
        <f t="shared" si="73"/>
        <v>0.56048784862344181</v>
      </c>
      <c r="DI60" s="9">
        <f t="shared" si="74"/>
        <v>0.61279015613893173</v>
      </c>
      <c r="DJ60" s="9">
        <f t="shared" si="75"/>
        <v>0.58254689502504953</v>
      </c>
      <c r="DL60" s="5">
        <f t="shared" si="76"/>
        <v>2016</v>
      </c>
      <c r="DM60" s="30" t="s">
        <v>32</v>
      </c>
      <c r="DN60" s="9">
        <f t="shared" si="77"/>
        <v>0.60301898537192655</v>
      </c>
      <c r="DO60" s="9">
        <f t="shared" si="78"/>
        <v>0.55153468975284126</v>
      </c>
      <c r="DP60" s="9">
        <f t="shared" si="79"/>
        <v>0.58313205871951723</v>
      </c>
      <c r="DQ60" s="9">
        <f t="shared" si="80"/>
        <v>0.5400847410380778</v>
      </c>
      <c r="DR60" s="9">
        <f t="shared" si="81"/>
        <v>0.55508999620390065</v>
      </c>
      <c r="DS60" s="9">
        <f t="shared" si="82"/>
        <v>0.58927743181489844</v>
      </c>
      <c r="DT60" s="9">
        <f t="shared" si="83"/>
        <v>0.57917077691088992</v>
      </c>
      <c r="DU60" s="9">
        <f t="shared" si="84"/>
        <v>0.63321649467689611</v>
      </c>
      <c r="DV60" s="9">
        <f t="shared" si="85"/>
        <v>0.60196512485921783</v>
      </c>
      <c r="DW60" s="9"/>
      <c r="DX60" s="5">
        <f t="shared" si="145"/>
        <v>2016</v>
      </c>
      <c r="DY60" s="35" t="s">
        <v>37</v>
      </c>
      <c r="DZ60" s="2">
        <f t="shared" si="146"/>
        <v>0.967741935483871</v>
      </c>
      <c r="EB60" s="5">
        <f t="shared" si="147"/>
        <v>2016</v>
      </c>
      <c r="EC60" s="30" t="s">
        <v>48</v>
      </c>
      <c r="ED60" s="9">
        <f t="shared" si="148"/>
        <v>0.58356676003734831</v>
      </c>
      <c r="EE60" s="9">
        <f t="shared" si="149"/>
        <v>0.53374324814791085</v>
      </c>
      <c r="EF60" s="9">
        <f t="shared" si="150"/>
        <v>0.56432134714791993</v>
      </c>
      <c r="EG60" s="9">
        <f t="shared" si="151"/>
        <v>0.52266265261749467</v>
      </c>
      <c r="EH60" s="9">
        <f t="shared" si="152"/>
        <v>0.53718386729409739</v>
      </c>
      <c r="EI60" s="9">
        <f t="shared" si="153"/>
        <v>0.57026848240151462</v>
      </c>
      <c r="EJ60" s="9">
        <f t="shared" si="154"/>
        <v>0.56048784862344192</v>
      </c>
      <c r="EK60" s="9">
        <f t="shared" si="155"/>
        <v>0.61279015613893173</v>
      </c>
      <c r="EL60" s="9">
        <f t="shared" si="156"/>
        <v>0.58254689502504953</v>
      </c>
      <c r="EN60" s="34">
        <v>2016</v>
      </c>
      <c r="EO60" s="30" t="s">
        <v>32</v>
      </c>
      <c r="EZ60" s="34">
        <v>2016</v>
      </c>
      <c r="FA60" s="35" t="s">
        <v>37</v>
      </c>
      <c r="FD60" s="34">
        <v>2016</v>
      </c>
      <c r="FE60" s="30" t="s">
        <v>48</v>
      </c>
      <c r="FF60" s="55">
        <f t="shared" si="86"/>
        <v>0.44393145698304182</v>
      </c>
      <c r="FG60" s="55">
        <f t="shared" si="87"/>
        <v>0.41449746327552472</v>
      </c>
      <c r="FH60" s="55">
        <f t="shared" si="88"/>
        <v>0.43270562171143728</v>
      </c>
      <c r="FI60" s="55">
        <f t="shared" si="89"/>
        <v>0.40778377673022659</v>
      </c>
      <c r="FJ60" s="55">
        <f t="shared" si="90"/>
        <v>0.41656946712433762</v>
      </c>
      <c r="FK60" s="55">
        <f t="shared" si="91"/>
        <v>0.43619360016749836</v>
      </c>
      <c r="FL60" s="55">
        <f t="shared" si="92"/>
        <v>0.43044818264777285</v>
      </c>
      <c r="FM60" s="55">
        <f t="shared" si="93"/>
        <v>0.46064268867924524</v>
      </c>
      <c r="FN60" s="55">
        <f t="shared" si="94"/>
        <v>0.44334101791097719</v>
      </c>
    </row>
    <row r="61" spans="1:170" x14ac:dyDescent="0.2">
      <c r="A61" s="66">
        <f>IAI_2020_smelting!A59</f>
        <v>39448</v>
      </c>
      <c r="B61" s="66">
        <f>IAI_2020_smelting!B59</f>
        <v>39814</v>
      </c>
      <c r="C61" s="5" t="str">
        <f>IAI_2020_smelting!C59</f>
        <v>DC</v>
      </c>
      <c r="D61" s="5">
        <f>IAI_2020_smelting!D59</f>
        <v>13520</v>
      </c>
      <c r="E61" s="5">
        <f>IAI_2020_smelting!E59</f>
        <v>14676</v>
      </c>
      <c r="F61" s="5">
        <f>IAI_2020_smelting!F59</f>
        <v>14291</v>
      </c>
      <c r="G61" s="5">
        <f>IAI_2020_smelting!G59</f>
        <v>14748</v>
      </c>
      <c r="H61" s="5">
        <f>IAI_2020_smelting!H59</f>
        <v>14720</v>
      </c>
      <c r="I61" s="5">
        <f>IAI_2020_smelting!I59</f>
        <v>14032</v>
      </c>
      <c r="J61" s="5" t="str">
        <f>IAI_2020_smelting!J59</f>
        <v>ND</v>
      </c>
      <c r="K61" s="5">
        <f>IAI_2020_smelting!K59</f>
        <v>13333</v>
      </c>
      <c r="L61" s="5">
        <f>IAI_2020_smelting!L59</f>
        <v>14116</v>
      </c>
      <c r="AC61" s="5">
        <v>2017</v>
      </c>
      <c r="AD61" s="5" t="s">
        <v>31</v>
      </c>
      <c r="AE61" s="5" t="s">
        <v>23</v>
      </c>
      <c r="AF61" s="18">
        <f t="shared" si="116"/>
        <v>13892</v>
      </c>
      <c r="AG61" s="18">
        <f t="shared" si="117"/>
        <v>14738</v>
      </c>
      <c r="AH61" s="18">
        <f t="shared" si="118"/>
        <v>14751</v>
      </c>
      <c r="AI61" s="18">
        <f t="shared" si="119"/>
        <v>15159</v>
      </c>
      <c r="AJ61" s="18">
        <f t="shared" si="120"/>
        <v>15141</v>
      </c>
      <c r="AK61" s="18">
        <f t="shared" si="121"/>
        <v>14624</v>
      </c>
      <c r="AL61" s="18">
        <f t="shared" si="166"/>
        <v>15252</v>
      </c>
      <c r="AM61" s="18">
        <f t="shared" si="160"/>
        <v>13579</v>
      </c>
      <c r="AN61" s="18">
        <f t="shared" si="122"/>
        <v>14161</v>
      </c>
      <c r="AO61" s="18"/>
      <c r="AP61" s="5">
        <v>2017</v>
      </c>
      <c r="AQ61" s="56" t="s">
        <v>87</v>
      </c>
      <c r="AR61" s="53">
        <f t="shared" si="134"/>
        <v>50.011199999999995</v>
      </c>
      <c r="AS61" s="53">
        <f t="shared" si="135"/>
        <v>53.056799999999996</v>
      </c>
      <c r="AT61" s="53">
        <f t="shared" si="136"/>
        <v>53.1036</v>
      </c>
      <c r="AU61" s="53">
        <f t="shared" si="137"/>
        <v>54.572400000000002</v>
      </c>
      <c r="AV61" s="53">
        <f t="shared" si="138"/>
        <v>54.507599999999996</v>
      </c>
      <c r="AW61" s="53">
        <f t="shared" si="139"/>
        <v>52.6464</v>
      </c>
      <c r="AX61" s="53">
        <f t="shared" si="140"/>
        <v>54.907199999999996</v>
      </c>
      <c r="AY61" s="53">
        <f t="shared" si="141"/>
        <v>48.884399999999999</v>
      </c>
      <c r="AZ61" s="53">
        <f t="shared" si="142"/>
        <v>50.979599999999998</v>
      </c>
      <c r="BA61" s="18"/>
      <c r="BB61" s="29">
        <f>Balomenos_2011!$B$13</f>
        <v>0.8</v>
      </c>
      <c r="BC61" s="29">
        <f>Balomenos_2011!$B$16</f>
        <v>15.37</v>
      </c>
      <c r="BD61" s="23">
        <f>Balomenos_2011!$B$2</f>
        <v>30</v>
      </c>
      <c r="BE61" s="23">
        <f>Obaidat_2018!$X$6/1000</f>
        <v>22.435200000000002</v>
      </c>
      <c r="BF61" s="34">
        <f>ChemEnergy!$B$2</f>
        <v>31</v>
      </c>
      <c r="BG61" s="34"/>
      <c r="BH61" s="34">
        <v>2017</v>
      </c>
      <c r="BI61" s="53" t="s">
        <v>32</v>
      </c>
      <c r="BJ61" s="54">
        <f t="shared" si="39"/>
        <v>0.44860351281312993</v>
      </c>
      <c r="BK61" s="54">
        <f t="shared" si="40"/>
        <v>0.4228524901614874</v>
      </c>
      <c r="BL61" s="54">
        <f t="shared" si="41"/>
        <v>0.42247983187580507</v>
      </c>
      <c r="BM61" s="54">
        <f t="shared" si="42"/>
        <v>0.4111089121973745</v>
      </c>
      <c r="BN61" s="54">
        <f t="shared" si="43"/>
        <v>0.41159764876824523</v>
      </c>
      <c r="BO61" s="54">
        <f t="shared" si="44"/>
        <v>0.42614879649890597</v>
      </c>
      <c r="BP61" s="54">
        <f t="shared" si="45"/>
        <v>0.40860215053763449</v>
      </c>
      <c r="BQ61" s="54">
        <f t="shared" si="46"/>
        <v>0.45894395758155981</v>
      </c>
      <c r="BR61" s="54">
        <f t="shared" si="47"/>
        <v>0.44008191511898881</v>
      </c>
      <c r="BS61" s="34"/>
      <c r="BT61" s="34">
        <v>2017</v>
      </c>
      <c r="BU61" s="36" t="s">
        <v>37</v>
      </c>
      <c r="BV61" s="48">
        <f>1-(298.15/Obaidat_2018!$W$9)</f>
        <v>0.75822081660787422</v>
      </c>
      <c r="BW61" s="34"/>
      <c r="BX61" s="34">
        <v>2017</v>
      </c>
      <c r="BY61" s="30" t="s">
        <v>48</v>
      </c>
      <c r="BZ61" s="54">
        <f t="shared" si="48"/>
        <v>0.34014052181833232</v>
      </c>
      <c r="CA61" s="54">
        <f t="shared" si="49"/>
        <v>0.32061556039491607</v>
      </c>
      <c r="CB61" s="54">
        <f t="shared" si="50"/>
        <v>0.32033300312523033</v>
      </c>
      <c r="CC61" s="54">
        <f t="shared" si="51"/>
        <v>0.31171133512106813</v>
      </c>
      <c r="CD61" s="54">
        <f t="shared" si="52"/>
        <v>0.31208190536293989</v>
      </c>
      <c r="CE61" s="54">
        <f t="shared" si="53"/>
        <v>0.32311488847786329</v>
      </c>
      <c r="CF61" s="54">
        <f t="shared" si="54"/>
        <v>0.30981065624837878</v>
      </c>
      <c r="CG61" s="54">
        <f t="shared" si="55"/>
        <v>0.34798086229473985</v>
      </c>
      <c r="CH61" s="54">
        <f t="shared" si="56"/>
        <v>0.33367926905587686</v>
      </c>
      <c r="CJ61" s="5">
        <f t="shared" si="143"/>
        <v>2017</v>
      </c>
      <c r="CK61" s="5" t="s">
        <v>32</v>
      </c>
      <c r="CL61" s="9">
        <f t="shared" si="57"/>
        <v>0.44860351281312993</v>
      </c>
      <c r="CM61" s="9">
        <f t="shared" si="58"/>
        <v>0.4228524901614874</v>
      </c>
      <c r="CN61" s="9">
        <f t="shared" si="59"/>
        <v>0.42247983187580507</v>
      </c>
      <c r="CO61" s="9">
        <f t="shared" si="60"/>
        <v>0.4111089121973745</v>
      </c>
      <c r="CP61" s="9">
        <f t="shared" si="61"/>
        <v>0.41159764876824523</v>
      </c>
      <c r="CQ61" s="9">
        <f t="shared" si="62"/>
        <v>0.42614879649890597</v>
      </c>
      <c r="CR61" s="9">
        <f t="shared" si="63"/>
        <v>0.40860215053763449</v>
      </c>
      <c r="CS61" s="9">
        <f t="shared" si="64"/>
        <v>0.45894395758155981</v>
      </c>
      <c r="CT61" s="9">
        <f t="shared" si="65"/>
        <v>0.44008191511898881</v>
      </c>
      <c r="CV61" s="5">
        <v>2017</v>
      </c>
      <c r="CW61" s="25" t="s">
        <v>37</v>
      </c>
      <c r="CX61" s="5">
        <f t="shared" si="144"/>
        <v>1.3371844244758235</v>
      </c>
      <c r="CZ61" s="5">
        <f t="shared" si="66"/>
        <v>2017</v>
      </c>
      <c r="DA61" s="30" t="s">
        <v>48</v>
      </c>
      <c r="DB61" s="9">
        <f t="shared" si="67"/>
        <v>0.59986563009885785</v>
      </c>
      <c r="DC61" s="9">
        <f t="shared" si="68"/>
        <v>0.56543176369475734</v>
      </c>
      <c r="DD61" s="9">
        <f t="shared" si="69"/>
        <v>0.56493345083949109</v>
      </c>
      <c r="DE61" s="9">
        <f t="shared" si="70"/>
        <v>0.54972843415352812</v>
      </c>
      <c r="DF61" s="9">
        <f t="shared" si="71"/>
        <v>0.55038196508376813</v>
      </c>
      <c r="DG61" s="9">
        <f t="shared" si="72"/>
        <v>0.56983953318745439</v>
      </c>
      <c r="DH61" s="9">
        <f t="shared" si="73"/>
        <v>0.54637643150625059</v>
      </c>
      <c r="DI61" s="9">
        <f t="shared" si="74"/>
        <v>0.61369271178535478</v>
      </c>
      <c r="DJ61" s="9">
        <f t="shared" si="75"/>
        <v>0.58847068239060329</v>
      </c>
      <c r="DL61" s="5">
        <f t="shared" si="76"/>
        <v>2017</v>
      </c>
      <c r="DM61" s="30" t="s">
        <v>32</v>
      </c>
      <c r="DN61" s="9">
        <f t="shared" si="77"/>
        <v>0.61986115110215323</v>
      </c>
      <c r="DO61" s="9">
        <f t="shared" si="78"/>
        <v>0.58427948915124928</v>
      </c>
      <c r="DP61" s="9">
        <f t="shared" si="79"/>
        <v>0.58376456586747416</v>
      </c>
      <c r="DQ61" s="9">
        <f t="shared" si="80"/>
        <v>0.56805271529197909</v>
      </c>
      <c r="DR61" s="9">
        <f t="shared" si="81"/>
        <v>0.56872803058656041</v>
      </c>
      <c r="DS61" s="9">
        <f t="shared" si="82"/>
        <v>0.58883418429370293</v>
      </c>
      <c r="DT61" s="9">
        <f t="shared" si="83"/>
        <v>0.56458897922312556</v>
      </c>
      <c r="DU61" s="9">
        <f t="shared" si="84"/>
        <v>0.63414913551153329</v>
      </c>
      <c r="DV61" s="9">
        <f t="shared" si="85"/>
        <v>0.60808637180362346</v>
      </c>
      <c r="DW61" s="9"/>
      <c r="DX61" s="5">
        <f t="shared" si="145"/>
        <v>2017</v>
      </c>
      <c r="DY61" s="35" t="s">
        <v>37</v>
      </c>
      <c r="DZ61" s="2">
        <f t="shared" si="146"/>
        <v>0.967741935483871</v>
      </c>
      <c r="EB61" s="5">
        <f t="shared" si="147"/>
        <v>2017</v>
      </c>
      <c r="EC61" s="30" t="s">
        <v>48</v>
      </c>
      <c r="ED61" s="9">
        <f t="shared" si="148"/>
        <v>0.59986563009885796</v>
      </c>
      <c r="EE61" s="9">
        <f t="shared" si="149"/>
        <v>0.56543176369475734</v>
      </c>
      <c r="EF61" s="9">
        <f t="shared" si="150"/>
        <v>0.56493345083949109</v>
      </c>
      <c r="EG61" s="9">
        <f t="shared" si="151"/>
        <v>0.54972843415352812</v>
      </c>
      <c r="EH61" s="9">
        <f t="shared" si="152"/>
        <v>0.55038196508376813</v>
      </c>
      <c r="EI61" s="9">
        <f t="shared" si="153"/>
        <v>0.56983953318745451</v>
      </c>
      <c r="EJ61" s="9">
        <f t="shared" si="154"/>
        <v>0.54637643150625059</v>
      </c>
      <c r="EK61" s="9">
        <f t="shared" si="155"/>
        <v>0.61369271178535478</v>
      </c>
      <c r="EL61" s="9">
        <f t="shared" si="156"/>
        <v>0.58847068239060341</v>
      </c>
      <c r="EN61" s="34">
        <v>2017</v>
      </c>
      <c r="EO61" s="30" t="s">
        <v>32</v>
      </c>
      <c r="EZ61" s="34">
        <v>2017</v>
      </c>
      <c r="FA61" s="35" t="s">
        <v>37</v>
      </c>
      <c r="FD61" s="34">
        <v>2017</v>
      </c>
      <c r="FE61" s="30" t="s">
        <v>48</v>
      </c>
      <c r="FF61" s="55">
        <f t="shared" si="86"/>
        <v>0.45330093742633865</v>
      </c>
      <c r="FG61" s="55">
        <f t="shared" si="87"/>
        <v>0.43335817920227426</v>
      </c>
      <c r="FH61" s="55">
        <f t="shared" si="88"/>
        <v>0.43306541019955652</v>
      </c>
      <c r="FI61" s="55">
        <f t="shared" si="89"/>
        <v>0.42407382277106798</v>
      </c>
      <c r="FJ61" s="55">
        <f t="shared" si="90"/>
        <v>0.42446263031002751</v>
      </c>
      <c r="FK61" s="55">
        <f t="shared" si="91"/>
        <v>0.43594259507907995</v>
      </c>
      <c r="FL61" s="55">
        <f t="shared" si="92"/>
        <v>0.42207627762489242</v>
      </c>
      <c r="FM61" s="55">
        <f t="shared" si="93"/>
        <v>0.46115251235888732</v>
      </c>
      <c r="FN61" s="55">
        <f t="shared" si="94"/>
        <v>0.44676364416169273</v>
      </c>
    </row>
    <row r="62" spans="1:170" x14ac:dyDescent="0.2">
      <c r="A62" s="66">
        <f>IAI_2020_smelting!A60</f>
        <v>39814</v>
      </c>
      <c r="B62" s="66">
        <f>IAI_2020_smelting!B60</f>
        <v>40179</v>
      </c>
      <c r="C62" s="5" t="str">
        <f>IAI_2020_smelting!C60</f>
        <v>AC</v>
      </c>
      <c r="D62" s="5">
        <f>IAI_2020_smelting!D60</f>
        <v>14716</v>
      </c>
      <c r="E62" s="5">
        <f>IAI_2020_smelting!E60</f>
        <v>15006</v>
      </c>
      <c r="F62" s="5">
        <f>IAI_2020_smelting!F60</f>
        <v>14734</v>
      </c>
      <c r="G62" s="5">
        <f>IAI_2020_smelting!G60</f>
        <v>15498</v>
      </c>
      <c r="H62" s="5">
        <f>IAI_2020_smelting!H60</f>
        <v>15596</v>
      </c>
      <c r="I62" s="5">
        <f>IAI_2020_smelting!I60</f>
        <v>14424</v>
      </c>
      <c r="J62" s="5">
        <f>IAI_2020_smelting!J60</f>
        <v>14760</v>
      </c>
      <c r="K62" s="5">
        <f>IAI_2020_smelting!K60</f>
        <v>14171</v>
      </c>
      <c r="L62" s="5">
        <f>IAI_2020_smelting!L60</f>
        <v>14795</v>
      </c>
      <c r="AC62" s="5">
        <v>2018</v>
      </c>
      <c r="AD62" s="5" t="s">
        <v>31</v>
      </c>
      <c r="AE62" s="5" t="s">
        <v>23</v>
      </c>
      <c r="AF62" s="18">
        <f t="shared" si="116"/>
        <v>14512</v>
      </c>
      <c r="AG62" s="18">
        <f t="shared" si="117"/>
        <v>14927</v>
      </c>
      <c r="AH62" s="18">
        <f t="shared" si="118"/>
        <v>14914</v>
      </c>
      <c r="AI62" s="18">
        <f t="shared" si="119"/>
        <v>15919</v>
      </c>
      <c r="AJ62" s="18">
        <f t="shared" si="120"/>
        <v>15468</v>
      </c>
      <c r="AK62" s="18">
        <f t="shared" si="121"/>
        <v>14517</v>
      </c>
      <c r="AL62" s="18">
        <f t="shared" si="166"/>
        <v>15094</v>
      </c>
      <c r="AM62" s="18">
        <f t="shared" si="160"/>
        <v>13555</v>
      </c>
      <c r="AN62" s="18">
        <f t="shared" si="122"/>
        <v>14221</v>
      </c>
      <c r="AO62" s="18"/>
      <c r="AP62" s="5">
        <v>2018</v>
      </c>
      <c r="AQ62" s="56" t="s">
        <v>87</v>
      </c>
      <c r="AR62" s="53">
        <f t="shared" si="134"/>
        <v>52.243200000000002</v>
      </c>
      <c r="AS62" s="53">
        <f t="shared" si="135"/>
        <v>53.737200000000001</v>
      </c>
      <c r="AT62" s="53">
        <f t="shared" si="136"/>
        <v>53.690399999999997</v>
      </c>
      <c r="AU62" s="53">
        <f t="shared" si="137"/>
        <v>57.308399999999999</v>
      </c>
      <c r="AV62" s="53">
        <f t="shared" si="138"/>
        <v>55.684799999999996</v>
      </c>
      <c r="AW62" s="53">
        <f t="shared" si="139"/>
        <v>52.261199999999995</v>
      </c>
      <c r="AX62" s="53">
        <f t="shared" si="140"/>
        <v>54.3384</v>
      </c>
      <c r="AY62" s="53">
        <f t="shared" si="141"/>
        <v>48.798000000000002</v>
      </c>
      <c r="AZ62" s="53">
        <f t="shared" si="142"/>
        <v>51.195599999999999</v>
      </c>
      <c r="BA62" s="18"/>
      <c r="BB62" s="29">
        <f>Balomenos_2011!$B$13</f>
        <v>0.8</v>
      </c>
      <c r="BC62" s="29">
        <f>Balomenos_2011!$B$16</f>
        <v>15.37</v>
      </c>
      <c r="BD62" s="23">
        <f>Balomenos_2011!$B$2</f>
        <v>30</v>
      </c>
      <c r="BE62" s="23">
        <f>Obaidat_2018!$X$6/1000</f>
        <v>22.435200000000002</v>
      </c>
      <c r="BF62" s="34">
        <f>ChemEnergy!$B$2</f>
        <v>31</v>
      </c>
      <c r="BG62" s="34"/>
      <c r="BH62" s="34">
        <v>2018</v>
      </c>
      <c r="BI62" s="53" t="s">
        <v>32</v>
      </c>
      <c r="BJ62" s="54">
        <f t="shared" si="39"/>
        <v>0.4294377067254686</v>
      </c>
      <c r="BK62" s="54">
        <f t="shared" si="40"/>
        <v>0.41749849266429961</v>
      </c>
      <c r="BL62" s="54">
        <f t="shared" si="41"/>
        <v>0.41786241115730194</v>
      </c>
      <c r="BM62" s="54">
        <f t="shared" si="42"/>
        <v>0.39148187700232429</v>
      </c>
      <c r="BN62" s="54">
        <f t="shared" si="43"/>
        <v>0.40289630204292742</v>
      </c>
      <c r="BO62" s="54">
        <f t="shared" si="44"/>
        <v>0.42928979816766555</v>
      </c>
      <c r="BP62" s="54">
        <f t="shared" si="45"/>
        <v>0.41287928978402016</v>
      </c>
      <c r="BQ62" s="54">
        <f t="shared" si="46"/>
        <v>0.45975654739948363</v>
      </c>
      <c r="BR62" s="54">
        <f t="shared" si="47"/>
        <v>0.43822515997468536</v>
      </c>
      <c r="BS62" s="34"/>
      <c r="BT62" s="34">
        <v>2018</v>
      </c>
      <c r="BU62" s="36" t="s">
        <v>37</v>
      </c>
      <c r="BV62" s="48">
        <f>1-(298.15/Obaidat_2018!$W$9)</f>
        <v>0.75822081660787422</v>
      </c>
      <c r="BW62" s="34"/>
      <c r="BX62" s="34">
        <v>2018</v>
      </c>
      <c r="BY62" s="30" t="s">
        <v>48</v>
      </c>
      <c r="BZ62" s="54">
        <f t="shared" si="48"/>
        <v>0.3256086086755976</v>
      </c>
      <c r="CA62" s="54">
        <f t="shared" si="49"/>
        <v>0.31655604804048182</v>
      </c>
      <c r="CB62" s="54">
        <f t="shared" si="50"/>
        <v>0.31683197861742479</v>
      </c>
      <c r="CC62" s="54">
        <f t="shared" si="51"/>
        <v>0.2968297084678857</v>
      </c>
      <c r="CD62" s="54">
        <f t="shared" si="52"/>
        <v>0.30548436314328115</v>
      </c>
      <c r="CE62" s="54">
        <f t="shared" si="53"/>
        <v>0.32549646132811688</v>
      </c>
      <c r="CF62" s="54">
        <f t="shared" si="54"/>
        <v>0.31305367226051889</v>
      </c>
      <c r="CG62" s="54">
        <f t="shared" si="55"/>
        <v>0.3485969848100533</v>
      </c>
      <c r="CH62" s="54">
        <f t="shared" si="56"/>
        <v>0.33227143865412223</v>
      </c>
      <c r="CJ62" s="5">
        <f t="shared" si="143"/>
        <v>2018</v>
      </c>
      <c r="CK62" s="5" t="s">
        <v>32</v>
      </c>
      <c r="CL62" s="9">
        <f t="shared" si="57"/>
        <v>0.4294377067254686</v>
      </c>
      <c r="CM62" s="9">
        <f t="shared" si="58"/>
        <v>0.41749849266429961</v>
      </c>
      <c r="CN62" s="9">
        <f t="shared" si="59"/>
        <v>0.41786241115730194</v>
      </c>
      <c r="CO62" s="9">
        <f t="shared" si="60"/>
        <v>0.39148187700232429</v>
      </c>
      <c r="CP62" s="9">
        <f t="shared" si="61"/>
        <v>0.40289630204292742</v>
      </c>
      <c r="CQ62" s="9">
        <f t="shared" si="62"/>
        <v>0.42928979816766555</v>
      </c>
      <c r="CR62" s="9">
        <f t="shared" si="63"/>
        <v>0.41287928978402016</v>
      </c>
      <c r="CS62" s="9">
        <f t="shared" si="64"/>
        <v>0.45975654739948363</v>
      </c>
      <c r="CT62" s="9">
        <f t="shared" si="65"/>
        <v>0.43822515997468536</v>
      </c>
      <c r="CV62" s="5">
        <v>2018</v>
      </c>
      <c r="CW62" s="25" t="s">
        <v>37</v>
      </c>
      <c r="CX62" s="5">
        <f t="shared" si="144"/>
        <v>1.3371844244758235</v>
      </c>
      <c r="CZ62" s="5">
        <f t="shared" si="66"/>
        <v>2018</v>
      </c>
      <c r="DA62" s="30" t="s">
        <v>48</v>
      </c>
      <c r="DB62" s="9">
        <f t="shared" si="67"/>
        <v>0.57423741271591322</v>
      </c>
      <c r="DC62" s="9">
        <f t="shared" si="68"/>
        <v>0.55827248163283527</v>
      </c>
      <c r="DD62" s="9">
        <f t="shared" si="69"/>
        <v>0.55875910777345672</v>
      </c>
      <c r="DE62" s="9">
        <f t="shared" si="70"/>
        <v>0.52348346839206816</v>
      </c>
      <c r="DF62" s="9">
        <f t="shared" si="71"/>
        <v>0.53874665977070946</v>
      </c>
      <c r="DG62" s="9">
        <f t="shared" si="72"/>
        <v>0.57403963169617234</v>
      </c>
      <c r="DH62" s="9">
        <f t="shared" si="73"/>
        <v>0.55209575548783174</v>
      </c>
      <c r="DI62" s="9">
        <f t="shared" si="74"/>
        <v>0.61477929423337019</v>
      </c>
      <c r="DJ62" s="9">
        <f t="shared" si="75"/>
        <v>0.5859878583315753</v>
      </c>
      <c r="DL62" s="5">
        <f t="shared" si="76"/>
        <v>2018</v>
      </c>
      <c r="DM62" s="30" t="s">
        <v>32</v>
      </c>
      <c r="DN62" s="9">
        <f t="shared" si="77"/>
        <v>0.59337865980644366</v>
      </c>
      <c r="DO62" s="9">
        <f t="shared" si="78"/>
        <v>0.5768815643539299</v>
      </c>
      <c r="DP62" s="9">
        <f t="shared" si="79"/>
        <v>0.57738441136590535</v>
      </c>
      <c r="DQ62" s="9">
        <f t="shared" si="80"/>
        <v>0.54093291733847049</v>
      </c>
      <c r="DR62" s="9">
        <f t="shared" si="81"/>
        <v>0.55670488176306643</v>
      </c>
      <c r="DS62" s="9">
        <f t="shared" si="82"/>
        <v>0.59317428608604472</v>
      </c>
      <c r="DT62" s="9">
        <f t="shared" si="83"/>
        <v>0.57049894733742623</v>
      </c>
      <c r="DU62" s="9">
        <f t="shared" si="84"/>
        <v>0.63527193737448251</v>
      </c>
      <c r="DV62" s="9">
        <f t="shared" si="85"/>
        <v>0.6055207869426279</v>
      </c>
      <c r="DW62" s="9"/>
      <c r="DX62" s="5">
        <f t="shared" si="145"/>
        <v>2018</v>
      </c>
      <c r="DY62" s="35" t="s">
        <v>37</v>
      </c>
      <c r="DZ62" s="2">
        <f t="shared" si="146"/>
        <v>0.967741935483871</v>
      </c>
      <c r="EB62" s="5">
        <f t="shared" si="147"/>
        <v>2018</v>
      </c>
      <c r="EC62" s="30" t="s">
        <v>48</v>
      </c>
      <c r="ED62" s="9">
        <f t="shared" si="148"/>
        <v>0.57423741271591322</v>
      </c>
      <c r="EE62" s="9">
        <f t="shared" si="149"/>
        <v>0.55827248163283538</v>
      </c>
      <c r="EF62" s="9">
        <f t="shared" si="150"/>
        <v>0.55875910777345683</v>
      </c>
      <c r="EG62" s="9">
        <f t="shared" si="151"/>
        <v>0.52348346839206827</v>
      </c>
      <c r="EH62" s="9">
        <f t="shared" si="152"/>
        <v>0.53874665977070946</v>
      </c>
      <c r="EI62" s="9">
        <f t="shared" si="153"/>
        <v>0.57403963169617234</v>
      </c>
      <c r="EJ62" s="9">
        <f t="shared" si="154"/>
        <v>0.55209575548783185</v>
      </c>
      <c r="EK62" s="9">
        <f t="shared" si="155"/>
        <v>0.61477929423337019</v>
      </c>
      <c r="EL62" s="9">
        <f t="shared" si="156"/>
        <v>0.58598785833157541</v>
      </c>
      <c r="EN62" s="34">
        <v>2018</v>
      </c>
      <c r="EO62" s="30" t="s">
        <v>32</v>
      </c>
      <c r="EZ62" s="34">
        <v>2018</v>
      </c>
      <c r="FA62" s="35" t="s">
        <v>37</v>
      </c>
      <c r="FD62" s="34">
        <v>2018</v>
      </c>
      <c r="FE62" s="30" t="s">
        <v>48</v>
      </c>
      <c r="FF62" s="55">
        <f t="shared" si="86"/>
        <v>0.43851186613109749</v>
      </c>
      <c r="FG62" s="55">
        <f t="shared" si="87"/>
        <v>0.42914034605877505</v>
      </c>
      <c r="FH62" s="55">
        <f t="shared" si="88"/>
        <v>0.42942783035882992</v>
      </c>
      <c r="FI62" s="55">
        <f t="shared" si="89"/>
        <v>0.40828325058792792</v>
      </c>
      <c r="FJ62" s="55">
        <f t="shared" si="90"/>
        <v>0.41750864242889829</v>
      </c>
      <c r="FK62" s="55">
        <f t="shared" si="91"/>
        <v>0.43839652088521031</v>
      </c>
      <c r="FL62" s="55">
        <f t="shared" si="92"/>
        <v>0.42548121925898197</v>
      </c>
      <c r="FM62" s="55">
        <f t="shared" si="93"/>
        <v>0.46176579239009974</v>
      </c>
      <c r="FN62" s="55">
        <f t="shared" si="94"/>
        <v>0.44533114824183262</v>
      </c>
    </row>
    <row r="63" spans="1:170" x14ac:dyDescent="0.2">
      <c r="A63" s="66">
        <f>IAI_2020_smelting!A61</f>
        <v>39814</v>
      </c>
      <c r="B63" s="66">
        <f>IAI_2020_smelting!B61</f>
        <v>40179</v>
      </c>
      <c r="C63" s="5" t="str">
        <f>IAI_2020_smelting!C61</f>
        <v>DC</v>
      </c>
      <c r="D63" s="5">
        <f>IAI_2020_smelting!D61</f>
        <v>13921</v>
      </c>
      <c r="E63" s="5">
        <f>IAI_2020_smelting!E61</f>
        <v>14503</v>
      </c>
      <c r="F63" s="5">
        <f>IAI_2020_smelting!F61</f>
        <v>13868</v>
      </c>
      <c r="G63" s="5">
        <f>IAI_2020_smelting!G61</f>
        <v>14519</v>
      </c>
      <c r="H63" s="5">
        <f>IAI_2020_smelting!H61</f>
        <v>14702</v>
      </c>
      <c r="I63" s="5">
        <f>IAI_2020_smelting!I61</f>
        <v>14090</v>
      </c>
      <c r="J63" s="5">
        <f>IAI_2020_smelting!J61</f>
        <v>14086</v>
      </c>
      <c r="K63" s="5">
        <f>IAI_2020_smelting!K61</f>
        <v>13118</v>
      </c>
      <c r="L63" s="5">
        <f>IAI_2020_smelting!L61</f>
        <v>13943</v>
      </c>
      <c r="AC63" s="5">
        <v>2019</v>
      </c>
      <c r="AD63" s="5" t="s">
        <v>31</v>
      </c>
      <c r="AE63" s="5" t="s">
        <v>23</v>
      </c>
      <c r="AF63" s="18">
        <f t="shared" si="116"/>
        <v>14527</v>
      </c>
      <c r="AG63" s="18">
        <f t="shared" si="117"/>
        <v>15499</v>
      </c>
      <c r="AH63" s="18">
        <f t="shared" si="118"/>
        <v>14900</v>
      </c>
      <c r="AI63" s="18">
        <f t="shared" si="119"/>
        <v>15510</v>
      </c>
      <c r="AJ63" s="18">
        <f t="shared" si="120"/>
        <v>15474</v>
      </c>
      <c r="AK63" s="18">
        <f t="shared" si="121"/>
        <v>14501</v>
      </c>
      <c r="AL63" s="18">
        <f t="shared" si="166"/>
        <v>15126</v>
      </c>
      <c r="AM63" s="18">
        <f t="shared" si="160"/>
        <v>13531</v>
      </c>
      <c r="AN63" s="18">
        <f t="shared" si="122"/>
        <v>14255</v>
      </c>
      <c r="AO63" s="18"/>
      <c r="AP63" s="5">
        <v>2019</v>
      </c>
      <c r="AQ63" s="56" t="s">
        <v>87</v>
      </c>
      <c r="AR63" s="53">
        <f t="shared" si="134"/>
        <v>52.297199999999997</v>
      </c>
      <c r="AS63" s="53">
        <f t="shared" si="135"/>
        <v>55.796399999999998</v>
      </c>
      <c r="AT63" s="53">
        <f t="shared" si="136"/>
        <v>53.64</v>
      </c>
      <c r="AU63" s="53">
        <f t="shared" si="137"/>
        <v>55.835999999999999</v>
      </c>
      <c r="AV63" s="53">
        <f t="shared" si="138"/>
        <v>55.706399999999995</v>
      </c>
      <c r="AW63" s="53">
        <f t="shared" si="139"/>
        <v>52.203600000000002</v>
      </c>
      <c r="AX63" s="53">
        <f t="shared" si="140"/>
        <v>54.453600000000002</v>
      </c>
      <c r="AY63" s="53">
        <f t="shared" si="141"/>
        <v>48.711599999999997</v>
      </c>
      <c r="AZ63" s="53">
        <f t="shared" si="142"/>
        <v>51.317999999999998</v>
      </c>
      <c r="BA63" s="18"/>
      <c r="BB63" s="29">
        <f>Balomenos_2011!$B$13</f>
        <v>0.8</v>
      </c>
      <c r="BC63" s="29">
        <f>Balomenos_2011!$B$16</f>
        <v>15.37</v>
      </c>
      <c r="BD63" s="23">
        <f>Balomenos_2011!$B$2</f>
        <v>30</v>
      </c>
      <c r="BE63" s="23">
        <f>Obaidat_2018!$X$6/1000</f>
        <v>22.435200000000002</v>
      </c>
      <c r="BF63" s="34">
        <f>ChemEnergy!$B$2</f>
        <v>31</v>
      </c>
      <c r="BG63" s="34"/>
      <c r="BH63" s="34">
        <v>2019</v>
      </c>
      <c r="BI63" s="53" t="s">
        <v>32</v>
      </c>
      <c r="BJ63" s="54">
        <f t="shared" si="39"/>
        <v>0.42899428650099819</v>
      </c>
      <c r="BK63" s="54">
        <f t="shared" si="40"/>
        <v>0.40209045744886773</v>
      </c>
      <c r="BL63" s="54">
        <f t="shared" si="41"/>
        <v>0.41825503355704702</v>
      </c>
      <c r="BM63" s="54">
        <f t="shared" si="42"/>
        <v>0.40180528691166995</v>
      </c>
      <c r="BN63" s="54">
        <f t="shared" si="43"/>
        <v>0.40274008013441909</v>
      </c>
      <c r="BO63" s="54">
        <f t="shared" si="44"/>
        <v>0.42976346458864906</v>
      </c>
      <c r="BP63" s="54">
        <f t="shared" si="45"/>
        <v>0.41200581779717044</v>
      </c>
      <c r="BQ63" s="54">
        <f t="shared" si="46"/>
        <v>0.46057201980637064</v>
      </c>
      <c r="BR63" s="54">
        <f t="shared" si="47"/>
        <v>0.43717993686425821</v>
      </c>
      <c r="BS63" s="34"/>
      <c r="BT63" s="34">
        <v>2019</v>
      </c>
      <c r="BU63" s="36" t="s">
        <v>37</v>
      </c>
      <c r="BV63" s="48">
        <f>1-(298.15/Obaidat_2018!$W$9)</f>
        <v>0.75822081660787422</v>
      </c>
      <c r="BW63" s="34"/>
      <c r="BX63" s="34">
        <v>2019</v>
      </c>
      <c r="BY63" s="30" t="s">
        <v>48</v>
      </c>
      <c r="BZ63" s="54">
        <f t="shared" si="48"/>
        <v>0.32527239823089921</v>
      </c>
      <c r="CA63" s="54">
        <f t="shared" si="49"/>
        <v>0.30487335499711421</v>
      </c>
      <c r="CB63" s="54">
        <f t="shared" si="50"/>
        <v>0.31712967309397805</v>
      </c>
      <c r="CC63" s="54">
        <f t="shared" si="51"/>
        <v>0.3046571327595276</v>
      </c>
      <c r="CD63" s="54">
        <f t="shared" si="52"/>
        <v>0.30536591244023992</v>
      </c>
      <c r="CE63" s="54">
        <f t="shared" si="53"/>
        <v>0.3258556050686347</v>
      </c>
      <c r="CF63" s="54">
        <f t="shared" si="54"/>
        <v>0.31239138761736562</v>
      </c>
      <c r="CG63" s="54">
        <f t="shared" si="55"/>
        <v>0.34921529296432435</v>
      </c>
      <c r="CH63" s="54">
        <f t="shared" si="56"/>
        <v>0.33147892873379675</v>
      </c>
      <c r="CJ63" s="5">
        <f t="shared" si="143"/>
        <v>2019</v>
      </c>
      <c r="CK63" s="5" t="s">
        <v>32</v>
      </c>
      <c r="CL63" s="9">
        <f t="shared" si="57"/>
        <v>0.42899428650099819</v>
      </c>
      <c r="CM63" s="9">
        <f t="shared" si="58"/>
        <v>0.40209045744886773</v>
      </c>
      <c r="CN63" s="9">
        <f t="shared" si="59"/>
        <v>0.41825503355704702</v>
      </c>
      <c r="CO63" s="9">
        <f t="shared" si="60"/>
        <v>0.40180528691166995</v>
      </c>
      <c r="CP63" s="9">
        <f t="shared" si="61"/>
        <v>0.40274008013441909</v>
      </c>
      <c r="CQ63" s="9">
        <f t="shared" si="62"/>
        <v>0.42976346458864906</v>
      </c>
      <c r="CR63" s="9">
        <f t="shared" si="63"/>
        <v>0.41200581779717044</v>
      </c>
      <c r="CS63" s="9">
        <f t="shared" si="64"/>
        <v>0.46057201980637064</v>
      </c>
      <c r="CT63" s="9">
        <f t="shared" si="65"/>
        <v>0.43717993686425821</v>
      </c>
      <c r="CV63" s="5">
        <v>2019</v>
      </c>
      <c r="CW63" s="25" t="s">
        <v>37</v>
      </c>
      <c r="CX63" s="5">
        <f t="shared" si="144"/>
        <v>1.3371844244758235</v>
      </c>
      <c r="CZ63" s="5">
        <f t="shared" si="66"/>
        <v>2019</v>
      </c>
      <c r="DA63" s="30" t="s">
        <v>48</v>
      </c>
      <c r="DB63" s="9">
        <f t="shared" si="67"/>
        <v>0.57364447809825381</v>
      </c>
      <c r="DC63" s="9">
        <f t="shared" si="68"/>
        <v>0.53766909693098486</v>
      </c>
      <c r="DD63" s="9">
        <f t="shared" si="69"/>
        <v>0.5592841163310962</v>
      </c>
      <c r="DE63" s="9">
        <f t="shared" si="70"/>
        <v>0.53728777133032457</v>
      </c>
      <c r="DF63" s="9">
        <f t="shared" si="71"/>
        <v>0.53853776226789019</v>
      </c>
      <c r="DG63" s="9">
        <f t="shared" si="72"/>
        <v>0.57467301105670865</v>
      </c>
      <c r="DH63" s="9">
        <f t="shared" si="73"/>
        <v>0.55092776235180041</v>
      </c>
      <c r="DI63" s="9">
        <f t="shared" si="74"/>
        <v>0.61586973123444932</v>
      </c>
      <c r="DJ63" s="9">
        <f t="shared" si="75"/>
        <v>0.58459020226821001</v>
      </c>
      <c r="DL63" s="5">
        <f t="shared" si="76"/>
        <v>2019</v>
      </c>
      <c r="DM63" s="30" t="s">
        <v>32</v>
      </c>
      <c r="DN63" s="9">
        <f t="shared" si="77"/>
        <v>0.59276596070152898</v>
      </c>
      <c r="DO63" s="9">
        <f t="shared" si="78"/>
        <v>0.55559140016201769</v>
      </c>
      <c r="DP63" s="9">
        <f t="shared" si="79"/>
        <v>0.57792692020879943</v>
      </c>
      <c r="DQ63" s="9">
        <f t="shared" si="80"/>
        <v>0.55519736370800199</v>
      </c>
      <c r="DR63" s="9">
        <f t="shared" si="81"/>
        <v>0.5564890210101533</v>
      </c>
      <c r="DS63" s="9">
        <f t="shared" si="82"/>
        <v>0.59382877809193235</v>
      </c>
      <c r="DT63" s="9">
        <f t="shared" si="83"/>
        <v>0.56929202109686039</v>
      </c>
      <c r="DU63" s="9">
        <f t="shared" si="84"/>
        <v>0.63639872227559768</v>
      </c>
      <c r="DV63" s="9">
        <f t="shared" si="85"/>
        <v>0.60407654234381702</v>
      </c>
      <c r="DW63" s="9"/>
      <c r="DX63" s="5">
        <f t="shared" si="145"/>
        <v>2019</v>
      </c>
      <c r="DY63" s="35" t="s">
        <v>37</v>
      </c>
      <c r="DZ63" s="2">
        <f t="shared" si="146"/>
        <v>0.967741935483871</v>
      </c>
      <c r="EB63" s="5">
        <f t="shared" si="147"/>
        <v>2019</v>
      </c>
      <c r="EC63" s="30" t="s">
        <v>48</v>
      </c>
      <c r="ED63" s="9">
        <f t="shared" si="148"/>
        <v>0.57364447809825392</v>
      </c>
      <c r="EE63" s="9">
        <f t="shared" si="149"/>
        <v>0.53766909693098486</v>
      </c>
      <c r="EF63" s="9">
        <f t="shared" si="150"/>
        <v>0.5592841163310962</v>
      </c>
      <c r="EG63" s="9">
        <f t="shared" si="151"/>
        <v>0.53728777133032457</v>
      </c>
      <c r="EH63" s="9">
        <f t="shared" si="152"/>
        <v>0.5385377622678903</v>
      </c>
      <c r="EI63" s="9">
        <f t="shared" si="153"/>
        <v>0.57467301105670876</v>
      </c>
      <c r="EJ63" s="9">
        <f t="shared" si="154"/>
        <v>0.55092776235180041</v>
      </c>
      <c r="EK63" s="9">
        <f t="shared" si="155"/>
        <v>0.61586973123444944</v>
      </c>
      <c r="EL63" s="9">
        <f t="shared" si="156"/>
        <v>0.58459020226821001</v>
      </c>
      <c r="EN63" s="34">
        <v>2019</v>
      </c>
      <c r="EO63" s="30" t="s">
        <v>32</v>
      </c>
      <c r="EZ63" s="34">
        <v>2019</v>
      </c>
      <c r="FA63" s="35" t="s">
        <v>37</v>
      </c>
      <c r="FD63" s="34">
        <v>2019</v>
      </c>
      <c r="FE63" s="30" t="s">
        <v>48</v>
      </c>
      <c r="FF63" s="55">
        <f t="shared" si="86"/>
        <v>0.43816601233875496</v>
      </c>
      <c r="FG63" s="55">
        <f t="shared" si="87"/>
        <v>0.41686120189421733</v>
      </c>
      <c r="FH63" s="55">
        <f t="shared" si="88"/>
        <v>0.42973785990545765</v>
      </c>
      <c r="FI63" s="55">
        <f t="shared" si="89"/>
        <v>0.41663194733772185</v>
      </c>
      <c r="FJ63" s="55">
        <f t="shared" si="90"/>
        <v>0.41738317444947165</v>
      </c>
      <c r="FK63" s="55">
        <f t="shared" si="91"/>
        <v>0.43876583944680403</v>
      </c>
      <c r="FL63" s="55">
        <f t="shared" si="92"/>
        <v>0.4247871816220074</v>
      </c>
      <c r="FM63" s="55">
        <f t="shared" si="93"/>
        <v>0.46238070577790935</v>
      </c>
      <c r="FN63" s="55">
        <f t="shared" si="94"/>
        <v>0.4445234708392603</v>
      </c>
    </row>
    <row r="64" spans="1:170" x14ac:dyDescent="0.2">
      <c r="A64" s="66">
        <f>IAI_2020_smelting!A62</f>
        <v>40179</v>
      </c>
      <c r="B64" s="66">
        <f>IAI_2020_smelting!B62</f>
        <v>40544</v>
      </c>
      <c r="C64" s="5" t="str">
        <f>IAI_2020_smelting!C62</f>
        <v>AC</v>
      </c>
      <c r="D64" s="5">
        <f>IAI_2020_smelting!D62</f>
        <v>14619</v>
      </c>
      <c r="E64" s="5">
        <f>IAI_2020_smelting!E62</f>
        <v>15120</v>
      </c>
      <c r="F64" s="5">
        <f>IAI_2020_smelting!F62</f>
        <v>14899</v>
      </c>
      <c r="G64" s="5">
        <f>IAI_2020_smelting!G62</f>
        <v>15739</v>
      </c>
      <c r="H64" s="5">
        <f>IAI_2020_smelting!H62</f>
        <v>15838</v>
      </c>
      <c r="I64" s="5">
        <f>IAI_2020_smelting!I62</f>
        <v>14846</v>
      </c>
      <c r="J64" s="5">
        <f>IAI_2020_smelting!J62</f>
        <v>14758</v>
      </c>
      <c r="K64" s="5">
        <f>IAI_2020_smelting!K62</f>
        <v>13979</v>
      </c>
      <c r="L64" s="5">
        <f>IAI_2020_smelting!L62</f>
        <v>14777</v>
      </c>
      <c r="AC64" s="5">
        <v>2020</v>
      </c>
      <c r="AD64" s="5" t="s">
        <v>31</v>
      </c>
      <c r="AE64" s="5" t="s">
        <v>23</v>
      </c>
      <c r="AF64" s="18">
        <f t="shared" ref="AF64" si="167">R44</f>
        <v>14567</v>
      </c>
      <c r="AG64" s="18">
        <f t="shared" ref="AG64" si="168">S44</f>
        <v>15008</v>
      </c>
      <c r="AH64" s="18">
        <f t="shared" ref="AH64" si="169">T44</f>
        <v>14888</v>
      </c>
      <c r="AI64" s="18">
        <f t="shared" ref="AI64" si="170">U44</f>
        <v>17169</v>
      </c>
      <c r="AJ64" s="18">
        <f t="shared" ref="AJ64" si="171">V44</f>
        <v>15499</v>
      </c>
      <c r="AK64" s="18">
        <f t="shared" ref="AK64" si="172">W44</f>
        <v>14515</v>
      </c>
      <c r="AL64" s="18">
        <f t="shared" ref="AL64" si="173">X44</f>
        <v>15129</v>
      </c>
      <c r="AM64" s="18">
        <f t="shared" ref="AM64" si="174">Y44</f>
        <v>13543</v>
      </c>
      <c r="AN64" s="18">
        <f t="shared" ref="AN64" si="175">Z44</f>
        <v>14243</v>
      </c>
      <c r="AO64" s="18"/>
      <c r="AP64" s="5">
        <v>2020</v>
      </c>
      <c r="AQ64" s="56" t="s">
        <v>87</v>
      </c>
      <c r="AR64" s="53">
        <f t="shared" ref="AR64" si="176">AF64*0.0036</f>
        <v>52.441200000000002</v>
      </c>
      <c r="AS64" s="53">
        <f t="shared" ref="AS64" si="177">AG64*0.0036</f>
        <v>54.028799999999997</v>
      </c>
      <c r="AT64" s="53">
        <f t="shared" ref="AT64" si="178">AH64*0.0036</f>
        <v>53.596800000000002</v>
      </c>
      <c r="AU64" s="53">
        <f t="shared" ref="AU64" si="179">AI64*0.0036</f>
        <v>61.808399999999999</v>
      </c>
      <c r="AV64" s="53">
        <f t="shared" ref="AV64" si="180">AJ64*0.0036</f>
        <v>55.796399999999998</v>
      </c>
      <c r="AW64" s="53">
        <f t="shared" ref="AW64" si="181">AK64*0.0036</f>
        <v>52.253999999999998</v>
      </c>
      <c r="AX64" s="53">
        <f t="shared" ref="AX64" si="182">AL64*0.0036</f>
        <v>54.464399999999998</v>
      </c>
      <c r="AY64" s="53">
        <f t="shared" ref="AY64" si="183">AM64*0.0036</f>
        <v>48.754799999999996</v>
      </c>
      <c r="AZ64" s="53">
        <f t="shared" ref="AZ64" si="184">AN64*0.0036</f>
        <v>51.274799999999999</v>
      </c>
      <c r="BA64" s="18"/>
      <c r="BB64" s="29">
        <f>Balomenos_2011!$B$13</f>
        <v>0.8</v>
      </c>
      <c r="BC64" s="29">
        <f>Balomenos_2011!$B$16</f>
        <v>15.37</v>
      </c>
      <c r="BD64" s="23">
        <f>Balomenos_2011!$B$2</f>
        <v>30</v>
      </c>
      <c r="BE64" s="23">
        <f>Obaidat_2018!$X$6/1000</f>
        <v>22.435200000000002</v>
      </c>
      <c r="BF64" s="34">
        <f>ChemEnergy!$B$2</f>
        <v>31</v>
      </c>
      <c r="BG64" s="34"/>
      <c r="BH64" s="34">
        <v>2020</v>
      </c>
      <c r="BI64" s="53" t="s">
        <v>32</v>
      </c>
      <c r="BJ64" s="54">
        <f t="shared" ref="BJ64" si="185">$BE64/AR64</f>
        <v>0.42781629710990599</v>
      </c>
      <c r="BK64" s="54">
        <f t="shared" ref="BK64" si="186">$BE64/AS64</f>
        <v>0.41524520255863545</v>
      </c>
      <c r="BL64" s="54">
        <f t="shared" ref="BL64" si="187">$BE64/AT64</f>
        <v>0.41859215475550782</v>
      </c>
      <c r="BM64" s="54">
        <f t="shared" ref="BM64" si="188">$BE64/AU64</f>
        <v>0.36297978915487217</v>
      </c>
      <c r="BN64" s="54">
        <f t="shared" ref="BN64" si="189">$BE64/AV64</f>
        <v>0.40209045744886773</v>
      </c>
      <c r="BO64" s="54">
        <f t="shared" ref="BO64" si="190">$BE64/AW64</f>
        <v>0.42934894936272827</v>
      </c>
      <c r="BP64" s="54">
        <f t="shared" ref="BP64" si="191">$BE64/AX64</f>
        <v>0.41192411924119249</v>
      </c>
      <c r="BQ64" s="54">
        <f t="shared" ref="BQ64" si="192">$BE64/AY64</f>
        <v>0.46016392232149456</v>
      </c>
      <c r="BR64" s="54">
        <f t="shared" ref="BR64" si="193">$BE64/AZ64</f>
        <v>0.43754826932528262</v>
      </c>
      <c r="BS64" s="34"/>
      <c r="BT64" s="34">
        <v>2020</v>
      </c>
      <c r="BU64" s="36" t="s">
        <v>37</v>
      </c>
      <c r="BV64" s="48">
        <f>1-(298.15/Obaidat_2018!$W$9)</f>
        <v>0.75822081660787422</v>
      </c>
      <c r="BW64" s="34"/>
      <c r="BX64" s="34">
        <v>2020</v>
      </c>
      <c r="BY64" s="30" t="s">
        <v>48</v>
      </c>
      <c r="BZ64" s="54">
        <f t="shared" ref="BZ64" si="194">BJ64*$BV64</f>
        <v>0.32437922215282983</v>
      </c>
      <c r="CA64" s="54">
        <f t="shared" ref="CA64" si="195">BK64*$BV64</f>
        <v>0.3148475565765107</v>
      </c>
      <c r="CB64" s="54">
        <f t="shared" ref="CB64" si="196">BL64*$BV64</f>
        <v>0.31738528540437078</v>
      </c>
      <c r="CC64" s="54">
        <f t="shared" ref="CC64" si="197">BM64*$BV64</f>
        <v>0.27521883214516119</v>
      </c>
      <c r="CD64" s="54">
        <f t="shared" ref="CD64" si="198">BN64*$BV64</f>
        <v>0.30487335499711421</v>
      </c>
      <c r="CE64" s="54">
        <f t="shared" ref="CE64" si="199">BO64*$BV64</f>
        <v>0.32554131099554068</v>
      </c>
      <c r="CF64" s="54">
        <f t="shared" ref="CF64" si="200">BP64*$BV64</f>
        <v>0.31232944207153635</v>
      </c>
      <c r="CG64" s="54">
        <f t="shared" ref="CG64" si="201">BQ64*$BV64</f>
        <v>0.348905864956086</v>
      </c>
      <c r="CH64" s="54">
        <f t="shared" ref="CH64" si="202">BR64*$BV64</f>
        <v>0.33175820607317785</v>
      </c>
      <c r="CJ64" s="5">
        <f t="shared" ref="CJ64" si="203">AC64</f>
        <v>2020</v>
      </c>
      <c r="CK64" s="5" t="s">
        <v>32</v>
      </c>
      <c r="CL64" s="9">
        <f t="shared" ref="CL64" si="204">$BE64/AR64</f>
        <v>0.42781629710990599</v>
      </c>
      <c r="CM64" s="9">
        <f t="shared" ref="CM64" si="205">$BE64/AS64</f>
        <v>0.41524520255863545</v>
      </c>
      <c r="CN64" s="9">
        <f t="shared" ref="CN64" si="206">$BE64/AT64</f>
        <v>0.41859215475550782</v>
      </c>
      <c r="CO64" s="9">
        <f t="shared" ref="CO64" si="207">$BE64/AU64</f>
        <v>0.36297978915487217</v>
      </c>
      <c r="CP64" s="9">
        <f t="shared" ref="CP64" si="208">$BE64/AV64</f>
        <v>0.40209045744886773</v>
      </c>
      <c r="CQ64" s="9">
        <f t="shared" ref="CQ64" si="209">$BE64/AW64</f>
        <v>0.42934894936272827</v>
      </c>
      <c r="CR64" s="9">
        <f t="shared" ref="CR64" si="210">$BE64/AX64</f>
        <v>0.41192411924119249</v>
      </c>
      <c r="CS64" s="9">
        <f t="shared" ref="CS64" si="211">$BE64/AY64</f>
        <v>0.46016392232149456</v>
      </c>
      <c r="CT64" s="9">
        <f t="shared" ref="CT64" si="212">$BE64/AZ64</f>
        <v>0.43754826932528262</v>
      </c>
      <c r="CV64" s="5">
        <v>2020</v>
      </c>
      <c r="CW64" s="25" t="s">
        <v>37</v>
      </c>
      <c r="CX64" s="5">
        <f t="shared" ref="CX64" si="213">BD64/BE64</f>
        <v>1.3371844244758235</v>
      </c>
      <c r="CZ64" s="5">
        <f t="shared" ref="CZ64" si="214">CJ64</f>
        <v>2020</v>
      </c>
      <c r="DA64" s="30" t="s">
        <v>48</v>
      </c>
      <c r="DB64" s="9">
        <f t="shared" ref="DB64" si="215">CL64*$CX64</f>
        <v>0.5720692890322876</v>
      </c>
      <c r="DC64" s="9">
        <f t="shared" ref="DC64" si="216">CM64*$CX64</f>
        <v>0.55525941719971572</v>
      </c>
      <c r="DD64" s="9">
        <f t="shared" ref="DD64" si="217">CN64*$CX64</f>
        <v>0.55973490954683858</v>
      </c>
      <c r="DE64" s="9">
        <f t="shared" ref="DE64" si="218">CO64*$CX64</f>
        <v>0.48537092045741353</v>
      </c>
      <c r="DF64" s="9">
        <f t="shared" ref="DF64" si="219">CP64*$CX64</f>
        <v>0.53766909693098486</v>
      </c>
      <c r="DG64" s="9">
        <f t="shared" ref="DG64" si="220">CQ64*$CX64</f>
        <v>0.57411872775289929</v>
      </c>
      <c r="DH64" s="9">
        <f t="shared" ref="DH64" si="221">CR64*$CX64</f>
        <v>0.55081851631524448</v>
      </c>
      <c r="DI64" s="9">
        <f t="shared" ref="DI64" si="222">CS64*$CX64</f>
        <v>0.61532402963400523</v>
      </c>
      <c r="DJ64" s="9">
        <f t="shared" ref="DJ64" si="223">CT64*$CX64</f>
        <v>0.58508273069812067</v>
      </c>
      <c r="DL64" s="5">
        <f t="shared" ref="DL64" si="224">CZ64</f>
        <v>2020</v>
      </c>
      <c r="DM64" s="30" t="s">
        <v>32</v>
      </c>
      <c r="DN64" s="9">
        <f t="shared" ref="DN64" si="225">$BF64/AR64</f>
        <v>0.59113826533336378</v>
      </c>
      <c r="DO64" s="9">
        <f t="shared" ref="DO64" si="226">$BF64/AS64</f>
        <v>0.57376806443970629</v>
      </c>
      <c r="DP64" s="9">
        <f t="shared" ref="DP64" si="227">$BF64/AT64</f>
        <v>0.57839273986506656</v>
      </c>
      <c r="DQ64" s="9">
        <f t="shared" ref="DQ64" si="228">$BF64/AU64</f>
        <v>0.50154995113932732</v>
      </c>
      <c r="DR64" s="9">
        <f t="shared" ref="DR64" si="229">$BF64/AV64</f>
        <v>0.55559140016201769</v>
      </c>
      <c r="DS64" s="9">
        <f t="shared" ref="DS64" si="230">$BF64/AW64</f>
        <v>0.59325601867799593</v>
      </c>
      <c r="DT64" s="9">
        <f t="shared" ref="DT64" si="231">$BF64/AX64</f>
        <v>0.56917913352575267</v>
      </c>
      <c r="DU64" s="9">
        <f t="shared" ref="DU64" si="232">$BF64/AY64</f>
        <v>0.63583483062180546</v>
      </c>
      <c r="DV64" s="9">
        <f t="shared" ref="DV64" si="233">$BF64/AZ64</f>
        <v>0.60458548838805803</v>
      </c>
      <c r="DW64" s="9"/>
      <c r="DX64" s="5">
        <f t="shared" ref="DX64" si="234">CV64</f>
        <v>2020</v>
      </c>
      <c r="DY64" s="35" t="s">
        <v>37</v>
      </c>
      <c r="DZ64" s="2">
        <f t="shared" ref="DZ64" si="235">BD64/BF64</f>
        <v>0.967741935483871</v>
      </c>
      <c r="EB64" s="5">
        <f t="shared" ref="EB64" si="236">DX64</f>
        <v>2020</v>
      </c>
      <c r="EC64" s="30" t="s">
        <v>48</v>
      </c>
      <c r="ED64" s="9">
        <f t="shared" ref="ED64" si="237">DN64*$DZ64</f>
        <v>0.5720692890322876</v>
      </c>
      <c r="EE64" s="9">
        <f t="shared" ref="EE64" si="238">DO64*$DZ64</f>
        <v>0.55525941719971583</v>
      </c>
      <c r="EF64" s="9">
        <f t="shared" ref="EF64" si="239">DP64*$DZ64</f>
        <v>0.55973490954683858</v>
      </c>
      <c r="EG64" s="9">
        <f t="shared" ref="EG64" si="240">DQ64*$DZ64</f>
        <v>0.48537092045741353</v>
      </c>
      <c r="EH64" s="9">
        <f t="shared" ref="EH64" si="241">DR64*$DZ64</f>
        <v>0.53766909693098486</v>
      </c>
      <c r="EI64" s="9">
        <f t="shared" ref="EI64" si="242">DS64*$DZ64</f>
        <v>0.57411872775289929</v>
      </c>
      <c r="EJ64" s="9">
        <f t="shared" ref="EJ64" si="243">DT64*$DZ64</f>
        <v>0.55081851631524459</v>
      </c>
      <c r="EK64" s="9">
        <f t="shared" ref="EK64" si="244">DU64*$DZ64</f>
        <v>0.61532402963400534</v>
      </c>
      <c r="EL64" s="9">
        <f t="shared" ref="EL64" si="245">DV64*$DZ64</f>
        <v>0.58508273069812067</v>
      </c>
      <c r="EN64" s="34">
        <v>2020</v>
      </c>
      <c r="EO64" s="30" t="s">
        <v>32</v>
      </c>
      <c r="EZ64" s="34">
        <v>2020</v>
      </c>
      <c r="FA64" s="35" t="s">
        <v>37</v>
      </c>
      <c r="FD64" s="34">
        <v>2020</v>
      </c>
      <c r="FE64" s="30" t="s">
        <v>48</v>
      </c>
      <c r="FF64" s="55">
        <f t="shared" ref="FF64" si="246">$BD64/(AR64+$BB64+$BC64)</f>
        <v>0.43724639708968799</v>
      </c>
      <c r="FG64" s="55">
        <f t="shared" ref="FG64" si="247">$BD64/(AS64+$BB64+$BC64)</f>
        <v>0.42735773261081389</v>
      </c>
      <c r="FH64" s="55">
        <f t="shared" ref="FH64" si="248">$BD64/(AT64+$BB64+$BC64)</f>
        <v>0.43000395603639552</v>
      </c>
      <c r="FI64" s="55">
        <f t="shared" ref="FI64" si="249">$BD64/(AU64+$BB64+$BC64)</f>
        <v>0.38472192299405994</v>
      </c>
      <c r="FJ64" s="55">
        <f t="shared" ref="FJ64" si="250">$BD64/(AV64+$BB64+$BC64)</f>
        <v>0.41686120189421733</v>
      </c>
      <c r="FK64" s="55">
        <f t="shared" ref="FK64" si="251">$BD64/(AW64+$BB64+$BC64)</f>
        <v>0.43844265170115754</v>
      </c>
      <c r="FL64" s="55">
        <f t="shared" ref="FL64" si="252">$BD64/(AX64+$BB64+$BC64)</f>
        <v>0.42472223166049405</v>
      </c>
      <c r="FM64" s="55">
        <f t="shared" ref="FM64" si="253">$BD64/(AY64+$BB64+$BC64)</f>
        <v>0.4620730445068757</v>
      </c>
      <c r="FN64" s="55">
        <f t="shared" ref="FN64" si="254">$BD64/(AZ64+$BB64+$BC64)</f>
        <v>0.44480819870471849</v>
      </c>
    </row>
    <row r="65" spans="1:142" x14ac:dyDescent="0.2">
      <c r="A65" s="66">
        <f>IAI_2020_smelting!A63</f>
        <v>40179</v>
      </c>
      <c r="B65" s="66">
        <f>IAI_2020_smelting!B63</f>
        <v>40544</v>
      </c>
      <c r="C65" s="5" t="str">
        <f>IAI_2020_smelting!C63</f>
        <v>DC</v>
      </c>
      <c r="D65" s="5">
        <f>IAI_2020_smelting!D63</f>
        <v>13866</v>
      </c>
      <c r="E65" s="5">
        <f>IAI_2020_smelting!E63</f>
        <v>14455</v>
      </c>
      <c r="F65" s="5">
        <f>IAI_2020_smelting!F63</f>
        <v>14070</v>
      </c>
      <c r="G65" s="5">
        <f>IAI_2020_smelting!G63</f>
        <v>14591</v>
      </c>
      <c r="H65" s="5">
        <f>IAI_2020_smelting!H63</f>
        <v>14666</v>
      </c>
      <c r="I65" s="5">
        <f>IAI_2020_smelting!I63</f>
        <v>14015</v>
      </c>
      <c r="J65" s="5">
        <f>IAI_2020_smelting!J63</f>
        <v>13963</v>
      </c>
      <c r="K65" s="5">
        <f>IAI_2020_smelting!K63</f>
        <v>13084</v>
      </c>
      <c r="L65" s="5">
        <f>IAI_2020_smelting!L63</f>
        <v>13858</v>
      </c>
      <c r="ED65" s="9"/>
      <c r="EE65" s="9"/>
      <c r="EF65" s="9"/>
      <c r="EG65" s="9"/>
      <c r="EH65" s="9"/>
      <c r="EI65" s="9"/>
      <c r="EJ65" s="9"/>
      <c r="EK65" s="9"/>
      <c r="EL65" s="9"/>
    </row>
    <row r="66" spans="1:142" x14ac:dyDescent="0.2">
      <c r="A66" s="66">
        <f>IAI_2020_smelting!A64</f>
        <v>40544</v>
      </c>
      <c r="B66" s="66">
        <f>IAI_2020_smelting!B64</f>
        <v>40909</v>
      </c>
      <c r="C66" s="5" t="str">
        <f>IAI_2020_smelting!C64</f>
        <v>AC</v>
      </c>
      <c r="D66" s="5">
        <f>IAI_2020_smelting!D64</f>
        <v>14433</v>
      </c>
      <c r="E66" s="5">
        <f>IAI_2020_smelting!E64</f>
        <v>15409</v>
      </c>
      <c r="F66" s="5">
        <f>IAI_2020_smelting!F64</f>
        <v>14756</v>
      </c>
      <c r="G66" s="5">
        <f>IAI_2020_smelting!G64</f>
        <v>16075</v>
      </c>
      <c r="H66" s="5">
        <f>IAI_2020_smelting!H64</f>
        <v>15645</v>
      </c>
      <c r="I66" s="5">
        <f>IAI_2020_smelting!I64</f>
        <v>15003</v>
      </c>
      <c r="J66" s="5">
        <f>IAI_2020_smelting!J64</f>
        <v>14654</v>
      </c>
      <c r="K66" s="5">
        <f>IAI_2020_smelting!K64</f>
        <v>13913</v>
      </c>
      <c r="L66" s="5">
        <f>IAI_2020_smelting!L64</f>
        <v>14711</v>
      </c>
      <c r="ED66" s="9"/>
      <c r="EE66" s="9"/>
      <c r="EF66" s="9"/>
      <c r="EG66" s="9"/>
      <c r="EH66" s="9"/>
      <c r="EI66" s="9"/>
      <c r="EJ66" s="9"/>
      <c r="EK66" s="9"/>
      <c r="EL66" s="9"/>
    </row>
    <row r="67" spans="1:142" x14ac:dyDescent="0.2">
      <c r="A67" s="66">
        <f>IAI_2020_smelting!A65</f>
        <v>40544</v>
      </c>
      <c r="B67" s="66">
        <f>IAI_2020_smelting!B65</f>
        <v>40909</v>
      </c>
      <c r="C67" s="5" t="str">
        <f>IAI_2020_smelting!C65</f>
        <v>DC</v>
      </c>
      <c r="D67" s="5">
        <f>IAI_2020_smelting!D65</f>
        <v>13807</v>
      </c>
      <c r="E67" s="5">
        <f>IAI_2020_smelting!E65</f>
        <v>14592</v>
      </c>
      <c r="F67" s="5">
        <f>IAI_2020_smelting!F65</f>
        <v>13983</v>
      </c>
      <c r="G67" s="5">
        <f>IAI_2020_smelting!G65</f>
        <v>14973</v>
      </c>
      <c r="H67" s="5">
        <f>IAI_2020_smelting!H65</f>
        <v>14648</v>
      </c>
      <c r="I67" s="5">
        <f>IAI_2020_smelting!I65</f>
        <v>14074</v>
      </c>
      <c r="J67" s="5">
        <f>IAI_2020_smelting!J65</f>
        <v>13947</v>
      </c>
      <c r="K67" s="5">
        <f>IAI_2020_smelting!K65</f>
        <v>13082</v>
      </c>
      <c r="L67" s="5">
        <f>IAI_2020_smelting!L65</f>
        <v>13854</v>
      </c>
    </row>
    <row r="68" spans="1:142" x14ac:dyDescent="0.2">
      <c r="A68" s="66">
        <f>IAI_2020_smelting!A66</f>
        <v>40909</v>
      </c>
      <c r="B68" s="66">
        <f>IAI_2020_smelting!B66</f>
        <v>41275</v>
      </c>
      <c r="C68" s="5" t="str">
        <f>IAI_2020_smelting!C66</f>
        <v>AC</v>
      </c>
      <c r="D68" s="5">
        <f>IAI_2020_smelting!D66</f>
        <v>14774</v>
      </c>
      <c r="E68" s="5">
        <f>IAI_2020_smelting!E66</f>
        <v>15458</v>
      </c>
      <c r="F68" s="5">
        <f>IAI_2020_smelting!F66</f>
        <v>14939</v>
      </c>
      <c r="G68" s="5">
        <f>IAI_2020_smelting!G66</f>
        <v>15912</v>
      </c>
      <c r="H68" s="5">
        <f>IAI_2020_smelting!H66</f>
        <v>15699</v>
      </c>
      <c r="I68" s="5">
        <f>IAI_2020_smelting!I66</f>
        <v>14911</v>
      </c>
      <c r="J68" s="5">
        <f>IAI_2020_smelting!J66</f>
        <v>14480</v>
      </c>
      <c r="K68" s="5">
        <f>IAI_2020_smelting!K66</f>
        <v>13844</v>
      </c>
      <c r="L68" s="5">
        <f>IAI_2020_smelting!L66</f>
        <v>14638</v>
      </c>
    </row>
    <row r="69" spans="1:142" x14ac:dyDescent="0.2">
      <c r="A69" s="66">
        <f>IAI_2020_smelting!A67</f>
        <v>40909</v>
      </c>
      <c r="B69" s="66">
        <f>IAI_2020_smelting!B67</f>
        <v>41275</v>
      </c>
      <c r="C69" s="5" t="str">
        <f>IAI_2020_smelting!C67</f>
        <v>DC</v>
      </c>
      <c r="D69" s="5">
        <f>IAI_2020_smelting!D67</f>
        <v>13968</v>
      </c>
      <c r="E69" s="5">
        <f>IAI_2020_smelting!E67</f>
        <v>14540</v>
      </c>
      <c r="F69" s="5">
        <f>IAI_2020_smelting!F67</f>
        <v>14103</v>
      </c>
      <c r="G69" s="5">
        <f>IAI_2020_smelting!G67</f>
        <v>14688</v>
      </c>
      <c r="H69" s="5">
        <f>IAI_2020_smelting!H67</f>
        <v>14673</v>
      </c>
      <c r="I69" s="5">
        <f>IAI_2020_smelting!I67</f>
        <v>13991</v>
      </c>
      <c r="J69" s="5">
        <f>IAI_2020_smelting!J67</f>
        <v>13826</v>
      </c>
      <c r="K69" s="5">
        <f>IAI_2020_smelting!K67</f>
        <v>13014</v>
      </c>
      <c r="L69" s="5">
        <f>IAI_2020_smelting!L67</f>
        <v>13757</v>
      </c>
    </row>
    <row r="70" spans="1:142" x14ac:dyDescent="0.2">
      <c r="A70" s="66">
        <f>IAI_2020_smelting!A68</f>
        <v>41275</v>
      </c>
      <c r="B70" s="66">
        <f>IAI_2020_smelting!B68</f>
        <v>41640</v>
      </c>
      <c r="C70" s="5" t="str">
        <f>IAI_2020_smelting!C68</f>
        <v>DC</v>
      </c>
      <c r="D70" s="5">
        <f>IAI_2020_smelting!D68</f>
        <v>15028</v>
      </c>
      <c r="E70" s="5">
        <f>IAI_2020_smelting!E68</f>
        <v>14373</v>
      </c>
      <c r="F70" s="5">
        <f>IAI_2020_smelting!F68</f>
        <v>14003</v>
      </c>
      <c r="G70" s="5">
        <f>IAI_2020_smelting!G68</f>
        <v>14443</v>
      </c>
      <c r="H70" s="5">
        <f>IAI_2020_smelting!H68</f>
        <v>14579</v>
      </c>
      <c r="I70" s="5">
        <f>IAI_2020_smelting!I68</f>
        <v>13965</v>
      </c>
      <c r="J70" s="5">
        <f>IAI_2020_smelting!J68</f>
        <v>13962</v>
      </c>
      <c r="K70" s="5">
        <f>IAI_2020_smelting!K68</f>
        <v>12969</v>
      </c>
      <c r="L70" s="5">
        <f>IAI_2020_smelting!L68</f>
        <v>13706</v>
      </c>
    </row>
    <row r="71" spans="1:142" x14ac:dyDescent="0.2">
      <c r="A71" s="66">
        <f>IAI_2020_smelting!A69</f>
        <v>41275</v>
      </c>
      <c r="B71" s="66">
        <f>IAI_2020_smelting!B69</f>
        <v>41640</v>
      </c>
      <c r="C71" s="5" t="str">
        <f>IAI_2020_smelting!C69</f>
        <v>AC</v>
      </c>
      <c r="D71" s="5">
        <f>IAI_2020_smelting!D69</f>
        <v>15534</v>
      </c>
      <c r="E71" s="5">
        <f>IAI_2020_smelting!E69</f>
        <v>15584</v>
      </c>
      <c r="F71" s="5">
        <f>IAI_2020_smelting!F69</f>
        <v>14749</v>
      </c>
      <c r="G71" s="5">
        <f>IAI_2020_smelting!G69</f>
        <v>15694</v>
      </c>
      <c r="H71" s="5">
        <f>IAI_2020_smelting!H69</f>
        <v>15528</v>
      </c>
      <c r="I71" s="5">
        <f>IAI_2020_smelting!I69</f>
        <v>14643</v>
      </c>
      <c r="J71" s="5">
        <f>IAI_2020_smelting!J69</f>
        <v>14817</v>
      </c>
      <c r="K71" s="5">
        <f>IAI_2020_smelting!K69</f>
        <v>13740</v>
      </c>
      <c r="L71" s="5">
        <f>IAI_2020_smelting!L69</f>
        <v>14561</v>
      </c>
    </row>
    <row r="72" spans="1:142" x14ac:dyDescent="0.2">
      <c r="A72" s="66">
        <f>IAI_2020_smelting!A70</f>
        <v>41640</v>
      </c>
      <c r="B72" s="66">
        <f>IAI_2020_smelting!B70</f>
        <v>42005</v>
      </c>
      <c r="C72" s="5" t="str">
        <f>IAI_2020_smelting!C70</f>
        <v>DC</v>
      </c>
      <c r="D72" s="5">
        <f>IAI_2020_smelting!D70</f>
        <v>13706</v>
      </c>
      <c r="E72" s="5">
        <f>IAI_2020_smelting!E70</f>
        <v>13706</v>
      </c>
      <c r="F72" s="5">
        <f>IAI_2020_smelting!F70</f>
        <v>13949</v>
      </c>
      <c r="G72" s="5">
        <f>IAI_2020_smelting!G70</f>
        <v>14236</v>
      </c>
      <c r="H72" s="5">
        <f>IAI_2020_smelting!H70</f>
        <v>14452</v>
      </c>
      <c r="I72" s="5">
        <f>IAI_2020_smelting!I70</f>
        <v>13940</v>
      </c>
      <c r="J72" s="5">
        <f>IAI_2020_smelting!J70</f>
        <v>13799</v>
      </c>
      <c r="K72" s="5">
        <f>IAI_2020_smelting!K70</f>
        <v>12870</v>
      </c>
      <c r="L72" s="5">
        <f>IAI_2020_smelting!L70</f>
        <v>13467</v>
      </c>
    </row>
    <row r="73" spans="1:142" x14ac:dyDescent="0.2">
      <c r="A73" s="66">
        <f>IAI_2020_smelting!A71</f>
        <v>41640</v>
      </c>
      <c r="B73" s="66">
        <f>IAI_2020_smelting!B71</f>
        <v>42005</v>
      </c>
      <c r="C73" s="5" t="str">
        <f>IAI_2020_smelting!C71</f>
        <v>AC</v>
      </c>
      <c r="D73" s="5">
        <f>IAI_2020_smelting!D71</f>
        <v>14569</v>
      </c>
      <c r="E73" s="5">
        <f>IAI_2020_smelting!E71</f>
        <v>14933</v>
      </c>
      <c r="F73" s="5">
        <f>IAI_2020_smelting!F71</f>
        <v>14766</v>
      </c>
      <c r="G73" s="5">
        <f>IAI_2020_smelting!G71</f>
        <v>15038</v>
      </c>
      <c r="H73" s="5">
        <f>IAI_2020_smelting!H71</f>
        <v>15494</v>
      </c>
      <c r="I73" s="5">
        <f>IAI_2020_smelting!I71</f>
        <v>14770</v>
      </c>
      <c r="J73" s="5">
        <f>IAI_2020_smelting!J71</f>
        <v>14889</v>
      </c>
      <c r="K73" s="5">
        <f>IAI_2020_smelting!K71</f>
        <v>13596</v>
      </c>
      <c r="L73" s="5">
        <f>IAI_2020_smelting!L71</f>
        <v>14292</v>
      </c>
    </row>
    <row r="74" spans="1:142" x14ac:dyDescent="0.2">
      <c r="A74" s="66">
        <f>IAI_2020_smelting!A72</f>
        <v>42005</v>
      </c>
      <c r="B74" s="66">
        <f>IAI_2020_smelting!B72</f>
        <v>42370</v>
      </c>
      <c r="C74" s="5" t="str">
        <f>IAI_2020_smelting!C72</f>
        <v>DC</v>
      </c>
      <c r="D74" s="5">
        <f>IAI_2020_smelting!D72</f>
        <v>13714</v>
      </c>
      <c r="E74" s="5">
        <f>IAI_2020_smelting!E72</f>
        <v>13772</v>
      </c>
      <c r="F74" s="5">
        <f>IAI_2020_smelting!F72</f>
        <v>13928</v>
      </c>
      <c r="G74" s="5">
        <f>IAI_2020_smelting!G72</f>
        <v>14607</v>
      </c>
      <c r="H74" s="5">
        <f>IAI_2020_smelting!H72</f>
        <v>14444</v>
      </c>
      <c r="I74" s="5">
        <f>IAI_2020_smelting!I72</f>
        <v>13990</v>
      </c>
      <c r="J74" s="5">
        <f>IAI_2020_smelting!J72</f>
        <v>13681</v>
      </c>
      <c r="K74" s="5">
        <f>IAI_2020_smelting!K72</f>
        <v>12875</v>
      </c>
      <c r="L74" s="5">
        <f>IAI_2020_smelting!L72</f>
        <v>13403</v>
      </c>
    </row>
    <row r="75" spans="1:142" x14ac:dyDescent="0.2">
      <c r="A75" s="66">
        <f>IAI_2020_smelting!A73</f>
        <v>42005</v>
      </c>
      <c r="B75" s="66">
        <f>IAI_2020_smelting!B73</f>
        <v>42370</v>
      </c>
      <c r="C75" s="5" t="str">
        <f>IAI_2020_smelting!C73</f>
        <v>AC</v>
      </c>
      <c r="D75" s="5">
        <f>IAI_2020_smelting!D73</f>
        <v>14550</v>
      </c>
      <c r="E75" s="5">
        <f>IAI_2020_smelting!E73</f>
        <v>15130</v>
      </c>
      <c r="F75" s="5">
        <f>IAI_2020_smelting!F73</f>
        <v>14891</v>
      </c>
      <c r="G75" s="5">
        <f>IAI_2020_smelting!G73</f>
        <v>15751</v>
      </c>
      <c r="H75" s="5">
        <f>IAI_2020_smelting!H73</f>
        <v>15522</v>
      </c>
      <c r="I75" s="5">
        <f>IAI_2020_smelting!I73</f>
        <v>14667</v>
      </c>
      <c r="J75" s="5">
        <f>IAI_2020_smelting!J73</f>
        <v>14497</v>
      </c>
      <c r="K75" s="5">
        <f>IAI_2020_smelting!K73</f>
        <v>13562</v>
      </c>
      <c r="L75" s="5">
        <f>IAI_2020_smelting!L73</f>
        <v>14239</v>
      </c>
    </row>
    <row r="76" spans="1:142" x14ac:dyDescent="0.2">
      <c r="A76" s="66">
        <f>IAI_2020_smelting!A74</f>
        <v>42370</v>
      </c>
      <c r="B76" s="66">
        <f>IAI_2020_smelting!B74</f>
        <v>42736</v>
      </c>
      <c r="C76" s="5" t="str">
        <f>IAI_2020_smelting!C74</f>
        <v>DC</v>
      </c>
      <c r="D76" s="5">
        <f>IAI_2020_smelting!D74</f>
        <v>13437</v>
      </c>
      <c r="E76" s="5">
        <f>IAI_2020_smelting!E74</f>
        <v>13589</v>
      </c>
      <c r="F76" s="5">
        <f>IAI_2020_smelting!F74</f>
        <v>13789</v>
      </c>
      <c r="G76" s="5">
        <f>IAI_2020_smelting!G74</f>
        <v>14630</v>
      </c>
      <c r="H76" s="5">
        <f>IAI_2020_smelting!H74</f>
        <v>14371</v>
      </c>
      <c r="I76" s="5">
        <f>IAI_2020_smelting!I74</f>
        <v>13740</v>
      </c>
      <c r="J76" s="5">
        <f>IAI_2020_smelting!J74</f>
        <v>13664</v>
      </c>
      <c r="K76" s="5">
        <f>IAI_2020_smelting!K74</f>
        <v>12908</v>
      </c>
      <c r="L76" s="5">
        <f>IAI_2020_smelting!L74</f>
        <v>13374</v>
      </c>
    </row>
    <row r="77" spans="1:142" x14ac:dyDescent="0.2">
      <c r="A77" s="66">
        <f>IAI_2020_smelting!A75</f>
        <v>42370</v>
      </c>
      <c r="B77" s="66">
        <f>IAI_2020_smelting!B75</f>
        <v>42736</v>
      </c>
      <c r="C77" s="5" t="str">
        <f>IAI_2020_smelting!C75</f>
        <v>AC</v>
      </c>
      <c r="D77" s="5">
        <f>IAI_2020_smelting!D75</f>
        <v>14280</v>
      </c>
      <c r="E77" s="5">
        <f>IAI_2020_smelting!E75</f>
        <v>15613</v>
      </c>
      <c r="F77" s="5">
        <f>IAI_2020_smelting!F75</f>
        <v>14767</v>
      </c>
      <c r="G77" s="5">
        <f>IAI_2020_smelting!G75</f>
        <v>15944</v>
      </c>
      <c r="H77" s="5">
        <f>IAI_2020_smelting!H75</f>
        <v>15513</v>
      </c>
      <c r="I77" s="5">
        <f>IAI_2020_smelting!I75</f>
        <v>14613</v>
      </c>
      <c r="J77" s="5">
        <f>IAI_2020_smelting!J75</f>
        <v>14868</v>
      </c>
      <c r="K77" s="5">
        <f>IAI_2020_smelting!K75</f>
        <v>13599</v>
      </c>
      <c r="L77" s="5">
        <f>IAI_2020_smelting!L75</f>
        <v>14305</v>
      </c>
    </row>
    <row r="78" spans="1:142" x14ac:dyDescent="0.2">
      <c r="A78" s="66">
        <f>IAI_2020_smelting!A76</f>
        <v>42736</v>
      </c>
      <c r="B78" s="66">
        <f>IAI_2020_smelting!B76</f>
        <v>43101</v>
      </c>
      <c r="C78" s="5" t="str">
        <f>IAI_2020_smelting!C76</f>
        <v>DC</v>
      </c>
      <c r="D78" s="5">
        <f>IAI_2020_smelting!D76</f>
        <v>13591</v>
      </c>
      <c r="E78" s="5">
        <f>IAI_2020_smelting!E76</f>
        <v>13761</v>
      </c>
      <c r="F78" s="5">
        <f>IAI_2020_smelting!F76</f>
        <v>13672</v>
      </c>
      <c r="G78" s="5">
        <f>IAI_2020_smelting!G76</f>
        <v>14375</v>
      </c>
      <c r="H78" s="5">
        <f>IAI_2020_smelting!H76</f>
        <v>14352</v>
      </c>
      <c r="I78" s="5">
        <f>IAI_2020_smelting!I76</f>
        <v>13743</v>
      </c>
      <c r="J78" s="5">
        <f>IAI_2020_smelting!J76</f>
        <v>13826</v>
      </c>
      <c r="K78" s="5">
        <f>IAI_2020_smelting!K76</f>
        <v>12911</v>
      </c>
      <c r="L78" s="5">
        <f>IAI_2020_smelting!L76</f>
        <v>13360</v>
      </c>
    </row>
    <row r="79" spans="1:142" x14ac:dyDescent="0.2">
      <c r="A79" s="66">
        <f>IAI_2020_smelting!A77</f>
        <v>42736</v>
      </c>
      <c r="B79" s="66">
        <f>IAI_2020_smelting!B77</f>
        <v>43101</v>
      </c>
      <c r="C79" s="5" t="str">
        <f>IAI_2020_smelting!C77</f>
        <v>AC</v>
      </c>
      <c r="D79" s="5">
        <f>IAI_2020_smelting!D77</f>
        <v>13892</v>
      </c>
      <c r="E79" s="5">
        <f>IAI_2020_smelting!E77</f>
        <v>14738</v>
      </c>
      <c r="F79" s="5">
        <f>IAI_2020_smelting!F77</f>
        <v>14751</v>
      </c>
      <c r="G79" s="5">
        <f>IAI_2020_smelting!G77</f>
        <v>15159</v>
      </c>
      <c r="H79" s="5">
        <f>IAI_2020_smelting!H77</f>
        <v>15141</v>
      </c>
      <c r="I79" s="5">
        <f>IAI_2020_smelting!I77</f>
        <v>14624</v>
      </c>
      <c r="J79" s="5">
        <f>IAI_2020_smelting!J77</f>
        <v>15252</v>
      </c>
      <c r="K79" s="5">
        <f>IAI_2020_smelting!K77</f>
        <v>13579</v>
      </c>
      <c r="L79" s="5">
        <f>IAI_2020_smelting!L77</f>
        <v>14161</v>
      </c>
    </row>
    <row r="80" spans="1:142" x14ac:dyDescent="0.2">
      <c r="A80" s="66">
        <f>IAI_2020_smelting!A78</f>
        <v>43101</v>
      </c>
      <c r="B80" s="66">
        <f>IAI_2020_smelting!B78</f>
        <v>43466</v>
      </c>
      <c r="C80" s="5" t="str">
        <f>IAI_2020_smelting!C78</f>
        <v>DC</v>
      </c>
      <c r="D80" s="5">
        <f>IAI_2020_smelting!D78</f>
        <v>13704</v>
      </c>
      <c r="E80" s="5">
        <f>IAI_2020_smelting!E78</f>
        <v>13931</v>
      </c>
      <c r="F80" s="5">
        <f>IAI_2020_smelting!F78</f>
        <v>13633</v>
      </c>
      <c r="G80" s="5">
        <f>IAI_2020_smelting!G78</f>
        <v>14317</v>
      </c>
      <c r="H80" s="5">
        <f>IAI_2020_smelting!H78</f>
        <v>14384</v>
      </c>
      <c r="I80" s="5">
        <f>IAI_2020_smelting!I78</f>
        <v>13622</v>
      </c>
      <c r="J80" s="5">
        <f>IAI_2020_smelting!J78</f>
        <v>13738</v>
      </c>
      <c r="K80" s="5">
        <f>IAI_2020_smelting!K78</f>
        <v>12900</v>
      </c>
      <c r="L80" s="5">
        <f>IAI_2020_smelting!L78</f>
        <v>13352</v>
      </c>
    </row>
    <row r="81" spans="1:12" x14ac:dyDescent="0.2">
      <c r="A81" s="66">
        <f>IAI_2020_smelting!A79</f>
        <v>43101</v>
      </c>
      <c r="B81" s="66">
        <f>IAI_2020_smelting!B79</f>
        <v>43466</v>
      </c>
      <c r="C81" s="5" t="str">
        <f>IAI_2020_smelting!C79</f>
        <v>AC</v>
      </c>
      <c r="D81" s="5">
        <f>IAI_2020_smelting!D79</f>
        <v>14512</v>
      </c>
      <c r="E81" s="5">
        <f>IAI_2020_smelting!E79</f>
        <v>14927</v>
      </c>
      <c r="F81" s="5">
        <f>IAI_2020_smelting!F79</f>
        <v>14914</v>
      </c>
      <c r="G81" s="5">
        <f>IAI_2020_smelting!G79</f>
        <v>15919</v>
      </c>
      <c r="H81" s="5">
        <f>IAI_2020_smelting!H79</f>
        <v>15468</v>
      </c>
      <c r="I81" s="5">
        <f>IAI_2020_smelting!I79</f>
        <v>14517</v>
      </c>
      <c r="J81" s="5">
        <f>IAI_2020_smelting!J79</f>
        <v>15094</v>
      </c>
      <c r="K81" s="5">
        <f>IAI_2020_smelting!K79</f>
        <v>13555</v>
      </c>
      <c r="L81" s="5">
        <f>IAI_2020_smelting!L79</f>
        <v>14221</v>
      </c>
    </row>
    <row r="82" spans="1:12" x14ac:dyDescent="0.2">
      <c r="A82" s="66">
        <f>IAI_2020_smelting!A80</f>
        <v>43466</v>
      </c>
      <c r="B82" s="66">
        <f>IAI_2020_smelting!B80</f>
        <v>43831</v>
      </c>
      <c r="C82" s="5" t="str">
        <f>IAI_2020_smelting!C80</f>
        <v>DC</v>
      </c>
      <c r="D82" s="5">
        <f>IAI_2020_smelting!D80</f>
        <v>13775</v>
      </c>
      <c r="E82" s="5">
        <f>IAI_2020_smelting!E80</f>
        <v>14035</v>
      </c>
      <c r="F82" s="5">
        <f>IAI_2020_smelting!F80</f>
        <v>13614</v>
      </c>
      <c r="G82" s="5">
        <f>IAI_2020_smelting!G80</f>
        <v>14481</v>
      </c>
      <c r="H82" s="5">
        <f>IAI_2020_smelting!H80</f>
        <v>14336</v>
      </c>
      <c r="I82" s="5">
        <f>IAI_2020_smelting!I80</f>
        <v>13628</v>
      </c>
      <c r="J82" s="5">
        <f>IAI_2020_smelting!J80</f>
        <v>13720</v>
      </c>
      <c r="K82" s="5">
        <f>IAI_2020_smelting!K80</f>
        <v>12881</v>
      </c>
      <c r="L82" s="5">
        <f>IAI_2020_smelting!L80</f>
        <v>13354</v>
      </c>
    </row>
    <row r="83" spans="1:12" x14ac:dyDescent="0.2">
      <c r="A83" s="66">
        <f>IAI_2020_smelting!A81</f>
        <v>43466</v>
      </c>
      <c r="B83" s="66">
        <f>IAI_2020_smelting!B81</f>
        <v>43831</v>
      </c>
      <c r="C83" s="5" t="str">
        <f>IAI_2020_smelting!C81</f>
        <v>AC</v>
      </c>
      <c r="D83" s="5">
        <f>IAI_2020_smelting!D81</f>
        <v>14527</v>
      </c>
      <c r="E83" s="5">
        <f>IAI_2020_smelting!E81</f>
        <v>15499</v>
      </c>
      <c r="F83" s="5">
        <f>IAI_2020_smelting!F81</f>
        <v>14900</v>
      </c>
      <c r="G83" s="5">
        <f>IAI_2020_smelting!G81</f>
        <v>15510</v>
      </c>
      <c r="H83" s="5">
        <f>IAI_2020_smelting!H81</f>
        <v>15474</v>
      </c>
      <c r="I83" s="5">
        <f>IAI_2020_smelting!I81</f>
        <v>14501</v>
      </c>
      <c r="J83" s="5">
        <f>IAI_2020_smelting!J81</f>
        <v>15126</v>
      </c>
      <c r="K83" s="5">
        <f>IAI_2020_smelting!K81</f>
        <v>13531</v>
      </c>
      <c r="L83" s="5">
        <f>IAI_2020_smelting!L81</f>
        <v>14255</v>
      </c>
    </row>
    <row r="84" spans="1:12" x14ac:dyDescent="0.2">
      <c r="A84" s="66">
        <f>IAI_2020_smelting!A82</f>
        <v>43831</v>
      </c>
      <c r="B84" s="66">
        <f>IAI_2020_smelting!B82</f>
        <v>44197</v>
      </c>
      <c r="C84" s="5" t="str">
        <f>IAI_2020_smelting!C82</f>
        <v>DC</v>
      </c>
      <c r="D84" s="5">
        <f>IAI_2020_smelting!D82</f>
        <v>13786</v>
      </c>
      <c r="E84" s="5">
        <f>IAI_2020_smelting!E82</f>
        <v>14040</v>
      </c>
      <c r="F84" s="5">
        <f>IAI_2020_smelting!F82</f>
        <v>13626</v>
      </c>
      <c r="G84" s="5">
        <f>IAI_2020_smelting!G82</f>
        <v>14685</v>
      </c>
      <c r="H84" s="5">
        <f>IAI_2020_smelting!H82</f>
        <v>14015</v>
      </c>
      <c r="I84" s="5">
        <f>IAI_2020_smelting!I82</f>
        <v>13665</v>
      </c>
      <c r="J84" s="5">
        <f>IAI_2020_smelting!J82</f>
        <v>13745</v>
      </c>
      <c r="K84" s="5">
        <f>IAI_2020_smelting!K82</f>
        <v>12837</v>
      </c>
      <c r="L84" s="5">
        <f>IAI_2020_smelting!L82</f>
        <v>13283</v>
      </c>
    </row>
    <row r="85" spans="1:12" x14ac:dyDescent="0.2">
      <c r="A85" s="66">
        <f>IAI_2020_smelting!A83</f>
        <v>43831</v>
      </c>
      <c r="B85" s="66">
        <f>IAI_2020_smelting!B83</f>
        <v>44197</v>
      </c>
      <c r="C85" s="5" t="str">
        <f>IAI_2020_smelting!C83</f>
        <v>AC</v>
      </c>
      <c r="D85" s="5">
        <f>IAI_2020_smelting!D83</f>
        <v>14567</v>
      </c>
      <c r="E85" s="5">
        <f>IAI_2020_smelting!E83</f>
        <v>15008</v>
      </c>
      <c r="F85" s="5">
        <f>IAI_2020_smelting!F83</f>
        <v>14888</v>
      </c>
      <c r="G85" s="5">
        <f>IAI_2020_smelting!G83</f>
        <v>17169</v>
      </c>
      <c r="H85" s="5">
        <f>IAI_2020_smelting!H83</f>
        <v>15499</v>
      </c>
      <c r="I85" s="5">
        <f>IAI_2020_smelting!I83</f>
        <v>14515</v>
      </c>
      <c r="J85" s="5">
        <f>IAI_2020_smelting!J83</f>
        <v>15129</v>
      </c>
      <c r="K85" s="5">
        <f>IAI_2020_smelting!K83</f>
        <v>13543</v>
      </c>
      <c r="L85" s="5">
        <f>IAI_2020_smelting!L83</f>
        <v>14243</v>
      </c>
    </row>
    <row r="86" spans="1:12" x14ac:dyDescent="0.2">
      <c r="A86" s="66">
        <f>IAI_2020_smelting!A84</f>
        <v>44197</v>
      </c>
      <c r="B86" s="66">
        <f>IAI_2020_smelting!B84</f>
        <v>44562</v>
      </c>
      <c r="C86" s="5" t="str">
        <f>IAI_2020_smelting!C84</f>
        <v>DC</v>
      </c>
      <c r="D86" s="5">
        <f>IAI_2020_smelting!D84</f>
        <v>13702</v>
      </c>
      <c r="E86" s="5">
        <f>IAI_2020_smelting!E84</f>
        <v>13972</v>
      </c>
      <c r="F86" s="5">
        <f>IAI_2020_smelting!F84</f>
        <v>13485</v>
      </c>
      <c r="G86" s="5">
        <f>IAI_2020_smelting!G84</f>
        <v>14554</v>
      </c>
      <c r="H86" s="5">
        <f>IAI_2020_smelting!H84</f>
        <v>14184</v>
      </c>
      <c r="I86" s="5">
        <f>IAI_2020_smelting!I84</f>
        <v>13657</v>
      </c>
      <c r="J86" s="5">
        <f>IAI_2020_smelting!J84</f>
        <v>13807</v>
      </c>
      <c r="K86" s="5">
        <f>IAI_2020_smelting!K84</f>
        <v>12823</v>
      </c>
      <c r="L86" s="5">
        <f>IAI_2020_smelting!L84</f>
        <v>13206</v>
      </c>
    </row>
    <row r="87" spans="1:12" x14ac:dyDescent="0.2">
      <c r="A87" s="66">
        <f>IAI_2020_smelting!A85</f>
        <v>44197</v>
      </c>
      <c r="B87" s="66">
        <f>IAI_2020_smelting!B85</f>
        <v>44562</v>
      </c>
      <c r="C87" s="5" t="str">
        <f>IAI_2020_smelting!C85</f>
        <v>AC</v>
      </c>
      <c r="D87" s="5">
        <f>IAI_2020_smelting!D85</f>
        <v>14499</v>
      </c>
      <c r="E87" s="5">
        <f>IAI_2020_smelting!E85</f>
        <v>14634</v>
      </c>
      <c r="F87" s="5">
        <f>IAI_2020_smelting!F85</f>
        <v>14669</v>
      </c>
      <c r="G87" s="5">
        <f>IAI_2020_smelting!G85</f>
        <v>16708</v>
      </c>
      <c r="H87" s="5">
        <f>IAI_2020_smelting!H85</f>
        <v>15146</v>
      </c>
      <c r="I87" s="5">
        <f>IAI_2020_smelting!I85</f>
        <v>16513</v>
      </c>
      <c r="J87" s="5">
        <f>IAI_2020_smelting!J85</f>
        <v>15190</v>
      </c>
      <c r="K87" s="5">
        <f>IAI_2020_smelting!K85</f>
        <v>13511</v>
      </c>
      <c r="L87" s="5">
        <f>IAI_2020_smelting!L85</f>
        <v>14114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85"/>
  <sheetViews>
    <sheetView workbookViewId="0">
      <selection activeCell="P12" sqref="P12"/>
    </sheetView>
  </sheetViews>
  <sheetFormatPr defaultColWidth="9.140625" defaultRowHeight="12.75" x14ac:dyDescent="0.2"/>
  <cols>
    <col min="1" max="4" width="9.140625" style="5"/>
    <col min="5" max="5" width="12.85546875" style="5" bestFit="1" customWidth="1"/>
    <col min="6" max="6" width="13.85546875" style="5" bestFit="1" customWidth="1"/>
    <col min="7" max="7" width="13.42578125" style="5" bestFit="1" customWidth="1"/>
    <col min="8" max="8" width="6.85546875" style="5" bestFit="1" customWidth="1"/>
    <col min="9" max="12" width="9.140625" style="5"/>
    <col min="13" max="13" width="15.5703125" style="5" customWidth="1"/>
    <col min="14" max="16384" width="9.140625" style="5"/>
  </cols>
  <sheetData>
    <row r="1" spans="1:13" s="65" customFormat="1" x14ac:dyDescent="0.2">
      <c r="A1" s="65" t="s">
        <v>3</v>
      </c>
      <c r="B1" s="65" t="s">
        <v>4</v>
      </c>
      <c r="C1" s="65" t="s">
        <v>13</v>
      </c>
      <c r="D1" s="65" t="s">
        <v>14</v>
      </c>
      <c r="E1" s="65" t="s">
        <v>6</v>
      </c>
      <c r="F1" s="65" t="s">
        <v>15</v>
      </c>
      <c r="G1" s="65" t="s">
        <v>7</v>
      </c>
      <c r="H1" s="65" t="s">
        <v>8</v>
      </c>
      <c r="I1" s="65" t="s">
        <v>9</v>
      </c>
      <c r="J1" s="65" t="s">
        <v>16</v>
      </c>
      <c r="K1" s="65" t="s">
        <v>10</v>
      </c>
      <c r="L1" s="65" t="s">
        <v>11</v>
      </c>
      <c r="M1" s="65" t="s">
        <v>30</v>
      </c>
    </row>
    <row r="2" spans="1:13" x14ac:dyDescent="0.2">
      <c r="A2" s="66">
        <v>29221</v>
      </c>
      <c r="B2" s="66">
        <v>29587</v>
      </c>
      <c r="C2" s="5" t="s">
        <v>17</v>
      </c>
      <c r="D2" s="6">
        <v>16487</v>
      </c>
      <c r="E2" s="6">
        <v>17477</v>
      </c>
      <c r="F2" s="6">
        <v>15680</v>
      </c>
      <c r="G2" s="6">
        <v>17348</v>
      </c>
      <c r="H2" s="6">
        <v>16669</v>
      </c>
      <c r="I2" s="6">
        <v>16678</v>
      </c>
      <c r="J2" s="5" t="s">
        <v>12</v>
      </c>
      <c r="K2" s="5" t="s">
        <v>12</v>
      </c>
      <c r="L2" s="6">
        <v>16951</v>
      </c>
      <c r="M2" s="56" t="s">
        <v>31</v>
      </c>
    </row>
    <row r="3" spans="1:13" x14ac:dyDescent="0.2">
      <c r="A3" s="66">
        <v>29221</v>
      </c>
      <c r="B3" s="66">
        <v>29587</v>
      </c>
      <c r="C3" s="5" t="s">
        <v>18</v>
      </c>
      <c r="D3" s="5" t="s">
        <v>12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  <c r="L3" s="5" t="s">
        <v>12</v>
      </c>
      <c r="M3" s="56" t="s">
        <v>31</v>
      </c>
    </row>
    <row r="4" spans="1:13" x14ac:dyDescent="0.2">
      <c r="A4" s="66">
        <v>29587</v>
      </c>
      <c r="B4" s="66">
        <v>29952</v>
      </c>
      <c r="C4" s="5" t="s">
        <v>17</v>
      </c>
      <c r="D4" s="6">
        <v>16348</v>
      </c>
      <c r="E4" s="6">
        <v>17151</v>
      </c>
      <c r="F4" s="6">
        <v>15864</v>
      </c>
      <c r="G4" s="6">
        <v>17396</v>
      </c>
      <c r="H4" s="6">
        <v>16550</v>
      </c>
      <c r="I4" s="6">
        <v>16094</v>
      </c>
      <c r="J4" s="5" t="s">
        <v>12</v>
      </c>
      <c r="K4" s="5" t="s">
        <v>12</v>
      </c>
      <c r="L4" s="6">
        <v>16776</v>
      </c>
      <c r="M4" s="56" t="s">
        <v>31</v>
      </c>
    </row>
    <row r="5" spans="1:13" x14ac:dyDescent="0.2">
      <c r="A5" s="66">
        <v>29587</v>
      </c>
      <c r="B5" s="66">
        <v>29952</v>
      </c>
      <c r="C5" s="5" t="s">
        <v>18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  <c r="L5" s="5" t="s">
        <v>12</v>
      </c>
      <c r="M5" s="56" t="s">
        <v>31</v>
      </c>
    </row>
    <row r="6" spans="1:13" x14ac:dyDescent="0.2">
      <c r="A6" s="66">
        <v>29952</v>
      </c>
      <c r="B6" s="66">
        <v>30317</v>
      </c>
      <c r="C6" s="5" t="s">
        <v>17</v>
      </c>
      <c r="D6" s="6">
        <v>16022</v>
      </c>
      <c r="E6" s="6">
        <v>17009</v>
      </c>
      <c r="F6" s="6">
        <v>16495</v>
      </c>
      <c r="G6" s="6">
        <v>17135</v>
      </c>
      <c r="H6" s="6">
        <v>16375</v>
      </c>
      <c r="I6" s="6">
        <v>16468</v>
      </c>
      <c r="J6" s="5" t="s">
        <v>12</v>
      </c>
      <c r="K6" s="5" t="s">
        <v>12</v>
      </c>
      <c r="L6" s="6">
        <v>16694</v>
      </c>
      <c r="M6" s="56" t="s">
        <v>31</v>
      </c>
    </row>
    <row r="7" spans="1:13" x14ac:dyDescent="0.2">
      <c r="A7" s="66">
        <v>29952</v>
      </c>
      <c r="B7" s="66">
        <v>30317</v>
      </c>
      <c r="C7" s="5" t="s">
        <v>18</v>
      </c>
      <c r="D7" s="5" t="s">
        <v>12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  <c r="L7" s="5" t="s">
        <v>12</v>
      </c>
      <c r="M7" s="56" t="s">
        <v>31</v>
      </c>
    </row>
    <row r="8" spans="1:13" x14ac:dyDescent="0.2">
      <c r="A8" s="66">
        <v>30317</v>
      </c>
      <c r="B8" s="66">
        <v>30682</v>
      </c>
      <c r="C8" s="5" t="s">
        <v>17</v>
      </c>
      <c r="D8" s="6">
        <v>15655</v>
      </c>
      <c r="E8" s="6">
        <v>17264</v>
      </c>
      <c r="F8" s="6">
        <v>16997</v>
      </c>
      <c r="G8" s="6">
        <v>16905</v>
      </c>
      <c r="H8" s="6">
        <v>16356</v>
      </c>
      <c r="I8" s="6">
        <v>16647</v>
      </c>
      <c r="J8" s="5" t="s">
        <v>12</v>
      </c>
      <c r="K8" s="5" t="s">
        <v>12</v>
      </c>
      <c r="L8" s="6">
        <v>16825</v>
      </c>
      <c r="M8" s="56" t="s">
        <v>31</v>
      </c>
    </row>
    <row r="9" spans="1:13" x14ac:dyDescent="0.2">
      <c r="A9" s="66">
        <v>30317</v>
      </c>
      <c r="B9" s="66">
        <v>30682</v>
      </c>
      <c r="C9" s="5" t="s">
        <v>18</v>
      </c>
      <c r="D9" s="5" t="s">
        <v>12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  <c r="L9" s="5" t="s">
        <v>12</v>
      </c>
      <c r="M9" s="56" t="s">
        <v>31</v>
      </c>
    </row>
    <row r="10" spans="1:13" x14ac:dyDescent="0.2">
      <c r="A10" s="66">
        <v>30682</v>
      </c>
      <c r="B10" s="66">
        <v>31048</v>
      </c>
      <c r="C10" s="5" t="s">
        <v>17</v>
      </c>
      <c r="D10" s="6">
        <v>15880</v>
      </c>
      <c r="E10" s="6">
        <v>17325</v>
      </c>
      <c r="F10" s="6">
        <v>16563</v>
      </c>
      <c r="G10" s="6">
        <v>16357</v>
      </c>
      <c r="H10" s="6">
        <v>16151</v>
      </c>
      <c r="I10" s="6">
        <v>15867</v>
      </c>
      <c r="J10" s="5" t="s">
        <v>12</v>
      </c>
      <c r="K10" s="5" t="s">
        <v>12</v>
      </c>
      <c r="L10" s="6">
        <v>16676</v>
      </c>
      <c r="M10" s="56" t="s">
        <v>31</v>
      </c>
    </row>
    <row r="11" spans="1:13" x14ac:dyDescent="0.2">
      <c r="A11" s="66">
        <v>30682</v>
      </c>
      <c r="B11" s="66">
        <v>31048</v>
      </c>
      <c r="C11" s="5" t="s">
        <v>18</v>
      </c>
      <c r="D11" s="5" t="s">
        <v>12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12</v>
      </c>
      <c r="M11" s="56" t="s">
        <v>31</v>
      </c>
    </row>
    <row r="12" spans="1:13" x14ac:dyDescent="0.2">
      <c r="A12" s="66">
        <v>31048</v>
      </c>
      <c r="B12" s="66">
        <v>31413</v>
      </c>
      <c r="C12" s="5" t="s">
        <v>17</v>
      </c>
      <c r="D12" s="6">
        <v>16393</v>
      </c>
      <c r="E12" s="6">
        <v>16955</v>
      </c>
      <c r="F12" s="6">
        <v>16876</v>
      </c>
      <c r="G12" s="6">
        <v>16284</v>
      </c>
      <c r="H12" s="6">
        <v>16290</v>
      </c>
      <c r="I12" s="6">
        <v>15902</v>
      </c>
      <c r="J12" s="5" t="s">
        <v>12</v>
      </c>
      <c r="K12" s="5" t="s">
        <v>12</v>
      </c>
      <c r="L12" s="6">
        <v>16580</v>
      </c>
      <c r="M12" s="56" t="s">
        <v>31</v>
      </c>
    </row>
    <row r="13" spans="1:13" x14ac:dyDescent="0.2">
      <c r="A13" s="66">
        <v>31048</v>
      </c>
      <c r="B13" s="66">
        <v>31413</v>
      </c>
      <c r="C13" s="5" t="s">
        <v>18</v>
      </c>
      <c r="D13" s="5" t="s">
        <v>12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12</v>
      </c>
      <c r="M13" s="56" t="s">
        <v>31</v>
      </c>
    </row>
    <row r="14" spans="1:13" x14ac:dyDescent="0.2">
      <c r="A14" s="66">
        <v>31413</v>
      </c>
      <c r="B14" s="66">
        <v>31778</v>
      </c>
      <c r="C14" s="5" t="s">
        <v>17</v>
      </c>
      <c r="D14" s="6">
        <v>15933</v>
      </c>
      <c r="E14" s="6">
        <v>16713</v>
      </c>
      <c r="F14" s="6">
        <v>16547</v>
      </c>
      <c r="G14" s="6">
        <v>16463</v>
      </c>
      <c r="H14" s="6">
        <v>16219</v>
      </c>
      <c r="I14" s="6">
        <v>15936</v>
      </c>
      <c r="J14" s="5" t="s">
        <v>12</v>
      </c>
      <c r="K14" s="5" t="s">
        <v>12</v>
      </c>
      <c r="L14" s="6">
        <v>16419</v>
      </c>
      <c r="M14" s="56" t="s">
        <v>31</v>
      </c>
    </row>
    <row r="15" spans="1:13" x14ac:dyDescent="0.2">
      <c r="A15" s="66">
        <v>31413</v>
      </c>
      <c r="B15" s="66">
        <v>31778</v>
      </c>
      <c r="C15" s="5" t="s">
        <v>18</v>
      </c>
      <c r="D15" s="5" t="s">
        <v>12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12</v>
      </c>
      <c r="M15" s="56" t="s">
        <v>31</v>
      </c>
    </row>
    <row r="16" spans="1:13" x14ac:dyDescent="0.2">
      <c r="A16" s="66">
        <v>31778</v>
      </c>
      <c r="B16" s="66">
        <v>32143</v>
      </c>
      <c r="C16" s="5" t="s">
        <v>17</v>
      </c>
      <c r="D16" s="6">
        <v>15870</v>
      </c>
      <c r="E16" s="6">
        <v>16839</v>
      </c>
      <c r="F16" s="6">
        <v>16599</v>
      </c>
      <c r="G16" s="6">
        <v>15922</v>
      </c>
      <c r="H16" s="6">
        <v>16034</v>
      </c>
      <c r="I16" s="6">
        <v>15670</v>
      </c>
      <c r="J16" s="5" t="s">
        <v>12</v>
      </c>
      <c r="K16" s="5" t="s">
        <v>12</v>
      </c>
      <c r="L16" s="6">
        <v>16328</v>
      </c>
      <c r="M16" s="56" t="s">
        <v>31</v>
      </c>
    </row>
    <row r="17" spans="1:13" x14ac:dyDescent="0.2">
      <c r="A17" s="66">
        <v>31778</v>
      </c>
      <c r="B17" s="66">
        <v>32143</v>
      </c>
      <c r="C17" s="5" t="s">
        <v>18</v>
      </c>
      <c r="D17" s="5" t="s">
        <v>12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12</v>
      </c>
      <c r="M17" s="56" t="s">
        <v>31</v>
      </c>
    </row>
    <row r="18" spans="1:13" x14ac:dyDescent="0.2">
      <c r="A18" s="66">
        <v>32143</v>
      </c>
      <c r="B18" s="66">
        <v>32509</v>
      </c>
      <c r="C18" s="5" t="s">
        <v>17</v>
      </c>
      <c r="D18" s="6">
        <v>15608</v>
      </c>
      <c r="E18" s="6">
        <v>16640</v>
      </c>
      <c r="F18" s="6">
        <v>16527</v>
      </c>
      <c r="G18" s="6">
        <v>16067</v>
      </c>
      <c r="H18" s="6">
        <v>16157</v>
      </c>
      <c r="I18" s="6">
        <v>15702</v>
      </c>
      <c r="J18" s="5" t="s">
        <v>12</v>
      </c>
      <c r="K18" s="5" t="s">
        <v>12</v>
      </c>
      <c r="L18" s="6">
        <v>16298</v>
      </c>
      <c r="M18" s="56" t="s">
        <v>31</v>
      </c>
    </row>
    <row r="19" spans="1:13" x14ac:dyDescent="0.2">
      <c r="A19" s="66">
        <v>32143</v>
      </c>
      <c r="B19" s="66">
        <v>32509</v>
      </c>
      <c r="C19" s="5" t="s">
        <v>18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6" t="s">
        <v>31</v>
      </c>
    </row>
    <row r="20" spans="1:13" x14ac:dyDescent="0.2">
      <c r="A20" s="66">
        <v>32509</v>
      </c>
      <c r="B20" s="66">
        <v>32874</v>
      </c>
      <c r="C20" s="5" t="s">
        <v>17</v>
      </c>
      <c r="D20" s="6">
        <v>15763</v>
      </c>
      <c r="E20" s="6">
        <v>16856</v>
      </c>
      <c r="F20" s="6">
        <v>16264</v>
      </c>
      <c r="G20" s="6">
        <v>15867</v>
      </c>
      <c r="H20" s="6">
        <v>15990</v>
      </c>
      <c r="I20" s="6">
        <v>15265</v>
      </c>
      <c r="J20" s="5" t="s">
        <v>12</v>
      </c>
      <c r="K20" s="5" t="s">
        <v>12</v>
      </c>
      <c r="L20" s="6">
        <v>16253</v>
      </c>
      <c r="M20" s="56" t="s">
        <v>31</v>
      </c>
    </row>
    <row r="21" spans="1:13" x14ac:dyDescent="0.2">
      <c r="A21" s="66">
        <v>32509</v>
      </c>
      <c r="B21" s="66">
        <v>32874</v>
      </c>
      <c r="C21" s="5" t="s">
        <v>18</v>
      </c>
      <c r="D21" s="5" t="s">
        <v>12</v>
      </c>
      <c r="E21" s="5" t="s">
        <v>12</v>
      </c>
      <c r="F21" s="5" t="s">
        <v>12</v>
      </c>
      <c r="G21" s="5" t="s">
        <v>12</v>
      </c>
      <c r="H21" s="5" t="s">
        <v>12</v>
      </c>
      <c r="I21" s="5" t="s">
        <v>12</v>
      </c>
      <c r="J21" s="5" t="s">
        <v>12</v>
      </c>
      <c r="K21" s="5" t="s">
        <v>12</v>
      </c>
      <c r="L21" s="5" t="s">
        <v>12</v>
      </c>
      <c r="M21" s="56" t="s">
        <v>31</v>
      </c>
    </row>
    <row r="22" spans="1:13" x14ac:dyDescent="0.2">
      <c r="A22" s="66">
        <v>32874</v>
      </c>
      <c r="B22" s="66">
        <v>33239</v>
      </c>
      <c r="C22" s="5" t="s">
        <v>17</v>
      </c>
      <c r="D22" s="6">
        <v>15590</v>
      </c>
      <c r="E22" s="6">
        <v>16443</v>
      </c>
      <c r="F22" s="6">
        <v>16080</v>
      </c>
      <c r="G22" s="6">
        <v>16067</v>
      </c>
      <c r="H22" s="6">
        <v>15897</v>
      </c>
      <c r="I22" s="6">
        <v>15397</v>
      </c>
      <c r="J22" s="5" t="s">
        <v>12</v>
      </c>
      <c r="K22" s="5" t="s">
        <v>12</v>
      </c>
      <c r="L22" s="6">
        <v>16083</v>
      </c>
      <c r="M22" s="56" t="s">
        <v>31</v>
      </c>
    </row>
    <row r="23" spans="1:13" x14ac:dyDescent="0.2">
      <c r="A23" s="66">
        <v>32874</v>
      </c>
      <c r="B23" s="66">
        <v>33239</v>
      </c>
      <c r="C23" s="5" t="s">
        <v>18</v>
      </c>
      <c r="D23" s="5" t="s">
        <v>12</v>
      </c>
      <c r="E23" s="5" t="s">
        <v>12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12</v>
      </c>
      <c r="M23" s="56" t="s">
        <v>31</v>
      </c>
    </row>
    <row r="24" spans="1:13" x14ac:dyDescent="0.2">
      <c r="A24" s="66">
        <v>33239</v>
      </c>
      <c r="B24" s="66">
        <v>33604</v>
      </c>
      <c r="C24" s="5" t="s">
        <v>17</v>
      </c>
      <c r="D24" s="6">
        <v>15483</v>
      </c>
      <c r="E24" s="6">
        <v>16273</v>
      </c>
      <c r="F24" s="6">
        <v>16140</v>
      </c>
      <c r="G24" s="6">
        <v>15947</v>
      </c>
      <c r="H24" s="6">
        <v>15732</v>
      </c>
      <c r="I24" s="6">
        <v>15550</v>
      </c>
      <c r="J24" s="5" t="s">
        <v>12</v>
      </c>
      <c r="K24" s="5" t="s">
        <v>12</v>
      </c>
      <c r="L24" s="6">
        <v>15984</v>
      </c>
      <c r="M24" s="56" t="s">
        <v>31</v>
      </c>
    </row>
    <row r="25" spans="1:13" x14ac:dyDescent="0.2">
      <c r="A25" s="66">
        <v>33239</v>
      </c>
      <c r="B25" s="66">
        <v>33604</v>
      </c>
      <c r="C25" s="5" t="s">
        <v>18</v>
      </c>
      <c r="D25" s="5" t="s">
        <v>12</v>
      </c>
      <c r="E25" s="5" t="s">
        <v>12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12</v>
      </c>
      <c r="M25" s="56" t="s">
        <v>31</v>
      </c>
    </row>
    <row r="26" spans="1:13" x14ac:dyDescent="0.2">
      <c r="A26" s="66">
        <v>33604</v>
      </c>
      <c r="B26" s="66">
        <v>33970</v>
      </c>
      <c r="C26" s="5" t="s">
        <v>17</v>
      </c>
      <c r="D26" s="6">
        <v>15424</v>
      </c>
      <c r="E26" s="6">
        <v>16164</v>
      </c>
      <c r="F26" s="6">
        <v>16216</v>
      </c>
      <c r="G26" s="6">
        <v>15755</v>
      </c>
      <c r="H26" s="6">
        <v>15402</v>
      </c>
      <c r="I26" s="6">
        <v>15448</v>
      </c>
      <c r="J26" s="5" t="s">
        <v>12</v>
      </c>
      <c r="K26" s="5" t="s">
        <v>12</v>
      </c>
      <c r="L26" s="6">
        <v>15841</v>
      </c>
      <c r="M26" s="56" t="s">
        <v>31</v>
      </c>
    </row>
    <row r="27" spans="1:13" x14ac:dyDescent="0.2">
      <c r="A27" s="66">
        <v>33604</v>
      </c>
      <c r="B27" s="66">
        <v>33970</v>
      </c>
      <c r="C27" s="5" t="s">
        <v>18</v>
      </c>
      <c r="D27" s="5" t="s">
        <v>12</v>
      </c>
      <c r="E27" s="5" t="s">
        <v>12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12</v>
      </c>
      <c r="M27" s="56" t="s">
        <v>31</v>
      </c>
    </row>
    <row r="28" spans="1:13" x14ac:dyDescent="0.2">
      <c r="A28" s="66">
        <v>33970</v>
      </c>
      <c r="B28" s="66">
        <v>34335</v>
      </c>
      <c r="C28" s="5" t="s">
        <v>17</v>
      </c>
      <c r="D28" s="6">
        <v>15754</v>
      </c>
      <c r="E28" s="6">
        <v>16015</v>
      </c>
      <c r="F28" s="6">
        <v>15838</v>
      </c>
      <c r="G28" s="6">
        <v>15465</v>
      </c>
      <c r="H28" s="6">
        <v>15339</v>
      </c>
      <c r="I28" s="6">
        <v>15297</v>
      </c>
      <c r="J28" s="5" t="s">
        <v>12</v>
      </c>
      <c r="K28" s="5" t="s">
        <v>12</v>
      </c>
      <c r="L28" s="6">
        <v>15689</v>
      </c>
      <c r="M28" s="56" t="s">
        <v>31</v>
      </c>
    </row>
    <row r="29" spans="1:13" x14ac:dyDescent="0.2">
      <c r="A29" s="66">
        <v>33970</v>
      </c>
      <c r="B29" s="66">
        <v>34335</v>
      </c>
      <c r="C29" s="5" t="s">
        <v>18</v>
      </c>
      <c r="D29" s="5" t="s">
        <v>12</v>
      </c>
      <c r="E29" s="5" t="s">
        <v>12</v>
      </c>
      <c r="F29" s="5" t="s">
        <v>12</v>
      </c>
      <c r="G29" s="5" t="s">
        <v>12</v>
      </c>
      <c r="H29" s="5" t="s">
        <v>12</v>
      </c>
      <c r="I29" s="5" t="s">
        <v>12</v>
      </c>
      <c r="J29" s="5" t="s">
        <v>12</v>
      </c>
      <c r="K29" s="5" t="s">
        <v>12</v>
      </c>
      <c r="L29" s="5" t="s">
        <v>12</v>
      </c>
      <c r="M29" s="56" t="s">
        <v>31</v>
      </c>
    </row>
    <row r="30" spans="1:13" x14ac:dyDescent="0.2">
      <c r="A30" s="66">
        <v>34335</v>
      </c>
      <c r="B30" s="66">
        <v>34700</v>
      </c>
      <c r="C30" s="5" t="s">
        <v>17</v>
      </c>
      <c r="D30" s="6">
        <v>15760</v>
      </c>
      <c r="E30" s="6">
        <v>15987</v>
      </c>
      <c r="F30" s="6">
        <v>15964</v>
      </c>
      <c r="G30" s="6">
        <v>15636</v>
      </c>
      <c r="H30" s="6">
        <v>15563</v>
      </c>
      <c r="I30" s="6">
        <v>15180</v>
      </c>
      <c r="J30" s="5" t="s">
        <v>12</v>
      </c>
      <c r="K30" s="5" t="s">
        <v>12</v>
      </c>
      <c r="L30" s="6">
        <v>15747</v>
      </c>
      <c r="M30" s="56" t="s">
        <v>31</v>
      </c>
    </row>
    <row r="31" spans="1:13" x14ac:dyDescent="0.2">
      <c r="A31" s="66">
        <v>34335</v>
      </c>
      <c r="B31" s="66">
        <v>34700</v>
      </c>
      <c r="C31" s="5" t="s">
        <v>18</v>
      </c>
      <c r="D31" s="5" t="s">
        <v>12</v>
      </c>
      <c r="E31" s="5" t="s">
        <v>12</v>
      </c>
      <c r="F31" s="5" t="s">
        <v>12</v>
      </c>
      <c r="G31" s="5" t="s">
        <v>12</v>
      </c>
      <c r="H31" s="5" t="s">
        <v>12</v>
      </c>
      <c r="I31" s="5" t="s">
        <v>12</v>
      </c>
      <c r="J31" s="5" t="s">
        <v>12</v>
      </c>
      <c r="K31" s="5" t="s">
        <v>12</v>
      </c>
      <c r="L31" s="5" t="s">
        <v>12</v>
      </c>
      <c r="M31" s="56" t="s">
        <v>31</v>
      </c>
    </row>
    <row r="32" spans="1:13" x14ac:dyDescent="0.2">
      <c r="A32" s="66">
        <v>34700</v>
      </c>
      <c r="B32" s="66">
        <v>35065</v>
      </c>
      <c r="C32" s="5" t="s">
        <v>17</v>
      </c>
      <c r="D32" s="6">
        <v>15817</v>
      </c>
      <c r="E32" s="6">
        <v>16048</v>
      </c>
      <c r="F32" s="6">
        <v>16114</v>
      </c>
      <c r="G32" s="6">
        <v>15607</v>
      </c>
      <c r="H32" s="6">
        <v>15603</v>
      </c>
      <c r="I32" s="6">
        <v>15238</v>
      </c>
      <c r="J32" s="5" t="s">
        <v>12</v>
      </c>
      <c r="K32" s="6">
        <v>16600</v>
      </c>
      <c r="L32" s="6">
        <v>15878</v>
      </c>
      <c r="M32" s="56" t="s">
        <v>31</v>
      </c>
    </row>
    <row r="33" spans="1:13" x14ac:dyDescent="0.2">
      <c r="A33" s="66">
        <v>34700</v>
      </c>
      <c r="B33" s="66">
        <v>35065</v>
      </c>
      <c r="C33" s="5" t="s">
        <v>18</v>
      </c>
      <c r="D33" s="5" t="s">
        <v>12</v>
      </c>
      <c r="E33" s="5" t="s">
        <v>12</v>
      </c>
      <c r="F33" s="5" t="s">
        <v>12</v>
      </c>
      <c r="G33" s="5" t="s">
        <v>12</v>
      </c>
      <c r="H33" s="5" t="s">
        <v>12</v>
      </c>
      <c r="I33" s="5" t="s">
        <v>12</v>
      </c>
      <c r="J33" s="5" t="s">
        <v>12</v>
      </c>
      <c r="K33" s="6">
        <v>14530</v>
      </c>
      <c r="L33" s="5" t="s">
        <v>12</v>
      </c>
      <c r="M33" s="56" t="s">
        <v>31</v>
      </c>
    </row>
    <row r="34" spans="1:13" x14ac:dyDescent="0.2">
      <c r="A34" s="66">
        <v>35065</v>
      </c>
      <c r="B34" s="66">
        <v>35431</v>
      </c>
      <c r="C34" s="5" t="s">
        <v>17</v>
      </c>
      <c r="D34" s="6">
        <v>15238</v>
      </c>
      <c r="E34" s="6">
        <v>15984</v>
      </c>
      <c r="F34" s="6">
        <v>15821</v>
      </c>
      <c r="G34" s="6">
        <v>15678</v>
      </c>
      <c r="H34" s="6">
        <v>15440</v>
      </c>
      <c r="I34" s="6">
        <v>15231</v>
      </c>
      <c r="J34" s="5" t="s">
        <v>12</v>
      </c>
      <c r="K34" s="6">
        <v>16065</v>
      </c>
      <c r="L34" s="6">
        <v>15718</v>
      </c>
      <c r="M34" s="56" t="s">
        <v>31</v>
      </c>
    </row>
    <row r="35" spans="1:13" x14ac:dyDescent="0.2">
      <c r="A35" s="66">
        <v>35065</v>
      </c>
      <c r="B35" s="66">
        <v>35431</v>
      </c>
      <c r="C35" s="5" t="s">
        <v>18</v>
      </c>
      <c r="D35" s="5" t="s">
        <v>12</v>
      </c>
      <c r="E35" s="5" t="s">
        <v>12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6">
        <v>14487</v>
      </c>
      <c r="L35" s="5" t="s">
        <v>12</v>
      </c>
      <c r="M35" s="56" t="s">
        <v>31</v>
      </c>
    </row>
    <row r="36" spans="1:13" x14ac:dyDescent="0.2">
      <c r="A36" s="66">
        <v>35431</v>
      </c>
      <c r="B36" s="66">
        <v>35796</v>
      </c>
      <c r="C36" s="5" t="s">
        <v>17</v>
      </c>
      <c r="D36" s="6">
        <v>15132</v>
      </c>
      <c r="E36" s="6">
        <v>15985</v>
      </c>
      <c r="F36" s="6">
        <v>15765</v>
      </c>
      <c r="G36" s="6">
        <v>15654</v>
      </c>
      <c r="H36" s="6">
        <v>15619</v>
      </c>
      <c r="I36" s="6">
        <v>15187</v>
      </c>
      <c r="J36" s="5" t="s">
        <v>12</v>
      </c>
      <c r="K36" s="6">
        <v>15858</v>
      </c>
      <c r="L36" s="6">
        <v>15711</v>
      </c>
      <c r="M36" s="56" t="s">
        <v>31</v>
      </c>
    </row>
    <row r="37" spans="1:13" x14ac:dyDescent="0.2">
      <c r="A37" s="66">
        <v>35431</v>
      </c>
      <c r="B37" s="66">
        <v>35796</v>
      </c>
      <c r="C37" s="5" t="s">
        <v>18</v>
      </c>
      <c r="D37" s="5" t="s">
        <v>12</v>
      </c>
      <c r="E37" s="5" t="s">
        <v>12</v>
      </c>
      <c r="F37" s="5" t="s">
        <v>12</v>
      </c>
      <c r="G37" s="5" t="s">
        <v>12</v>
      </c>
      <c r="H37" s="5" t="s">
        <v>12</v>
      </c>
      <c r="I37" s="5" t="s">
        <v>12</v>
      </c>
      <c r="J37" s="5" t="s">
        <v>12</v>
      </c>
      <c r="K37" s="6">
        <v>14178</v>
      </c>
      <c r="L37" s="5" t="s">
        <v>12</v>
      </c>
      <c r="M37" s="56" t="s">
        <v>31</v>
      </c>
    </row>
    <row r="38" spans="1:13" x14ac:dyDescent="0.2">
      <c r="A38" s="66">
        <v>35796</v>
      </c>
      <c r="B38" s="66">
        <v>36161</v>
      </c>
      <c r="C38" s="5" t="s">
        <v>17</v>
      </c>
      <c r="D38" s="6">
        <v>15084</v>
      </c>
      <c r="E38" s="6">
        <v>15940</v>
      </c>
      <c r="F38" s="6">
        <v>15831</v>
      </c>
      <c r="G38" s="6">
        <v>15958</v>
      </c>
      <c r="H38" s="6">
        <v>15548</v>
      </c>
      <c r="I38" s="6">
        <v>15259</v>
      </c>
      <c r="J38" s="5" t="s">
        <v>12</v>
      </c>
      <c r="K38" s="6">
        <v>15473</v>
      </c>
      <c r="L38" s="6">
        <v>15679</v>
      </c>
      <c r="M38" s="56" t="s">
        <v>31</v>
      </c>
    </row>
    <row r="39" spans="1:13" x14ac:dyDescent="0.2">
      <c r="A39" s="66">
        <v>35796</v>
      </c>
      <c r="B39" s="66">
        <v>36161</v>
      </c>
      <c r="C39" s="5" t="s">
        <v>18</v>
      </c>
      <c r="D39" s="5" t="s">
        <v>12</v>
      </c>
      <c r="E39" s="5" t="s">
        <v>12</v>
      </c>
      <c r="F39" s="5" t="s">
        <v>12</v>
      </c>
      <c r="G39" s="5" t="s">
        <v>12</v>
      </c>
      <c r="H39" s="5" t="s">
        <v>12</v>
      </c>
      <c r="I39" s="5" t="s">
        <v>12</v>
      </c>
      <c r="J39" s="5" t="s">
        <v>12</v>
      </c>
      <c r="K39" s="6">
        <v>14123</v>
      </c>
      <c r="L39" s="5" t="s">
        <v>12</v>
      </c>
      <c r="M39" s="56" t="s">
        <v>31</v>
      </c>
    </row>
    <row r="40" spans="1:13" x14ac:dyDescent="0.2">
      <c r="A40" s="66">
        <v>36161</v>
      </c>
      <c r="B40" s="66">
        <v>36526</v>
      </c>
      <c r="C40" s="5" t="s">
        <v>17</v>
      </c>
      <c r="D40" s="6">
        <v>15024</v>
      </c>
      <c r="E40" s="6">
        <v>15371</v>
      </c>
      <c r="F40" s="6">
        <v>15323</v>
      </c>
      <c r="G40" s="6">
        <v>15340</v>
      </c>
      <c r="H40" s="6">
        <v>15193</v>
      </c>
      <c r="I40" s="6">
        <v>14852</v>
      </c>
      <c r="J40" s="5" t="s">
        <v>12</v>
      </c>
      <c r="K40" s="6">
        <v>15603</v>
      </c>
      <c r="L40" s="6">
        <v>15282</v>
      </c>
      <c r="M40" s="56" t="s">
        <v>31</v>
      </c>
    </row>
    <row r="41" spans="1:13" x14ac:dyDescent="0.2">
      <c r="A41" s="66">
        <v>36161</v>
      </c>
      <c r="B41" s="66">
        <v>36526</v>
      </c>
      <c r="C41" s="5" t="s">
        <v>18</v>
      </c>
      <c r="D41" s="5" t="s">
        <v>12</v>
      </c>
      <c r="E41" s="5" t="s">
        <v>12</v>
      </c>
      <c r="F41" s="5" t="s">
        <v>12</v>
      </c>
      <c r="G41" s="5" t="s">
        <v>12</v>
      </c>
      <c r="H41" s="5" t="s">
        <v>12</v>
      </c>
      <c r="I41" s="5" t="s">
        <v>12</v>
      </c>
      <c r="J41" s="5" t="s">
        <v>12</v>
      </c>
      <c r="K41" s="6">
        <v>14342</v>
      </c>
      <c r="L41" s="5" t="s">
        <v>12</v>
      </c>
      <c r="M41" s="56" t="s">
        <v>31</v>
      </c>
    </row>
    <row r="42" spans="1:13" x14ac:dyDescent="0.2">
      <c r="A42" s="66">
        <v>36526</v>
      </c>
      <c r="B42" s="66">
        <v>36892</v>
      </c>
      <c r="C42" s="5" t="s">
        <v>17</v>
      </c>
      <c r="D42" s="6">
        <v>15068</v>
      </c>
      <c r="E42" s="6">
        <v>15772</v>
      </c>
      <c r="F42" s="6">
        <v>15348</v>
      </c>
      <c r="G42" s="6">
        <v>15357</v>
      </c>
      <c r="H42" s="6">
        <v>15242</v>
      </c>
      <c r="I42" s="6">
        <v>14679</v>
      </c>
      <c r="J42" s="5" t="s">
        <v>12</v>
      </c>
      <c r="K42" s="6">
        <v>15479</v>
      </c>
      <c r="L42" s="6">
        <v>15381</v>
      </c>
      <c r="M42" s="56" t="s">
        <v>31</v>
      </c>
    </row>
    <row r="43" spans="1:13" x14ac:dyDescent="0.2">
      <c r="A43" s="66">
        <v>36526</v>
      </c>
      <c r="B43" s="66">
        <v>36892</v>
      </c>
      <c r="C43" s="5" t="s">
        <v>18</v>
      </c>
      <c r="D43" s="5" t="s">
        <v>12</v>
      </c>
      <c r="E43" s="5" t="s">
        <v>12</v>
      </c>
      <c r="F43" s="5" t="s">
        <v>12</v>
      </c>
      <c r="G43" s="5" t="s">
        <v>12</v>
      </c>
      <c r="H43" s="5" t="s">
        <v>12</v>
      </c>
      <c r="I43" s="5" t="s">
        <v>12</v>
      </c>
      <c r="J43" s="5" t="s">
        <v>12</v>
      </c>
      <c r="K43" s="6">
        <v>14214</v>
      </c>
      <c r="L43" s="5" t="s">
        <v>12</v>
      </c>
      <c r="M43" s="56" t="s">
        <v>31</v>
      </c>
    </row>
    <row r="44" spans="1:13" x14ac:dyDescent="0.2">
      <c r="A44" s="66">
        <v>36892</v>
      </c>
      <c r="B44" s="66">
        <v>37257</v>
      </c>
      <c r="C44" s="5" t="s">
        <v>17</v>
      </c>
      <c r="D44" s="6">
        <v>14916</v>
      </c>
      <c r="E44" s="6">
        <v>15201</v>
      </c>
      <c r="F44" s="6">
        <v>15387</v>
      </c>
      <c r="G44" s="6">
        <v>15275</v>
      </c>
      <c r="H44" s="6">
        <v>15258</v>
      </c>
      <c r="I44" s="6">
        <v>14791</v>
      </c>
      <c r="J44" s="5" t="s">
        <v>12</v>
      </c>
      <c r="K44" s="6">
        <v>15470</v>
      </c>
      <c r="L44" s="6">
        <v>15221</v>
      </c>
      <c r="M44" s="56" t="s">
        <v>31</v>
      </c>
    </row>
    <row r="45" spans="1:13" x14ac:dyDescent="0.2">
      <c r="A45" s="66">
        <v>36892</v>
      </c>
      <c r="B45" s="66">
        <v>37257</v>
      </c>
      <c r="C45" s="5" t="s">
        <v>18</v>
      </c>
      <c r="D45" s="5" t="s">
        <v>12</v>
      </c>
      <c r="E45" s="5" t="s">
        <v>12</v>
      </c>
      <c r="F45" s="5" t="s">
        <v>12</v>
      </c>
      <c r="G45" s="5" t="s">
        <v>12</v>
      </c>
      <c r="H45" s="5" t="s">
        <v>12</v>
      </c>
      <c r="I45" s="5" t="s">
        <v>12</v>
      </c>
      <c r="J45" s="5" t="s">
        <v>12</v>
      </c>
      <c r="K45" s="6">
        <v>13734</v>
      </c>
      <c r="L45" s="5" t="s">
        <v>12</v>
      </c>
      <c r="M45" s="56" t="s">
        <v>31</v>
      </c>
    </row>
    <row r="46" spans="1:13" x14ac:dyDescent="0.2">
      <c r="A46" s="66">
        <v>37257</v>
      </c>
      <c r="B46" s="66">
        <v>37622</v>
      </c>
      <c r="C46" s="5" t="s">
        <v>17</v>
      </c>
      <c r="D46" s="6">
        <v>14597</v>
      </c>
      <c r="E46" s="6">
        <v>15224</v>
      </c>
      <c r="F46" s="6">
        <v>15366</v>
      </c>
      <c r="G46" s="6">
        <v>15307</v>
      </c>
      <c r="H46" s="6">
        <v>15351</v>
      </c>
      <c r="I46" s="6">
        <v>14506</v>
      </c>
      <c r="J46" s="5" t="s">
        <v>12</v>
      </c>
      <c r="K46" s="6">
        <v>15362</v>
      </c>
      <c r="L46" s="6">
        <v>15186</v>
      </c>
      <c r="M46" s="56" t="s">
        <v>31</v>
      </c>
    </row>
    <row r="47" spans="1:13" x14ac:dyDescent="0.2">
      <c r="A47" s="66">
        <v>37257</v>
      </c>
      <c r="B47" s="66">
        <v>37622</v>
      </c>
      <c r="C47" s="5" t="s">
        <v>18</v>
      </c>
      <c r="D47" s="5" t="s">
        <v>12</v>
      </c>
      <c r="E47" s="5" t="s">
        <v>12</v>
      </c>
      <c r="F47" s="5" t="s">
        <v>12</v>
      </c>
      <c r="G47" s="5" t="s">
        <v>12</v>
      </c>
      <c r="H47" s="5" t="s">
        <v>12</v>
      </c>
      <c r="I47" s="5" t="s">
        <v>12</v>
      </c>
      <c r="J47" s="5" t="s">
        <v>12</v>
      </c>
      <c r="K47" s="6">
        <v>13781</v>
      </c>
      <c r="L47" s="5" t="s">
        <v>12</v>
      </c>
      <c r="M47" s="56" t="s">
        <v>31</v>
      </c>
    </row>
    <row r="48" spans="1:13" x14ac:dyDescent="0.2">
      <c r="A48" s="66">
        <v>37622</v>
      </c>
      <c r="B48" s="66">
        <v>37987</v>
      </c>
      <c r="C48" s="5" t="s">
        <v>17</v>
      </c>
      <c r="D48" s="6">
        <v>14321</v>
      </c>
      <c r="E48" s="6">
        <v>15529</v>
      </c>
      <c r="F48" s="6">
        <v>15413</v>
      </c>
      <c r="G48" s="6">
        <v>15359</v>
      </c>
      <c r="H48" s="6">
        <v>15139</v>
      </c>
      <c r="I48" s="6">
        <v>14782</v>
      </c>
      <c r="J48" s="5" t="s">
        <v>12</v>
      </c>
      <c r="K48" s="6">
        <v>15026</v>
      </c>
      <c r="L48" s="6">
        <v>15160</v>
      </c>
      <c r="M48" s="56" t="s">
        <v>31</v>
      </c>
    </row>
    <row r="49" spans="1:13" x14ac:dyDescent="0.2">
      <c r="A49" s="66">
        <v>37622</v>
      </c>
      <c r="B49" s="66">
        <v>37987</v>
      </c>
      <c r="C49" s="5" t="s">
        <v>18</v>
      </c>
      <c r="D49" s="5" t="s">
        <v>12</v>
      </c>
      <c r="E49" s="5" t="s">
        <v>12</v>
      </c>
      <c r="F49" s="5" t="s">
        <v>12</v>
      </c>
      <c r="G49" s="5" t="s">
        <v>12</v>
      </c>
      <c r="H49" s="5" t="s">
        <v>12</v>
      </c>
      <c r="I49" s="5" t="s">
        <v>12</v>
      </c>
      <c r="J49" s="5" t="s">
        <v>12</v>
      </c>
      <c r="K49" s="6">
        <v>13672</v>
      </c>
      <c r="L49" s="5" t="s">
        <v>12</v>
      </c>
      <c r="M49" s="56" t="s">
        <v>31</v>
      </c>
    </row>
    <row r="50" spans="1:13" x14ac:dyDescent="0.2">
      <c r="A50" s="66">
        <v>37987</v>
      </c>
      <c r="B50" s="66">
        <v>38353</v>
      </c>
      <c r="C50" s="5" t="s">
        <v>17</v>
      </c>
      <c r="D50" s="6">
        <v>14337</v>
      </c>
      <c r="E50" s="6">
        <v>15613</v>
      </c>
      <c r="F50" s="6">
        <v>15427</v>
      </c>
      <c r="G50" s="6">
        <v>15551</v>
      </c>
      <c r="H50" s="6">
        <v>15275</v>
      </c>
      <c r="I50" s="6">
        <v>14768</v>
      </c>
      <c r="J50" s="5" t="s">
        <v>12</v>
      </c>
      <c r="K50" s="6">
        <v>14794</v>
      </c>
      <c r="L50" s="6">
        <v>15145</v>
      </c>
      <c r="M50" s="56" t="s">
        <v>31</v>
      </c>
    </row>
    <row r="51" spans="1:13" x14ac:dyDescent="0.2">
      <c r="A51" s="66">
        <v>37987</v>
      </c>
      <c r="B51" s="66">
        <v>38353</v>
      </c>
      <c r="C51" s="5" t="s">
        <v>18</v>
      </c>
      <c r="D51" s="5" t="s">
        <v>12</v>
      </c>
      <c r="E51" s="5" t="s">
        <v>12</v>
      </c>
      <c r="F51" s="5" t="s">
        <v>12</v>
      </c>
      <c r="G51" s="5" t="s">
        <v>12</v>
      </c>
      <c r="H51" s="5" t="s">
        <v>12</v>
      </c>
      <c r="I51" s="5" t="s">
        <v>12</v>
      </c>
      <c r="J51" s="5" t="s">
        <v>12</v>
      </c>
      <c r="K51" s="6">
        <v>13584</v>
      </c>
      <c r="L51" s="5" t="s">
        <v>12</v>
      </c>
      <c r="M51" s="56" t="s">
        <v>31</v>
      </c>
    </row>
    <row r="52" spans="1:13" x14ac:dyDescent="0.2">
      <c r="A52" s="66">
        <v>38353</v>
      </c>
      <c r="B52" s="66">
        <v>38718</v>
      </c>
      <c r="C52" s="5" t="s">
        <v>17</v>
      </c>
      <c r="D52" s="6">
        <v>14158</v>
      </c>
      <c r="E52" s="6">
        <v>15552</v>
      </c>
      <c r="F52" s="6">
        <v>15082</v>
      </c>
      <c r="G52" s="6">
        <v>15152</v>
      </c>
      <c r="H52" s="6">
        <v>15536</v>
      </c>
      <c r="I52" s="6">
        <v>14763</v>
      </c>
      <c r="J52" s="5" t="s">
        <v>12</v>
      </c>
      <c r="K52" s="6">
        <v>14574</v>
      </c>
      <c r="L52" s="6">
        <v>15080</v>
      </c>
      <c r="M52" s="56" t="s">
        <v>31</v>
      </c>
    </row>
    <row r="53" spans="1:13" x14ac:dyDescent="0.2">
      <c r="A53" s="66">
        <v>38353</v>
      </c>
      <c r="B53" s="66">
        <v>38718</v>
      </c>
      <c r="C53" s="5" t="s">
        <v>18</v>
      </c>
      <c r="D53" s="5" t="s">
        <v>12</v>
      </c>
      <c r="E53" s="5" t="s">
        <v>12</v>
      </c>
      <c r="F53" s="5" t="s">
        <v>12</v>
      </c>
      <c r="G53" s="5" t="s">
        <v>12</v>
      </c>
      <c r="H53" s="5" t="s">
        <v>12</v>
      </c>
      <c r="I53" s="5" t="s">
        <v>12</v>
      </c>
      <c r="J53" s="5" t="s">
        <v>12</v>
      </c>
      <c r="K53" s="6">
        <v>13524</v>
      </c>
      <c r="L53" s="5" t="s">
        <v>12</v>
      </c>
      <c r="M53" s="56" t="s">
        <v>31</v>
      </c>
    </row>
    <row r="54" spans="1:13" x14ac:dyDescent="0.2">
      <c r="A54" s="66">
        <v>38718</v>
      </c>
      <c r="B54" s="66">
        <v>39083</v>
      </c>
      <c r="C54" s="5" t="s">
        <v>17</v>
      </c>
      <c r="D54" s="6">
        <v>14622</v>
      </c>
      <c r="E54" s="6">
        <v>15563</v>
      </c>
      <c r="F54" s="6">
        <v>15314</v>
      </c>
      <c r="G54" s="6">
        <v>15238</v>
      </c>
      <c r="H54" s="6">
        <v>15688</v>
      </c>
      <c r="I54" s="6">
        <v>14854</v>
      </c>
      <c r="J54" s="5" t="s">
        <v>12</v>
      </c>
      <c r="K54" s="6">
        <v>14697</v>
      </c>
      <c r="L54" s="6">
        <v>15206</v>
      </c>
      <c r="M54" s="56" t="s">
        <v>31</v>
      </c>
    </row>
    <row r="55" spans="1:13" x14ac:dyDescent="0.2">
      <c r="A55" s="66">
        <v>38718</v>
      </c>
      <c r="B55" s="66">
        <v>39083</v>
      </c>
      <c r="C55" s="5" t="s">
        <v>18</v>
      </c>
      <c r="D55" s="6">
        <v>13663</v>
      </c>
      <c r="E55" s="6">
        <v>14638</v>
      </c>
      <c r="F55" s="6">
        <v>14258</v>
      </c>
      <c r="G55" s="6">
        <v>15016</v>
      </c>
      <c r="H55" s="6">
        <v>14908</v>
      </c>
      <c r="I55" s="6">
        <v>14015</v>
      </c>
      <c r="J55" s="5" t="s">
        <v>12</v>
      </c>
      <c r="K55" s="6">
        <v>13524</v>
      </c>
      <c r="L55" s="6">
        <v>14286</v>
      </c>
      <c r="M55" s="56" t="s">
        <v>31</v>
      </c>
    </row>
    <row r="56" spans="1:13" x14ac:dyDescent="0.2">
      <c r="A56" s="66">
        <v>39083</v>
      </c>
      <c r="B56" s="66">
        <v>39448</v>
      </c>
      <c r="C56" s="5" t="s">
        <v>17</v>
      </c>
      <c r="D56" s="6">
        <v>14597</v>
      </c>
      <c r="E56" s="6">
        <v>15421</v>
      </c>
      <c r="F56" s="6">
        <v>15174</v>
      </c>
      <c r="G56" s="6">
        <v>15085</v>
      </c>
      <c r="H56" s="6">
        <v>15664</v>
      </c>
      <c r="I56" s="6">
        <v>14871</v>
      </c>
      <c r="J56" s="5" t="s">
        <v>12</v>
      </c>
      <c r="K56" s="6">
        <v>14441</v>
      </c>
      <c r="L56" s="6">
        <v>15035</v>
      </c>
      <c r="M56" s="56" t="s">
        <v>31</v>
      </c>
    </row>
    <row r="57" spans="1:13" x14ac:dyDescent="0.2">
      <c r="A57" s="66">
        <v>39083</v>
      </c>
      <c r="B57" s="66">
        <v>39448</v>
      </c>
      <c r="C57" s="5" t="s">
        <v>18</v>
      </c>
      <c r="D57" s="6">
        <v>13773</v>
      </c>
      <c r="E57" s="6">
        <v>14644</v>
      </c>
      <c r="F57" s="6">
        <v>14206</v>
      </c>
      <c r="G57" s="6">
        <v>14742</v>
      </c>
      <c r="H57" s="6">
        <v>14676</v>
      </c>
      <c r="I57" s="6">
        <v>14066</v>
      </c>
      <c r="J57" s="5" t="s">
        <v>12</v>
      </c>
      <c r="K57" s="6">
        <v>13413</v>
      </c>
      <c r="L57" s="6">
        <v>14129</v>
      </c>
      <c r="M57" s="56" t="s">
        <v>31</v>
      </c>
    </row>
    <row r="58" spans="1:13" x14ac:dyDescent="0.2">
      <c r="A58" s="66">
        <v>39448</v>
      </c>
      <c r="B58" s="66">
        <v>39814</v>
      </c>
      <c r="C58" s="5" t="s">
        <v>17</v>
      </c>
      <c r="D58" s="6">
        <v>14550</v>
      </c>
      <c r="E58" s="6">
        <v>15498</v>
      </c>
      <c r="F58" s="6">
        <v>15035</v>
      </c>
      <c r="G58" s="6">
        <v>15598</v>
      </c>
      <c r="H58" s="6">
        <v>15680</v>
      </c>
      <c r="I58" s="6">
        <v>14736</v>
      </c>
      <c r="J58" s="5" t="s">
        <v>12</v>
      </c>
      <c r="K58" s="6">
        <v>14283</v>
      </c>
      <c r="L58" s="6">
        <v>15010</v>
      </c>
      <c r="M58" s="56" t="s">
        <v>31</v>
      </c>
    </row>
    <row r="59" spans="1:13" x14ac:dyDescent="0.2">
      <c r="A59" s="66">
        <v>39448</v>
      </c>
      <c r="B59" s="66">
        <v>39814</v>
      </c>
      <c r="C59" s="5" t="s">
        <v>18</v>
      </c>
      <c r="D59" s="6">
        <v>13520</v>
      </c>
      <c r="E59" s="6">
        <v>14676</v>
      </c>
      <c r="F59" s="6">
        <v>14291</v>
      </c>
      <c r="G59" s="6">
        <v>14748</v>
      </c>
      <c r="H59" s="6">
        <v>14720</v>
      </c>
      <c r="I59" s="6">
        <v>14032</v>
      </c>
      <c r="J59" s="5" t="s">
        <v>12</v>
      </c>
      <c r="K59" s="6">
        <v>13333</v>
      </c>
      <c r="L59" s="6">
        <v>14116</v>
      </c>
      <c r="M59" s="56" t="s">
        <v>31</v>
      </c>
    </row>
    <row r="60" spans="1:13" x14ac:dyDescent="0.2">
      <c r="A60" s="66">
        <v>39814</v>
      </c>
      <c r="B60" s="66">
        <v>40179</v>
      </c>
      <c r="C60" s="5" t="s">
        <v>17</v>
      </c>
      <c r="D60" s="6">
        <v>14716</v>
      </c>
      <c r="E60" s="6">
        <v>15006</v>
      </c>
      <c r="F60" s="6">
        <v>14734</v>
      </c>
      <c r="G60" s="6">
        <v>15498</v>
      </c>
      <c r="H60" s="6">
        <v>15596</v>
      </c>
      <c r="I60" s="6">
        <v>14424</v>
      </c>
      <c r="J60" s="6">
        <v>14760</v>
      </c>
      <c r="K60" s="6">
        <v>14171</v>
      </c>
      <c r="L60" s="6">
        <v>14795</v>
      </c>
      <c r="M60" s="56" t="s">
        <v>31</v>
      </c>
    </row>
    <row r="61" spans="1:13" x14ac:dyDescent="0.2">
      <c r="A61" s="66">
        <v>39814</v>
      </c>
      <c r="B61" s="66">
        <v>40179</v>
      </c>
      <c r="C61" s="5" t="s">
        <v>18</v>
      </c>
      <c r="D61" s="6">
        <v>13921</v>
      </c>
      <c r="E61" s="6">
        <v>14503</v>
      </c>
      <c r="F61" s="6">
        <v>13868</v>
      </c>
      <c r="G61" s="6">
        <v>14519</v>
      </c>
      <c r="H61" s="6">
        <v>14702</v>
      </c>
      <c r="I61" s="6">
        <v>14090</v>
      </c>
      <c r="J61" s="6">
        <v>14086</v>
      </c>
      <c r="K61" s="6">
        <v>13118</v>
      </c>
      <c r="L61" s="6">
        <v>13943</v>
      </c>
      <c r="M61" s="56" t="s">
        <v>31</v>
      </c>
    </row>
    <row r="62" spans="1:13" x14ac:dyDescent="0.2">
      <c r="A62" s="66">
        <v>40179</v>
      </c>
      <c r="B62" s="66">
        <v>40544</v>
      </c>
      <c r="C62" s="5" t="s">
        <v>17</v>
      </c>
      <c r="D62" s="6">
        <v>14619</v>
      </c>
      <c r="E62" s="6">
        <v>15120</v>
      </c>
      <c r="F62" s="6">
        <v>14899</v>
      </c>
      <c r="G62" s="6">
        <v>15739</v>
      </c>
      <c r="H62" s="6">
        <v>15838</v>
      </c>
      <c r="I62" s="6">
        <v>14846</v>
      </c>
      <c r="J62" s="6">
        <v>14758</v>
      </c>
      <c r="K62" s="6">
        <v>13979</v>
      </c>
      <c r="L62" s="6">
        <v>14777</v>
      </c>
      <c r="M62" s="56" t="s">
        <v>31</v>
      </c>
    </row>
    <row r="63" spans="1:13" x14ac:dyDescent="0.2">
      <c r="A63" s="66">
        <v>40179</v>
      </c>
      <c r="B63" s="66">
        <v>40544</v>
      </c>
      <c r="C63" s="5" t="s">
        <v>18</v>
      </c>
      <c r="D63" s="6">
        <v>13866</v>
      </c>
      <c r="E63" s="6">
        <v>14455</v>
      </c>
      <c r="F63" s="6">
        <v>14070</v>
      </c>
      <c r="G63" s="6">
        <v>14591</v>
      </c>
      <c r="H63" s="6">
        <v>14666</v>
      </c>
      <c r="I63" s="6">
        <v>14015</v>
      </c>
      <c r="J63" s="6">
        <v>13963</v>
      </c>
      <c r="K63" s="6">
        <v>13084</v>
      </c>
      <c r="L63" s="6">
        <v>13858</v>
      </c>
      <c r="M63" s="56" t="s">
        <v>31</v>
      </c>
    </row>
    <row r="64" spans="1:13" x14ac:dyDescent="0.2">
      <c r="A64" s="66">
        <v>40544</v>
      </c>
      <c r="B64" s="66">
        <v>40909</v>
      </c>
      <c r="C64" s="5" t="s">
        <v>17</v>
      </c>
      <c r="D64" s="6">
        <v>14433</v>
      </c>
      <c r="E64" s="6">
        <v>15409</v>
      </c>
      <c r="F64" s="6">
        <v>14756</v>
      </c>
      <c r="G64" s="6">
        <v>16075</v>
      </c>
      <c r="H64" s="6">
        <v>15645</v>
      </c>
      <c r="I64" s="6">
        <v>15003</v>
      </c>
      <c r="J64" s="6">
        <v>14654</v>
      </c>
      <c r="K64" s="6">
        <v>13913</v>
      </c>
      <c r="L64" s="6">
        <v>14711</v>
      </c>
      <c r="M64" s="56" t="s">
        <v>31</v>
      </c>
    </row>
    <row r="65" spans="1:13" x14ac:dyDescent="0.2">
      <c r="A65" s="66">
        <v>40544</v>
      </c>
      <c r="B65" s="66">
        <v>40909</v>
      </c>
      <c r="C65" s="5" t="s">
        <v>18</v>
      </c>
      <c r="D65" s="6">
        <v>13807</v>
      </c>
      <c r="E65" s="6">
        <v>14592</v>
      </c>
      <c r="F65" s="6">
        <v>13983</v>
      </c>
      <c r="G65" s="6">
        <v>14973</v>
      </c>
      <c r="H65" s="6">
        <v>14648</v>
      </c>
      <c r="I65" s="6">
        <v>14074</v>
      </c>
      <c r="J65" s="6">
        <v>13947</v>
      </c>
      <c r="K65" s="6">
        <v>13082</v>
      </c>
      <c r="L65" s="6">
        <v>13854</v>
      </c>
      <c r="M65" s="56" t="s">
        <v>31</v>
      </c>
    </row>
    <row r="66" spans="1:13" x14ac:dyDescent="0.2">
      <c r="A66" s="66">
        <v>40909</v>
      </c>
      <c r="B66" s="66">
        <v>41275</v>
      </c>
      <c r="C66" s="5" t="s">
        <v>17</v>
      </c>
      <c r="D66" s="6">
        <v>14774</v>
      </c>
      <c r="E66" s="6">
        <v>15458</v>
      </c>
      <c r="F66" s="6">
        <v>14939</v>
      </c>
      <c r="G66" s="6">
        <v>15912</v>
      </c>
      <c r="H66" s="6">
        <v>15699</v>
      </c>
      <c r="I66" s="6">
        <v>14911</v>
      </c>
      <c r="J66" s="6">
        <v>14480</v>
      </c>
      <c r="K66" s="6">
        <v>13844</v>
      </c>
      <c r="L66" s="6">
        <v>14638</v>
      </c>
      <c r="M66" s="56" t="s">
        <v>31</v>
      </c>
    </row>
    <row r="67" spans="1:13" x14ac:dyDescent="0.2">
      <c r="A67" s="66">
        <v>40909</v>
      </c>
      <c r="B67" s="66">
        <v>41275</v>
      </c>
      <c r="C67" s="5" t="s">
        <v>18</v>
      </c>
      <c r="D67" s="6">
        <v>13968</v>
      </c>
      <c r="E67" s="6">
        <v>14540</v>
      </c>
      <c r="F67" s="6">
        <v>14103</v>
      </c>
      <c r="G67" s="6">
        <v>14688</v>
      </c>
      <c r="H67" s="6">
        <v>14673</v>
      </c>
      <c r="I67" s="6">
        <v>13991</v>
      </c>
      <c r="J67" s="6">
        <v>13826</v>
      </c>
      <c r="K67" s="6">
        <v>13014</v>
      </c>
      <c r="L67" s="6">
        <v>13757</v>
      </c>
      <c r="M67" s="56" t="s">
        <v>31</v>
      </c>
    </row>
    <row r="68" spans="1:13" x14ac:dyDescent="0.2">
      <c r="A68" s="66">
        <v>41275</v>
      </c>
      <c r="B68" s="66">
        <v>41640</v>
      </c>
      <c r="C68" s="5" t="s">
        <v>18</v>
      </c>
      <c r="D68" s="6">
        <v>15028</v>
      </c>
      <c r="E68" s="6">
        <v>14373</v>
      </c>
      <c r="F68" s="6">
        <v>14003</v>
      </c>
      <c r="G68" s="6">
        <v>14443</v>
      </c>
      <c r="H68" s="6">
        <v>14579</v>
      </c>
      <c r="I68" s="6">
        <v>13965</v>
      </c>
      <c r="J68" s="6">
        <v>13962</v>
      </c>
      <c r="K68" s="6">
        <v>12969</v>
      </c>
      <c r="L68" s="6">
        <v>13706</v>
      </c>
      <c r="M68" s="56" t="s">
        <v>31</v>
      </c>
    </row>
    <row r="69" spans="1:13" x14ac:dyDescent="0.2">
      <c r="A69" s="66">
        <v>41275</v>
      </c>
      <c r="B69" s="66">
        <v>41640</v>
      </c>
      <c r="C69" s="5" t="s">
        <v>17</v>
      </c>
      <c r="D69" s="6">
        <v>15534</v>
      </c>
      <c r="E69" s="6">
        <v>15584</v>
      </c>
      <c r="F69" s="6">
        <v>14749</v>
      </c>
      <c r="G69" s="6">
        <v>15694</v>
      </c>
      <c r="H69" s="6">
        <v>15528</v>
      </c>
      <c r="I69" s="6">
        <v>14643</v>
      </c>
      <c r="J69" s="6">
        <v>14817</v>
      </c>
      <c r="K69" s="6">
        <v>13740</v>
      </c>
      <c r="L69" s="6">
        <v>14561</v>
      </c>
      <c r="M69" s="56" t="s">
        <v>31</v>
      </c>
    </row>
    <row r="70" spans="1:13" x14ac:dyDescent="0.2">
      <c r="A70" s="66">
        <v>41640</v>
      </c>
      <c r="B70" s="66">
        <v>42005</v>
      </c>
      <c r="C70" s="5" t="s">
        <v>18</v>
      </c>
      <c r="D70" s="6">
        <v>13706</v>
      </c>
      <c r="E70" s="6">
        <v>13706</v>
      </c>
      <c r="F70" s="6">
        <v>13949</v>
      </c>
      <c r="G70" s="6">
        <v>14236</v>
      </c>
      <c r="H70" s="6">
        <v>14452</v>
      </c>
      <c r="I70" s="6">
        <v>13940</v>
      </c>
      <c r="J70" s="6">
        <v>13799</v>
      </c>
      <c r="K70" s="6">
        <v>12870</v>
      </c>
      <c r="L70" s="6">
        <v>13467</v>
      </c>
      <c r="M70" s="56" t="s">
        <v>31</v>
      </c>
    </row>
    <row r="71" spans="1:13" x14ac:dyDescent="0.2">
      <c r="A71" s="66">
        <v>41640</v>
      </c>
      <c r="B71" s="66">
        <v>42005</v>
      </c>
      <c r="C71" s="5" t="s">
        <v>17</v>
      </c>
      <c r="D71" s="6">
        <v>14569</v>
      </c>
      <c r="E71" s="6">
        <v>14933</v>
      </c>
      <c r="F71" s="6">
        <v>14766</v>
      </c>
      <c r="G71" s="6">
        <v>15038</v>
      </c>
      <c r="H71" s="6">
        <v>15494</v>
      </c>
      <c r="I71" s="6">
        <v>14770</v>
      </c>
      <c r="J71" s="6">
        <v>14889</v>
      </c>
      <c r="K71" s="6">
        <v>13596</v>
      </c>
      <c r="L71" s="6">
        <v>14292</v>
      </c>
      <c r="M71" s="56" t="s">
        <v>31</v>
      </c>
    </row>
    <row r="72" spans="1:13" x14ac:dyDescent="0.2">
      <c r="A72" s="66">
        <v>42005</v>
      </c>
      <c r="B72" s="66">
        <v>42370</v>
      </c>
      <c r="C72" s="5" t="s">
        <v>18</v>
      </c>
      <c r="D72" s="6">
        <v>13714</v>
      </c>
      <c r="E72" s="6">
        <v>13772</v>
      </c>
      <c r="F72" s="6">
        <v>13928</v>
      </c>
      <c r="G72" s="6">
        <v>14607</v>
      </c>
      <c r="H72" s="6">
        <v>14444</v>
      </c>
      <c r="I72" s="6">
        <v>13990</v>
      </c>
      <c r="J72" s="6">
        <v>13681</v>
      </c>
      <c r="K72" s="6">
        <v>12875</v>
      </c>
      <c r="L72" s="6">
        <v>13403</v>
      </c>
      <c r="M72" s="56" t="s">
        <v>31</v>
      </c>
    </row>
    <row r="73" spans="1:13" x14ac:dyDescent="0.2">
      <c r="A73" s="66">
        <v>42005</v>
      </c>
      <c r="B73" s="66">
        <v>42370</v>
      </c>
      <c r="C73" s="5" t="s">
        <v>17</v>
      </c>
      <c r="D73" s="6">
        <v>14550</v>
      </c>
      <c r="E73" s="6">
        <v>15130</v>
      </c>
      <c r="F73" s="6">
        <v>14891</v>
      </c>
      <c r="G73" s="6">
        <v>15751</v>
      </c>
      <c r="H73" s="6">
        <v>15522</v>
      </c>
      <c r="I73" s="6">
        <v>14667</v>
      </c>
      <c r="J73" s="6">
        <v>14497</v>
      </c>
      <c r="K73" s="6">
        <v>13562</v>
      </c>
      <c r="L73" s="6">
        <v>14239</v>
      </c>
      <c r="M73" s="56" t="s">
        <v>31</v>
      </c>
    </row>
    <row r="74" spans="1:13" x14ac:dyDescent="0.2">
      <c r="A74" s="66">
        <v>42370</v>
      </c>
      <c r="B74" s="66">
        <v>42736</v>
      </c>
      <c r="C74" s="5" t="s">
        <v>18</v>
      </c>
      <c r="D74" s="6">
        <v>13437</v>
      </c>
      <c r="E74" s="6">
        <v>13589</v>
      </c>
      <c r="F74" s="6">
        <v>13789</v>
      </c>
      <c r="G74" s="6">
        <v>14630</v>
      </c>
      <c r="H74" s="6">
        <v>14371</v>
      </c>
      <c r="I74" s="6">
        <v>13740</v>
      </c>
      <c r="J74" s="6">
        <v>13664</v>
      </c>
      <c r="K74" s="6">
        <v>12908</v>
      </c>
      <c r="L74" s="6">
        <v>13374</v>
      </c>
      <c r="M74" s="56" t="s">
        <v>31</v>
      </c>
    </row>
    <row r="75" spans="1:13" x14ac:dyDescent="0.2">
      <c r="A75" s="66">
        <v>42370</v>
      </c>
      <c r="B75" s="66">
        <v>42736</v>
      </c>
      <c r="C75" s="5" t="s">
        <v>17</v>
      </c>
      <c r="D75" s="6">
        <v>14280</v>
      </c>
      <c r="E75" s="6">
        <v>15613</v>
      </c>
      <c r="F75" s="6">
        <v>14767</v>
      </c>
      <c r="G75" s="6">
        <v>15944</v>
      </c>
      <c r="H75" s="6">
        <v>15513</v>
      </c>
      <c r="I75" s="6">
        <v>14613</v>
      </c>
      <c r="J75" s="6">
        <v>14868</v>
      </c>
      <c r="K75" s="6">
        <v>13599</v>
      </c>
      <c r="L75" s="6">
        <v>14305</v>
      </c>
      <c r="M75" s="56" t="s">
        <v>31</v>
      </c>
    </row>
    <row r="76" spans="1:13" x14ac:dyDescent="0.2">
      <c r="A76" s="66">
        <v>42736</v>
      </c>
      <c r="B76" s="66">
        <v>43101</v>
      </c>
      <c r="C76" s="5" t="s">
        <v>18</v>
      </c>
      <c r="D76" s="6">
        <v>13591</v>
      </c>
      <c r="E76" s="6">
        <v>13761</v>
      </c>
      <c r="F76" s="6">
        <v>13672</v>
      </c>
      <c r="G76" s="6">
        <v>14375</v>
      </c>
      <c r="H76" s="6">
        <v>14352</v>
      </c>
      <c r="I76" s="6">
        <v>13743</v>
      </c>
      <c r="J76" s="6">
        <v>13826</v>
      </c>
      <c r="K76" s="6">
        <v>12911</v>
      </c>
      <c r="L76" s="6">
        <v>13360</v>
      </c>
      <c r="M76" s="56" t="s">
        <v>31</v>
      </c>
    </row>
    <row r="77" spans="1:13" x14ac:dyDescent="0.2">
      <c r="A77" s="66">
        <v>42736</v>
      </c>
      <c r="B77" s="66">
        <v>43101</v>
      </c>
      <c r="C77" s="5" t="s">
        <v>17</v>
      </c>
      <c r="D77" s="6">
        <v>13892</v>
      </c>
      <c r="E77" s="6">
        <v>14738</v>
      </c>
      <c r="F77" s="6">
        <v>14751</v>
      </c>
      <c r="G77" s="6">
        <v>15159</v>
      </c>
      <c r="H77" s="6">
        <v>15141</v>
      </c>
      <c r="I77" s="6">
        <v>14624</v>
      </c>
      <c r="J77" s="6">
        <v>15252</v>
      </c>
      <c r="K77" s="6">
        <v>13579</v>
      </c>
      <c r="L77" s="6">
        <v>14161</v>
      </c>
      <c r="M77" s="56" t="s">
        <v>31</v>
      </c>
    </row>
    <row r="78" spans="1:13" x14ac:dyDescent="0.2">
      <c r="A78" s="66">
        <v>43101</v>
      </c>
      <c r="B78" s="66">
        <v>43466</v>
      </c>
      <c r="C78" s="5" t="s">
        <v>18</v>
      </c>
      <c r="D78" s="6">
        <v>13704</v>
      </c>
      <c r="E78" s="6">
        <v>13931</v>
      </c>
      <c r="F78" s="6">
        <v>13633</v>
      </c>
      <c r="G78" s="6">
        <v>14317</v>
      </c>
      <c r="H78" s="6">
        <v>14384</v>
      </c>
      <c r="I78" s="6">
        <v>13622</v>
      </c>
      <c r="J78" s="6">
        <v>13738</v>
      </c>
      <c r="K78" s="6">
        <v>12900</v>
      </c>
      <c r="L78" s="6">
        <v>13352</v>
      </c>
      <c r="M78" s="56" t="s">
        <v>31</v>
      </c>
    </row>
    <row r="79" spans="1:13" x14ac:dyDescent="0.2">
      <c r="A79" s="66">
        <v>43101</v>
      </c>
      <c r="B79" s="66">
        <v>43466</v>
      </c>
      <c r="C79" s="5" t="s">
        <v>17</v>
      </c>
      <c r="D79" s="6">
        <v>14512</v>
      </c>
      <c r="E79" s="6">
        <v>14927</v>
      </c>
      <c r="F79" s="6">
        <v>14914</v>
      </c>
      <c r="G79" s="6">
        <v>15919</v>
      </c>
      <c r="H79" s="6">
        <v>15468</v>
      </c>
      <c r="I79" s="6">
        <v>14517</v>
      </c>
      <c r="J79" s="6">
        <v>15094</v>
      </c>
      <c r="K79" s="6">
        <v>13555</v>
      </c>
      <c r="L79" s="6">
        <v>14221</v>
      </c>
      <c r="M79" s="56" t="s">
        <v>31</v>
      </c>
    </row>
    <row r="80" spans="1:13" x14ac:dyDescent="0.2">
      <c r="A80" s="66">
        <v>43466</v>
      </c>
      <c r="B80" s="66">
        <v>43831</v>
      </c>
      <c r="C80" s="5" t="s">
        <v>18</v>
      </c>
      <c r="D80" s="6">
        <v>13775</v>
      </c>
      <c r="E80" s="6">
        <v>14035</v>
      </c>
      <c r="F80" s="6">
        <v>13614</v>
      </c>
      <c r="G80" s="6">
        <v>14481</v>
      </c>
      <c r="H80" s="6">
        <v>14336</v>
      </c>
      <c r="I80" s="6">
        <v>13628</v>
      </c>
      <c r="J80" s="6">
        <v>13720</v>
      </c>
      <c r="K80" s="6">
        <v>12881</v>
      </c>
      <c r="L80" s="6">
        <v>13354</v>
      </c>
      <c r="M80" s="56" t="s">
        <v>31</v>
      </c>
    </row>
    <row r="81" spans="1:13" x14ac:dyDescent="0.2">
      <c r="A81" s="66">
        <v>43466</v>
      </c>
      <c r="B81" s="66">
        <v>43831</v>
      </c>
      <c r="C81" s="5" t="s">
        <v>17</v>
      </c>
      <c r="D81" s="6">
        <v>14527</v>
      </c>
      <c r="E81" s="6">
        <v>15499</v>
      </c>
      <c r="F81" s="6">
        <v>14900</v>
      </c>
      <c r="G81" s="6">
        <v>15510</v>
      </c>
      <c r="H81" s="6">
        <v>15474</v>
      </c>
      <c r="I81" s="6">
        <v>14501</v>
      </c>
      <c r="J81" s="6">
        <v>15126</v>
      </c>
      <c r="K81" s="6">
        <v>13531</v>
      </c>
      <c r="L81" s="6">
        <v>14255</v>
      </c>
      <c r="M81" s="56" t="s">
        <v>31</v>
      </c>
    </row>
    <row r="82" spans="1:13" x14ac:dyDescent="0.2">
      <c r="A82" s="66">
        <v>43831</v>
      </c>
      <c r="B82" s="66">
        <v>44197</v>
      </c>
      <c r="C82" s="5" t="s">
        <v>18</v>
      </c>
      <c r="D82" s="6">
        <v>13786</v>
      </c>
      <c r="E82" s="6">
        <v>14040</v>
      </c>
      <c r="F82" s="6">
        <v>13626</v>
      </c>
      <c r="G82" s="6">
        <v>14685</v>
      </c>
      <c r="H82" s="6">
        <v>14015</v>
      </c>
      <c r="I82" s="6">
        <v>13665</v>
      </c>
      <c r="J82" s="6">
        <v>13745</v>
      </c>
      <c r="K82" s="6">
        <v>12837</v>
      </c>
      <c r="L82" s="6">
        <v>13283</v>
      </c>
      <c r="M82" s="56" t="s">
        <v>128</v>
      </c>
    </row>
    <row r="83" spans="1:13" x14ac:dyDescent="0.2">
      <c r="A83" s="66">
        <v>43831</v>
      </c>
      <c r="B83" s="66">
        <v>44197</v>
      </c>
      <c r="C83" s="5" t="s">
        <v>17</v>
      </c>
      <c r="D83" s="6">
        <v>14567</v>
      </c>
      <c r="E83" s="6">
        <v>15008</v>
      </c>
      <c r="F83" s="6">
        <v>14888</v>
      </c>
      <c r="G83" s="6">
        <v>17169</v>
      </c>
      <c r="H83" s="6">
        <v>15499</v>
      </c>
      <c r="I83" s="6">
        <v>14515</v>
      </c>
      <c r="J83" s="6">
        <v>15129</v>
      </c>
      <c r="K83" s="6">
        <v>13543</v>
      </c>
      <c r="L83" s="6">
        <v>14243</v>
      </c>
      <c r="M83" s="56" t="s">
        <v>128</v>
      </c>
    </row>
    <row r="84" spans="1:13" x14ac:dyDescent="0.2">
      <c r="A84" s="66">
        <v>44197</v>
      </c>
      <c r="B84" s="66">
        <v>44562</v>
      </c>
      <c r="C84" s="5" t="s">
        <v>18</v>
      </c>
      <c r="D84" s="6">
        <v>13702</v>
      </c>
      <c r="E84" s="6">
        <v>13972</v>
      </c>
      <c r="F84" s="6">
        <v>13485</v>
      </c>
      <c r="G84" s="6">
        <v>14554</v>
      </c>
      <c r="H84" s="6">
        <v>14184</v>
      </c>
      <c r="I84" s="6">
        <v>13657</v>
      </c>
      <c r="J84" s="6">
        <v>13807</v>
      </c>
      <c r="K84" s="6">
        <v>12823</v>
      </c>
      <c r="L84" s="6">
        <v>13206</v>
      </c>
      <c r="M84" s="56" t="s">
        <v>128</v>
      </c>
    </row>
    <row r="85" spans="1:13" x14ac:dyDescent="0.2">
      <c r="A85" s="66">
        <v>44197</v>
      </c>
      <c r="B85" s="66">
        <v>44562</v>
      </c>
      <c r="C85" s="5" t="s">
        <v>17</v>
      </c>
      <c r="D85" s="6">
        <v>14499</v>
      </c>
      <c r="E85" s="6">
        <v>14634</v>
      </c>
      <c r="F85" s="6">
        <v>14669</v>
      </c>
      <c r="G85" s="6">
        <v>16708</v>
      </c>
      <c r="H85" s="6">
        <v>15146</v>
      </c>
      <c r="I85" s="6">
        <v>16513</v>
      </c>
      <c r="J85" s="6">
        <v>15190</v>
      </c>
      <c r="K85" s="6">
        <v>13511</v>
      </c>
      <c r="L85" s="6">
        <v>14114</v>
      </c>
      <c r="M85" s="56" t="s">
        <v>128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1"/>
  <sheetViews>
    <sheetView zoomScale="70" zoomScaleNormal="70" workbookViewId="0">
      <selection activeCell="G31" sqref="G31"/>
    </sheetView>
  </sheetViews>
  <sheetFormatPr defaultRowHeight="15" x14ac:dyDescent="0.25"/>
  <cols>
    <col min="12" max="12" width="9.140625" style="57"/>
    <col min="23" max="23" width="9.140625" style="57"/>
    <col min="34" max="34" width="9.140625" style="57"/>
  </cols>
  <sheetData>
    <row r="1" spans="1:44" s="58" customFormat="1" ht="28.5" x14ac:dyDescent="0.45">
      <c r="A1" s="64" t="s">
        <v>88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 t="s">
        <v>89</v>
      </c>
      <c r="M1" s="64"/>
      <c r="N1" s="64"/>
      <c r="O1" s="64"/>
      <c r="P1" s="64"/>
      <c r="Q1" s="64"/>
      <c r="R1" s="64"/>
      <c r="S1" s="64"/>
      <c r="T1" s="64"/>
      <c r="U1" s="64"/>
      <c r="V1" s="64"/>
      <c r="W1" s="64" t="s">
        <v>90</v>
      </c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 t="s">
        <v>91</v>
      </c>
      <c r="AI1" s="64"/>
      <c r="AJ1" s="64"/>
      <c r="AK1" s="64"/>
      <c r="AL1" s="64"/>
      <c r="AM1" s="64"/>
      <c r="AN1" s="64"/>
      <c r="AO1" s="64"/>
      <c r="AP1" s="64"/>
      <c r="AQ1" s="64"/>
      <c r="AR1" s="64"/>
    </row>
  </sheetData>
  <mergeCells count="4">
    <mergeCell ref="A1:K1"/>
    <mergeCell ref="L1:V1"/>
    <mergeCell ref="W1:AG1"/>
    <mergeCell ref="AH1:AR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"/>
  <sheetViews>
    <sheetView workbookViewId="0">
      <selection activeCell="E1" sqref="E1"/>
    </sheetView>
  </sheetViews>
  <sheetFormatPr defaultRowHeight="15" x14ac:dyDescent="0.25"/>
  <cols>
    <col min="1" max="1" width="23.85546875" bestFit="1" customWidth="1"/>
    <col min="2" max="2" width="22" style="11" bestFit="1" customWidth="1"/>
  </cols>
  <sheetData>
    <row r="1" spans="1:5" x14ac:dyDescent="0.25">
      <c r="A1" s="26" t="s">
        <v>71</v>
      </c>
      <c r="B1" s="10" t="s">
        <v>49</v>
      </c>
      <c r="C1" s="10"/>
      <c r="E1" s="1" t="s">
        <v>50</v>
      </c>
    </row>
    <row r="2" spans="1:5" x14ac:dyDescent="0.25">
      <c r="A2" t="s">
        <v>77</v>
      </c>
      <c r="B2" s="11">
        <v>31</v>
      </c>
    </row>
    <row r="3" spans="1:5" x14ac:dyDescent="0.25">
      <c r="A3" t="s">
        <v>78</v>
      </c>
    </row>
    <row r="4" spans="1:5" x14ac:dyDescent="0.25">
      <c r="A4" t="s">
        <v>70</v>
      </c>
    </row>
  </sheetData>
  <hyperlinks>
    <hyperlink ref="E1" r:id="rId1" xr:uid="{00000000-0004-0000-0500-000000000000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"/>
  <sheetViews>
    <sheetView workbookViewId="0">
      <selection activeCell="A5" sqref="A5"/>
    </sheetView>
  </sheetViews>
  <sheetFormatPr defaultRowHeight="15" x14ac:dyDescent="0.25"/>
  <cols>
    <col min="1" max="1" width="32.85546875" style="11" bestFit="1" customWidth="1"/>
    <col min="2" max="2" width="36.42578125" style="11" bestFit="1" customWidth="1"/>
  </cols>
  <sheetData>
    <row r="1" spans="1:4" ht="15.75" x14ac:dyDescent="0.25">
      <c r="A1" s="10" t="s">
        <v>79</v>
      </c>
      <c r="B1" s="10" t="s">
        <v>80</v>
      </c>
      <c r="D1" s="22" t="s">
        <v>38</v>
      </c>
    </row>
    <row r="2" spans="1:4" x14ac:dyDescent="0.25">
      <c r="A2" s="11">
        <v>29000</v>
      </c>
      <c r="B2" s="11">
        <f>(A2*0.000277778)*1000</f>
        <v>8055.5619999999999</v>
      </c>
    </row>
    <row r="4" spans="1:4" x14ac:dyDescent="0.25">
      <c r="A4" s="10" t="s">
        <v>81</v>
      </c>
    </row>
    <row r="5" spans="1:4" x14ac:dyDescent="0.25">
      <c r="A5" s="11">
        <f>A2/1000</f>
        <v>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="80" zoomScaleNormal="80" workbookViewId="0">
      <selection activeCell="I1" sqref="I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4"/>
  <sheetViews>
    <sheetView workbookViewId="0">
      <selection activeCell="K42" sqref="K42"/>
    </sheetView>
  </sheetViews>
  <sheetFormatPr defaultRowHeight="15" x14ac:dyDescent="0.25"/>
  <cols>
    <col min="1" max="1" width="22" style="11" customWidth="1"/>
    <col min="2" max="2" width="25.85546875" style="11" customWidth="1"/>
  </cols>
  <sheetData>
    <row r="1" spans="1:4" ht="30" x14ac:dyDescent="0.25">
      <c r="A1" s="27" t="s">
        <v>43</v>
      </c>
      <c r="B1" s="27" t="s">
        <v>44</v>
      </c>
      <c r="D1" s="26" t="s">
        <v>42</v>
      </c>
    </row>
    <row r="2" spans="1:4" x14ac:dyDescent="0.25">
      <c r="A2" s="28">
        <v>30</v>
      </c>
      <c r="B2" s="28">
        <f>A2</f>
        <v>30</v>
      </c>
      <c r="D2" s="26"/>
    </row>
    <row r="3" spans="1:4" x14ac:dyDescent="0.25">
      <c r="A3" s="28"/>
      <c r="B3" s="28"/>
    </row>
    <row r="4" spans="1:4" ht="45" x14ac:dyDescent="0.25">
      <c r="A4" s="27" t="s">
        <v>45</v>
      </c>
      <c r="B4" s="27" t="s">
        <v>46</v>
      </c>
    </row>
    <row r="5" spans="1:4" x14ac:dyDescent="0.25">
      <c r="A5" s="11">
        <v>0.42</v>
      </c>
      <c r="B5" s="11">
        <f>A5</f>
        <v>0.42</v>
      </c>
    </row>
    <row r="7" spans="1:4" ht="34.5" customHeight="1" x14ac:dyDescent="0.25">
      <c r="A7" s="27" t="s">
        <v>69</v>
      </c>
      <c r="B7" s="27" t="s">
        <v>66</v>
      </c>
    </row>
    <row r="8" spans="1:4" x14ac:dyDescent="0.25">
      <c r="A8" s="11">
        <v>34.15</v>
      </c>
      <c r="B8" s="11">
        <f>A8</f>
        <v>34.15</v>
      </c>
    </row>
    <row r="12" spans="1:4" ht="45" x14ac:dyDescent="0.25">
      <c r="A12" s="27" t="s">
        <v>45</v>
      </c>
      <c r="B12" s="27" t="s">
        <v>46</v>
      </c>
    </row>
    <row r="13" spans="1:4" x14ac:dyDescent="0.25">
      <c r="A13" s="11">
        <f>0.8</f>
        <v>0.8</v>
      </c>
      <c r="B13" s="11">
        <f>A13</f>
        <v>0.8</v>
      </c>
    </row>
    <row r="15" spans="1:4" ht="45" x14ac:dyDescent="0.25">
      <c r="A15" s="27" t="s">
        <v>69</v>
      </c>
      <c r="B15" s="27" t="s">
        <v>66</v>
      </c>
    </row>
    <row r="16" spans="1:4" x14ac:dyDescent="0.25">
      <c r="A16" s="11">
        <v>15.37</v>
      </c>
      <c r="B16" s="11">
        <f>A16</f>
        <v>15.37</v>
      </c>
    </row>
    <row r="18" spans="1:2" x14ac:dyDescent="0.25">
      <c r="A18" s="27"/>
      <c r="B18" s="27"/>
    </row>
    <row r="21" spans="1:2" x14ac:dyDescent="0.25">
      <c r="A21" s="27"/>
      <c r="B21" s="27"/>
    </row>
    <row r="24" spans="1:2" x14ac:dyDescent="0.25">
      <c r="A24" s="27"/>
      <c r="B24" s="27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6"/>
  <sheetViews>
    <sheetView topLeftCell="A40" zoomScale="80" zoomScaleNormal="80" workbookViewId="0">
      <selection activeCell="O124" sqref="O124"/>
    </sheetView>
  </sheetViews>
  <sheetFormatPr defaultRowHeight="15" x14ac:dyDescent="0.25"/>
  <cols>
    <col min="12" max="12" width="9.140625" style="11"/>
    <col min="13" max="13" width="27.85546875" style="11" bestFit="1" customWidth="1"/>
    <col min="14" max="14" width="28.5703125" style="11" bestFit="1" customWidth="1"/>
  </cols>
  <sheetData>
    <row r="1" spans="1:14" x14ac:dyDescent="0.25">
      <c r="A1" t="s">
        <v>82</v>
      </c>
    </row>
    <row r="2" spans="1:14" x14ac:dyDescent="0.25">
      <c r="A2" s="1" t="s">
        <v>29</v>
      </c>
      <c r="L2" s="10" t="s">
        <v>19</v>
      </c>
      <c r="M2" s="10" t="s">
        <v>34</v>
      </c>
      <c r="N2" s="10" t="s">
        <v>33</v>
      </c>
    </row>
    <row r="3" spans="1:14" x14ac:dyDescent="0.25">
      <c r="L3" s="11">
        <v>1960</v>
      </c>
      <c r="M3" s="11">
        <v>23.1</v>
      </c>
      <c r="N3" s="11">
        <f>M3*1000</f>
        <v>23100</v>
      </c>
    </row>
    <row r="4" spans="1:14" x14ac:dyDescent="0.25">
      <c r="L4" s="11">
        <v>1961</v>
      </c>
      <c r="M4" s="11">
        <v>22.9</v>
      </c>
      <c r="N4" s="11">
        <f t="shared" ref="N4:N46" si="0">M4*1000</f>
        <v>22900</v>
      </c>
    </row>
    <row r="5" spans="1:14" x14ac:dyDescent="0.25">
      <c r="L5" s="11">
        <v>1962</v>
      </c>
      <c r="M5" s="11">
        <v>22.7</v>
      </c>
      <c r="N5" s="11">
        <f t="shared" si="0"/>
        <v>22700</v>
      </c>
    </row>
    <row r="6" spans="1:14" x14ac:dyDescent="0.25">
      <c r="L6" s="11">
        <v>1963</v>
      </c>
      <c r="M6" s="11">
        <v>22.6</v>
      </c>
      <c r="N6" s="11">
        <f t="shared" si="0"/>
        <v>22600</v>
      </c>
    </row>
    <row r="7" spans="1:14" x14ac:dyDescent="0.25">
      <c r="L7" s="11">
        <v>1964</v>
      </c>
      <c r="M7" s="11">
        <v>22.4</v>
      </c>
      <c r="N7" s="11">
        <f t="shared" si="0"/>
        <v>22400</v>
      </c>
    </row>
    <row r="8" spans="1:14" x14ac:dyDescent="0.25">
      <c r="L8" s="11">
        <v>1965</v>
      </c>
      <c r="M8" s="11">
        <v>22.3</v>
      </c>
      <c r="N8" s="11">
        <f t="shared" si="0"/>
        <v>22300</v>
      </c>
    </row>
    <row r="9" spans="1:14" x14ac:dyDescent="0.25">
      <c r="L9" s="11">
        <v>1966</v>
      </c>
      <c r="M9" s="11">
        <v>22.1</v>
      </c>
      <c r="N9" s="11">
        <f t="shared" si="0"/>
        <v>22100</v>
      </c>
    </row>
    <row r="10" spans="1:14" x14ac:dyDescent="0.25">
      <c r="L10" s="11">
        <v>1967</v>
      </c>
      <c r="M10" s="11">
        <v>21.9</v>
      </c>
      <c r="N10" s="11">
        <f t="shared" si="0"/>
        <v>21900</v>
      </c>
    </row>
    <row r="11" spans="1:14" x14ac:dyDescent="0.25">
      <c r="L11" s="11">
        <v>1968</v>
      </c>
      <c r="M11" s="11">
        <v>21.8</v>
      </c>
      <c r="N11" s="11">
        <f t="shared" si="0"/>
        <v>21800</v>
      </c>
    </row>
    <row r="12" spans="1:14" x14ac:dyDescent="0.25">
      <c r="L12" s="11">
        <v>1969</v>
      </c>
      <c r="M12" s="11">
        <v>21.6</v>
      </c>
      <c r="N12" s="11">
        <f t="shared" si="0"/>
        <v>21600</v>
      </c>
    </row>
    <row r="13" spans="1:14" x14ac:dyDescent="0.25">
      <c r="L13" s="11">
        <v>1970</v>
      </c>
      <c r="M13" s="11">
        <v>21.4</v>
      </c>
      <c r="N13" s="11">
        <f t="shared" si="0"/>
        <v>21400</v>
      </c>
    </row>
    <row r="14" spans="1:14" x14ac:dyDescent="0.25">
      <c r="L14" s="11">
        <v>1971</v>
      </c>
      <c r="M14" s="11">
        <v>21</v>
      </c>
      <c r="N14" s="11">
        <f t="shared" si="0"/>
        <v>21000</v>
      </c>
    </row>
    <row r="15" spans="1:14" x14ac:dyDescent="0.25">
      <c r="L15" s="11">
        <v>1972</v>
      </c>
      <c r="M15" s="11">
        <v>20.6</v>
      </c>
      <c r="N15" s="11">
        <f t="shared" si="0"/>
        <v>20600</v>
      </c>
    </row>
    <row r="16" spans="1:14" x14ac:dyDescent="0.25">
      <c r="L16" s="11">
        <v>1973</v>
      </c>
      <c r="M16" s="11">
        <v>20.2</v>
      </c>
      <c r="N16" s="11">
        <f t="shared" si="0"/>
        <v>20200</v>
      </c>
    </row>
    <row r="17" spans="12:14" x14ac:dyDescent="0.25">
      <c r="L17" s="11">
        <v>1974</v>
      </c>
      <c r="M17" s="11">
        <v>19.899999999999999</v>
      </c>
      <c r="N17" s="11">
        <f t="shared" si="0"/>
        <v>19900</v>
      </c>
    </row>
    <row r="18" spans="12:14" x14ac:dyDescent="0.25">
      <c r="L18" s="11">
        <v>1975</v>
      </c>
      <c r="M18" s="11">
        <v>19.5</v>
      </c>
      <c r="N18" s="11">
        <f t="shared" si="0"/>
        <v>19500</v>
      </c>
    </row>
    <row r="19" spans="12:14" x14ac:dyDescent="0.25">
      <c r="L19" s="11">
        <v>1976</v>
      </c>
      <c r="M19" s="11">
        <v>19.100000000000001</v>
      </c>
      <c r="N19" s="11">
        <f t="shared" si="0"/>
        <v>19100</v>
      </c>
    </row>
    <row r="20" spans="12:14" x14ac:dyDescent="0.25">
      <c r="L20" s="11">
        <v>1977</v>
      </c>
      <c r="M20" s="11">
        <v>18.7</v>
      </c>
      <c r="N20" s="11">
        <f t="shared" si="0"/>
        <v>18700</v>
      </c>
    </row>
    <row r="21" spans="12:14" x14ac:dyDescent="0.25">
      <c r="L21" s="11">
        <v>1978</v>
      </c>
      <c r="M21" s="11">
        <v>18.3</v>
      </c>
      <c r="N21" s="11">
        <f t="shared" si="0"/>
        <v>18300</v>
      </c>
    </row>
    <row r="22" spans="12:14" x14ac:dyDescent="0.25">
      <c r="L22" s="11">
        <v>1979</v>
      </c>
      <c r="M22" s="11">
        <v>17.899999999999999</v>
      </c>
      <c r="N22" s="11">
        <f t="shared" si="0"/>
        <v>17900</v>
      </c>
    </row>
    <row r="23" spans="12:14" x14ac:dyDescent="0.25">
      <c r="L23" s="11">
        <v>1980</v>
      </c>
      <c r="M23" s="11">
        <v>17.5</v>
      </c>
      <c r="N23" s="11">
        <f t="shared" si="0"/>
        <v>17500</v>
      </c>
    </row>
    <row r="24" spans="12:14" x14ac:dyDescent="0.25">
      <c r="L24" s="11">
        <v>1981</v>
      </c>
      <c r="M24" s="11">
        <v>17.399999999999999</v>
      </c>
      <c r="N24" s="11">
        <f t="shared" si="0"/>
        <v>17400</v>
      </c>
    </row>
    <row r="25" spans="12:14" x14ac:dyDescent="0.25">
      <c r="L25" s="11">
        <v>1982</v>
      </c>
      <c r="M25" s="11">
        <v>17.2</v>
      </c>
      <c r="N25" s="11">
        <f t="shared" si="0"/>
        <v>17200</v>
      </c>
    </row>
    <row r="26" spans="12:14" x14ac:dyDescent="0.25">
      <c r="L26" s="11">
        <v>1983</v>
      </c>
      <c r="M26" s="11">
        <v>17.100000000000001</v>
      </c>
      <c r="N26" s="11">
        <f t="shared" si="0"/>
        <v>17100</v>
      </c>
    </row>
    <row r="27" spans="12:14" x14ac:dyDescent="0.25">
      <c r="L27" s="11">
        <v>1984</v>
      </c>
      <c r="M27" s="11">
        <v>16.899999999999999</v>
      </c>
      <c r="N27" s="11">
        <f t="shared" si="0"/>
        <v>16900</v>
      </c>
    </row>
    <row r="28" spans="12:14" x14ac:dyDescent="0.25">
      <c r="L28" s="11">
        <v>1985</v>
      </c>
      <c r="M28" s="11">
        <v>16.8</v>
      </c>
      <c r="N28" s="11">
        <f t="shared" si="0"/>
        <v>16800</v>
      </c>
    </row>
    <row r="29" spans="12:14" x14ac:dyDescent="0.25">
      <c r="L29" s="11">
        <v>1986</v>
      </c>
      <c r="M29" s="11">
        <v>16.600000000000001</v>
      </c>
      <c r="N29" s="11">
        <f t="shared" si="0"/>
        <v>16600</v>
      </c>
    </row>
    <row r="30" spans="12:14" x14ac:dyDescent="0.25">
      <c r="L30" s="11">
        <v>1987</v>
      </c>
      <c r="M30" s="11">
        <v>16.5</v>
      </c>
      <c r="N30" s="11">
        <f t="shared" si="0"/>
        <v>16500</v>
      </c>
    </row>
    <row r="31" spans="12:14" x14ac:dyDescent="0.25">
      <c r="L31" s="11">
        <v>1988</v>
      </c>
      <c r="M31" s="11">
        <v>16.3</v>
      </c>
      <c r="N31" s="11">
        <f t="shared" si="0"/>
        <v>16300</v>
      </c>
    </row>
    <row r="32" spans="12:14" x14ac:dyDescent="0.25">
      <c r="L32" s="11">
        <v>1989</v>
      </c>
      <c r="M32" s="11">
        <v>16.2</v>
      </c>
      <c r="N32" s="11">
        <f t="shared" si="0"/>
        <v>16200</v>
      </c>
    </row>
    <row r="33" spans="12:14" x14ac:dyDescent="0.25">
      <c r="L33" s="11">
        <v>1990</v>
      </c>
      <c r="M33" s="11">
        <v>16.100000000000001</v>
      </c>
      <c r="N33" s="11">
        <f t="shared" si="0"/>
        <v>16100.000000000002</v>
      </c>
    </row>
    <row r="34" spans="12:14" x14ac:dyDescent="0.25">
      <c r="L34" s="11">
        <v>1991</v>
      </c>
      <c r="M34" s="11">
        <v>16</v>
      </c>
      <c r="N34" s="11">
        <f t="shared" si="0"/>
        <v>16000</v>
      </c>
    </row>
    <row r="35" spans="12:14" x14ac:dyDescent="0.25">
      <c r="L35" s="11">
        <v>1992</v>
      </c>
      <c r="M35" s="11">
        <v>15.9</v>
      </c>
      <c r="N35" s="11">
        <f t="shared" si="0"/>
        <v>15900</v>
      </c>
    </row>
    <row r="36" spans="12:14" x14ac:dyDescent="0.25">
      <c r="L36" s="11">
        <v>1993</v>
      </c>
      <c r="M36" s="11">
        <v>15.8</v>
      </c>
      <c r="N36" s="11">
        <f t="shared" si="0"/>
        <v>15800</v>
      </c>
    </row>
    <row r="37" spans="12:14" x14ac:dyDescent="0.25">
      <c r="L37" s="11">
        <v>1994</v>
      </c>
      <c r="M37" s="11">
        <v>15.7</v>
      </c>
      <c r="N37" s="11">
        <f t="shared" si="0"/>
        <v>15700</v>
      </c>
    </row>
    <row r="38" spans="12:14" x14ac:dyDescent="0.25">
      <c r="L38" s="11">
        <v>1995</v>
      </c>
      <c r="M38" s="11">
        <v>15.6</v>
      </c>
      <c r="N38" s="11">
        <f t="shared" si="0"/>
        <v>15600</v>
      </c>
    </row>
    <row r="39" spans="12:14" x14ac:dyDescent="0.25">
      <c r="L39" s="11">
        <v>1996</v>
      </c>
      <c r="M39" s="11">
        <v>15.5</v>
      </c>
      <c r="N39" s="11">
        <f t="shared" si="0"/>
        <v>15500</v>
      </c>
    </row>
    <row r="40" spans="12:14" x14ac:dyDescent="0.25">
      <c r="L40" s="11">
        <v>1997</v>
      </c>
      <c r="M40" s="11">
        <v>15.4</v>
      </c>
      <c r="N40" s="11">
        <f t="shared" si="0"/>
        <v>15400</v>
      </c>
    </row>
    <row r="41" spans="12:14" x14ac:dyDescent="0.25">
      <c r="L41" s="11">
        <v>1998</v>
      </c>
      <c r="M41" s="11">
        <v>15.3</v>
      </c>
      <c r="N41" s="11">
        <f t="shared" si="0"/>
        <v>15300</v>
      </c>
    </row>
    <row r="42" spans="12:14" x14ac:dyDescent="0.25">
      <c r="L42" s="11">
        <v>1999</v>
      </c>
      <c r="M42" s="11">
        <v>15.2</v>
      </c>
      <c r="N42" s="11">
        <f t="shared" si="0"/>
        <v>15200</v>
      </c>
    </row>
    <row r="43" spans="12:14" x14ac:dyDescent="0.25">
      <c r="L43" s="11">
        <v>2000</v>
      </c>
      <c r="M43" s="11">
        <v>15.1</v>
      </c>
      <c r="N43" s="11">
        <f t="shared" si="0"/>
        <v>15100</v>
      </c>
    </row>
    <row r="44" spans="12:14" x14ac:dyDescent="0.25">
      <c r="L44" s="11">
        <v>2001</v>
      </c>
      <c r="M44" s="11">
        <v>15</v>
      </c>
      <c r="N44" s="11">
        <f t="shared" si="0"/>
        <v>15000</v>
      </c>
    </row>
    <row r="45" spans="12:14" x14ac:dyDescent="0.25">
      <c r="L45" s="11">
        <v>2002</v>
      </c>
      <c r="M45" s="11">
        <v>14.9</v>
      </c>
      <c r="N45" s="11">
        <f t="shared" si="0"/>
        <v>14900</v>
      </c>
    </row>
    <row r="46" spans="12:14" x14ac:dyDescent="0.25">
      <c r="L46" s="11">
        <v>2003</v>
      </c>
      <c r="M46" s="11">
        <v>14.8</v>
      </c>
      <c r="N46" s="11">
        <f t="shared" si="0"/>
        <v>14800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"/>
  <sheetViews>
    <sheetView topLeftCell="A10" workbookViewId="0">
      <selection activeCell="M8" sqref="M8"/>
    </sheetView>
  </sheetViews>
  <sheetFormatPr defaultRowHeight="15" x14ac:dyDescent="0.25"/>
  <sheetData>
    <row r="1" spans="1:1" x14ac:dyDescent="0.25">
      <c r="A1" t="s">
        <v>92</v>
      </c>
    </row>
    <row r="2" spans="1:1" x14ac:dyDescent="0.25">
      <c r="A2" s="1" t="s">
        <v>93</v>
      </c>
    </row>
  </sheetData>
  <hyperlinks>
    <hyperlink ref="A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workbookViewId="0">
      <selection activeCell="D8" sqref="D8"/>
    </sheetView>
  </sheetViews>
  <sheetFormatPr defaultRowHeight="15" x14ac:dyDescent="0.25"/>
  <sheetData>
    <row r="1" spans="1:1" x14ac:dyDescent="0.25">
      <c r="A1" t="s">
        <v>94</v>
      </c>
    </row>
    <row r="2" spans="1:1" x14ac:dyDescent="0.25">
      <c r="A2" s="1" t="s">
        <v>95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25"/>
  <sheetViews>
    <sheetView zoomScale="90" zoomScaleNormal="90" workbookViewId="0">
      <selection activeCell="X9" sqref="X9"/>
    </sheetView>
  </sheetViews>
  <sheetFormatPr defaultRowHeight="15" x14ac:dyDescent="0.25"/>
  <cols>
    <col min="23" max="23" width="24.140625" style="11" bestFit="1" customWidth="1"/>
    <col min="24" max="24" width="22.28515625" style="11" bestFit="1" customWidth="1"/>
    <col min="25" max="25" width="22.28515625" bestFit="1" customWidth="1"/>
  </cols>
  <sheetData>
    <row r="1" spans="1:24" x14ac:dyDescent="0.25">
      <c r="A1" s="26" t="s">
        <v>56</v>
      </c>
      <c r="K1" s="26" t="s">
        <v>55</v>
      </c>
    </row>
    <row r="2" spans="1:24" x14ac:dyDescent="0.25">
      <c r="W2" s="10" t="s">
        <v>24</v>
      </c>
      <c r="X2" s="10" t="s">
        <v>26</v>
      </c>
    </row>
    <row r="3" spans="1:24" x14ac:dyDescent="0.25">
      <c r="W3" s="11">
        <v>6.2320000000000002</v>
      </c>
      <c r="X3" s="11">
        <f>W3*3.6</f>
        <v>22.435200000000002</v>
      </c>
    </row>
    <row r="5" spans="1:24" x14ac:dyDescent="0.25">
      <c r="W5" s="10" t="s">
        <v>25</v>
      </c>
      <c r="X5" s="10" t="s">
        <v>27</v>
      </c>
    </row>
    <row r="6" spans="1:24" x14ac:dyDescent="0.25">
      <c r="W6" s="11">
        <f>W3*1000</f>
        <v>6232</v>
      </c>
      <c r="X6" s="11">
        <f>W6*3.6</f>
        <v>22435.200000000001</v>
      </c>
    </row>
    <row r="8" spans="1:24" x14ac:dyDescent="0.25">
      <c r="W8" s="10" t="s">
        <v>62</v>
      </c>
      <c r="X8" s="10" t="s">
        <v>62</v>
      </c>
    </row>
    <row r="9" spans="1:24" x14ac:dyDescent="0.25">
      <c r="W9" s="11">
        <v>1233.1500000000001</v>
      </c>
      <c r="X9" s="11">
        <f>W9-273.15</f>
        <v>960.00000000000011</v>
      </c>
    </row>
    <row r="11" spans="1:24" x14ac:dyDescent="0.25">
      <c r="W11" s="10" t="s">
        <v>57</v>
      </c>
      <c r="X11" s="10" t="s">
        <v>58</v>
      </c>
    </row>
    <row r="12" spans="1:24" x14ac:dyDescent="0.25">
      <c r="W12" s="11">
        <v>8.1229999999999993</v>
      </c>
      <c r="X12" s="11">
        <f>W12*3.6</f>
        <v>29.242799999999999</v>
      </c>
    </row>
    <row r="14" spans="1:24" x14ac:dyDescent="0.25">
      <c r="W14" s="10" t="s">
        <v>59</v>
      </c>
      <c r="X14" s="10" t="s">
        <v>60</v>
      </c>
    </row>
    <row r="15" spans="1:24" x14ac:dyDescent="0.25">
      <c r="W15" s="11">
        <f>W12*1000</f>
        <v>8122.9999999999991</v>
      </c>
      <c r="X15" s="11">
        <f>W15*3.6</f>
        <v>29242.799999999996</v>
      </c>
    </row>
    <row r="17" spans="23:25" x14ac:dyDescent="0.25">
      <c r="W17" s="10" t="s">
        <v>61</v>
      </c>
    </row>
    <row r="18" spans="23:25" x14ac:dyDescent="0.25">
      <c r="W18" s="11">
        <v>2273.15</v>
      </c>
    </row>
    <row r="22" spans="23:25" x14ac:dyDescent="0.25">
      <c r="W22" s="10" t="s">
        <v>71</v>
      </c>
      <c r="X22" s="10" t="s">
        <v>72</v>
      </c>
      <c r="Y22" s="10" t="s">
        <v>73</v>
      </c>
    </row>
    <row r="23" spans="23:25" x14ac:dyDescent="0.25">
      <c r="W23" s="11" t="s">
        <v>70</v>
      </c>
      <c r="X23" s="11">
        <v>34189</v>
      </c>
      <c r="Y23" s="11">
        <f>X23/1000</f>
        <v>34.189</v>
      </c>
    </row>
    <row r="24" spans="23:25" x14ac:dyDescent="0.25">
      <c r="W24" s="11" t="s">
        <v>77</v>
      </c>
      <c r="X24" s="11">
        <v>32917</v>
      </c>
      <c r="Y24" s="11">
        <f t="shared" ref="Y24:Y25" si="0">X24/1000</f>
        <v>32.917000000000002</v>
      </c>
    </row>
    <row r="25" spans="23:25" x14ac:dyDescent="0.25">
      <c r="W25" s="11" t="s">
        <v>83</v>
      </c>
      <c r="X25" s="11">
        <v>1984</v>
      </c>
      <c r="Y25" s="11">
        <f t="shared" si="0"/>
        <v>1.984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"/>
  <sheetViews>
    <sheetView workbookViewId="0">
      <selection activeCell="K15" sqref="K15"/>
    </sheetView>
  </sheetViews>
  <sheetFormatPr defaultRowHeight="15" x14ac:dyDescent="0.25"/>
  <sheetData>
    <row r="1" spans="1:1" x14ac:dyDescent="0.25">
      <c r="A1" t="s">
        <v>84</v>
      </c>
    </row>
    <row r="2" spans="1:1" x14ac:dyDescent="0.25">
      <c r="A2" s="1" t="s">
        <v>28</v>
      </c>
    </row>
  </sheetData>
  <hyperlinks>
    <hyperlink ref="A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6"/>
  <sheetViews>
    <sheetView workbookViewId="0">
      <selection activeCell="N38" sqref="N38"/>
    </sheetView>
  </sheetViews>
  <sheetFormatPr defaultColWidth="9.140625" defaultRowHeight="12.75" x14ac:dyDescent="0.2"/>
  <cols>
    <col min="1" max="16384" width="9.140625" style="2"/>
  </cols>
  <sheetData>
    <row r="1" spans="1:11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K1" s="2" t="s">
        <v>74</v>
      </c>
    </row>
    <row r="2" spans="1:11" x14ac:dyDescent="0.2">
      <c r="A2" s="3">
        <v>31048</v>
      </c>
      <c r="B2" s="3">
        <v>31413</v>
      </c>
      <c r="C2" s="4">
        <v>16239</v>
      </c>
      <c r="D2" s="4">
        <v>12048</v>
      </c>
      <c r="E2" s="4">
        <v>12452</v>
      </c>
      <c r="F2" s="4">
        <v>12267</v>
      </c>
      <c r="G2" s="4">
        <v>13417</v>
      </c>
      <c r="H2" s="2" t="s">
        <v>12</v>
      </c>
      <c r="I2" s="4">
        <v>12977</v>
      </c>
    </row>
    <row r="3" spans="1:11" x14ac:dyDescent="0.2">
      <c r="A3" s="3">
        <v>31413</v>
      </c>
      <c r="B3" s="3">
        <v>31778</v>
      </c>
      <c r="C3" s="4">
        <v>15536</v>
      </c>
      <c r="D3" s="4">
        <v>11512</v>
      </c>
      <c r="E3" s="4">
        <v>10286</v>
      </c>
      <c r="F3" s="4">
        <v>12126</v>
      </c>
      <c r="G3" s="4">
        <v>13031</v>
      </c>
      <c r="H3" s="2" t="s">
        <v>12</v>
      </c>
      <c r="I3" s="4">
        <v>12156</v>
      </c>
    </row>
    <row r="4" spans="1:11" x14ac:dyDescent="0.2">
      <c r="A4" s="3">
        <v>31778</v>
      </c>
      <c r="B4" s="3">
        <v>32143</v>
      </c>
      <c r="C4" s="4">
        <v>18016</v>
      </c>
      <c r="D4" s="4">
        <v>12728</v>
      </c>
      <c r="E4" s="4">
        <v>9965</v>
      </c>
      <c r="F4" s="4">
        <v>12269</v>
      </c>
      <c r="G4" s="4">
        <v>12592</v>
      </c>
      <c r="H4" s="2" t="s">
        <v>12</v>
      </c>
      <c r="I4" s="4">
        <v>12229</v>
      </c>
    </row>
    <row r="5" spans="1:11" x14ac:dyDescent="0.2">
      <c r="A5" s="3">
        <v>32143</v>
      </c>
      <c r="B5" s="3">
        <v>32509</v>
      </c>
      <c r="C5" s="4">
        <v>15463</v>
      </c>
      <c r="D5" s="4">
        <v>13365</v>
      </c>
      <c r="E5" s="4">
        <v>9981</v>
      </c>
      <c r="F5" s="4">
        <v>12230</v>
      </c>
      <c r="G5" s="4">
        <v>12402</v>
      </c>
      <c r="H5" s="2" t="s">
        <v>12</v>
      </c>
      <c r="I5" s="4">
        <v>12234</v>
      </c>
    </row>
    <row r="6" spans="1:11" x14ac:dyDescent="0.2">
      <c r="A6" s="3">
        <v>32509</v>
      </c>
      <c r="B6" s="3">
        <v>32874</v>
      </c>
      <c r="C6" s="4">
        <v>14456</v>
      </c>
      <c r="D6" s="4">
        <v>13653</v>
      </c>
      <c r="E6" s="4">
        <v>11462</v>
      </c>
      <c r="F6" s="4">
        <v>11893</v>
      </c>
      <c r="G6" s="4">
        <v>12339</v>
      </c>
      <c r="H6" s="2" t="s">
        <v>12</v>
      </c>
      <c r="I6" s="4">
        <v>12476</v>
      </c>
    </row>
    <row r="7" spans="1:11" x14ac:dyDescent="0.2">
      <c r="A7" s="3">
        <v>32874</v>
      </c>
      <c r="B7" s="3">
        <v>33239</v>
      </c>
      <c r="C7" s="4">
        <v>15488</v>
      </c>
      <c r="D7" s="4">
        <v>13289</v>
      </c>
      <c r="E7" s="4">
        <v>11985</v>
      </c>
      <c r="F7" s="4">
        <v>12001</v>
      </c>
      <c r="G7" s="4">
        <v>12706</v>
      </c>
      <c r="H7" s="2" t="s">
        <v>12</v>
      </c>
      <c r="I7" s="4">
        <v>12737</v>
      </c>
    </row>
    <row r="8" spans="1:11" x14ac:dyDescent="0.2">
      <c r="A8" s="3">
        <v>33239</v>
      </c>
      <c r="B8" s="3">
        <v>33604</v>
      </c>
      <c r="C8" s="4">
        <v>15379</v>
      </c>
      <c r="D8" s="4">
        <v>13286</v>
      </c>
      <c r="E8" s="4">
        <v>12278</v>
      </c>
      <c r="F8" s="4">
        <v>12084</v>
      </c>
      <c r="G8" s="4">
        <v>12435</v>
      </c>
      <c r="H8" s="2" t="s">
        <v>12</v>
      </c>
      <c r="I8" s="4">
        <v>12696</v>
      </c>
    </row>
    <row r="9" spans="1:11" x14ac:dyDescent="0.2">
      <c r="A9" s="3">
        <v>33604</v>
      </c>
      <c r="B9" s="3">
        <v>33970</v>
      </c>
      <c r="C9" s="4">
        <v>15004</v>
      </c>
      <c r="D9" s="4">
        <v>13020</v>
      </c>
      <c r="E9" s="4">
        <v>12372</v>
      </c>
      <c r="F9" s="4">
        <v>12453</v>
      </c>
      <c r="G9" s="4">
        <v>12447</v>
      </c>
      <c r="H9" s="2" t="s">
        <v>12</v>
      </c>
      <c r="I9" s="4">
        <v>12705</v>
      </c>
    </row>
    <row r="10" spans="1:11" x14ac:dyDescent="0.2">
      <c r="A10" s="3">
        <v>33970</v>
      </c>
      <c r="B10" s="3">
        <v>34335</v>
      </c>
      <c r="C10" s="4">
        <v>15698</v>
      </c>
      <c r="D10" s="4">
        <v>12872</v>
      </c>
      <c r="E10" s="4">
        <v>12613</v>
      </c>
      <c r="F10" s="4">
        <v>12264</v>
      </c>
      <c r="G10" s="4">
        <v>11398</v>
      </c>
      <c r="H10" s="2" t="s">
        <v>12</v>
      </c>
      <c r="I10" s="4">
        <v>12353</v>
      </c>
    </row>
    <row r="11" spans="1:11" x14ac:dyDescent="0.2">
      <c r="A11" s="3">
        <v>34335</v>
      </c>
      <c r="B11" s="3">
        <v>34700</v>
      </c>
      <c r="C11" s="4">
        <v>15169</v>
      </c>
      <c r="D11" s="4">
        <v>12327</v>
      </c>
      <c r="E11" s="4">
        <v>12644</v>
      </c>
      <c r="F11" s="4">
        <v>11723</v>
      </c>
      <c r="G11" s="4">
        <v>11500</v>
      </c>
      <c r="H11" s="2" t="s">
        <v>12</v>
      </c>
      <c r="I11" s="4">
        <v>12194</v>
      </c>
    </row>
    <row r="12" spans="1:11" x14ac:dyDescent="0.2">
      <c r="A12" s="3">
        <v>34700</v>
      </c>
      <c r="B12" s="3">
        <v>35065</v>
      </c>
      <c r="C12" s="4">
        <v>15065</v>
      </c>
      <c r="D12" s="4">
        <v>12528</v>
      </c>
      <c r="E12" s="4">
        <v>12794</v>
      </c>
      <c r="F12" s="4">
        <v>12094</v>
      </c>
      <c r="G12" s="4">
        <v>12301</v>
      </c>
      <c r="H12" s="2" t="s">
        <v>12</v>
      </c>
      <c r="I12" s="4">
        <v>12621</v>
      </c>
    </row>
    <row r="13" spans="1:11" x14ac:dyDescent="0.2">
      <c r="A13" s="3">
        <v>35065</v>
      </c>
      <c r="B13" s="3">
        <v>35431</v>
      </c>
      <c r="C13" s="4">
        <v>16455</v>
      </c>
      <c r="D13" s="4">
        <v>12668</v>
      </c>
      <c r="E13" s="4">
        <v>12580</v>
      </c>
      <c r="F13" s="4">
        <v>11987</v>
      </c>
      <c r="G13" s="4">
        <v>12213</v>
      </c>
      <c r="H13" s="2" t="s">
        <v>12</v>
      </c>
      <c r="I13" s="4">
        <v>12637</v>
      </c>
    </row>
    <row r="14" spans="1:11" x14ac:dyDescent="0.2">
      <c r="A14" s="3">
        <v>35431</v>
      </c>
      <c r="B14" s="3">
        <v>35796</v>
      </c>
      <c r="C14" s="4">
        <v>16356</v>
      </c>
      <c r="D14" s="4">
        <v>11356</v>
      </c>
      <c r="E14" s="4">
        <v>12052</v>
      </c>
      <c r="F14" s="4">
        <v>12191</v>
      </c>
      <c r="G14" s="4">
        <v>12269</v>
      </c>
      <c r="H14" s="2" t="s">
        <v>12</v>
      </c>
      <c r="I14" s="4">
        <v>12339</v>
      </c>
    </row>
    <row r="15" spans="1:11" x14ac:dyDescent="0.2">
      <c r="A15" s="3">
        <v>35796</v>
      </c>
      <c r="B15" s="3">
        <v>36161</v>
      </c>
      <c r="C15" s="4">
        <v>17468</v>
      </c>
      <c r="D15" s="4">
        <v>11025</v>
      </c>
      <c r="E15" s="4">
        <v>12144</v>
      </c>
      <c r="F15" s="4">
        <v>13031</v>
      </c>
      <c r="G15" s="4">
        <v>12126</v>
      </c>
      <c r="H15" s="4">
        <v>40632</v>
      </c>
      <c r="I15" s="4">
        <v>14919</v>
      </c>
    </row>
    <row r="16" spans="1:11" x14ac:dyDescent="0.2">
      <c r="A16" s="3">
        <v>36161</v>
      </c>
      <c r="B16" s="3">
        <v>36526</v>
      </c>
      <c r="C16" s="4">
        <v>17106</v>
      </c>
      <c r="D16" s="4">
        <v>11273</v>
      </c>
      <c r="E16" s="4">
        <v>11709</v>
      </c>
      <c r="F16" s="4">
        <v>12883</v>
      </c>
      <c r="G16" s="4">
        <v>11964</v>
      </c>
      <c r="H16" s="4">
        <v>38278</v>
      </c>
      <c r="I16" s="4">
        <v>14774</v>
      </c>
    </row>
    <row r="17" spans="1:9" x14ac:dyDescent="0.2">
      <c r="A17" s="3">
        <v>36526</v>
      </c>
      <c r="B17" s="3">
        <v>36892</v>
      </c>
      <c r="C17" s="4">
        <v>16687</v>
      </c>
      <c r="D17" s="4">
        <v>11654</v>
      </c>
      <c r="E17" s="4">
        <v>11903</v>
      </c>
      <c r="F17" s="4">
        <v>12627</v>
      </c>
      <c r="G17" s="4">
        <v>11370</v>
      </c>
      <c r="H17" s="4">
        <v>35644</v>
      </c>
      <c r="I17" s="4">
        <v>14479</v>
      </c>
    </row>
    <row r="18" spans="1:9" x14ac:dyDescent="0.2">
      <c r="A18" s="3">
        <v>36892</v>
      </c>
      <c r="B18" s="3">
        <v>37257</v>
      </c>
      <c r="C18" s="4">
        <v>15421</v>
      </c>
      <c r="D18" s="4">
        <v>11082</v>
      </c>
      <c r="E18" s="4">
        <v>11807</v>
      </c>
      <c r="F18" s="4">
        <v>12934</v>
      </c>
      <c r="G18" s="4">
        <v>11087</v>
      </c>
      <c r="H18" s="4">
        <v>34691</v>
      </c>
      <c r="I18" s="4">
        <v>14366</v>
      </c>
    </row>
    <row r="19" spans="1:9" x14ac:dyDescent="0.2">
      <c r="A19" s="3">
        <v>37257</v>
      </c>
      <c r="B19" s="3">
        <v>37622</v>
      </c>
      <c r="C19" s="4">
        <v>12938</v>
      </c>
      <c r="D19" s="4">
        <v>11957</v>
      </c>
      <c r="E19" s="4">
        <v>11436</v>
      </c>
      <c r="F19" s="4">
        <v>13490</v>
      </c>
      <c r="G19" s="4">
        <v>11375</v>
      </c>
      <c r="H19" s="4">
        <v>33948</v>
      </c>
      <c r="I19" s="4">
        <v>14554</v>
      </c>
    </row>
    <row r="20" spans="1:9" x14ac:dyDescent="0.2">
      <c r="A20" s="3">
        <v>37622</v>
      </c>
      <c r="B20" s="3">
        <v>37987</v>
      </c>
      <c r="C20" s="4">
        <v>14536</v>
      </c>
      <c r="D20" s="4">
        <v>10927</v>
      </c>
      <c r="E20" s="4">
        <v>11112</v>
      </c>
      <c r="F20" s="4">
        <v>12312</v>
      </c>
      <c r="G20" s="4">
        <v>11745</v>
      </c>
      <c r="H20" s="4">
        <v>32612</v>
      </c>
      <c r="I20" s="4">
        <v>14193</v>
      </c>
    </row>
    <row r="21" spans="1:9" x14ac:dyDescent="0.2">
      <c r="A21" s="3">
        <v>37987</v>
      </c>
      <c r="B21" s="3">
        <v>38353</v>
      </c>
      <c r="C21" s="4">
        <v>12581</v>
      </c>
      <c r="D21" s="4">
        <v>10352</v>
      </c>
      <c r="E21" s="4">
        <v>10043</v>
      </c>
      <c r="F21" s="4">
        <v>12403</v>
      </c>
      <c r="G21" s="4">
        <v>11864</v>
      </c>
      <c r="H21" s="4">
        <v>30088</v>
      </c>
      <c r="I21" s="4">
        <v>13756</v>
      </c>
    </row>
    <row r="22" spans="1:9" x14ac:dyDescent="0.2">
      <c r="A22" s="3">
        <v>38353</v>
      </c>
      <c r="B22" s="3">
        <v>38718</v>
      </c>
      <c r="C22" s="4">
        <v>12788</v>
      </c>
      <c r="D22" s="4">
        <v>11385</v>
      </c>
      <c r="E22" s="4">
        <v>11190</v>
      </c>
      <c r="F22" s="4">
        <v>12510</v>
      </c>
      <c r="G22" s="4">
        <v>11444</v>
      </c>
      <c r="H22" s="4">
        <v>29348</v>
      </c>
      <c r="I22" s="4">
        <v>14133</v>
      </c>
    </row>
    <row r="23" spans="1:9" x14ac:dyDescent="0.2">
      <c r="A23" s="3">
        <v>38718</v>
      </c>
      <c r="B23" s="3">
        <v>39083</v>
      </c>
      <c r="C23" s="4">
        <v>19093</v>
      </c>
      <c r="D23" s="4">
        <v>12076</v>
      </c>
      <c r="E23" s="4">
        <v>11065</v>
      </c>
      <c r="F23" s="4">
        <v>17005</v>
      </c>
      <c r="G23" s="4">
        <v>11457</v>
      </c>
      <c r="H23" s="4">
        <v>23598</v>
      </c>
      <c r="I23" s="4">
        <v>15201</v>
      </c>
    </row>
    <row r="24" spans="1:9" x14ac:dyDescent="0.2">
      <c r="A24" s="3">
        <v>39083</v>
      </c>
      <c r="B24" s="3">
        <v>39448</v>
      </c>
      <c r="C24" s="4">
        <v>18057</v>
      </c>
      <c r="D24" s="4">
        <v>10961</v>
      </c>
      <c r="E24" s="4">
        <v>10741</v>
      </c>
      <c r="F24" s="4">
        <v>14628</v>
      </c>
      <c r="G24" s="4">
        <v>11230</v>
      </c>
      <c r="H24" s="4">
        <v>25522</v>
      </c>
      <c r="I24" s="4">
        <v>15934</v>
      </c>
    </row>
    <row r="25" spans="1:9" x14ac:dyDescent="0.2">
      <c r="A25" s="3">
        <v>39448</v>
      </c>
      <c r="B25" s="3">
        <v>39814</v>
      </c>
      <c r="C25" s="4">
        <v>16787</v>
      </c>
      <c r="D25" s="4">
        <v>10871</v>
      </c>
      <c r="E25" s="4">
        <v>10504</v>
      </c>
      <c r="F25" s="4">
        <v>15840</v>
      </c>
      <c r="G25" s="4">
        <v>11295</v>
      </c>
      <c r="H25" s="4">
        <v>23356</v>
      </c>
      <c r="I25" s="4">
        <v>15554</v>
      </c>
    </row>
    <row r="26" spans="1:9" x14ac:dyDescent="0.2">
      <c r="A26" s="3">
        <v>39814</v>
      </c>
      <c r="B26" s="3">
        <v>40179</v>
      </c>
      <c r="C26" s="4">
        <v>16955</v>
      </c>
      <c r="D26" s="4">
        <v>11819</v>
      </c>
      <c r="E26" s="4">
        <v>9554</v>
      </c>
      <c r="F26" s="4">
        <v>17137</v>
      </c>
      <c r="G26" s="4">
        <v>11203</v>
      </c>
      <c r="H26" s="4">
        <v>19385</v>
      </c>
      <c r="I26" s="4">
        <v>14647</v>
      </c>
    </row>
    <row r="27" spans="1:9" x14ac:dyDescent="0.2">
      <c r="A27" s="3">
        <v>40179</v>
      </c>
      <c r="B27" s="3">
        <v>40544</v>
      </c>
      <c r="C27" s="4">
        <v>16212</v>
      </c>
      <c r="D27" s="4">
        <v>12018</v>
      </c>
      <c r="E27" s="4">
        <v>9814</v>
      </c>
      <c r="F27" s="4">
        <v>14627</v>
      </c>
      <c r="G27" s="4">
        <v>10721</v>
      </c>
      <c r="H27" s="4">
        <v>18581</v>
      </c>
      <c r="I27" s="4">
        <v>14346</v>
      </c>
    </row>
    <row r="28" spans="1:9" x14ac:dyDescent="0.2">
      <c r="A28" s="3">
        <v>40544</v>
      </c>
      <c r="B28" s="3">
        <v>40909</v>
      </c>
      <c r="C28" s="4">
        <v>15491</v>
      </c>
      <c r="D28" s="4">
        <v>11262</v>
      </c>
      <c r="E28" s="4">
        <v>9043</v>
      </c>
      <c r="F28" s="4">
        <v>14274</v>
      </c>
      <c r="G28" s="4">
        <v>11411</v>
      </c>
      <c r="H28" s="4">
        <v>16640</v>
      </c>
      <c r="I28" s="4">
        <v>13759</v>
      </c>
    </row>
    <row r="29" spans="1:9" x14ac:dyDescent="0.2">
      <c r="A29" s="3">
        <v>40909</v>
      </c>
      <c r="B29" s="3">
        <v>41275</v>
      </c>
      <c r="C29" s="4">
        <v>15683</v>
      </c>
      <c r="D29" s="4">
        <v>11617</v>
      </c>
      <c r="E29" s="4">
        <v>8882</v>
      </c>
      <c r="F29" s="4">
        <v>13255</v>
      </c>
      <c r="G29" s="4">
        <v>10128</v>
      </c>
      <c r="H29" s="4">
        <v>17140</v>
      </c>
      <c r="I29" s="4">
        <v>13675</v>
      </c>
    </row>
    <row r="30" spans="1:9" x14ac:dyDescent="0.2">
      <c r="A30" s="3">
        <v>41275</v>
      </c>
      <c r="B30" s="3">
        <v>41640</v>
      </c>
      <c r="C30" s="4">
        <v>16642</v>
      </c>
      <c r="D30" s="4">
        <v>11451</v>
      </c>
      <c r="E30" s="4">
        <v>8847</v>
      </c>
      <c r="F30" s="4">
        <v>13791</v>
      </c>
      <c r="G30" s="4">
        <v>10508</v>
      </c>
      <c r="H30" s="4">
        <v>15523</v>
      </c>
      <c r="I30" s="4">
        <v>13260</v>
      </c>
    </row>
    <row r="31" spans="1:9" x14ac:dyDescent="0.2">
      <c r="A31" s="3">
        <v>41640</v>
      </c>
      <c r="B31" s="3">
        <v>42005</v>
      </c>
      <c r="C31" s="4">
        <v>15011</v>
      </c>
      <c r="D31" s="4">
        <v>11953</v>
      </c>
      <c r="E31" s="4">
        <v>8624</v>
      </c>
      <c r="F31" s="4">
        <v>13086</v>
      </c>
      <c r="G31" s="4">
        <v>10673</v>
      </c>
      <c r="H31" s="4">
        <v>13936</v>
      </c>
      <c r="I31" s="4">
        <v>12579</v>
      </c>
    </row>
    <row r="32" spans="1:9" x14ac:dyDescent="0.2">
      <c r="A32" s="3">
        <v>42005</v>
      </c>
      <c r="B32" s="3">
        <v>42370</v>
      </c>
      <c r="C32" s="4">
        <v>14786</v>
      </c>
      <c r="D32" s="4">
        <v>12158</v>
      </c>
      <c r="E32" s="4">
        <v>8974</v>
      </c>
      <c r="F32" s="4">
        <v>12979</v>
      </c>
      <c r="G32" s="4">
        <v>10450</v>
      </c>
      <c r="H32" s="4">
        <v>12524</v>
      </c>
      <c r="I32" s="4">
        <v>11933</v>
      </c>
    </row>
    <row r="33" spans="1:9" x14ac:dyDescent="0.2">
      <c r="A33" s="3">
        <v>42370</v>
      </c>
      <c r="B33" s="3">
        <v>42736</v>
      </c>
      <c r="C33" s="4">
        <v>15037</v>
      </c>
      <c r="D33" s="4">
        <v>11591</v>
      </c>
      <c r="E33" s="4">
        <v>8640</v>
      </c>
      <c r="F33" s="4">
        <v>12908</v>
      </c>
      <c r="G33" s="4">
        <v>10746</v>
      </c>
      <c r="H33" s="4">
        <v>11954</v>
      </c>
      <c r="I33" s="4">
        <v>11388</v>
      </c>
    </row>
    <row r="34" spans="1:9" x14ac:dyDescent="0.2">
      <c r="A34" s="3">
        <v>42736</v>
      </c>
      <c r="B34" s="3">
        <v>43101</v>
      </c>
      <c r="C34" s="4">
        <v>13099</v>
      </c>
      <c r="D34" s="4">
        <v>9879</v>
      </c>
      <c r="E34" s="4">
        <v>8591</v>
      </c>
      <c r="F34" s="4">
        <v>12807</v>
      </c>
      <c r="G34" s="4">
        <v>10600</v>
      </c>
      <c r="H34" s="4">
        <v>12054</v>
      </c>
      <c r="I34" s="4">
        <v>11564</v>
      </c>
    </row>
    <row r="35" spans="1:9" x14ac:dyDescent="0.2">
      <c r="A35" s="3">
        <v>43101</v>
      </c>
      <c r="B35" s="3">
        <v>43466</v>
      </c>
      <c r="C35" s="4">
        <v>12324</v>
      </c>
      <c r="D35" s="4">
        <v>9888</v>
      </c>
      <c r="E35" s="4">
        <v>9330</v>
      </c>
      <c r="F35" s="4">
        <v>13076</v>
      </c>
      <c r="G35" s="4">
        <v>10713</v>
      </c>
      <c r="H35" s="4">
        <v>11525</v>
      </c>
      <c r="I35" s="4">
        <v>11359</v>
      </c>
    </row>
    <row r="36" spans="1:9" x14ac:dyDescent="0.2">
      <c r="A36" s="3">
        <v>43466</v>
      </c>
      <c r="B36" s="3">
        <v>43831</v>
      </c>
      <c r="C36" s="4">
        <v>12852</v>
      </c>
      <c r="D36" s="4">
        <v>8938</v>
      </c>
      <c r="E36" s="4">
        <v>8951</v>
      </c>
      <c r="F36" s="4">
        <v>13456</v>
      </c>
      <c r="G36" s="4">
        <v>10417</v>
      </c>
      <c r="H36" s="4">
        <v>10378</v>
      </c>
      <c r="I36" s="4">
        <v>10736</v>
      </c>
    </row>
  </sheetData>
  <hyperlinks>
    <hyperlink ref="K1" r:id="rId1" display="http://www.world-aluminium.org/statistics/" xr:uid="{00000000-0004-0000-0F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activeCell="O33" sqref="O33"/>
    </sheetView>
  </sheetViews>
  <sheetFormatPr defaultRowHeight="15" x14ac:dyDescent="0.25"/>
  <sheetData>
    <row r="1" spans="1:1" x14ac:dyDescent="0.25">
      <c r="A1" s="1" t="s">
        <v>85</v>
      </c>
    </row>
  </sheetData>
  <hyperlinks>
    <hyperlink ref="A1" r:id="rId1" display="https://www.researchgate.net/publication/315669183_Rolling_Out_Aluminium_to_Meet_IPCC_2050_-_A_Dynamic_MFA_Approach_for_Greenhouse_Gas_Emission_Projections_for_the_Aluminium_Industry" xr:uid="{00000000-0004-0000-1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REFS</vt:lpstr>
      <vt:lpstr>FIN_ETA</vt:lpstr>
      <vt:lpstr>Calcs</vt:lpstr>
      <vt:lpstr>IAI_2020_smelting</vt:lpstr>
      <vt:lpstr>Figures</vt:lpstr>
      <vt:lpstr>ChemEnergy</vt:lpstr>
      <vt:lpstr>ChemExergy</vt:lpstr>
      <vt:lpstr>Ayres_2006</vt:lpstr>
      <vt:lpstr>Balomenos_2011</vt:lpstr>
      <vt:lpstr>DOE_2007</vt:lpstr>
      <vt:lpstr>DOE_2017</vt:lpstr>
      <vt:lpstr>IndianMOP _2015</vt:lpstr>
      <vt:lpstr>Obaidat_2018</vt:lpstr>
      <vt:lpstr>Brough_2020</vt:lpstr>
      <vt:lpstr>IAI_2020_Alumina_refining</vt:lpstr>
      <vt:lpstr>Bangs_2011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2023-05-09T05:51:37Z</dcterms:modified>
</cp:coreProperties>
</file>