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/>
  <xr:revisionPtr revIDLastSave="0" documentId="13_ncr:1_{19822A20-8757-40B5-B852-35B3CC645106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REFS" sheetId="6" r:id="rId1"/>
    <sheet name="FIN_ETA" sheetId="2" r:id="rId2"/>
    <sheet name="van_elburg_2014" sheetId="8" r:id="rId3"/>
    <sheet name="vanElburg_2017" sheetId="5" r:id="rId4"/>
    <sheet name="VerBeek_2020" sheetId="4" r:id="rId5"/>
  </sheets>
  <externalReferences>
    <externalReference r:id="rId6"/>
    <externalReference r:id="rId7"/>
  </externalReferences>
  <definedNames>
    <definedName name="eta_chcl_stove">'[1]Residential--Stove Efficiency'!$F$91</definedName>
    <definedName name="eta_coke_ttl">'[1]Industry -- Coke furnace'!$L$4</definedName>
    <definedName name="eta_ker_light">'[1]Kerosene Use'!$O$30</definedName>
    <definedName name="eta_ker_stove">'[1]Kerosene Use'!$S$19</definedName>
    <definedName name="eta_kerosene">'[2]Stove efficiencies'!$B$7</definedName>
    <definedName name="eta_lpg_stove">'[1]Residential--Stove Efficiency'!$F$92</definedName>
    <definedName name="phi_100">'[1]Phi Values'!$C$9</definedName>
    <definedName name="phi_1000">'[1]Phi Values'!$C$12</definedName>
    <definedName name="phi_200">'[1]Phi Values'!$C$10</definedName>
    <definedName name="phi_ker_light">'[1]Kerosene Use'!$O$32</definedName>
    <definedName name="phi_MTH.100.C">[2]phi_heat!$C$8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2" l="1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H3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H2" i="2"/>
  <c r="B5" i="8"/>
  <c r="AF6" i="8"/>
  <c r="AZ6" i="8"/>
  <c r="BJ5" i="8"/>
  <c r="BJ6" i="8" s="1"/>
  <c r="BE5" i="8"/>
  <c r="BE6" i="8" s="1"/>
  <c r="AZ5" i="8"/>
  <c r="AU5" i="8"/>
  <c r="AP5" i="8"/>
  <c r="AK5" i="8"/>
  <c r="AL5" i="8" s="1"/>
  <c r="AF5" i="8"/>
  <c r="AM5" i="8" l="1"/>
  <c r="AM6" i="8" s="1"/>
  <c r="AL6" i="8"/>
  <c r="AK6" i="8"/>
  <c r="AP6" i="8"/>
  <c r="AG5" i="8"/>
  <c r="AQ5" i="8"/>
  <c r="AU6" i="8"/>
  <c r="AV5" i="8"/>
  <c r="BF5" i="8"/>
  <c r="BA5" i="8"/>
  <c r="D6" i="5"/>
  <c r="AH5" i="8" l="1"/>
  <c r="AG6" i="8"/>
  <c r="AE5" i="8"/>
  <c r="AN5" i="8"/>
  <c r="BB5" i="8"/>
  <c r="BA6" i="8"/>
  <c r="AW5" i="8"/>
  <c r="AV6" i="8"/>
  <c r="AD5" i="8"/>
  <c r="AE6" i="8"/>
  <c r="BF6" i="8"/>
  <c r="BG5" i="8"/>
  <c r="AR5" i="8"/>
  <c r="AQ6" i="8"/>
  <c r="B69" i="5"/>
  <c r="C69" i="5" s="1"/>
  <c r="D7" i="5"/>
  <c r="B59" i="5" s="1"/>
  <c r="C59" i="5" s="1"/>
  <c r="D8" i="5"/>
  <c r="B64" i="5" s="1"/>
  <c r="C64" i="5" s="1"/>
  <c r="D9" i="5"/>
  <c r="D10" i="5"/>
  <c r="B74" i="5" s="1"/>
  <c r="C74" i="5" s="1"/>
  <c r="C75" i="5" s="1"/>
  <c r="C76" i="5" s="1"/>
  <c r="C77" i="5" s="1"/>
  <c r="C78" i="5" s="1"/>
  <c r="D11" i="5"/>
  <c r="B79" i="5" s="1"/>
  <c r="C79" i="5" s="1"/>
  <c r="D12" i="5"/>
  <c r="B84" i="5" s="1"/>
  <c r="C84" i="5" s="1"/>
  <c r="B54" i="5"/>
  <c r="C54" i="5" s="1"/>
  <c r="C65" i="5" l="1"/>
  <c r="C66" i="5" s="1"/>
  <c r="C67" i="5" s="1"/>
  <c r="C68" i="5" s="1"/>
  <c r="AO5" i="8"/>
  <c r="AN6" i="8"/>
  <c r="AI5" i="8"/>
  <c r="AH6" i="8"/>
  <c r="C55" i="5"/>
  <c r="BG6" i="8"/>
  <c r="BH5" i="8"/>
  <c r="AC5" i="8"/>
  <c r="AD6" i="8"/>
  <c r="AX5" i="8"/>
  <c r="AW6" i="8"/>
  <c r="AS5" i="8"/>
  <c r="AR6" i="8"/>
  <c r="BC5" i="8"/>
  <c r="BB6" i="8"/>
  <c r="C80" i="5"/>
  <c r="C81" i="5" s="1"/>
  <c r="C82" i="5" s="1"/>
  <c r="C83" i="5" s="1"/>
  <c r="C60" i="5"/>
  <c r="C61" i="5" s="1"/>
  <c r="C62" i="5" s="1"/>
  <c r="C63" i="5" s="1"/>
  <c r="C70" i="5"/>
  <c r="C71" i="5" s="1"/>
  <c r="C72" i="5" s="1"/>
  <c r="C73" i="5" s="1"/>
  <c r="I83" i="4"/>
  <c r="H83" i="4"/>
  <c r="G83" i="4"/>
  <c r="F83" i="4"/>
  <c r="E83" i="4"/>
  <c r="D83" i="4"/>
  <c r="C83" i="4"/>
  <c r="B83" i="4"/>
  <c r="B84" i="4" s="1"/>
  <c r="D24" i="4"/>
  <c r="AR23" i="4"/>
  <c r="H23" i="4"/>
  <c r="G23" i="4"/>
  <c r="D23" i="4"/>
  <c r="AR22" i="4"/>
  <c r="G22" i="4"/>
  <c r="D22" i="4"/>
  <c r="G21" i="4"/>
  <c r="D21" i="4"/>
  <c r="AR20" i="4"/>
  <c r="G20" i="4"/>
  <c r="D20" i="4"/>
  <c r="AR16" i="4"/>
  <c r="AR24" i="4" s="1"/>
  <c r="G16" i="4"/>
  <c r="G24" i="4" s="1"/>
  <c r="AS13" i="4"/>
  <c r="AS23" i="4" s="1"/>
  <c r="I13" i="4"/>
  <c r="H13" i="4"/>
  <c r="H16" i="4" s="1"/>
  <c r="H24" i="4" s="1"/>
  <c r="H11" i="4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AD11" i="4" s="1"/>
  <c r="AE11" i="4" s="1"/>
  <c r="AF11" i="4" s="1"/>
  <c r="AG11" i="4" s="1"/>
  <c r="AH11" i="4" s="1"/>
  <c r="AI11" i="4" s="1"/>
  <c r="AJ11" i="4" s="1"/>
  <c r="AK11" i="4" s="1"/>
  <c r="AL11" i="4" s="1"/>
  <c r="AM11" i="4" s="1"/>
  <c r="AN11" i="4" s="1"/>
  <c r="AO11" i="4" s="1"/>
  <c r="AP11" i="4" s="1"/>
  <c r="AQ11" i="4" s="1"/>
  <c r="AR11" i="4" s="1"/>
  <c r="AS11" i="4" s="1"/>
  <c r="AT11" i="4" s="1"/>
  <c r="AU11" i="4" s="1"/>
  <c r="AV11" i="4" s="1"/>
  <c r="AS10" i="4"/>
  <c r="AT10" i="4" s="1"/>
  <c r="H10" i="4"/>
  <c r="I10" i="4" s="1"/>
  <c r="AR7" i="4"/>
  <c r="AS7" i="4" s="1"/>
  <c r="H7" i="4"/>
  <c r="I7" i="4" s="1"/>
  <c r="AV5" i="4"/>
  <c r="AW5" i="4" s="1"/>
  <c r="AR5" i="4"/>
  <c r="AS5" i="4" s="1"/>
  <c r="AT5" i="4" s="1"/>
  <c r="AM5" i="4"/>
  <c r="AN5" i="4" s="1"/>
  <c r="AO5" i="4" s="1"/>
  <c r="AP5" i="4" s="1"/>
  <c r="AJ5" i="4"/>
  <c r="AK5" i="4" s="1"/>
  <c r="AH5" i="4"/>
  <c r="AG5" i="4" s="1"/>
  <c r="AF5" i="4" s="1"/>
  <c r="AE5" i="4" s="1"/>
  <c r="AD5" i="4" s="1"/>
  <c r="AC5" i="4" s="1"/>
  <c r="AB5" i="4" s="1"/>
  <c r="AA5" i="4" s="1"/>
  <c r="Z5" i="4" s="1"/>
  <c r="Y5" i="4" s="1"/>
  <c r="X5" i="4" s="1"/>
  <c r="W5" i="4" s="1"/>
  <c r="V5" i="4" s="1"/>
  <c r="U5" i="4" s="1"/>
  <c r="T5" i="4" s="1"/>
  <c r="S5" i="4" s="1"/>
  <c r="R5" i="4" s="1"/>
  <c r="Q5" i="4" s="1"/>
  <c r="P5" i="4" s="1"/>
  <c r="O5" i="4" s="1"/>
  <c r="N5" i="4" s="1"/>
  <c r="M5" i="4" s="1"/>
  <c r="L5" i="4" s="1"/>
  <c r="K5" i="4" s="1"/>
  <c r="J5" i="4" s="1"/>
  <c r="I5" i="4" s="1"/>
  <c r="H5" i="4" s="1"/>
  <c r="G5" i="4" s="1"/>
  <c r="AS4" i="4"/>
  <c r="AT4" i="4" s="1"/>
  <c r="H4" i="4"/>
  <c r="I4" i="4" s="1"/>
  <c r="H20" i="4" l="1"/>
  <c r="E84" i="4"/>
  <c r="F84" i="4"/>
  <c r="G84" i="4"/>
  <c r="AJ5" i="8"/>
  <c r="AI6" i="8"/>
  <c r="H21" i="4"/>
  <c r="AO6" i="8"/>
  <c r="AT13" i="4"/>
  <c r="AY5" i="8"/>
  <c r="AX6" i="8"/>
  <c r="AB5" i="8"/>
  <c r="AC6" i="8"/>
  <c r="H22" i="4"/>
  <c r="AT5" i="8"/>
  <c r="AS6" i="8"/>
  <c r="BH6" i="8"/>
  <c r="BI5" i="8"/>
  <c r="AR21" i="4"/>
  <c r="D84" i="4"/>
  <c r="BD5" i="8"/>
  <c r="BC6" i="8"/>
  <c r="C56" i="5"/>
  <c r="C57" i="5" s="1"/>
  <c r="C58" i="5" s="1"/>
  <c r="J4" i="4"/>
  <c r="I20" i="4"/>
  <c r="AT7" i="4"/>
  <c r="AS21" i="4"/>
  <c r="AU4" i="4"/>
  <c r="AT20" i="4"/>
  <c r="AU10" i="4"/>
  <c r="AT22" i="4"/>
  <c r="AT23" i="4"/>
  <c r="AU13" i="4"/>
  <c r="I21" i="4"/>
  <c r="J7" i="4"/>
  <c r="J10" i="4"/>
  <c r="I22" i="4"/>
  <c r="I23" i="4"/>
  <c r="I16" i="4"/>
  <c r="I24" i="4" s="1"/>
  <c r="J13" i="4"/>
  <c r="H84" i="4"/>
  <c r="AS16" i="4"/>
  <c r="AS24" i="4" s="1"/>
  <c r="C84" i="4"/>
  <c r="AS20" i="4"/>
  <c r="AS22" i="4"/>
  <c r="AJ6" i="8" l="1"/>
  <c r="BD6" i="8"/>
  <c r="AA5" i="8"/>
  <c r="AB6" i="8"/>
  <c r="BI6" i="8"/>
  <c r="AT6" i="8"/>
  <c r="AY6" i="8"/>
  <c r="C24" i="5" a="1"/>
  <c r="K10" i="4"/>
  <c r="J22" i="4"/>
  <c r="AU23" i="4"/>
  <c r="AU16" i="4"/>
  <c r="AU24" i="4" s="1"/>
  <c r="AV13" i="4"/>
  <c r="J21" i="4"/>
  <c r="K7" i="4"/>
  <c r="AU22" i="4"/>
  <c r="AV10" i="4"/>
  <c r="AT21" i="4"/>
  <c r="AU7" i="4"/>
  <c r="J20" i="4"/>
  <c r="K4" i="4"/>
  <c r="J23" i="4"/>
  <c r="J16" i="4"/>
  <c r="J24" i="4" s="1"/>
  <c r="K13" i="4"/>
  <c r="AU20" i="4"/>
  <c r="AV4" i="4"/>
  <c r="AT16" i="4"/>
  <c r="AT24" i="4" s="1"/>
  <c r="C40" i="5" l="1"/>
  <c r="C50" i="5"/>
  <c r="C33" i="5"/>
  <c r="C47" i="5"/>
  <c r="C42" i="5"/>
  <c r="C38" i="5"/>
  <c r="C41" i="5"/>
  <c r="C51" i="5"/>
  <c r="C35" i="5"/>
  <c r="C39" i="5"/>
  <c r="C34" i="5"/>
  <c r="C30" i="5"/>
  <c r="C53" i="5"/>
  <c r="C45" i="5"/>
  <c r="C24" i="5"/>
  <c r="C44" i="5"/>
  <c r="C36" i="5"/>
  <c r="C43" i="5"/>
  <c r="C31" i="5"/>
  <c r="C26" i="5"/>
  <c r="C52" i="5"/>
  <c r="C49" i="5"/>
  <c r="C28" i="5"/>
  <c r="C46" i="5"/>
  <c r="C32" i="5"/>
  <c r="C37" i="5"/>
  <c r="C25" i="5"/>
  <c r="C29" i="5"/>
  <c r="C27" i="5"/>
  <c r="C48" i="5"/>
  <c r="Z5" i="8"/>
  <c r="AA6" i="8"/>
  <c r="L4" i="4"/>
  <c r="K20" i="4"/>
  <c r="K23" i="4"/>
  <c r="K16" i="4"/>
  <c r="K24" i="4" s="1"/>
  <c r="L13" i="4"/>
  <c r="K21" i="4"/>
  <c r="L7" i="4"/>
  <c r="AV23" i="4"/>
  <c r="AW13" i="4"/>
  <c r="AU21" i="4"/>
  <c r="AV7" i="4"/>
  <c r="AW4" i="4"/>
  <c r="AW20" i="4" s="1"/>
  <c r="AV20" i="4"/>
  <c r="AW10" i="4"/>
  <c r="AW22" i="4" s="1"/>
  <c r="AV22" i="4"/>
  <c r="L10" i="4"/>
  <c r="K22" i="4"/>
  <c r="B88" i="5" l="1" a="1"/>
  <c r="Y5" i="8"/>
  <c r="Z6" i="8"/>
  <c r="L23" i="4"/>
  <c r="M13" i="4"/>
  <c r="L16" i="4"/>
  <c r="L24" i="4" s="1"/>
  <c r="AV21" i="4"/>
  <c r="AW7" i="4"/>
  <c r="AW21" i="4" s="1"/>
  <c r="M7" i="4"/>
  <c r="L21" i="4"/>
  <c r="AW23" i="4"/>
  <c r="M10" i="4"/>
  <c r="L22" i="4"/>
  <c r="AV16" i="4"/>
  <c r="AV24" i="4" s="1"/>
  <c r="M4" i="4"/>
  <c r="L20" i="4"/>
  <c r="X5" i="8" l="1"/>
  <c r="Y6" i="8"/>
  <c r="AM88" i="5"/>
  <c r="AQ88" i="5"/>
  <c r="AL88" i="5"/>
  <c r="U88" i="5"/>
  <c r="I88" i="5"/>
  <c r="T88" i="5"/>
  <c r="BC88" i="5"/>
  <c r="AE88" i="5"/>
  <c r="M88" i="5"/>
  <c r="AU88" i="5"/>
  <c r="L88" i="5"/>
  <c r="W88" i="5"/>
  <c r="AY88" i="5"/>
  <c r="Y88" i="5"/>
  <c r="N88" i="5"/>
  <c r="AR88" i="5"/>
  <c r="AH88" i="5"/>
  <c r="Z88" i="5"/>
  <c r="S88" i="5"/>
  <c r="BI88" i="5"/>
  <c r="AG88" i="5"/>
  <c r="BE88" i="5"/>
  <c r="AI88" i="5"/>
  <c r="AT88" i="5"/>
  <c r="H88" i="5"/>
  <c r="AO88" i="5"/>
  <c r="AA88" i="5"/>
  <c r="AW88" i="5"/>
  <c r="AN88" i="5"/>
  <c r="BJ88" i="5"/>
  <c r="AK88" i="5"/>
  <c r="BH88" i="5"/>
  <c r="G88" i="5"/>
  <c r="BG88" i="5"/>
  <c r="V88" i="5"/>
  <c r="BD88" i="5"/>
  <c r="J88" i="5"/>
  <c r="B88" i="5"/>
  <c r="AD88" i="5"/>
  <c r="K88" i="5"/>
  <c r="AZ88" i="5"/>
  <c r="R88" i="5"/>
  <c r="BB88" i="5"/>
  <c r="AJ88" i="5"/>
  <c r="P88" i="5"/>
  <c r="BF88" i="5"/>
  <c r="AF88" i="5"/>
  <c r="C88" i="5"/>
  <c r="AC88" i="5"/>
  <c r="AV88" i="5"/>
  <c r="AS88" i="5"/>
  <c r="BA88" i="5"/>
  <c r="AP88" i="5"/>
  <c r="AX88" i="5"/>
  <c r="E88" i="5"/>
  <c r="O88" i="5"/>
  <c r="Q88" i="5"/>
  <c r="F88" i="5"/>
  <c r="X88" i="5"/>
  <c r="AB88" i="5"/>
  <c r="D88" i="5"/>
  <c r="N7" i="4"/>
  <c r="M21" i="4"/>
  <c r="N4" i="4"/>
  <c r="M20" i="4"/>
  <c r="N10" i="4"/>
  <c r="M22" i="4"/>
  <c r="M23" i="4"/>
  <c r="M16" i="4"/>
  <c r="M24" i="4" s="1"/>
  <c r="N13" i="4"/>
  <c r="AW16" i="4"/>
  <c r="AW24" i="4" s="1"/>
  <c r="W5" i="8" l="1"/>
  <c r="X6" i="8"/>
  <c r="N22" i="4"/>
  <c r="O10" i="4"/>
  <c r="N20" i="4"/>
  <c r="O4" i="4"/>
  <c r="N23" i="4"/>
  <c r="O13" i="4"/>
  <c r="N16" i="4"/>
  <c r="N24" i="4" s="1"/>
  <c r="O7" i="4"/>
  <c r="N21" i="4"/>
  <c r="V5" i="8" l="1"/>
  <c r="W6" i="8"/>
  <c r="O21" i="4"/>
  <c r="P7" i="4"/>
  <c r="O23" i="4"/>
  <c r="O16" i="4"/>
  <c r="O24" i="4" s="1"/>
  <c r="P13" i="4"/>
  <c r="O20" i="4"/>
  <c r="P4" i="4"/>
  <c r="O22" i="4"/>
  <c r="P10" i="4"/>
  <c r="U5" i="8" l="1"/>
  <c r="V6" i="8"/>
  <c r="P20" i="4"/>
  <c r="Q4" i="4"/>
  <c r="P23" i="4"/>
  <c r="P16" i="4"/>
  <c r="P24" i="4" s="1"/>
  <c r="Q13" i="4"/>
  <c r="P21" i="4"/>
  <c r="Q7" i="4"/>
  <c r="Q10" i="4"/>
  <c r="P22" i="4"/>
  <c r="T5" i="8" l="1"/>
  <c r="U6" i="8"/>
  <c r="R10" i="4"/>
  <c r="Q22" i="4"/>
  <c r="Q21" i="4"/>
  <c r="R7" i="4"/>
  <c r="Q23" i="4"/>
  <c r="Q16" i="4"/>
  <c r="Q24" i="4" s="1"/>
  <c r="R13" i="4"/>
  <c r="R4" i="4"/>
  <c r="Q20" i="4"/>
  <c r="S5" i="8" l="1"/>
  <c r="T6" i="8"/>
  <c r="S4" i="4"/>
  <c r="R20" i="4"/>
  <c r="R23" i="4"/>
  <c r="R16" i="4"/>
  <c r="R24" i="4" s="1"/>
  <c r="S13" i="4"/>
  <c r="R21" i="4"/>
  <c r="S7" i="4"/>
  <c r="R22" i="4"/>
  <c r="S10" i="4"/>
  <c r="R5" i="8" l="1"/>
  <c r="S6" i="8"/>
  <c r="S21" i="4"/>
  <c r="T7" i="4"/>
  <c r="S23" i="4"/>
  <c r="S16" i="4"/>
  <c r="S24" i="4" s="1"/>
  <c r="T13" i="4"/>
  <c r="T10" i="4"/>
  <c r="S22" i="4"/>
  <c r="T4" i="4"/>
  <c r="S20" i="4"/>
  <c r="Q5" i="8" l="1"/>
  <c r="R6" i="8"/>
  <c r="T23" i="4"/>
  <c r="T16" i="4"/>
  <c r="T24" i="4" s="1"/>
  <c r="U13" i="4"/>
  <c r="U7" i="4"/>
  <c r="T21" i="4"/>
  <c r="U4" i="4"/>
  <c r="T20" i="4"/>
  <c r="U10" i="4"/>
  <c r="T22" i="4"/>
  <c r="P5" i="8" l="1"/>
  <c r="Q6" i="8"/>
  <c r="V4" i="4"/>
  <c r="U20" i="4"/>
  <c r="V10" i="4"/>
  <c r="U22" i="4"/>
  <c r="V7" i="4"/>
  <c r="U21" i="4"/>
  <c r="U23" i="4"/>
  <c r="U16" i="4"/>
  <c r="U24" i="4" s="1"/>
  <c r="V13" i="4"/>
  <c r="O5" i="8" l="1"/>
  <c r="P6" i="8"/>
  <c r="V21" i="4"/>
  <c r="W7" i="4"/>
  <c r="V22" i="4"/>
  <c r="W10" i="4"/>
  <c r="V23" i="4"/>
  <c r="V16" i="4"/>
  <c r="V24" i="4" s="1"/>
  <c r="W13" i="4"/>
  <c r="V20" i="4"/>
  <c r="W4" i="4"/>
  <c r="N5" i="8" l="1"/>
  <c r="O6" i="8"/>
  <c r="W23" i="4"/>
  <c r="W16" i="4"/>
  <c r="W24" i="4" s="1"/>
  <c r="X13" i="4"/>
  <c r="W22" i="4"/>
  <c r="X10" i="4"/>
  <c r="W21" i="4"/>
  <c r="X7" i="4"/>
  <c r="W20" i="4"/>
  <c r="X4" i="4"/>
  <c r="M5" i="8" l="1"/>
  <c r="N6" i="8"/>
  <c r="X21" i="4"/>
  <c r="Y7" i="4"/>
  <c r="X22" i="4"/>
  <c r="Y10" i="4"/>
  <c r="X16" i="4"/>
  <c r="X24" i="4" s="1"/>
  <c r="X23" i="4"/>
  <c r="Y13" i="4"/>
  <c r="Y4" i="4"/>
  <c r="X20" i="4"/>
  <c r="L5" i="8" l="1"/>
  <c r="M6" i="8"/>
  <c r="Y23" i="4"/>
  <c r="Y16" i="4"/>
  <c r="Y24" i="4" s="1"/>
  <c r="Z13" i="4"/>
  <c r="Z10" i="4"/>
  <c r="Y22" i="4"/>
  <c r="Z4" i="4"/>
  <c r="Y20" i="4"/>
  <c r="Y21" i="4"/>
  <c r="Z7" i="4"/>
  <c r="K5" i="8" l="1"/>
  <c r="L6" i="8"/>
  <c r="AA4" i="4"/>
  <c r="Z20" i="4"/>
  <c r="Z23" i="4"/>
  <c r="Z16" i="4"/>
  <c r="Z24" i="4" s="1"/>
  <c r="AA13" i="4"/>
  <c r="Z22" i="4"/>
  <c r="AA10" i="4"/>
  <c r="Z21" i="4"/>
  <c r="AA7" i="4"/>
  <c r="J5" i="8" l="1"/>
  <c r="K6" i="8"/>
  <c r="AA23" i="4"/>
  <c r="AA16" i="4"/>
  <c r="AA24" i="4" s="1"/>
  <c r="AB13" i="4"/>
  <c r="AB10" i="4"/>
  <c r="AA22" i="4"/>
  <c r="AA21" i="4"/>
  <c r="AB7" i="4"/>
  <c r="AB4" i="4"/>
  <c r="AA20" i="4"/>
  <c r="I5" i="8" l="1"/>
  <c r="J6" i="8"/>
  <c r="AC7" i="4"/>
  <c r="AB21" i="4"/>
  <c r="AB20" i="4"/>
  <c r="AC4" i="4"/>
  <c r="AB22" i="4"/>
  <c r="AC10" i="4"/>
  <c r="AB23" i="4"/>
  <c r="AB16" i="4"/>
  <c r="AB24" i="4" s="1"/>
  <c r="AC13" i="4"/>
  <c r="H5" i="8" l="1"/>
  <c r="I6" i="8"/>
  <c r="AD4" i="4"/>
  <c r="AC20" i="4"/>
  <c r="AD10" i="4"/>
  <c r="AC22" i="4"/>
  <c r="AC23" i="4"/>
  <c r="AC16" i="4"/>
  <c r="AC24" i="4" s="1"/>
  <c r="AD13" i="4"/>
  <c r="AD7" i="4"/>
  <c r="AC21" i="4"/>
  <c r="G5" i="8" l="1"/>
  <c r="H6" i="8"/>
  <c r="AD23" i="4"/>
  <c r="AE13" i="4"/>
  <c r="AD16" i="4"/>
  <c r="AD24" i="4" s="1"/>
  <c r="AE7" i="4"/>
  <c r="AD21" i="4"/>
  <c r="AD22" i="4"/>
  <c r="AE10" i="4"/>
  <c r="AD20" i="4"/>
  <c r="AE4" i="4"/>
  <c r="F5" i="8" l="1"/>
  <c r="G6" i="8"/>
  <c r="AE22" i="4"/>
  <c r="AF10" i="4"/>
  <c r="AE23" i="4"/>
  <c r="AE16" i="4"/>
  <c r="AE24" i="4" s="1"/>
  <c r="AF13" i="4"/>
  <c r="AE21" i="4"/>
  <c r="AF7" i="4"/>
  <c r="AE20" i="4"/>
  <c r="AF4" i="4"/>
  <c r="E5" i="8" l="1"/>
  <c r="F6" i="8"/>
  <c r="AF23" i="4"/>
  <c r="AF16" i="4"/>
  <c r="AF24" i="4" s="1"/>
  <c r="AG13" i="4"/>
  <c r="AF21" i="4"/>
  <c r="AG7" i="4"/>
  <c r="AG10" i="4"/>
  <c r="AF22" i="4"/>
  <c r="AG4" i="4"/>
  <c r="AF20" i="4"/>
  <c r="D5" i="8" l="1"/>
  <c r="E6" i="8"/>
  <c r="AH4" i="4"/>
  <c r="AG20" i="4"/>
  <c r="AH10" i="4"/>
  <c r="AG22" i="4"/>
  <c r="AG23" i="4"/>
  <c r="AG16" i="4"/>
  <c r="AG24" i="4" s="1"/>
  <c r="AH13" i="4"/>
  <c r="AG21" i="4"/>
  <c r="AH7" i="4"/>
  <c r="C5" i="8" l="1"/>
  <c r="D6" i="8"/>
  <c r="AH23" i="4"/>
  <c r="AH16" i="4"/>
  <c r="AH24" i="4" s="1"/>
  <c r="AI13" i="4"/>
  <c r="AH22" i="4"/>
  <c r="AI10" i="4"/>
  <c r="AH21" i="4"/>
  <c r="AI7" i="4"/>
  <c r="AH20" i="4"/>
  <c r="AI4" i="4"/>
  <c r="C6" i="8" l="1"/>
  <c r="AI23" i="4"/>
  <c r="AI16" i="4"/>
  <c r="AI24" i="4" s="1"/>
  <c r="AJ13" i="4"/>
  <c r="AI21" i="4"/>
  <c r="AJ7" i="4"/>
  <c r="AJ10" i="4"/>
  <c r="AI22" i="4"/>
  <c r="AJ4" i="4"/>
  <c r="AI20" i="4"/>
  <c r="B6" i="8" l="1"/>
  <c r="AJ20" i="4"/>
  <c r="AK4" i="4"/>
  <c r="AK10" i="4"/>
  <c r="AJ22" i="4"/>
  <c r="AK7" i="4"/>
  <c r="AJ21" i="4"/>
  <c r="AJ23" i="4"/>
  <c r="AJ16" i="4"/>
  <c r="AJ24" i="4" s="1"/>
  <c r="AK13" i="4"/>
  <c r="AL7" i="4" l="1"/>
  <c r="AK21" i="4"/>
  <c r="AL10" i="4"/>
  <c r="AK22" i="4"/>
  <c r="AL4" i="4"/>
  <c r="AK20" i="4"/>
  <c r="AK23" i="4"/>
  <c r="AK16" i="4"/>
  <c r="AK24" i="4" s="1"/>
  <c r="AL13" i="4"/>
  <c r="AL20" i="4" l="1"/>
  <c r="AM4" i="4"/>
  <c r="AL22" i="4"/>
  <c r="AM10" i="4"/>
  <c r="AL23" i="4"/>
  <c r="AM13" i="4"/>
  <c r="AL16" i="4"/>
  <c r="AL24" i="4" s="1"/>
  <c r="AL21" i="4"/>
  <c r="AM7" i="4"/>
  <c r="AM23" i="4" l="1"/>
  <c r="AM16" i="4"/>
  <c r="AM24" i="4" s="1"/>
  <c r="AN13" i="4"/>
  <c r="AM22" i="4"/>
  <c r="AN10" i="4"/>
  <c r="AM20" i="4"/>
  <c r="AN4" i="4"/>
  <c r="AM21" i="4"/>
  <c r="AN7" i="4"/>
  <c r="AO4" i="4" l="1"/>
  <c r="AN20" i="4"/>
  <c r="AN22" i="4"/>
  <c r="AO10" i="4"/>
  <c r="AN23" i="4"/>
  <c r="AN16" i="4"/>
  <c r="AN24" i="4" s="1"/>
  <c r="AO13" i="4"/>
  <c r="AN21" i="4"/>
  <c r="AO7" i="4"/>
  <c r="AO23" i="4" l="1"/>
  <c r="AO16" i="4"/>
  <c r="AO24" i="4" s="1"/>
  <c r="AP13" i="4"/>
  <c r="AP10" i="4"/>
  <c r="AO22" i="4"/>
  <c r="AO21" i="4"/>
  <c r="AP7" i="4"/>
  <c r="AP4" i="4"/>
  <c r="AO20" i="4"/>
  <c r="AQ4" i="4" l="1"/>
  <c r="AQ20" i="4" s="1"/>
  <c r="AP20" i="4"/>
  <c r="AP21" i="4"/>
  <c r="AQ7" i="4"/>
  <c r="AQ21" i="4" s="1"/>
  <c r="AP23" i="4"/>
  <c r="AP16" i="4"/>
  <c r="AP24" i="4" s="1"/>
  <c r="AQ13" i="4"/>
  <c r="AQ10" i="4"/>
  <c r="AQ22" i="4" s="1"/>
  <c r="AP22" i="4"/>
  <c r="AQ23" i="4" l="1"/>
  <c r="AQ16" i="4"/>
  <c r="AQ24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4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Mechanical drive demand roughly equal as agriculture uses were replaced by industrial uses</t>
        </r>
      </text>
    </comment>
    <comment ref="D10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 1% compressed air demand in 1970 due to lower industry demands/more agr.
</t>
        </r>
      </text>
    </comment>
    <comment ref="D13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 lighting demands in 1970 proportionally twice what they are today.
</t>
        </r>
      </text>
    </comment>
    <comment ref="G14" authorId="0" shapeId="0" xr:uid="{00000000-0006-0000-0500-000004000000}">
      <text>
        <r>
          <rPr>
            <b/>
            <sz val="10"/>
            <color rgb="FF000000"/>
            <rFont val="Tahoma"/>
            <family val="2"/>
          </rPr>
          <t>NMVB:</t>
        </r>
        <r>
          <rPr>
            <sz val="10"/>
            <color rgb="FF000000"/>
            <rFont val="Tahoma"/>
            <family val="2"/>
          </rPr>
          <t xml:space="preserve">
An assumed value. Taken from Heun &amp; Brockway--Ghana-UK Efficiencies</t>
        </r>
      </text>
    </comment>
    <comment ref="G15" authorId="0" shapeId="0" xr:uid="{00000000-0006-0000-0500-000005000000}">
      <text>
        <r>
          <rPr>
            <b/>
            <sz val="10"/>
            <color rgb="FF000000"/>
            <rFont val="Calibri"/>
            <family val="2"/>
          </rPr>
          <t>NMVB:</t>
        </r>
        <r>
          <rPr>
            <sz val="10"/>
            <color rgb="FF000000"/>
            <rFont val="Calibri"/>
            <family val="2"/>
          </rPr>
          <t xml:space="preserve">
Taken from Heun &amp; Brockway--Ghana-UK Efficiencies</t>
        </r>
      </text>
    </comment>
  </commentList>
</comments>
</file>

<file path=xl/sharedStrings.xml><?xml version="1.0" encoding="utf-8"?>
<sst xmlns="http://schemas.openxmlformats.org/spreadsheetml/2006/main" count="228" uniqueCount="71">
  <si>
    <t>Country</t>
  </si>
  <si>
    <t>Machine</t>
  </si>
  <si>
    <t>Eu.product</t>
  </si>
  <si>
    <t>Industry</t>
  </si>
  <si>
    <t>Product</t>
  </si>
  <si>
    <t>Eu product</t>
  </si>
  <si>
    <t>Quantity</t>
  </si>
  <si>
    <t>HN</t>
  </si>
  <si>
    <t>Non-specified (industry)</t>
  </si>
  <si>
    <t>Electricity</t>
  </si>
  <si>
    <t>E.ktoe</t>
  </si>
  <si>
    <t>Consumption fraction</t>
  </si>
  <si>
    <t>Electric motors</t>
  </si>
  <si>
    <t>MD-Electric</t>
  </si>
  <si>
    <t>C</t>
  </si>
  <si>
    <t>eta</t>
  </si>
  <si>
    <t>phi_product</t>
  </si>
  <si>
    <t>Refrigeration</t>
  </si>
  <si>
    <t>LTH.-10.C</t>
  </si>
  <si>
    <t>Air compressors</t>
  </si>
  <si>
    <t>HPA.700.kPa</t>
  </si>
  <si>
    <t>Electric light</t>
  </si>
  <si>
    <t>Lighting</t>
  </si>
  <si>
    <t>Other</t>
  </si>
  <si>
    <t>For textile plants, most electricity goes to ring spinning:</t>
  </si>
  <si>
    <t>https://cloudfront.escholarship.org/dist/prd/content/qt6jw8s2gz/qt6jw8s2gz.pdf</t>
  </si>
  <si>
    <t>Ring Spinning uses ~34kW motors (45.6 hp) (C://Downloads/ring spinning, pg 10)</t>
  </si>
  <si>
    <t>Industry Standards from 1989 to present for 50hp motors:</t>
  </si>
  <si>
    <t>91-95%</t>
  </si>
  <si>
    <t>https://www.energy.gov/sites/prod/files/2014/04/f15/amo_motors_handbook_web.pdf</t>
  </si>
  <si>
    <t>https://www1.eere.energy.gov/femp/pdfs/compair_webinar_05162011.pdf</t>
  </si>
  <si>
    <t>Average</t>
  </si>
  <si>
    <t>Change is approximated to 0.2% improvement each year</t>
  </si>
  <si>
    <t>Energy.type</t>
  </si>
  <si>
    <t>Last.stage</t>
  </si>
  <si>
    <t>Method</t>
  </si>
  <si>
    <t>E</t>
  </si>
  <si>
    <t>Final</t>
  </si>
  <si>
    <t>PCM</t>
  </si>
  <si>
    <t>https://www.eco-compressors.eu/downloads/FINAL_REPORT_LOT31_LP-OF_20170607.pdf</t>
  </si>
  <si>
    <t>van Elburg et al (2017) - Preparatory study on Low pressure &amp; Oil-free Compressor Packages</t>
  </si>
  <si>
    <t>eta.fu</t>
  </si>
  <si>
    <t>Year</t>
  </si>
  <si>
    <t>Indexed value (2015 = 100)</t>
  </si>
  <si>
    <t>Efficiency value (table) [-]</t>
  </si>
  <si>
    <t>Efficiency value (trend) [-]</t>
  </si>
  <si>
    <t>Constructed trend (1960-2020)</t>
  </si>
  <si>
    <t>Efficiency value (constructed) [-]</t>
  </si>
  <si>
    <t>Source/Method</t>
  </si>
  <si>
    <t>van Elburg et al (2017)</t>
  </si>
  <si>
    <t>Linear interpolation</t>
  </si>
  <si>
    <t>Linear forecast</t>
  </si>
  <si>
    <t>Transposed Constructed data</t>
  </si>
  <si>
    <t>eta.fu [-]</t>
  </si>
  <si>
    <t>EUR</t>
  </si>
  <si>
    <t xml:space="preserve">@book{van elburg_van den boorn_2017, </t>
  </si>
  <si>
    <t xml:space="preserve">  title={ Preparatory study on Low pressure &amp; Oil-free Compressor Packages}, </t>
  </si>
  <si>
    <t xml:space="preserve">  publisher={European Commission}, </t>
  </si>
  <si>
    <t xml:space="preserve">  author={van Elburg, Martijn and van den Boorn, Roy}, </t>
  </si>
  <si>
    <t xml:space="preserve">  year={2017}</t>
  </si>
  <si>
    <t>}</t>
  </si>
  <si>
    <t>WLD</t>
  </si>
  <si>
    <t>HPA</t>
  </si>
  <si>
    <t>OF_WFCR/A</t>
  </si>
  <si>
    <t>https://www.eco-compressors.eu/documents.htm</t>
  </si>
  <si>
    <t>we can see from table 3-7 that most energy use until now has been for fixed speed drives. So use those efficiencies</t>
  </si>
  <si>
    <t xml:space="preserve">  title={ Ecodesign Preparatory Study on Electric motor systems / Compressors: DG ENER Lot 31 FINAL Report of Task 6, 7 &amp; 8}, </t>
  </si>
  <si>
    <t xml:space="preserve">  year={2014}</t>
  </si>
  <si>
    <t xml:space="preserve"> @misc{van elburg_van den boorn_2014, </t>
  </si>
  <si>
    <t>WRLD</t>
  </si>
  <si>
    <t>van elburg (2014)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</si>
</sst>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%"/>
  </numFmts>
  <fonts count="15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1" fillId="0" borderId="0"/>
    <xf numFmtId="9" fontId="3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NumberFormat="1"/>
    <xf numFmtId="0" fontId="4" fillId="0" borderId="0" xfId="0" applyFont="1"/>
    <xf numFmtId="0" fontId="4" fillId="0" borderId="0" xfId="3"/>
    <xf numFmtId="0" fontId="0" fillId="0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5" fillId="0" borderId="0" xfId="4"/>
    <xf numFmtId="10" fontId="0" fillId="0" borderId="0" xfId="2" applyNumberFormat="1" applyFont="1"/>
    <xf numFmtId="0" fontId="12" fillId="0" borderId="0" xfId="0" applyFont="1" applyAlignment="1">
      <alignment horizontal="center"/>
    </xf>
    <xf numFmtId="0" fontId="12" fillId="2" borderId="0" xfId="0" applyFont="1" applyFill="1"/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2" fillId="2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164" fontId="13" fillId="0" borderId="0" xfId="0" applyNumberFormat="1" applyFont="1" applyAlignment="1">
      <alignment horizontal="center"/>
    </xf>
    <xf numFmtId="0" fontId="0" fillId="2" borderId="0" xfId="0" applyFill="1" applyAlignment="1">
      <alignment horizontal="center"/>
    </xf>
    <xf numFmtId="0" fontId="12" fillId="0" borderId="0" xfId="0" applyFont="1"/>
    <xf numFmtId="0" fontId="0" fillId="3" borderId="0" xfId="0" applyFill="1"/>
    <xf numFmtId="0" fontId="13" fillId="0" borderId="0" xfId="0" applyFont="1" applyAlignment="1">
      <alignment horizontal="left"/>
    </xf>
    <xf numFmtId="166" fontId="0" fillId="0" borderId="0" xfId="0" applyNumberFormat="1"/>
    <xf numFmtId="0" fontId="0" fillId="4" borderId="0" xfId="0" applyFill="1"/>
    <xf numFmtId="166" fontId="0" fillId="4" borderId="0" xfId="0" applyNumberFormat="1" applyFill="1"/>
    <xf numFmtId="0" fontId="14" fillId="3" borderId="0" xfId="0" applyFont="1" applyFill="1"/>
  </cellXfs>
  <cellStyles count="5">
    <cellStyle name="Hyperlink" xfId="4" builtinId="8"/>
    <cellStyle name="Normal" xfId="0" builtinId="0"/>
    <cellStyle name="Normal 2" xfId="3" xr:uid="{00000000-0005-0000-0000-000002000000}"/>
    <cellStyle name="Normal 2 2 3" xfId="1" xr:uid="{00000000-0005-0000-0000-000003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air compressors energy efficiency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van_elburg_2014!$B$4:$BJ$4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van_elburg_2014!$B$5:$BJ$5</c:f>
              <c:numCache>
                <c:formatCode>0.0%</c:formatCode>
                <c:ptCount val="61"/>
                <c:pt idx="0">
                  <c:v>0.46799999999999986</c:v>
                </c:pt>
                <c:pt idx="1">
                  <c:v>0.47199999999999986</c:v>
                </c:pt>
                <c:pt idx="2">
                  <c:v>0.47599999999999987</c:v>
                </c:pt>
                <c:pt idx="3">
                  <c:v>0.47999999999999987</c:v>
                </c:pt>
                <c:pt idx="4">
                  <c:v>0.48399999999999987</c:v>
                </c:pt>
                <c:pt idx="5">
                  <c:v>0.48799999999999988</c:v>
                </c:pt>
                <c:pt idx="6">
                  <c:v>0.49199999999999988</c:v>
                </c:pt>
                <c:pt idx="7">
                  <c:v>0.49599999999999989</c:v>
                </c:pt>
                <c:pt idx="8">
                  <c:v>0.49999999999999989</c:v>
                </c:pt>
                <c:pt idx="9">
                  <c:v>0.50399999999999989</c:v>
                </c:pt>
                <c:pt idx="10">
                  <c:v>0.5079999999999999</c:v>
                </c:pt>
                <c:pt idx="11">
                  <c:v>0.5119999999999999</c:v>
                </c:pt>
                <c:pt idx="12">
                  <c:v>0.5159999999999999</c:v>
                </c:pt>
                <c:pt idx="13">
                  <c:v>0.51999999999999991</c:v>
                </c:pt>
                <c:pt idx="14">
                  <c:v>0.52399999999999991</c:v>
                </c:pt>
                <c:pt idx="15">
                  <c:v>0.52799999999999991</c:v>
                </c:pt>
                <c:pt idx="16">
                  <c:v>0.53199999999999992</c:v>
                </c:pt>
                <c:pt idx="17">
                  <c:v>0.53599999999999992</c:v>
                </c:pt>
                <c:pt idx="18">
                  <c:v>0.53999999999999992</c:v>
                </c:pt>
                <c:pt idx="19">
                  <c:v>0.54399999999999993</c:v>
                </c:pt>
                <c:pt idx="20">
                  <c:v>0.54799999999999993</c:v>
                </c:pt>
                <c:pt idx="21">
                  <c:v>0.55199999999999994</c:v>
                </c:pt>
                <c:pt idx="22">
                  <c:v>0.55599999999999994</c:v>
                </c:pt>
                <c:pt idx="23">
                  <c:v>0.55999999999999994</c:v>
                </c:pt>
                <c:pt idx="24">
                  <c:v>0.56399999999999995</c:v>
                </c:pt>
                <c:pt idx="25">
                  <c:v>0.56799999999999995</c:v>
                </c:pt>
                <c:pt idx="26">
                  <c:v>0.57199999999999995</c:v>
                </c:pt>
                <c:pt idx="27">
                  <c:v>0.57599999999999996</c:v>
                </c:pt>
                <c:pt idx="28">
                  <c:v>0.57999999999999996</c:v>
                </c:pt>
                <c:pt idx="29">
                  <c:v>0.58399999999999996</c:v>
                </c:pt>
                <c:pt idx="30">
                  <c:v>0.58799999999999997</c:v>
                </c:pt>
                <c:pt idx="31">
                  <c:v>0.59199999999999997</c:v>
                </c:pt>
                <c:pt idx="32">
                  <c:v>0.59599999999999997</c:v>
                </c:pt>
                <c:pt idx="33">
                  <c:v>0.6</c:v>
                </c:pt>
                <c:pt idx="34">
                  <c:v>0.60399999999999998</c:v>
                </c:pt>
                <c:pt idx="35">
                  <c:v>0.60799999999999998</c:v>
                </c:pt>
                <c:pt idx="36">
                  <c:v>0.61060000000000003</c:v>
                </c:pt>
                <c:pt idx="37">
                  <c:v>0.61320000000000008</c:v>
                </c:pt>
                <c:pt idx="38">
                  <c:v>0.61580000000000013</c:v>
                </c:pt>
                <c:pt idx="39">
                  <c:v>0.61840000000000017</c:v>
                </c:pt>
                <c:pt idx="40">
                  <c:v>0.621</c:v>
                </c:pt>
                <c:pt idx="41">
                  <c:v>0.62239999999999995</c:v>
                </c:pt>
                <c:pt idx="42">
                  <c:v>0.62379999999999991</c:v>
                </c:pt>
                <c:pt idx="43">
                  <c:v>0.62519999999999987</c:v>
                </c:pt>
                <c:pt idx="44">
                  <c:v>0.62659999999999982</c:v>
                </c:pt>
                <c:pt idx="45">
                  <c:v>0.628</c:v>
                </c:pt>
                <c:pt idx="46">
                  <c:v>0.62860000000000005</c:v>
                </c:pt>
                <c:pt idx="47">
                  <c:v>0.62920000000000009</c:v>
                </c:pt>
                <c:pt idx="48">
                  <c:v>0.62980000000000014</c:v>
                </c:pt>
                <c:pt idx="49">
                  <c:v>0.63040000000000018</c:v>
                </c:pt>
                <c:pt idx="50">
                  <c:v>0.63100000000000001</c:v>
                </c:pt>
                <c:pt idx="51">
                  <c:v>0.63180000000000003</c:v>
                </c:pt>
                <c:pt idx="52">
                  <c:v>0.63260000000000005</c:v>
                </c:pt>
                <c:pt idx="53">
                  <c:v>0.63340000000000007</c:v>
                </c:pt>
                <c:pt idx="54">
                  <c:v>0.6342000000000001</c:v>
                </c:pt>
                <c:pt idx="55">
                  <c:v>0.63500000000000001</c:v>
                </c:pt>
                <c:pt idx="56">
                  <c:v>0.63600000000000001</c:v>
                </c:pt>
                <c:pt idx="57">
                  <c:v>0.63700000000000001</c:v>
                </c:pt>
                <c:pt idx="58">
                  <c:v>0.63800000000000001</c:v>
                </c:pt>
                <c:pt idx="59">
                  <c:v>0.63900000000000001</c:v>
                </c:pt>
                <c:pt idx="60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3-4EB3-ABF4-EC1252F08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019320"/>
        <c:axId val="44191696"/>
      </c:lineChart>
      <c:catAx>
        <c:axId val="34601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1696"/>
        <c:crosses val="autoZero"/>
        <c:auto val="1"/>
        <c:lblAlgn val="ctr"/>
        <c:lblOffset val="100"/>
        <c:noMultiLvlLbl val="0"/>
      </c:catAx>
      <c:valAx>
        <c:axId val="4419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19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</a:t>
            </a:r>
            <a:r>
              <a:rPr lang="en-US" baseline="0"/>
              <a:t> Demand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VerBeek_2020!$D$20</c:f>
              <c:strCache>
                <c:ptCount val="1"/>
                <c:pt idx="0">
                  <c:v>Electric motors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VerBeek_2020!$G$1:$AW$1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cat>
          <c:val>
            <c:numRef>
              <c:f>VerBeek_2020!$G$20:$AW$20</c:f>
              <c:numCache>
                <c:formatCode>General</c:formatCode>
                <c:ptCount val="43"/>
                <c:pt idx="0">
                  <c:v>13.28</c:v>
                </c:pt>
                <c:pt idx="1">
                  <c:v>13.265254054054054</c:v>
                </c:pt>
                <c:pt idx="2">
                  <c:v>16.563135135135138</c:v>
                </c:pt>
                <c:pt idx="3">
                  <c:v>17.371937837837841</c:v>
                </c:pt>
                <c:pt idx="4">
                  <c:v>18.178897297297301</c:v>
                </c:pt>
                <c:pt idx="5">
                  <c:v>18.984013513513517</c:v>
                </c:pt>
                <c:pt idx="6">
                  <c:v>21.436227027027034</c:v>
                </c:pt>
                <c:pt idx="7">
                  <c:v>21.412264864864873</c:v>
                </c:pt>
                <c:pt idx="8">
                  <c:v>24.678810810810823</c:v>
                </c:pt>
                <c:pt idx="9">
                  <c:v>27.116278378378393</c:v>
                </c:pt>
                <c:pt idx="10">
                  <c:v>29.548216216216233</c:v>
                </c:pt>
                <c:pt idx="11">
                  <c:v>28.695175675675692</c:v>
                </c:pt>
                <c:pt idx="12">
                  <c:v>31.119740540540562</c:v>
                </c:pt>
                <c:pt idx="13">
                  <c:v>32.720756756756785</c:v>
                </c:pt>
                <c:pt idx="14">
                  <c:v>40.854864864864901</c:v>
                </c:pt>
                <c:pt idx="15">
                  <c:v>39.992608108108143</c:v>
                </c:pt>
                <c:pt idx="16">
                  <c:v>52.176259459459509</c:v>
                </c:pt>
                <c:pt idx="17">
                  <c:v>54.560272972973024</c:v>
                </c:pt>
                <c:pt idx="18">
                  <c:v>52.058291891891948</c:v>
                </c:pt>
                <c:pt idx="19">
                  <c:v>59.311710810810879</c:v>
                </c:pt>
                <c:pt idx="20">
                  <c:v>53.563459459459523</c:v>
                </c:pt>
                <c:pt idx="21">
                  <c:v>41.342943243243298</c:v>
                </c:pt>
                <c:pt idx="22">
                  <c:v>44.534837837837898</c:v>
                </c:pt>
                <c:pt idx="23">
                  <c:v>39.631332432432487</c:v>
                </c:pt>
                <c:pt idx="24">
                  <c:v>40.394054054054109</c:v>
                </c:pt>
                <c:pt idx="25">
                  <c:v>54.066283783783867</c:v>
                </c:pt>
                <c:pt idx="26">
                  <c:v>50.780383783783861</c:v>
                </c:pt>
                <c:pt idx="27">
                  <c:v>53.942786486486575</c:v>
                </c:pt>
                <c:pt idx="28">
                  <c:v>56.293621621621718</c:v>
                </c:pt>
                <c:pt idx="29">
                  <c:v>61.852018918919029</c:v>
                </c:pt>
                <c:pt idx="30">
                  <c:v>64.188108108108224</c:v>
                </c:pt>
                <c:pt idx="31">
                  <c:v>68.121527027027156</c:v>
                </c:pt>
                <c:pt idx="32">
                  <c:v>74.447254054054198</c:v>
                </c:pt>
                <c:pt idx="33">
                  <c:v>81.557821621621784</c:v>
                </c:pt>
                <c:pt idx="34">
                  <c:v>83.061145945946123</c:v>
                </c:pt>
                <c:pt idx="35">
                  <c:v>82.965297297297482</c:v>
                </c:pt>
                <c:pt idx="36">
                  <c:v>88.447200000000194</c:v>
                </c:pt>
                <c:pt idx="37">
                  <c:v>94.712100000000007</c:v>
                </c:pt>
                <c:pt idx="38">
                  <c:v>84.267708108108124</c:v>
                </c:pt>
                <c:pt idx="39">
                  <c:v>86.552186486486505</c:v>
                </c:pt>
                <c:pt idx="40">
                  <c:v>108.65951351351355</c:v>
                </c:pt>
                <c:pt idx="41">
                  <c:v>117.24760000000003</c:v>
                </c:pt>
                <c:pt idx="42">
                  <c:v>121.85895135135139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6-406D-9A9E-88BAB20D5050}"/>
            </c:ext>
          </c:extLst>
        </c:ser>
        <c:ser>
          <c:idx val="5"/>
          <c:order val="1"/>
          <c:tx>
            <c:strRef>
              <c:f>VerBeek_2020!$D$21</c:f>
              <c:strCache>
                <c:ptCount val="1"/>
                <c:pt idx="0">
                  <c:v>Refrigeration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VerBeek_2020!$G$1:$AW$1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cat>
          <c:val>
            <c:numRef>
              <c:f>VerBeek_2020!$G$21:$AW$21</c:f>
              <c:numCache>
                <c:formatCode>General</c:formatCode>
                <c:ptCount val="43"/>
                <c:pt idx="0">
                  <c:v>0.8</c:v>
                </c:pt>
                <c:pt idx="1">
                  <c:v>0.82265945945945951</c:v>
                </c:pt>
                <c:pt idx="2">
                  <c:v>1.0566486486486486</c:v>
                </c:pt>
                <c:pt idx="3">
                  <c:v>1.1392216216216218</c:v>
                </c:pt>
                <c:pt idx="4">
                  <c:v>1.2246270270270272</c:v>
                </c:pt>
                <c:pt idx="5">
                  <c:v>1.3128648648648649</c:v>
                </c:pt>
                <c:pt idx="6">
                  <c:v>1.5209297297297297</c:v>
                </c:pt>
                <c:pt idx="7">
                  <c:v>1.5577513513513515</c:v>
                </c:pt>
                <c:pt idx="8">
                  <c:v>1.8398918918918921</c:v>
                </c:pt>
                <c:pt idx="9">
                  <c:v>2.0706162162162163</c:v>
                </c:pt>
                <c:pt idx="10">
                  <c:v>2.3098378378378377</c:v>
                </c:pt>
                <c:pt idx="11">
                  <c:v>2.2952432432432426</c:v>
                </c:pt>
                <c:pt idx="12">
                  <c:v>2.5457945945945939</c:v>
                </c:pt>
                <c:pt idx="13">
                  <c:v>2.7364324324324314</c:v>
                </c:pt>
                <c:pt idx="14">
                  <c:v>3.4913513513513497</c:v>
                </c:pt>
                <c:pt idx="15">
                  <c:v>3.4909189189189167</c:v>
                </c:pt>
                <c:pt idx="16">
                  <c:v>4.6502054054054023</c:v>
                </c:pt>
                <c:pt idx="17">
                  <c:v>4.9630702702702667</c:v>
                </c:pt>
                <c:pt idx="18">
                  <c:v>4.8314810810810771</c:v>
                </c:pt>
                <c:pt idx="19">
                  <c:v>5.6142918918918872</c:v>
                </c:pt>
                <c:pt idx="20">
                  <c:v>5.1694054054054002</c:v>
                </c:pt>
                <c:pt idx="21">
                  <c:v>4.0667675675675632</c:v>
                </c:pt>
                <c:pt idx="22">
                  <c:v>4.4636216216216171</c:v>
                </c:pt>
                <c:pt idx="23">
                  <c:v>4.0460756756756711</c:v>
                </c:pt>
                <c:pt idx="24">
                  <c:v>4.1994594594594545</c:v>
                </c:pt>
                <c:pt idx="25">
                  <c:v>5.7221621621621548</c:v>
                </c:pt>
                <c:pt idx="26">
                  <c:v>5.4697621621621551</c:v>
                </c:pt>
                <c:pt idx="27">
                  <c:v>5.9119351351351268</c:v>
                </c:pt>
                <c:pt idx="28">
                  <c:v>6.2757837837837744</c:v>
                </c:pt>
                <c:pt idx="29">
                  <c:v>7.0124108108108008</c:v>
                </c:pt>
                <c:pt idx="30">
                  <c:v>7.3989189189189073</c:v>
                </c:pt>
                <c:pt idx="31">
                  <c:v>7.9817297297297172</c:v>
                </c:pt>
                <c:pt idx="32">
                  <c:v>8.8646594594594443</c:v>
                </c:pt>
                <c:pt idx="33">
                  <c:v>9.8669837837837679</c:v>
                </c:pt>
                <c:pt idx="34">
                  <c:v>10.207740540540524</c:v>
                </c:pt>
                <c:pt idx="35">
                  <c:v>10.355027027027008</c:v>
                </c:pt>
                <c:pt idx="36">
                  <c:v>11.20919999999998</c:v>
                </c:pt>
                <c:pt idx="37">
                  <c:v>12.185600000000001</c:v>
                </c:pt>
                <c:pt idx="38">
                  <c:v>11.004518918918919</c:v>
                </c:pt>
                <c:pt idx="39">
                  <c:v>11.470335135135134</c:v>
                </c:pt>
                <c:pt idx="40">
                  <c:v>14.610864864864864</c:v>
                </c:pt>
                <c:pt idx="41">
                  <c:v>15.993599999999997</c:v>
                </c:pt>
                <c:pt idx="42">
                  <c:v>16.86008648648648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6-406D-9A9E-88BAB20D5050}"/>
            </c:ext>
          </c:extLst>
        </c:ser>
        <c:ser>
          <c:idx val="3"/>
          <c:order val="2"/>
          <c:tx>
            <c:strRef>
              <c:f>VerBeek_2020!$D$22</c:f>
              <c:strCache>
                <c:ptCount val="1"/>
                <c:pt idx="0">
                  <c:v>Air compressors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VerBeek_2020!$G$1:$AW$1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cat>
          <c:val>
            <c:numRef>
              <c:f>VerBeek_2020!$G$22:$AW$22</c:f>
              <c:numCache>
                <c:formatCode>General</c:formatCode>
                <c:ptCount val="43"/>
                <c:pt idx="0">
                  <c:v>0.16</c:v>
                </c:pt>
                <c:pt idx="1">
                  <c:v>0.17305945945945947</c:v>
                </c:pt>
                <c:pt idx="2">
                  <c:v>0.23264864864864868</c:v>
                </c:pt>
                <c:pt idx="3">
                  <c:v>0.26142162162162164</c:v>
                </c:pt>
                <c:pt idx="4">
                  <c:v>0.29182702702702706</c:v>
                </c:pt>
                <c:pt idx="5">
                  <c:v>0.32386486486486493</c:v>
                </c:pt>
                <c:pt idx="6">
                  <c:v>0.38732972972972979</c:v>
                </c:pt>
                <c:pt idx="7">
                  <c:v>0.4085513513513514</c:v>
                </c:pt>
                <c:pt idx="8">
                  <c:v>0.49589189189189192</c:v>
                </c:pt>
                <c:pt idx="9">
                  <c:v>0.5724162162162163</c:v>
                </c:pt>
                <c:pt idx="10">
                  <c:v>0.65383783783783789</c:v>
                </c:pt>
                <c:pt idx="11">
                  <c:v>0.66424324324324335</c:v>
                </c:pt>
                <c:pt idx="12">
                  <c:v>0.7521945945945947</c:v>
                </c:pt>
                <c:pt idx="13">
                  <c:v>0.82443243243243258</c:v>
                </c:pt>
                <c:pt idx="14">
                  <c:v>1.0713513513513515</c:v>
                </c:pt>
                <c:pt idx="15">
                  <c:v>1.0899189189189191</c:v>
                </c:pt>
                <c:pt idx="16">
                  <c:v>1.4758054054054057</c:v>
                </c:pt>
                <c:pt idx="17">
                  <c:v>1.5996702702702705</c:v>
                </c:pt>
                <c:pt idx="18">
                  <c:v>1.5802810810810815</c:v>
                </c:pt>
                <c:pt idx="19">
                  <c:v>1.8620918918918923</c:v>
                </c:pt>
                <c:pt idx="20">
                  <c:v>1.7374054054054058</c:v>
                </c:pt>
                <c:pt idx="21">
                  <c:v>1.384167567567568</c:v>
                </c:pt>
                <c:pt idx="22">
                  <c:v>1.5376216216216221</c:v>
                </c:pt>
                <c:pt idx="23">
                  <c:v>1.4098756756756761</c:v>
                </c:pt>
                <c:pt idx="24">
                  <c:v>1.4794594594594599</c:v>
                </c:pt>
                <c:pt idx="25">
                  <c:v>2.0371621621621627</c:v>
                </c:pt>
                <c:pt idx="26">
                  <c:v>1.9669621621621627</c:v>
                </c:pt>
                <c:pt idx="27">
                  <c:v>2.1465351351351356</c:v>
                </c:pt>
                <c:pt idx="28">
                  <c:v>2.2997837837837842</c:v>
                </c:pt>
                <c:pt idx="29">
                  <c:v>2.592610810810811</c:v>
                </c:pt>
                <c:pt idx="30">
                  <c:v>2.7589189189189192</c:v>
                </c:pt>
                <c:pt idx="31">
                  <c:v>3.0007297297297293</c:v>
                </c:pt>
                <c:pt idx="32">
                  <c:v>3.3590594594594587</c:v>
                </c:pt>
                <c:pt idx="33">
                  <c:v>3.7673837837837829</c:v>
                </c:pt>
                <c:pt idx="34">
                  <c:v>3.9261405405405392</c:v>
                </c:pt>
                <c:pt idx="35">
                  <c:v>4.0110270270270254</c:v>
                </c:pt>
                <c:pt idx="36">
                  <c:v>4.3715999999999982</c:v>
                </c:pt>
                <c:pt idx="37">
                  <c:v>4.7838000000000003</c:v>
                </c:pt>
                <c:pt idx="38">
                  <c:v>4.3477189189189183</c:v>
                </c:pt>
                <c:pt idx="39">
                  <c:v>4.5597351351351341</c:v>
                </c:pt>
                <c:pt idx="40">
                  <c:v>5.8428648648648638</c:v>
                </c:pt>
                <c:pt idx="41">
                  <c:v>6.4327999999999985</c:v>
                </c:pt>
                <c:pt idx="42">
                  <c:v>6.8192864864864839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F6-406D-9A9E-88BAB20D5050}"/>
            </c:ext>
          </c:extLst>
        </c:ser>
        <c:ser>
          <c:idx val="1"/>
          <c:order val="3"/>
          <c:tx>
            <c:strRef>
              <c:f>VerBeek_2020!$D$23</c:f>
              <c:strCache>
                <c:ptCount val="1"/>
                <c:pt idx="0">
                  <c:v>Electric light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VerBeek_2020!$G$23:$AW$23</c:f>
              <c:numCache>
                <c:formatCode>General</c:formatCode>
                <c:ptCount val="43"/>
                <c:pt idx="0">
                  <c:v>1.6</c:v>
                </c:pt>
                <c:pt idx="1">
                  <c:v>1.5777297297297299</c:v>
                </c:pt>
                <c:pt idx="2">
                  <c:v>1.9443243243243247</c:v>
                </c:pt>
                <c:pt idx="3">
                  <c:v>2.0123108108108112</c:v>
                </c:pt>
                <c:pt idx="4">
                  <c:v>2.0775135135135141</c:v>
                </c:pt>
                <c:pt idx="5">
                  <c:v>2.1399324324324334</c:v>
                </c:pt>
                <c:pt idx="6">
                  <c:v>2.382864864864866</c:v>
                </c:pt>
                <c:pt idx="7">
                  <c:v>2.346675675675677</c:v>
                </c:pt>
                <c:pt idx="8">
                  <c:v>2.6659459459459476</c:v>
                </c:pt>
                <c:pt idx="9">
                  <c:v>2.8866081081081099</c:v>
                </c:pt>
                <c:pt idx="10">
                  <c:v>3.0989189189189212</c:v>
                </c:pt>
                <c:pt idx="11">
                  <c:v>2.964121621621624</c:v>
                </c:pt>
                <c:pt idx="12">
                  <c:v>3.1652972972973004</c:v>
                </c:pt>
                <c:pt idx="13">
                  <c:v>3.2762162162162194</c:v>
                </c:pt>
                <c:pt idx="14">
                  <c:v>4.0256756756756804</c:v>
                </c:pt>
                <c:pt idx="15">
                  <c:v>3.8769594594594641</c:v>
                </c:pt>
                <c:pt idx="16">
                  <c:v>4.9747027027027091</c:v>
                </c:pt>
                <c:pt idx="17">
                  <c:v>5.114635135135142</c:v>
                </c:pt>
                <c:pt idx="18">
                  <c:v>4.7965405405405477</c:v>
                </c:pt>
                <c:pt idx="19">
                  <c:v>5.3694459459459543</c:v>
                </c:pt>
                <c:pt idx="20">
                  <c:v>4.7627027027027111</c:v>
                </c:pt>
                <c:pt idx="21">
                  <c:v>3.6092837837837903</c:v>
                </c:pt>
                <c:pt idx="22">
                  <c:v>3.8158108108108184</c:v>
                </c:pt>
                <c:pt idx="23">
                  <c:v>3.3313378378378449</c:v>
                </c:pt>
                <c:pt idx="24">
                  <c:v>3.329729729729737</c:v>
                </c:pt>
                <c:pt idx="25">
                  <c:v>4.368581081081091</c:v>
                </c:pt>
                <c:pt idx="26">
                  <c:v>4.0200810810810914</c:v>
                </c:pt>
                <c:pt idx="27">
                  <c:v>4.1820675675675778</c:v>
                </c:pt>
                <c:pt idx="28">
                  <c:v>4.2718918918919027</c:v>
                </c:pt>
                <c:pt idx="29">
                  <c:v>4.5919054054054174</c:v>
                </c:pt>
                <c:pt idx="30">
                  <c:v>4.6594594594594714</c:v>
                </c:pt>
                <c:pt idx="31">
                  <c:v>4.8323648648648776</c:v>
                </c:pt>
                <c:pt idx="32">
                  <c:v>5.157729729729744</c:v>
                </c:pt>
                <c:pt idx="33">
                  <c:v>5.5148918918919074</c:v>
                </c:pt>
                <c:pt idx="34">
                  <c:v>5.4782702702702863</c:v>
                </c:pt>
                <c:pt idx="35">
                  <c:v>5.3335135135135294</c:v>
                </c:pt>
                <c:pt idx="36">
                  <c:v>5.5380000000000162</c:v>
                </c:pt>
                <c:pt idx="37">
                  <c:v>5.7715000000000005</c:v>
                </c:pt>
                <c:pt idx="38">
                  <c:v>5.2275189189189186</c:v>
                </c:pt>
                <c:pt idx="39">
                  <c:v>5.464435135135135</c:v>
                </c:pt>
                <c:pt idx="40">
                  <c:v>6.979964864864864</c:v>
                </c:pt>
                <c:pt idx="41">
                  <c:v>7.6611999999999982</c:v>
                </c:pt>
                <c:pt idx="42">
                  <c:v>8.0974864864864848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F6-406D-9A9E-88BAB20D5050}"/>
            </c:ext>
          </c:extLst>
        </c:ser>
        <c:ser>
          <c:idx val="2"/>
          <c:order val="4"/>
          <c:tx>
            <c:strRef>
              <c:f>VerBeek_2020!$D$24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VerBeek_2020!$G$24:$AW$24</c:f>
              <c:numCache>
                <c:formatCode>General</c:formatCode>
                <c:ptCount val="43"/>
                <c:pt idx="0">
                  <c:v>0.16000000000000014</c:v>
                </c:pt>
                <c:pt idx="1">
                  <c:v>0.16129729729729725</c:v>
                </c:pt>
                <c:pt idx="2">
                  <c:v>0.20324324324324294</c:v>
                </c:pt>
                <c:pt idx="3">
                  <c:v>0.21510810810810521</c:v>
                </c:pt>
                <c:pt idx="4">
                  <c:v>0.2271351351351294</c:v>
                </c:pt>
                <c:pt idx="5">
                  <c:v>0.23932432432431805</c:v>
                </c:pt>
                <c:pt idx="6">
                  <c:v>0.27264864864864125</c:v>
                </c:pt>
                <c:pt idx="7">
                  <c:v>0.27475675675674616</c:v>
                </c:pt>
                <c:pt idx="8">
                  <c:v>0.31945945945944687</c:v>
                </c:pt>
                <c:pt idx="9">
                  <c:v>0.35408108108106684</c:v>
                </c:pt>
                <c:pt idx="10">
                  <c:v>0.38918918918916923</c:v>
                </c:pt>
                <c:pt idx="11">
                  <c:v>0.38121621621619639</c:v>
                </c:pt>
                <c:pt idx="12">
                  <c:v>0.41697297297295099</c:v>
                </c:pt>
                <c:pt idx="13">
                  <c:v>0.44216216216213411</c:v>
                </c:pt>
                <c:pt idx="14">
                  <c:v>0.55675675675672109</c:v>
                </c:pt>
                <c:pt idx="15">
                  <c:v>0.54959459459455906</c:v>
                </c:pt>
                <c:pt idx="16">
                  <c:v>0.72302702702697275</c:v>
                </c:pt>
                <c:pt idx="17">
                  <c:v>0.76235135135129373</c:v>
                </c:pt>
                <c:pt idx="18">
                  <c:v>0.7334054054053496</c:v>
                </c:pt>
                <c:pt idx="19">
                  <c:v>0.84245945945938683</c:v>
                </c:pt>
                <c:pt idx="20">
                  <c:v>0.76702702702696057</c:v>
                </c:pt>
                <c:pt idx="21">
                  <c:v>0.59683783783778588</c:v>
                </c:pt>
                <c:pt idx="22">
                  <c:v>0.64810810810804531</c:v>
                </c:pt>
                <c:pt idx="23">
                  <c:v>0.58137837837832185</c:v>
                </c:pt>
                <c:pt idx="24">
                  <c:v>0.59729729729723902</c:v>
                </c:pt>
                <c:pt idx="25">
                  <c:v>0.80581081081072448</c:v>
                </c:pt>
                <c:pt idx="26">
                  <c:v>0.76281081081072888</c:v>
                </c:pt>
                <c:pt idx="27">
                  <c:v>0.81667567567558774</c:v>
                </c:pt>
                <c:pt idx="28">
                  <c:v>0.85891891891881844</c:v>
                </c:pt>
                <c:pt idx="29">
                  <c:v>0.95105405405394261</c:v>
                </c:pt>
                <c:pt idx="30">
                  <c:v>0.99459459459447785</c:v>
                </c:pt>
                <c:pt idx="31">
                  <c:v>1.0636486486485142</c:v>
                </c:pt>
                <c:pt idx="32">
                  <c:v>1.1712972972971492</c:v>
                </c:pt>
                <c:pt idx="33">
                  <c:v>1.2929189189187551</c:v>
                </c:pt>
                <c:pt idx="34">
                  <c:v>1.3267027027025344</c:v>
                </c:pt>
                <c:pt idx="35">
                  <c:v>1.3351351351349656</c:v>
                </c:pt>
                <c:pt idx="36">
                  <c:v>1.4339999999998054</c:v>
                </c:pt>
                <c:pt idx="37">
                  <c:v>1.5469999999999882</c:v>
                </c:pt>
                <c:pt idx="38">
                  <c:v>1.1525351351351221</c:v>
                </c:pt>
                <c:pt idx="39">
                  <c:v>0.95330810810809208</c:v>
                </c:pt>
                <c:pt idx="40">
                  <c:v>0.90679189189186848</c:v>
                </c:pt>
                <c:pt idx="41">
                  <c:v>0.66479999999997119</c:v>
                </c:pt>
                <c:pt idx="42">
                  <c:v>0.36418918918915555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F6-406D-9A9E-88BAB20D5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09062736"/>
        <c:axId val="-1509060016"/>
      </c:barChart>
      <c:catAx>
        <c:axId val="-150906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9060016"/>
        <c:crosses val="autoZero"/>
        <c:auto val="1"/>
        <c:lblAlgn val="ctr"/>
        <c:lblOffset val="100"/>
        <c:noMultiLvlLbl val="0"/>
      </c:catAx>
      <c:valAx>
        <c:axId val="-1509060016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E.ktoe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906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281815745860834E-2"/>
          <c:y val="0.80065213442043104"/>
          <c:w val="0.89287620420913494"/>
          <c:h val="0.16779698123871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</a:t>
            </a:r>
            <a:r>
              <a:rPr lang="en-US" baseline="0"/>
              <a:t> Allocation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VerBeek_2020!$D$20</c:f>
              <c:strCache>
                <c:ptCount val="1"/>
                <c:pt idx="0">
                  <c:v>Electric motors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VerBeek_2020!$G$1:$AW$1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cat>
          <c:val>
            <c:numRef>
              <c:f>VerBeek_2020!$G$20:$AW$20</c:f>
              <c:numCache>
                <c:formatCode>General</c:formatCode>
                <c:ptCount val="43"/>
                <c:pt idx="0">
                  <c:v>13.28</c:v>
                </c:pt>
                <c:pt idx="1">
                  <c:v>13.265254054054054</c:v>
                </c:pt>
                <c:pt idx="2">
                  <c:v>16.563135135135138</c:v>
                </c:pt>
                <c:pt idx="3">
                  <c:v>17.371937837837841</c:v>
                </c:pt>
                <c:pt idx="4">
                  <c:v>18.178897297297301</c:v>
                </c:pt>
                <c:pt idx="5">
                  <c:v>18.984013513513517</c:v>
                </c:pt>
                <c:pt idx="6">
                  <c:v>21.436227027027034</c:v>
                </c:pt>
                <c:pt idx="7">
                  <c:v>21.412264864864873</c:v>
                </c:pt>
                <c:pt idx="8">
                  <c:v>24.678810810810823</c:v>
                </c:pt>
                <c:pt idx="9">
                  <c:v>27.116278378378393</c:v>
                </c:pt>
                <c:pt idx="10">
                  <c:v>29.548216216216233</c:v>
                </c:pt>
                <c:pt idx="11">
                  <c:v>28.695175675675692</c:v>
                </c:pt>
                <c:pt idx="12">
                  <c:v>31.119740540540562</c:v>
                </c:pt>
                <c:pt idx="13">
                  <c:v>32.720756756756785</c:v>
                </c:pt>
                <c:pt idx="14">
                  <c:v>40.854864864864901</c:v>
                </c:pt>
                <c:pt idx="15">
                  <c:v>39.992608108108143</c:v>
                </c:pt>
                <c:pt idx="16">
                  <c:v>52.176259459459509</c:v>
                </c:pt>
                <c:pt idx="17">
                  <c:v>54.560272972973024</c:v>
                </c:pt>
                <c:pt idx="18">
                  <c:v>52.058291891891948</c:v>
                </c:pt>
                <c:pt idx="19">
                  <c:v>59.311710810810879</c:v>
                </c:pt>
                <c:pt idx="20">
                  <c:v>53.563459459459523</c:v>
                </c:pt>
                <c:pt idx="21">
                  <c:v>41.342943243243298</c:v>
                </c:pt>
                <c:pt idx="22">
                  <c:v>44.534837837837898</c:v>
                </c:pt>
                <c:pt idx="23">
                  <c:v>39.631332432432487</c:v>
                </c:pt>
                <c:pt idx="24">
                  <c:v>40.394054054054109</c:v>
                </c:pt>
                <c:pt idx="25">
                  <c:v>54.066283783783867</c:v>
                </c:pt>
                <c:pt idx="26">
                  <c:v>50.780383783783861</c:v>
                </c:pt>
                <c:pt idx="27">
                  <c:v>53.942786486486575</c:v>
                </c:pt>
                <c:pt idx="28">
                  <c:v>56.293621621621718</c:v>
                </c:pt>
                <c:pt idx="29">
                  <c:v>61.852018918919029</c:v>
                </c:pt>
                <c:pt idx="30">
                  <c:v>64.188108108108224</c:v>
                </c:pt>
                <c:pt idx="31">
                  <c:v>68.121527027027156</c:v>
                </c:pt>
                <c:pt idx="32">
                  <c:v>74.447254054054198</c:v>
                </c:pt>
                <c:pt idx="33">
                  <c:v>81.557821621621784</c:v>
                </c:pt>
                <c:pt idx="34">
                  <c:v>83.061145945946123</c:v>
                </c:pt>
                <c:pt idx="35">
                  <c:v>82.965297297297482</c:v>
                </c:pt>
                <c:pt idx="36">
                  <c:v>88.447200000000194</c:v>
                </c:pt>
                <c:pt idx="37">
                  <c:v>94.712100000000007</c:v>
                </c:pt>
                <c:pt idx="38">
                  <c:v>84.267708108108124</c:v>
                </c:pt>
                <c:pt idx="39">
                  <c:v>86.552186486486505</c:v>
                </c:pt>
                <c:pt idx="40">
                  <c:v>108.65951351351355</c:v>
                </c:pt>
                <c:pt idx="41">
                  <c:v>117.24760000000003</c:v>
                </c:pt>
                <c:pt idx="42">
                  <c:v>121.85895135135139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7-4C80-9615-B04AD348325A}"/>
            </c:ext>
          </c:extLst>
        </c:ser>
        <c:ser>
          <c:idx val="5"/>
          <c:order val="1"/>
          <c:tx>
            <c:strRef>
              <c:f>VerBeek_2020!$D$21</c:f>
              <c:strCache>
                <c:ptCount val="1"/>
                <c:pt idx="0">
                  <c:v>Refrigeration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VerBeek_2020!$G$1:$AW$1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cat>
          <c:val>
            <c:numRef>
              <c:f>VerBeek_2020!$G$21:$AW$21</c:f>
              <c:numCache>
                <c:formatCode>General</c:formatCode>
                <c:ptCount val="43"/>
                <c:pt idx="0">
                  <c:v>0.8</c:v>
                </c:pt>
                <c:pt idx="1">
                  <c:v>0.82265945945945951</c:v>
                </c:pt>
                <c:pt idx="2">
                  <c:v>1.0566486486486486</c:v>
                </c:pt>
                <c:pt idx="3">
                  <c:v>1.1392216216216218</c:v>
                </c:pt>
                <c:pt idx="4">
                  <c:v>1.2246270270270272</c:v>
                </c:pt>
                <c:pt idx="5">
                  <c:v>1.3128648648648649</c:v>
                </c:pt>
                <c:pt idx="6">
                  <c:v>1.5209297297297297</c:v>
                </c:pt>
                <c:pt idx="7">
                  <c:v>1.5577513513513515</c:v>
                </c:pt>
                <c:pt idx="8">
                  <c:v>1.8398918918918921</c:v>
                </c:pt>
                <c:pt idx="9">
                  <c:v>2.0706162162162163</c:v>
                </c:pt>
                <c:pt idx="10">
                  <c:v>2.3098378378378377</c:v>
                </c:pt>
                <c:pt idx="11">
                  <c:v>2.2952432432432426</c:v>
                </c:pt>
                <c:pt idx="12">
                  <c:v>2.5457945945945939</c:v>
                </c:pt>
                <c:pt idx="13">
                  <c:v>2.7364324324324314</c:v>
                </c:pt>
                <c:pt idx="14">
                  <c:v>3.4913513513513497</c:v>
                </c:pt>
                <c:pt idx="15">
                  <c:v>3.4909189189189167</c:v>
                </c:pt>
                <c:pt idx="16">
                  <c:v>4.6502054054054023</c:v>
                </c:pt>
                <c:pt idx="17">
                  <c:v>4.9630702702702667</c:v>
                </c:pt>
                <c:pt idx="18">
                  <c:v>4.8314810810810771</c:v>
                </c:pt>
                <c:pt idx="19">
                  <c:v>5.6142918918918872</c:v>
                </c:pt>
                <c:pt idx="20">
                  <c:v>5.1694054054054002</c:v>
                </c:pt>
                <c:pt idx="21">
                  <c:v>4.0667675675675632</c:v>
                </c:pt>
                <c:pt idx="22">
                  <c:v>4.4636216216216171</c:v>
                </c:pt>
                <c:pt idx="23">
                  <c:v>4.0460756756756711</c:v>
                </c:pt>
                <c:pt idx="24">
                  <c:v>4.1994594594594545</c:v>
                </c:pt>
                <c:pt idx="25">
                  <c:v>5.7221621621621548</c:v>
                </c:pt>
                <c:pt idx="26">
                  <c:v>5.4697621621621551</c:v>
                </c:pt>
                <c:pt idx="27">
                  <c:v>5.9119351351351268</c:v>
                </c:pt>
                <c:pt idx="28">
                  <c:v>6.2757837837837744</c:v>
                </c:pt>
                <c:pt idx="29">
                  <c:v>7.0124108108108008</c:v>
                </c:pt>
                <c:pt idx="30">
                  <c:v>7.3989189189189073</c:v>
                </c:pt>
                <c:pt idx="31">
                  <c:v>7.9817297297297172</c:v>
                </c:pt>
                <c:pt idx="32">
                  <c:v>8.8646594594594443</c:v>
                </c:pt>
                <c:pt idx="33">
                  <c:v>9.8669837837837679</c:v>
                </c:pt>
                <c:pt idx="34">
                  <c:v>10.207740540540524</c:v>
                </c:pt>
                <c:pt idx="35">
                  <c:v>10.355027027027008</c:v>
                </c:pt>
                <c:pt idx="36">
                  <c:v>11.20919999999998</c:v>
                </c:pt>
                <c:pt idx="37">
                  <c:v>12.185600000000001</c:v>
                </c:pt>
                <c:pt idx="38">
                  <c:v>11.004518918918919</c:v>
                </c:pt>
                <c:pt idx="39">
                  <c:v>11.470335135135134</c:v>
                </c:pt>
                <c:pt idx="40">
                  <c:v>14.610864864864864</c:v>
                </c:pt>
                <c:pt idx="41">
                  <c:v>15.993599999999997</c:v>
                </c:pt>
                <c:pt idx="42">
                  <c:v>16.86008648648648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7-4C80-9615-B04AD348325A}"/>
            </c:ext>
          </c:extLst>
        </c:ser>
        <c:ser>
          <c:idx val="3"/>
          <c:order val="2"/>
          <c:tx>
            <c:strRef>
              <c:f>VerBeek_2020!$D$22</c:f>
              <c:strCache>
                <c:ptCount val="1"/>
                <c:pt idx="0">
                  <c:v>Air compressors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VerBeek_2020!$G$1:$AW$1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cat>
          <c:val>
            <c:numRef>
              <c:f>VerBeek_2020!$G$22:$AW$22</c:f>
              <c:numCache>
                <c:formatCode>General</c:formatCode>
                <c:ptCount val="43"/>
                <c:pt idx="0">
                  <c:v>0.16</c:v>
                </c:pt>
                <c:pt idx="1">
                  <c:v>0.17305945945945947</c:v>
                </c:pt>
                <c:pt idx="2">
                  <c:v>0.23264864864864868</c:v>
                </c:pt>
                <c:pt idx="3">
                  <c:v>0.26142162162162164</c:v>
                </c:pt>
                <c:pt idx="4">
                  <c:v>0.29182702702702706</c:v>
                </c:pt>
                <c:pt idx="5">
                  <c:v>0.32386486486486493</c:v>
                </c:pt>
                <c:pt idx="6">
                  <c:v>0.38732972972972979</c:v>
                </c:pt>
                <c:pt idx="7">
                  <c:v>0.4085513513513514</c:v>
                </c:pt>
                <c:pt idx="8">
                  <c:v>0.49589189189189192</c:v>
                </c:pt>
                <c:pt idx="9">
                  <c:v>0.5724162162162163</c:v>
                </c:pt>
                <c:pt idx="10">
                  <c:v>0.65383783783783789</c:v>
                </c:pt>
                <c:pt idx="11">
                  <c:v>0.66424324324324335</c:v>
                </c:pt>
                <c:pt idx="12">
                  <c:v>0.7521945945945947</c:v>
                </c:pt>
                <c:pt idx="13">
                  <c:v>0.82443243243243258</c:v>
                </c:pt>
                <c:pt idx="14">
                  <c:v>1.0713513513513515</c:v>
                </c:pt>
                <c:pt idx="15">
                  <c:v>1.0899189189189191</c:v>
                </c:pt>
                <c:pt idx="16">
                  <c:v>1.4758054054054057</c:v>
                </c:pt>
                <c:pt idx="17">
                  <c:v>1.5996702702702705</c:v>
                </c:pt>
                <c:pt idx="18">
                  <c:v>1.5802810810810815</c:v>
                </c:pt>
                <c:pt idx="19">
                  <c:v>1.8620918918918923</c:v>
                </c:pt>
                <c:pt idx="20">
                  <c:v>1.7374054054054058</c:v>
                </c:pt>
                <c:pt idx="21">
                  <c:v>1.384167567567568</c:v>
                </c:pt>
                <c:pt idx="22">
                  <c:v>1.5376216216216221</c:v>
                </c:pt>
                <c:pt idx="23">
                  <c:v>1.4098756756756761</c:v>
                </c:pt>
                <c:pt idx="24">
                  <c:v>1.4794594594594599</c:v>
                </c:pt>
                <c:pt idx="25">
                  <c:v>2.0371621621621627</c:v>
                </c:pt>
                <c:pt idx="26">
                  <c:v>1.9669621621621627</c:v>
                </c:pt>
                <c:pt idx="27">
                  <c:v>2.1465351351351356</c:v>
                </c:pt>
                <c:pt idx="28">
                  <c:v>2.2997837837837842</c:v>
                </c:pt>
                <c:pt idx="29">
                  <c:v>2.592610810810811</c:v>
                </c:pt>
                <c:pt idx="30">
                  <c:v>2.7589189189189192</c:v>
                </c:pt>
                <c:pt idx="31">
                  <c:v>3.0007297297297293</c:v>
                </c:pt>
                <c:pt idx="32">
                  <c:v>3.3590594594594587</c:v>
                </c:pt>
                <c:pt idx="33">
                  <c:v>3.7673837837837829</c:v>
                </c:pt>
                <c:pt idx="34">
                  <c:v>3.9261405405405392</c:v>
                </c:pt>
                <c:pt idx="35">
                  <c:v>4.0110270270270254</c:v>
                </c:pt>
                <c:pt idx="36">
                  <c:v>4.3715999999999982</c:v>
                </c:pt>
                <c:pt idx="37">
                  <c:v>4.7838000000000003</c:v>
                </c:pt>
                <c:pt idx="38">
                  <c:v>4.3477189189189183</c:v>
                </c:pt>
                <c:pt idx="39">
                  <c:v>4.5597351351351341</c:v>
                </c:pt>
                <c:pt idx="40">
                  <c:v>5.8428648648648638</c:v>
                </c:pt>
                <c:pt idx="41">
                  <c:v>6.4327999999999985</c:v>
                </c:pt>
                <c:pt idx="42">
                  <c:v>6.8192864864864839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7-4C80-9615-B04AD348325A}"/>
            </c:ext>
          </c:extLst>
        </c:ser>
        <c:ser>
          <c:idx val="1"/>
          <c:order val="3"/>
          <c:tx>
            <c:strRef>
              <c:f>VerBeek_2020!$D$23</c:f>
              <c:strCache>
                <c:ptCount val="1"/>
                <c:pt idx="0">
                  <c:v>Electric light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VerBeek_2020!$G$23:$AW$23</c:f>
              <c:numCache>
                <c:formatCode>General</c:formatCode>
                <c:ptCount val="43"/>
                <c:pt idx="0">
                  <c:v>1.6</c:v>
                </c:pt>
                <c:pt idx="1">
                  <c:v>1.5777297297297299</c:v>
                </c:pt>
                <c:pt idx="2">
                  <c:v>1.9443243243243247</c:v>
                </c:pt>
                <c:pt idx="3">
                  <c:v>2.0123108108108112</c:v>
                </c:pt>
                <c:pt idx="4">
                  <c:v>2.0775135135135141</c:v>
                </c:pt>
                <c:pt idx="5">
                  <c:v>2.1399324324324334</c:v>
                </c:pt>
                <c:pt idx="6">
                  <c:v>2.382864864864866</c:v>
                </c:pt>
                <c:pt idx="7">
                  <c:v>2.346675675675677</c:v>
                </c:pt>
                <c:pt idx="8">
                  <c:v>2.6659459459459476</c:v>
                </c:pt>
                <c:pt idx="9">
                  <c:v>2.8866081081081099</c:v>
                </c:pt>
                <c:pt idx="10">
                  <c:v>3.0989189189189212</c:v>
                </c:pt>
                <c:pt idx="11">
                  <c:v>2.964121621621624</c:v>
                </c:pt>
                <c:pt idx="12">
                  <c:v>3.1652972972973004</c:v>
                </c:pt>
                <c:pt idx="13">
                  <c:v>3.2762162162162194</c:v>
                </c:pt>
                <c:pt idx="14">
                  <c:v>4.0256756756756804</c:v>
                </c:pt>
                <c:pt idx="15">
                  <c:v>3.8769594594594641</c:v>
                </c:pt>
                <c:pt idx="16">
                  <c:v>4.9747027027027091</c:v>
                </c:pt>
                <c:pt idx="17">
                  <c:v>5.114635135135142</c:v>
                </c:pt>
                <c:pt idx="18">
                  <c:v>4.7965405405405477</c:v>
                </c:pt>
                <c:pt idx="19">
                  <c:v>5.3694459459459543</c:v>
                </c:pt>
                <c:pt idx="20">
                  <c:v>4.7627027027027111</c:v>
                </c:pt>
                <c:pt idx="21">
                  <c:v>3.6092837837837903</c:v>
                </c:pt>
                <c:pt idx="22">
                  <c:v>3.8158108108108184</c:v>
                </c:pt>
                <c:pt idx="23">
                  <c:v>3.3313378378378449</c:v>
                </c:pt>
                <c:pt idx="24">
                  <c:v>3.329729729729737</c:v>
                </c:pt>
                <c:pt idx="25">
                  <c:v>4.368581081081091</c:v>
                </c:pt>
                <c:pt idx="26">
                  <c:v>4.0200810810810914</c:v>
                </c:pt>
                <c:pt idx="27">
                  <c:v>4.1820675675675778</c:v>
                </c:pt>
                <c:pt idx="28">
                  <c:v>4.2718918918919027</c:v>
                </c:pt>
                <c:pt idx="29">
                  <c:v>4.5919054054054174</c:v>
                </c:pt>
                <c:pt idx="30">
                  <c:v>4.6594594594594714</c:v>
                </c:pt>
                <c:pt idx="31">
                  <c:v>4.8323648648648776</c:v>
                </c:pt>
                <c:pt idx="32">
                  <c:v>5.157729729729744</c:v>
                </c:pt>
                <c:pt idx="33">
                  <c:v>5.5148918918919074</c:v>
                </c:pt>
                <c:pt idx="34">
                  <c:v>5.4782702702702863</c:v>
                </c:pt>
                <c:pt idx="35">
                  <c:v>5.3335135135135294</c:v>
                </c:pt>
                <c:pt idx="36">
                  <c:v>5.5380000000000162</c:v>
                </c:pt>
                <c:pt idx="37">
                  <c:v>5.7715000000000005</c:v>
                </c:pt>
                <c:pt idx="38">
                  <c:v>5.2275189189189186</c:v>
                </c:pt>
                <c:pt idx="39">
                  <c:v>5.464435135135135</c:v>
                </c:pt>
                <c:pt idx="40">
                  <c:v>6.979964864864864</c:v>
                </c:pt>
                <c:pt idx="41">
                  <c:v>7.6611999999999982</c:v>
                </c:pt>
                <c:pt idx="42">
                  <c:v>8.0974864864864848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7-4C80-9615-B04AD348325A}"/>
            </c:ext>
          </c:extLst>
        </c:ser>
        <c:ser>
          <c:idx val="2"/>
          <c:order val="4"/>
          <c:tx>
            <c:strRef>
              <c:f>VerBeek_2020!$D$24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VerBeek_2020!$G$24:$AW$24</c:f>
              <c:numCache>
                <c:formatCode>General</c:formatCode>
                <c:ptCount val="43"/>
                <c:pt idx="0">
                  <c:v>0.16000000000000014</c:v>
                </c:pt>
                <c:pt idx="1">
                  <c:v>0.16129729729729725</c:v>
                </c:pt>
                <c:pt idx="2">
                  <c:v>0.20324324324324294</c:v>
                </c:pt>
                <c:pt idx="3">
                  <c:v>0.21510810810810521</c:v>
                </c:pt>
                <c:pt idx="4">
                  <c:v>0.2271351351351294</c:v>
                </c:pt>
                <c:pt idx="5">
                  <c:v>0.23932432432431805</c:v>
                </c:pt>
                <c:pt idx="6">
                  <c:v>0.27264864864864125</c:v>
                </c:pt>
                <c:pt idx="7">
                  <c:v>0.27475675675674616</c:v>
                </c:pt>
                <c:pt idx="8">
                  <c:v>0.31945945945944687</c:v>
                </c:pt>
                <c:pt idx="9">
                  <c:v>0.35408108108106684</c:v>
                </c:pt>
                <c:pt idx="10">
                  <c:v>0.38918918918916923</c:v>
                </c:pt>
                <c:pt idx="11">
                  <c:v>0.38121621621619639</c:v>
                </c:pt>
                <c:pt idx="12">
                  <c:v>0.41697297297295099</c:v>
                </c:pt>
                <c:pt idx="13">
                  <c:v>0.44216216216213411</c:v>
                </c:pt>
                <c:pt idx="14">
                  <c:v>0.55675675675672109</c:v>
                </c:pt>
                <c:pt idx="15">
                  <c:v>0.54959459459455906</c:v>
                </c:pt>
                <c:pt idx="16">
                  <c:v>0.72302702702697275</c:v>
                </c:pt>
                <c:pt idx="17">
                  <c:v>0.76235135135129373</c:v>
                </c:pt>
                <c:pt idx="18">
                  <c:v>0.7334054054053496</c:v>
                </c:pt>
                <c:pt idx="19">
                  <c:v>0.84245945945938683</c:v>
                </c:pt>
                <c:pt idx="20">
                  <c:v>0.76702702702696057</c:v>
                </c:pt>
                <c:pt idx="21">
                  <c:v>0.59683783783778588</c:v>
                </c:pt>
                <c:pt idx="22">
                  <c:v>0.64810810810804531</c:v>
                </c:pt>
                <c:pt idx="23">
                  <c:v>0.58137837837832185</c:v>
                </c:pt>
                <c:pt idx="24">
                  <c:v>0.59729729729723902</c:v>
                </c:pt>
                <c:pt idx="25">
                  <c:v>0.80581081081072448</c:v>
                </c:pt>
                <c:pt idx="26">
                  <c:v>0.76281081081072888</c:v>
                </c:pt>
                <c:pt idx="27">
                  <c:v>0.81667567567558774</c:v>
                </c:pt>
                <c:pt idx="28">
                  <c:v>0.85891891891881844</c:v>
                </c:pt>
                <c:pt idx="29">
                  <c:v>0.95105405405394261</c:v>
                </c:pt>
                <c:pt idx="30">
                  <c:v>0.99459459459447785</c:v>
                </c:pt>
                <c:pt idx="31">
                  <c:v>1.0636486486485142</c:v>
                </c:pt>
                <c:pt idx="32">
                  <c:v>1.1712972972971492</c:v>
                </c:pt>
                <c:pt idx="33">
                  <c:v>1.2929189189187551</c:v>
                </c:pt>
                <c:pt idx="34">
                  <c:v>1.3267027027025344</c:v>
                </c:pt>
                <c:pt idx="35">
                  <c:v>1.3351351351349656</c:v>
                </c:pt>
                <c:pt idx="36">
                  <c:v>1.4339999999998054</c:v>
                </c:pt>
                <c:pt idx="37">
                  <c:v>1.5469999999999882</c:v>
                </c:pt>
                <c:pt idx="38">
                  <c:v>1.1525351351351221</c:v>
                </c:pt>
                <c:pt idx="39">
                  <c:v>0.95330810810809208</c:v>
                </c:pt>
                <c:pt idx="40">
                  <c:v>0.90679189189186848</c:v>
                </c:pt>
                <c:pt idx="41">
                  <c:v>0.66479999999997119</c:v>
                </c:pt>
                <c:pt idx="42">
                  <c:v>0.36418918918915555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7-4C80-9615-B04AD3483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9059472"/>
        <c:axId val="-1509056208"/>
      </c:areaChart>
      <c:catAx>
        <c:axId val="-150905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9056208"/>
        <c:crosses val="autoZero"/>
        <c:auto val="1"/>
        <c:lblAlgn val="ctr"/>
        <c:lblOffset val="100"/>
        <c:noMultiLvlLbl val="0"/>
      </c:catAx>
      <c:valAx>
        <c:axId val="-1509056208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E.ktoe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905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281815745860834E-2"/>
          <c:y val="0.80065213442043104"/>
          <c:w val="0.64224370250207108"/>
          <c:h val="0.193743546586464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chart" Target="../charts/chart2.xml"/><Relationship Id="rId1" Type="http://schemas.openxmlformats.org/officeDocument/2006/relationships/image" Target="../media/image12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8</xdr:row>
      <xdr:rowOff>19051</xdr:rowOff>
    </xdr:from>
    <xdr:to>
      <xdr:col>9</xdr:col>
      <xdr:colOff>400051</xdr:colOff>
      <xdr:row>17</xdr:row>
      <xdr:rowOff>82919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1543051"/>
          <a:ext cx="5734050" cy="1778368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20</xdr:row>
      <xdr:rowOff>133350</xdr:rowOff>
    </xdr:from>
    <xdr:to>
      <xdr:col>9</xdr:col>
      <xdr:colOff>459786</xdr:colOff>
      <xdr:row>52</xdr:row>
      <xdr:rowOff>86798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990850"/>
          <a:ext cx="5727111" cy="604944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55</xdr:row>
      <xdr:rowOff>95250</xdr:rowOff>
    </xdr:from>
    <xdr:to>
      <xdr:col>12</xdr:col>
      <xdr:colOff>48647</xdr:colOff>
      <xdr:row>66</xdr:row>
      <xdr:rowOff>143174</xdr:rowOff>
    </xdr:to>
    <xdr:pic>
      <xdr:nvPicPr>
        <xdr:cNvPr id="4" name="Picture 3" descr="Screen Clippi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620250"/>
          <a:ext cx="7325747" cy="2143424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590550</xdr:colOff>
      <xdr:row>0</xdr:row>
      <xdr:rowOff>0</xdr:rowOff>
    </xdr:from>
    <xdr:to>
      <xdr:col>20</xdr:col>
      <xdr:colOff>161048</xdr:colOff>
      <xdr:row>19</xdr:row>
      <xdr:rowOff>17208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0" y="0"/>
          <a:ext cx="5666498" cy="3636708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19</xdr:row>
      <xdr:rowOff>180975</xdr:rowOff>
    </xdr:from>
    <xdr:to>
      <xdr:col>21</xdr:col>
      <xdr:colOff>446862</xdr:colOff>
      <xdr:row>38</xdr:row>
      <xdr:rowOff>18618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53725" y="3800475"/>
          <a:ext cx="6480950" cy="34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50437</xdr:colOff>
      <xdr:row>38</xdr:row>
      <xdr:rowOff>19050</xdr:rowOff>
    </xdr:from>
    <xdr:to>
      <xdr:col>21</xdr:col>
      <xdr:colOff>257175</xdr:colOff>
      <xdr:row>59</xdr:row>
      <xdr:rowOff>5222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56037" y="7258050"/>
          <a:ext cx="6302738" cy="398667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21</xdr:col>
      <xdr:colOff>561143</xdr:colOff>
      <xdr:row>83</xdr:row>
      <xdr:rowOff>161357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1430000"/>
          <a:ext cx="6657143" cy="45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238125</xdr:colOff>
      <xdr:row>0</xdr:row>
      <xdr:rowOff>0</xdr:rowOff>
    </xdr:from>
    <xdr:to>
      <xdr:col>33</xdr:col>
      <xdr:colOff>580144</xdr:colOff>
      <xdr:row>5</xdr:row>
      <xdr:rowOff>180833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49325" y="0"/>
          <a:ext cx="7047619" cy="11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250031</xdr:colOff>
      <xdr:row>5</xdr:row>
      <xdr:rowOff>119063</xdr:rowOff>
    </xdr:from>
    <xdr:to>
      <xdr:col>33</xdr:col>
      <xdr:colOff>570625</xdr:colOff>
      <xdr:row>15</xdr:row>
      <xdr:rowOff>166444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08844" y="1071563"/>
          <a:ext cx="7000000" cy="1952381"/>
        </a:xfrm>
        <a:prstGeom prst="rect">
          <a:avLst/>
        </a:prstGeom>
      </xdr:spPr>
    </xdr:pic>
    <xdr:clientData/>
  </xdr:twoCellAnchor>
  <xdr:twoCellAnchor editAs="oneCell">
    <xdr:from>
      <xdr:col>22</xdr:col>
      <xdr:colOff>250031</xdr:colOff>
      <xdr:row>16</xdr:row>
      <xdr:rowOff>142875</xdr:rowOff>
    </xdr:from>
    <xdr:to>
      <xdr:col>33</xdr:col>
      <xdr:colOff>332530</xdr:colOff>
      <xdr:row>38</xdr:row>
      <xdr:rowOff>180446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08844" y="3190875"/>
          <a:ext cx="6761905" cy="4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238125</xdr:colOff>
      <xdr:row>39</xdr:row>
      <xdr:rowOff>142875</xdr:rowOff>
    </xdr:from>
    <xdr:to>
      <xdr:col>33</xdr:col>
      <xdr:colOff>139671</xdr:colOff>
      <xdr:row>55</xdr:row>
      <xdr:rowOff>1224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96938" y="7572375"/>
          <a:ext cx="6580952" cy="2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95250</xdr:rowOff>
    </xdr:from>
    <xdr:to>
      <xdr:col>4</xdr:col>
      <xdr:colOff>899104</xdr:colOff>
      <xdr:row>28</xdr:row>
      <xdr:rowOff>69225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76800"/>
          <a:ext cx="4175704" cy="545475"/>
        </a:xfrm>
        <a:prstGeom prst="rect">
          <a:avLst/>
        </a:prstGeom>
      </xdr:spPr>
    </xdr:pic>
    <xdr:clientData/>
  </xdr:twoCellAnchor>
  <xdr:twoCellAnchor>
    <xdr:from>
      <xdr:col>41</xdr:col>
      <xdr:colOff>400050</xdr:colOff>
      <xdr:row>26</xdr:row>
      <xdr:rowOff>57150</xdr:rowOff>
    </xdr:from>
    <xdr:to>
      <xdr:col>48</xdr:col>
      <xdr:colOff>579012</xdr:colOff>
      <xdr:row>43</xdr:row>
      <xdr:rowOff>146795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71</xdr:row>
      <xdr:rowOff>175932</xdr:rowOff>
    </xdr:from>
    <xdr:to>
      <xdr:col>5</xdr:col>
      <xdr:colOff>727925</xdr:colOff>
      <xdr:row>80</xdr:row>
      <xdr:rowOff>171240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20482"/>
          <a:ext cx="4947500" cy="17098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48559</xdr:rowOff>
    </xdr:from>
    <xdr:to>
      <xdr:col>6</xdr:col>
      <xdr:colOff>407486</xdr:colOff>
      <xdr:row>71</xdr:row>
      <xdr:rowOff>157149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7109"/>
          <a:ext cx="6036761" cy="2394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4</xdr:col>
      <xdr:colOff>905611</xdr:colOff>
      <xdr:row>50</xdr:row>
      <xdr:rowOff>158751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72100"/>
          <a:ext cx="4182211" cy="4330701"/>
        </a:xfrm>
        <a:prstGeom prst="rect">
          <a:avLst/>
        </a:prstGeom>
      </xdr:spPr>
    </xdr:pic>
    <xdr:clientData/>
  </xdr:twoCellAnchor>
  <xdr:twoCellAnchor editAs="oneCell">
    <xdr:from>
      <xdr:col>7</xdr:col>
      <xdr:colOff>596374</xdr:colOff>
      <xdr:row>31</xdr:row>
      <xdr:rowOff>63500</xdr:rowOff>
    </xdr:from>
    <xdr:to>
      <xdr:col>15</xdr:col>
      <xdr:colOff>307176</xdr:colOff>
      <xdr:row>43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249" y="5988050"/>
          <a:ext cx="4587602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45</xdr:row>
      <xdr:rowOff>127000</xdr:rowOff>
    </xdr:from>
    <xdr:to>
      <xdr:col>19</xdr:col>
      <xdr:colOff>596212</xdr:colOff>
      <xdr:row>68</xdr:row>
      <xdr:rowOff>91550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45525" y="8718550"/>
          <a:ext cx="5504762" cy="4346050"/>
        </a:xfrm>
        <a:prstGeom prst="rect">
          <a:avLst/>
        </a:prstGeom>
      </xdr:spPr>
    </xdr:pic>
    <xdr:clientData/>
  </xdr:twoCellAnchor>
  <xdr:twoCellAnchor>
    <xdr:from>
      <xdr:col>41</xdr:col>
      <xdr:colOff>412750</xdr:colOff>
      <xdr:row>43</xdr:row>
      <xdr:rowOff>171450</xdr:rowOff>
    </xdr:from>
    <xdr:to>
      <xdr:col>48</xdr:col>
      <xdr:colOff>591712</xdr:colOff>
      <xdr:row>61</xdr:row>
      <xdr:rowOff>76945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'18%20Summer\GHUsefulWorkEfficienciesMatrix_10-y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  <row r="91">
          <cell r="F91">
            <v>0.18</v>
          </cell>
        </row>
        <row r="92">
          <cell r="F92">
            <v>0.45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_TFC_Efficiencies"/>
      <sheetName val="PB Efficiencies"/>
      <sheetName val="phi_heat"/>
      <sheetName val="Stove efficiencies"/>
      <sheetName val="Domestic electricity allocation"/>
      <sheetName val="Fan efficiencies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PSB"/>
      <sheetName val="FixedGHPSB"/>
      <sheetName val="Xf Eu Xu calcs"/>
      <sheetName val="GHPrimary"/>
      <sheetName val="TFCSummary"/>
      <sheetName val="GH_EIOU_Efficiencies"/>
    </sheetNames>
    <sheetDataSet>
      <sheetData sheetId="0" refreshError="1"/>
      <sheetData sheetId="1" refreshError="1"/>
      <sheetData sheetId="2" refreshError="1">
        <row r="8">
          <cell r="C8">
            <v>0.20099155835454907</v>
          </cell>
        </row>
      </sheetData>
      <sheetData sheetId="3" refreshError="1">
        <row r="7">
          <cell r="B7">
            <v>0.35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eco-compressors.eu/documents.ht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co-compressors.eu/downloads/FINAL_REPORT_LOT31_LP-OF_20170607.pd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1.eere.energy.gov/femp/pdfs/compair_webinar_05162011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workbookViewId="0">
      <selection activeCell="E12" sqref="E12"/>
    </sheetView>
  </sheetViews>
  <sheetFormatPr defaultColWidth="9.109375" defaultRowHeight="14.4" x14ac:dyDescent="0.3"/>
  <cols>
    <col min="1" max="16384" width="9.109375" style="22"/>
  </cols>
  <sheetData>
    <row r="1" spans="1:1" x14ac:dyDescent="0.3">
      <c r="A1" s="22" t="s">
        <v>55</v>
      </c>
    </row>
    <row r="2" spans="1:1" x14ac:dyDescent="0.3">
      <c r="A2" s="22" t="s">
        <v>56</v>
      </c>
    </row>
    <row r="3" spans="1:1" x14ac:dyDescent="0.3">
      <c r="A3" s="22" t="s">
        <v>57</v>
      </c>
    </row>
    <row r="4" spans="1:1" x14ac:dyDescent="0.3">
      <c r="A4" s="22" t="s">
        <v>58</v>
      </c>
    </row>
    <row r="5" spans="1:1" x14ac:dyDescent="0.3">
      <c r="A5" s="22" t="s">
        <v>59</v>
      </c>
    </row>
    <row r="6" spans="1:1" x14ac:dyDescent="0.3">
      <c r="A6" s="22" t="s">
        <v>60</v>
      </c>
    </row>
    <row r="8" spans="1:1" x14ac:dyDescent="0.3">
      <c r="A8" s="27" t="s">
        <v>68</v>
      </c>
    </row>
    <row r="9" spans="1:1" x14ac:dyDescent="0.3">
      <c r="A9" s="27" t="s">
        <v>66</v>
      </c>
    </row>
    <row r="10" spans="1:1" x14ac:dyDescent="0.3">
      <c r="A10" s="27" t="s">
        <v>57</v>
      </c>
    </row>
    <row r="11" spans="1:1" x14ac:dyDescent="0.3">
      <c r="A11" s="27" t="s">
        <v>58</v>
      </c>
    </row>
    <row r="12" spans="1:1" x14ac:dyDescent="0.3">
      <c r="A12" s="27" t="s">
        <v>67</v>
      </c>
    </row>
    <row r="13" spans="1:1" x14ac:dyDescent="0.3">
      <c r="A13" s="27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1"/>
  <sheetViews>
    <sheetView tabSelected="1" zoomScale="80" zoomScaleNormal="80" workbookViewId="0">
      <selection sqref="A1:XFD1"/>
    </sheetView>
  </sheetViews>
  <sheetFormatPr defaultColWidth="8.88671875" defaultRowHeight="14.4" x14ac:dyDescent="0.3"/>
  <cols>
    <col min="2" max="2" width="11.6640625" bestFit="1" customWidth="1"/>
    <col min="3" max="3" width="10.109375" bestFit="1" customWidth="1"/>
    <col min="4" max="4" width="8.109375" bestFit="1" customWidth="1"/>
    <col min="5" max="5" width="26.44140625" bestFit="1" customWidth="1"/>
    <col min="6" max="6" width="14.109375" customWidth="1"/>
    <col min="7" max="7" width="11.44140625" customWidth="1"/>
    <col min="8" max="18" width="8.88671875" customWidth="1"/>
  </cols>
  <sheetData>
    <row r="1" spans="1:68" s="1" customFormat="1" x14ac:dyDescent="0.3">
      <c r="A1" s="1" t="s">
        <v>0</v>
      </c>
      <c r="B1" s="1" t="s">
        <v>33</v>
      </c>
      <c r="C1" s="1" t="s">
        <v>34</v>
      </c>
      <c r="D1" s="1" t="s">
        <v>35</v>
      </c>
      <c r="E1" s="1" t="s">
        <v>1</v>
      </c>
      <c r="F1" s="1" t="s">
        <v>2</v>
      </c>
      <c r="G1" s="1" t="s">
        <v>6</v>
      </c>
      <c r="H1" s="1">
        <v>1960</v>
      </c>
      <c r="I1" s="1">
        <v>1961</v>
      </c>
      <c r="J1" s="1">
        <v>1962</v>
      </c>
      <c r="K1" s="1">
        <v>1963</v>
      </c>
      <c r="L1" s="1">
        <v>1964</v>
      </c>
      <c r="M1" s="1">
        <v>1965</v>
      </c>
      <c r="N1" s="1">
        <v>1966</v>
      </c>
      <c r="O1" s="1">
        <v>1967</v>
      </c>
      <c r="P1" s="1">
        <v>1968</v>
      </c>
      <c r="Q1" s="1">
        <v>1969</v>
      </c>
      <c r="R1" s="1">
        <v>1970</v>
      </c>
      <c r="S1" s="1">
        <v>1971</v>
      </c>
      <c r="T1" s="1">
        <v>1972</v>
      </c>
      <c r="U1" s="1">
        <v>1973</v>
      </c>
      <c r="V1" s="1">
        <v>1974</v>
      </c>
      <c r="W1" s="1">
        <v>1975</v>
      </c>
      <c r="X1" s="1">
        <v>1976</v>
      </c>
      <c r="Y1" s="1">
        <v>1977</v>
      </c>
      <c r="Z1" s="1">
        <v>1978</v>
      </c>
      <c r="AA1" s="1">
        <v>1979</v>
      </c>
      <c r="AB1" s="1">
        <v>1980</v>
      </c>
      <c r="AC1" s="1">
        <v>1981</v>
      </c>
      <c r="AD1" s="1">
        <v>1982</v>
      </c>
      <c r="AE1" s="1">
        <v>1983</v>
      </c>
      <c r="AF1" s="1">
        <v>1984</v>
      </c>
      <c r="AG1" s="1">
        <v>1985</v>
      </c>
      <c r="AH1" s="1">
        <v>1986</v>
      </c>
      <c r="AI1" s="1">
        <v>1987</v>
      </c>
      <c r="AJ1" s="1">
        <v>1988</v>
      </c>
      <c r="AK1" s="1">
        <v>1989</v>
      </c>
      <c r="AL1" s="1">
        <v>1990</v>
      </c>
      <c r="AM1" s="1">
        <v>1991</v>
      </c>
      <c r="AN1" s="1">
        <v>1992</v>
      </c>
      <c r="AO1" s="1">
        <v>1993</v>
      </c>
      <c r="AP1" s="1">
        <v>1994</v>
      </c>
      <c r="AQ1" s="1">
        <v>1995</v>
      </c>
      <c r="AR1" s="1">
        <v>1996</v>
      </c>
      <c r="AS1" s="1">
        <v>1997</v>
      </c>
      <c r="AT1" s="1">
        <v>1998</v>
      </c>
      <c r="AU1" s="1">
        <v>1999</v>
      </c>
      <c r="AV1" s="1">
        <v>2000</v>
      </c>
      <c r="AW1" s="1">
        <v>2001</v>
      </c>
      <c r="AX1" s="1">
        <v>2002</v>
      </c>
      <c r="AY1" s="1">
        <v>2003</v>
      </c>
      <c r="AZ1" s="1">
        <v>2004</v>
      </c>
      <c r="BA1" s="1">
        <v>2005</v>
      </c>
      <c r="BB1" s="1">
        <v>2006</v>
      </c>
      <c r="BC1" s="1">
        <v>2007</v>
      </c>
      <c r="BD1" s="1">
        <v>2008</v>
      </c>
      <c r="BE1" s="1">
        <v>2009</v>
      </c>
      <c r="BF1" s="1">
        <v>2010</v>
      </c>
      <c r="BG1" s="1">
        <v>2011</v>
      </c>
      <c r="BH1" s="1">
        <v>2012</v>
      </c>
      <c r="BI1" s="1">
        <v>2013</v>
      </c>
      <c r="BJ1" s="1">
        <v>2014</v>
      </c>
      <c r="BK1" s="1">
        <v>2015</v>
      </c>
      <c r="BL1" s="1">
        <v>2016</v>
      </c>
      <c r="BM1" s="1">
        <v>2017</v>
      </c>
      <c r="BN1" s="1">
        <v>2018</v>
      </c>
      <c r="BO1" s="1">
        <v>2019</v>
      </c>
      <c r="BP1" s="1">
        <v>2020</v>
      </c>
    </row>
    <row r="2" spans="1:68" s="2" customFormat="1" x14ac:dyDescent="0.3">
      <c r="A2" s="2" t="s">
        <v>54</v>
      </c>
      <c r="B2" s="2" t="s">
        <v>36</v>
      </c>
      <c r="C2" s="2" t="s">
        <v>37</v>
      </c>
      <c r="D2" s="2" t="s">
        <v>38</v>
      </c>
      <c r="E2" s="2" t="s">
        <v>19</v>
      </c>
      <c r="F2" s="2" t="s">
        <v>62</v>
      </c>
      <c r="G2" s="2" t="s">
        <v>41</v>
      </c>
      <c r="H2" s="3">
        <f>van_elburg_2014!B5</f>
        <v>0.46799999999999986</v>
      </c>
      <c r="I2" s="3">
        <f>van_elburg_2014!C5</f>
        <v>0.47199999999999986</v>
      </c>
      <c r="J2" s="3">
        <f>van_elburg_2014!D5</f>
        <v>0.47599999999999987</v>
      </c>
      <c r="K2" s="3">
        <f>van_elburg_2014!E5</f>
        <v>0.47999999999999987</v>
      </c>
      <c r="L2" s="3">
        <f>van_elburg_2014!F5</f>
        <v>0.48399999999999987</v>
      </c>
      <c r="M2" s="3">
        <f>van_elburg_2014!G5</f>
        <v>0.48799999999999988</v>
      </c>
      <c r="N2" s="3">
        <f>van_elburg_2014!H5</f>
        <v>0.49199999999999988</v>
      </c>
      <c r="O2" s="3">
        <f>van_elburg_2014!I5</f>
        <v>0.49599999999999989</v>
      </c>
      <c r="P2" s="3">
        <f>van_elburg_2014!J5</f>
        <v>0.49999999999999989</v>
      </c>
      <c r="Q2" s="3">
        <f>van_elburg_2014!K5</f>
        <v>0.50399999999999989</v>
      </c>
      <c r="R2" s="3">
        <f>van_elburg_2014!L5</f>
        <v>0.5079999999999999</v>
      </c>
      <c r="S2" s="3">
        <f>van_elburg_2014!M5</f>
        <v>0.5119999999999999</v>
      </c>
      <c r="T2" s="3">
        <f>van_elburg_2014!N5</f>
        <v>0.5159999999999999</v>
      </c>
      <c r="U2" s="3">
        <f>van_elburg_2014!O5</f>
        <v>0.51999999999999991</v>
      </c>
      <c r="V2" s="3">
        <f>van_elburg_2014!P5</f>
        <v>0.52399999999999991</v>
      </c>
      <c r="W2" s="3">
        <f>van_elburg_2014!Q5</f>
        <v>0.52799999999999991</v>
      </c>
      <c r="X2" s="3">
        <f>van_elburg_2014!R5</f>
        <v>0.53199999999999992</v>
      </c>
      <c r="Y2" s="3">
        <f>van_elburg_2014!S5</f>
        <v>0.53599999999999992</v>
      </c>
      <c r="Z2" s="3">
        <f>van_elburg_2014!T5</f>
        <v>0.53999999999999992</v>
      </c>
      <c r="AA2" s="3">
        <f>van_elburg_2014!U5</f>
        <v>0.54399999999999993</v>
      </c>
      <c r="AB2" s="3">
        <f>van_elburg_2014!V5</f>
        <v>0.54799999999999993</v>
      </c>
      <c r="AC2" s="3">
        <f>van_elburg_2014!W5</f>
        <v>0.55199999999999994</v>
      </c>
      <c r="AD2" s="3">
        <f>van_elburg_2014!X5</f>
        <v>0.55599999999999994</v>
      </c>
      <c r="AE2" s="3">
        <f>van_elburg_2014!Y5</f>
        <v>0.55999999999999994</v>
      </c>
      <c r="AF2" s="3">
        <f>van_elburg_2014!Z5</f>
        <v>0.56399999999999995</v>
      </c>
      <c r="AG2" s="3">
        <f>van_elburg_2014!AA5</f>
        <v>0.56799999999999995</v>
      </c>
      <c r="AH2" s="3">
        <f>van_elburg_2014!AB5</f>
        <v>0.57199999999999995</v>
      </c>
      <c r="AI2" s="3">
        <f>van_elburg_2014!AC5</f>
        <v>0.57599999999999996</v>
      </c>
      <c r="AJ2" s="3">
        <f>van_elburg_2014!AD5</f>
        <v>0.57999999999999996</v>
      </c>
      <c r="AK2" s="3">
        <f>van_elburg_2014!AE5</f>
        <v>0.58399999999999996</v>
      </c>
      <c r="AL2" s="3">
        <f>van_elburg_2014!AF5</f>
        <v>0.58799999999999997</v>
      </c>
      <c r="AM2" s="3">
        <f>van_elburg_2014!AG5</f>
        <v>0.59199999999999997</v>
      </c>
      <c r="AN2" s="3">
        <f>van_elburg_2014!AH5</f>
        <v>0.59599999999999997</v>
      </c>
      <c r="AO2" s="3">
        <f>van_elburg_2014!AI5</f>
        <v>0.6</v>
      </c>
      <c r="AP2" s="3">
        <f>van_elburg_2014!AJ5</f>
        <v>0.60399999999999998</v>
      </c>
      <c r="AQ2" s="3">
        <f>van_elburg_2014!AK5</f>
        <v>0.60799999999999998</v>
      </c>
      <c r="AR2" s="3">
        <f>van_elburg_2014!AL5</f>
        <v>0.61060000000000003</v>
      </c>
      <c r="AS2" s="3">
        <f>van_elburg_2014!AM5</f>
        <v>0.61320000000000008</v>
      </c>
      <c r="AT2" s="3">
        <f>van_elburg_2014!AN5</f>
        <v>0.61580000000000013</v>
      </c>
      <c r="AU2" s="3">
        <f>van_elburg_2014!AO5</f>
        <v>0.61840000000000017</v>
      </c>
      <c r="AV2" s="3">
        <f>van_elburg_2014!AP5</f>
        <v>0.621</v>
      </c>
      <c r="AW2" s="3">
        <f>van_elburg_2014!AQ5</f>
        <v>0.62239999999999995</v>
      </c>
      <c r="AX2" s="3">
        <f>van_elburg_2014!AR5</f>
        <v>0.62379999999999991</v>
      </c>
      <c r="AY2" s="3">
        <f>van_elburg_2014!AS5</f>
        <v>0.62519999999999987</v>
      </c>
      <c r="AZ2" s="3">
        <f>van_elburg_2014!AT5</f>
        <v>0.62659999999999982</v>
      </c>
      <c r="BA2" s="3">
        <f>van_elburg_2014!AU5</f>
        <v>0.628</v>
      </c>
      <c r="BB2" s="3">
        <f>van_elburg_2014!AV5</f>
        <v>0.62860000000000005</v>
      </c>
      <c r="BC2" s="3">
        <f>van_elburg_2014!AW5</f>
        <v>0.62920000000000009</v>
      </c>
      <c r="BD2" s="3">
        <f>van_elburg_2014!AX5</f>
        <v>0.62980000000000014</v>
      </c>
      <c r="BE2" s="3">
        <f>van_elburg_2014!AY5</f>
        <v>0.63040000000000018</v>
      </c>
      <c r="BF2" s="3">
        <f>van_elburg_2014!AZ5</f>
        <v>0.63100000000000001</v>
      </c>
      <c r="BG2" s="3">
        <f>van_elburg_2014!BA5</f>
        <v>0.63180000000000003</v>
      </c>
      <c r="BH2" s="3">
        <f>van_elburg_2014!BB5</f>
        <v>0.63260000000000005</v>
      </c>
      <c r="BI2" s="3">
        <f>van_elburg_2014!BC5</f>
        <v>0.63340000000000007</v>
      </c>
      <c r="BJ2" s="3">
        <f>van_elburg_2014!BD5</f>
        <v>0.6342000000000001</v>
      </c>
      <c r="BK2" s="3">
        <f>van_elburg_2014!BE5</f>
        <v>0.63500000000000001</v>
      </c>
      <c r="BL2" s="3">
        <f>van_elburg_2014!BF5</f>
        <v>0.63600000000000001</v>
      </c>
      <c r="BM2" s="3">
        <f>van_elburg_2014!BG5</f>
        <v>0.63700000000000001</v>
      </c>
      <c r="BN2" s="3">
        <f>van_elburg_2014!BH5</f>
        <v>0.63800000000000001</v>
      </c>
      <c r="BO2" s="3">
        <f>van_elburg_2014!BI5</f>
        <v>0.63900000000000001</v>
      </c>
      <c r="BP2" s="3">
        <f>van_elburg_2014!BJ5</f>
        <v>0.64</v>
      </c>
    </row>
    <row r="3" spans="1:68" s="2" customFormat="1" x14ac:dyDescent="0.3">
      <c r="A3" s="2" t="s">
        <v>69</v>
      </c>
      <c r="B3" s="2" t="s">
        <v>36</v>
      </c>
      <c r="C3" s="2" t="s">
        <v>37</v>
      </c>
      <c r="D3" s="2" t="s">
        <v>38</v>
      </c>
      <c r="E3" s="2" t="s">
        <v>19</v>
      </c>
      <c r="F3" s="2" t="s">
        <v>62</v>
      </c>
      <c r="G3" s="2" t="s">
        <v>41</v>
      </c>
      <c r="H3" s="3">
        <f>van_elburg_2014!B6</f>
        <v>0.46799999999999986</v>
      </c>
      <c r="I3" s="3">
        <f>van_elburg_2014!C6</f>
        <v>0.47199999999999986</v>
      </c>
      <c r="J3" s="3">
        <f>van_elburg_2014!D6</f>
        <v>0.47599999999999987</v>
      </c>
      <c r="K3" s="3">
        <f>van_elburg_2014!E6</f>
        <v>0.47999999999999987</v>
      </c>
      <c r="L3" s="3">
        <f>van_elburg_2014!F6</f>
        <v>0.48399999999999987</v>
      </c>
      <c r="M3" s="3">
        <f>van_elburg_2014!G6</f>
        <v>0.48799999999999988</v>
      </c>
      <c r="N3" s="3">
        <f>van_elburg_2014!H6</f>
        <v>0.49199999999999988</v>
      </c>
      <c r="O3" s="3">
        <f>van_elburg_2014!I6</f>
        <v>0.49599999999999989</v>
      </c>
      <c r="P3" s="3">
        <f>van_elburg_2014!J6</f>
        <v>0.49999999999999989</v>
      </c>
      <c r="Q3" s="3">
        <f>van_elburg_2014!K6</f>
        <v>0.50399999999999989</v>
      </c>
      <c r="R3" s="3">
        <f>van_elburg_2014!L6</f>
        <v>0.5079999999999999</v>
      </c>
      <c r="S3" s="3">
        <f>van_elburg_2014!M6</f>
        <v>0.5119999999999999</v>
      </c>
      <c r="T3" s="3">
        <f>van_elburg_2014!N6</f>
        <v>0.5159999999999999</v>
      </c>
      <c r="U3" s="3">
        <f>van_elburg_2014!O6</f>
        <v>0.51999999999999991</v>
      </c>
      <c r="V3" s="3">
        <f>van_elburg_2014!P6</f>
        <v>0.52399999999999991</v>
      </c>
      <c r="W3" s="3">
        <f>van_elburg_2014!Q6</f>
        <v>0.52799999999999991</v>
      </c>
      <c r="X3" s="3">
        <f>van_elburg_2014!R6</f>
        <v>0.53199999999999992</v>
      </c>
      <c r="Y3" s="3">
        <f>van_elburg_2014!S6</f>
        <v>0.53599999999999992</v>
      </c>
      <c r="Z3" s="3">
        <f>van_elburg_2014!T6</f>
        <v>0.53999999999999992</v>
      </c>
      <c r="AA3" s="3">
        <f>van_elburg_2014!U6</f>
        <v>0.54399999999999993</v>
      </c>
      <c r="AB3" s="3">
        <f>van_elburg_2014!V6</f>
        <v>0.54799999999999993</v>
      </c>
      <c r="AC3" s="3">
        <f>van_elburg_2014!W6</f>
        <v>0.55199999999999994</v>
      </c>
      <c r="AD3" s="3">
        <f>van_elburg_2014!X6</f>
        <v>0.55599999999999994</v>
      </c>
      <c r="AE3" s="3">
        <f>van_elburg_2014!Y6</f>
        <v>0.55999999999999994</v>
      </c>
      <c r="AF3" s="3">
        <f>van_elburg_2014!Z6</f>
        <v>0.56399999999999995</v>
      </c>
      <c r="AG3" s="3">
        <f>van_elburg_2014!AA6</f>
        <v>0.56799999999999995</v>
      </c>
      <c r="AH3" s="3">
        <f>van_elburg_2014!AB6</f>
        <v>0.57199999999999995</v>
      </c>
      <c r="AI3" s="3">
        <f>van_elburg_2014!AC6</f>
        <v>0.57599999999999996</v>
      </c>
      <c r="AJ3" s="3">
        <f>van_elburg_2014!AD6</f>
        <v>0.57999999999999996</v>
      </c>
      <c r="AK3" s="3">
        <f>van_elburg_2014!AE6</f>
        <v>0.58399999999999996</v>
      </c>
      <c r="AL3" s="3">
        <f>van_elburg_2014!AF6</f>
        <v>0.58799999999999997</v>
      </c>
      <c r="AM3" s="3">
        <f>van_elburg_2014!AG6</f>
        <v>0.59199999999999997</v>
      </c>
      <c r="AN3" s="3">
        <f>van_elburg_2014!AH6</f>
        <v>0.59599999999999997</v>
      </c>
      <c r="AO3" s="3">
        <f>van_elburg_2014!AI6</f>
        <v>0.6</v>
      </c>
      <c r="AP3" s="3">
        <f>van_elburg_2014!AJ6</f>
        <v>0.60399999999999998</v>
      </c>
      <c r="AQ3" s="3">
        <f>van_elburg_2014!AK6</f>
        <v>0.60799999999999998</v>
      </c>
      <c r="AR3" s="3">
        <f>van_elburg_2014!AL6</f>
        <v>0.61060000000000003</v>
      </c>
      <c r="AS3" s="3">
        <f>van_elburg_2014!AM6</f>
        <v>0.61320000000000008</v>
      </c>
      <c r="AT3" s="3">
        <f>van_elburg_2014!AN6</f>
        <v>0.61580000000000013</v>
      </c>
      <c r="AU3" s="3">
        <f>van_elburg_2014!AO6</f>
        <v>0.61840000000000017</v>
      </c>
      <c r="AV3" s="3">
        <f>van_elburg_2014!AP6</f>
        <v>0.621</v>
      </c>
      <c r="AW3" s="3">
        <f>van_elburg_2014!AQ6</f>
        <v>0.62239999999999995</v>
      </c>
      <c r="AX3" s="3">
        <f>van_elburg_2014!AR6</f>
        <v>0.62379999999999991</v>
      </c>
      <c r="AY3" s="3">
        <f>van_elburg_2014!AS6</f>
        <v>0.62519999999999987</v>
      </c>
      <c r="AZ3" s="3">
        <f>van_elburg_2014!AT6</f>
        <v>0.62659999999999982</v>
      </c>
      <c r="BA3" s="3">
        <f>van_elburg_2014!AU6</f>
        <v>0.628</v>
      </c>
      <c r="BB3" s="3">
        <f>van_elburg_2014!AV6</f>
        <v>0.62860000000000005</v>
      </c>
      <c r="BC3" s="3">
        <f>van_elburg_2014!AW6</f>
        <v>0.62920000000000009</v>
      </c>
      <c r="BD3" s="3">
        <f>van_elburg_2014!AX6</f>
        <v>0.62980000000000014</v>
      </c>
      <c r="BE3" s="3">
        <f>van_elburg_2014!AY6</f>
        <v>0.63040000000000018</v>
      </c>
      <c r="BF3" s="3">
        <f>van_elburg_2014!AZ6</f>
        <v>0.63100000000000001</v>
      </c>
      <c r="BG3" s="3">
        <f>van_elburg_2014!BA6</f>
        <v>0.63180000000000003</v>
      </c>
      <c r="BH3" s="3">
        <f>van_elburg_2014!BB6</f>
        <v>0.63260000000000005</v>
      </c>
      <c r="BI3" s="3">
        <f>van_elburg_2014!BC6</f>
        <v>0.63340000000000007</v>
      </c>
      <c r="BJ3" s="3">
        <f>van_elburg_2014!BD6</f>
        <v>0.6342000000000001</v>
      </c>
      <c r="BK3" s="3">
        <f>van_elburg_2014!BE6</f>
        <v>0.63500000000000001</v>
      </c>
      <c r="BL3" s="3">
        <f>van_elburg_2014!BF6</f>
        <v>0.63600000000000001</v>
      </c>
      <c r="BM3" s="3">
        <f>van_elburg_2014!BG6</f>
        <v>0.63700000000000001</v>
      </c>
      <c r="BN3" s="3">
        <f>van_elburg_2014!BH6</f>
        <v>0.63800000000000001</v>
      </c>
      <c r="BO3" s="3">
        <f>van_elburg_2014!BI6</f>
        <v>0.63900000000000001</v>
      </c>
      <c r="BP3" s="3">
        <f>van_elburg_2014!BJ6</f>
        <v>0.64</v>
      </c>
    </row>
    <row r="4" spans="1:68" s="2" customFormat="1" x14ac:dyDescent="0.3"/>
    <row r="5" spans="1:68" s="2" customFormat="1" x14ac:dyDescent="0.3"/>
    <row r="6" spans="1:68" s="2" customFormat="1" x14ac:dyDescent="0.3">
      <c r="B6" s="18"/>
      <c r="C6" s="18"/>
    </row>
    <row r="7" spans="1:68" s="2" customFormat="1" x14ac:dyDescent="0.3">
      <c r="B7" s="18"/>
      <c r="C7" s="23"/>
    </row>
    <row r="8" spans="1:68" s="2" customFormat="1" x14ac:dyDescent="0.3">
      <c r="B8" s="18"/>
      <c r="C8" s="23"/>
    </row>
    <row r="9" spans="1:68" s="2" customFormat="1" x14ac:dyDescent="0.3">
      <c r="B9" s="18"/>
      <c r="C9" s="23"/>
    </row>
    <row r="10" spans="1:68" s="2" customFormat="1" x14ac:dyDescent="0.3"/>
    <row r="11" spans="1:68" s="2" customFormat="1" x14ac:dyDescent="0.3"/>
    <row r="12" spans="1:68" s="2" customFormat="1" x14ac:dyDescent="0.3"/>
    <row r="13" spans="1:68" s="2" customFormat="1" x14ac:dyDescent="0.3"/>
    <row r="14" spans="1:68" s="2" customFormat="1" x14ac:dyDescent="0.3"/>
    <row r="15" spans="1:68" s="2" customFormat="1" x14ac:dyDescent="0.3"/>
    <row r="16" spans="1:68" s="2" customFormat="1" x14ac:dyDescent="0.3"/>
    <row r="17" s="2" customFormat="1" x14ac:dyDescent="0.3"/>
    <row r="18" s="2" customFormat="1" x14ac:dyDescent="0.3"/>
    <row r="19" s="2" customFormat="1" x14ac:dyDescent="0.3"/>
    <row r="20" s="2" customFormat="1" x14ac:dyDescent="0.3"/>
    <row r="21" s="2" customFormat="1" x14ac:dyDescent="0.3"/>
    <row r="22" s="2" customFormat="1" x14ac:dyDescent="0.3"/>
    <row r="23" s="2" customFormat="1" x14ac:dyDescent="0.3"/>
    <row r="24" s="2" customFormat="1" x14ac:dyDescent="0.3"/>
    <row r="25" s="2" customFormat="1" x14ac:dyDescent="0.3"/>
    <row r="26" s="2" customFormat="1" x14ac:dyDescent="0.3"/>
    <row r="27" s="2" customFormat="1" x14ac:dyDescent="0.3"/>
    <row r="28" s="2" customFormat="1" x14ac:dyDescent="0.3"/>
    <row r="29" s="2" customFormat="1" x14ac:dyDescent="0.3"/>
    <row r="30" s="2" customFormat="1" x14ac:dyDescent="0.3"/>
    <row r="31" s="2" customFormat="1" x14ac:dyDescent="0.3"/>
    <row r="32" s="2" customFormat="1" x14ac:dyDescent="0.3"/>
    <row r="33" s="2" customFormat="1" x14ac:dyDescent="0.3"/>
    <row r="34" s="2" customFormat="1" x14ac:dyDescent="0.3"/>
    <row r="35" s="2" customFormat="1" x14ac:dyDescent="0.3"/>
    <row r="36" s="2" customFormat="1" x14ac:dyDescent="0.3"/>
    <row r="37" s="2" customFormat="1" x14ac:dyDescent="0.3"/>
    <row r="38" s="2" customFormat="1" x14ac:dyDescent="0.3"/>
    <row r="39" s="2" customFormat="1" x14ac:dyDescent="0.3"/>
    <row r="40" s="2" customFormat="1" x14ac:dyDescent="0.3"/>
    <row r="41" s="2" customFormat="1" x14ac:dyDescent="0.3"/>
    <row r="42" s="2" customFormat="1" x14ac:dyDescent="0.3"/>
    <row r="43" s="2" customFormat="1" x14ac:dyDescent="0.3"/>
    <row r="44" s="2" customFormat="1" x14ac:dyDescent="0.3"/>
    <row r="45" s="2" customFormat="1" x14ac:dyDescent="0.3"/>
    <row r="46" s="2" customFormat="1" x14ac:dyDescent="0.3"/>
    <row r="47" s="2" customFormat="1" x14ac:dyDescent="0.3"/>
    <row r="48" s="2" customFormat="1" x14ac:dyDescent="0.3"/>
    <row r="49" s="2" customFormat="1" x14ac:dyDescent="0.3"/>
    <row r="50" s="2" customFormat="1" x14ac:dyDescent="0.3"/>
    <row r="51" s="2" customFormat="1" x14ac:dyDescent="0.3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J54"/>
  <sheetViews>
    <sheetView workbookViewId="0">
      <selection activeCell="A2" sqref="A2"/>
    </sheetView>
  </sheetViews>
  <sheetFormatPr defaultColWidth="8.88671875" defaultRowHeight="14.4" x14ac:dyDescent="0.3"/>
  <sheetData>
    <row r="1" spans="1:62" x14ac:dyDescent="0.3">
      <c r="A1" t="s">
        <v>70</v>
      </c>
    </row>
    <row r="2" spans="1:62" x14ac:dyDescent="0.3">
      <c r="A2" s="11" t="s">
        <v>64</v>
      </c>
    </row>
    <row r="4" spans="1:62" s="21" customFormat="1" x14ac:dyDescent="0.3">
      <c r="A4" s="21" t="s">
        <v>0</v>
      </c>
      <c r="B4" s="21">
        <v>1960</v>
      </c>
      <c r="C4" s="21">
        <v>1961</v>
      </c>
      <c r="D4" s="21">
        <v>1962</v>
      </c>
      <c r="E4" s="21">
        <v>1963</v>
      </c>
      <c r="F4" s="21">
        <v>1964</v>
      </c>
      <c r="G4" s="21">
        <v>1965</v>
      </c>
      <c r="H4" s="21">
        <v>1966</v>
      </c>
      <c r="I4" s="21">
        <v>1967</v>
      </c>
      <c r="J4" s="21">
        <v>1968</v>
      </c>
      <c r="K4" s="21">
        <v>1969</v>
      </c>
      <c r="L4" s="21">
        <v>1970</v>
      </c>
      <c r="M4" s="21">
        <v>1971</v>
      </c>
      <c r="N4" s="21">
        <v>1972</v>
      </c>
      <c r="O4" s="21">
        <v>1973</v>
      </c>
      <c r="P4" s="21">
        <v>1974</v>
      </c>
      <c r="Q4" s="21">
        <v>1975</v>
      </c>
      <c r="R4" s="21">
        <v>1976</v>
      </c>
      <c r="S4" s="21">
        <v>1977</v>
      </c>
      <c r="T4" s="21">
        <v>1978</v>
      </c>
      <c r="U4" s="21">
        <v>1979</v>
      </c>
      <c r="V4" s="21">
        <v>1980</v>
      </c>
      <c r="W4" s="21">
        <v>1981</v>
      </c>
      <c r="X4" s="21">
        <v>1982</v>
      </c>
      <c r="Y4" s="21">
        <v>1983</v>
      </c>
      <c r="Z4" s="21">
        <v>1984</v>
      </c>
      <c r="AA4" s="21">
        <v>1985</v>
      </c>
      <c r="AB4" s="21">
        <v>1986</v>
      </c>
      <c r="AC4" s="21">
        <v>1987</v>
      </c>
      <c r="AD4" s="21">
        <v>1988</v>
      </c>
      <c r="AE4" s="21">
        <v>1989</v>
      </c>
      <c r="AF4" s="21">
        <v>1990</v>
      </c>
      <c r="AG4" s="21">
        <v>1991</v>
      </c>
      <c r="AH4" s="21">
        <v>1992</v>
      </c>
      <c r="AI4" s="21">
        <v>1993</v>
      </c>
      <c r="AJ4" s="21">
        <v>1994</v>
      </c>
      <c r="AK4" s="21">
        <v>1995</v>
      </c>
      <c r="AL4" s="21">
        <v>1996</v>
      </c>
      <c r="AM4" s="21">
        <v>1997</v>
      </c>
      <c r="AN4" s="21">
        <v>1998</v>
      </c>
      <c r="AO4" s="21">
        <v>1999</v>
      </c>
      <c r="AP4" s="21">
        <v>2000</v>
      </c>
      <c r="AQ4" s="21">
        <v>2001</v>
      </c>
      <c r="AR4" s="21">
        <v>2002</v>
      </c>
      <c r="AS4" s="21">
        <v>2003</v>
      </c>
      <c r="AT4" s="21">
        <v>2004</v>
      </c>
      <c r="AU4" s="21">
        <v>2005</v>
      </c>
      <c r="AV4" s="21">
        <v>2006</v>
      </c>
      <c r="AW4" s="21">
        <v>2007</v>
      </c>
      <c r="AX4" s="21">
        <v>2008</v>
      </c>
      <c r="AY4" s="21">
        <v>2009</v>
      </c>
      <c r="AZ4" s="21">
        <v>2010</v>
      </c>
      <c r="BA4" s="21">
        <v>2011</v>
      </c>
      <c r="BB4" s="21">
        <v>2012</v>
      </c>
      <c r="BC4" s="21">
        <v>2013</v>
      </c>
      <c r="BD4" s="21">
        <v>2014</v>
      </c>
      <c r="BE4" s="21">
        <v>2015</v>
      </c>
      <c r="BF4" s="21">
        <v>2016</v>
      </c>
      <c r="BG4" s="21">
        <v>2017</v>
      </c>
      <c r="BH4" s="21">
        <v>2018</v>
      </c>
      <c r="BI4" s="21">
        <v>2019</v>
      </c>
      <c r="BJ4" s="21">
        <v>2020</v>
      </c>
    </row>
    <row r="5" spans="1:62" x14ac:dyDescent="0.3">
      <c r="A5" t="s">
        <v>54</v>
      </c>
      <c r="B5" s="24">
        <f>C5-(D5-C5)</f>
        <v>0.46799999999999986</v>
      </c>
      <c r="C5" s="24">
        <f t="shared" ref="C5:AD5" si="0">D5-(E5-D5)</f>
        <v>0.47199999999999986</v>
      </c>
      <c r="D5" s="24">
        <f t="shared" si="0"/>
        <v>0.47599999999999987</v>
      </c>
      <c r="E5" s="24">
        <f t="shared" si="0"/>
        <v>0.47999999999999987</v>
      </c>
      <c r="F5" s="24">
        <f t="shared" si="0"/>
        <v>0.48399999999999987</v>
      </c>
      <c r="G5" s="24">
        <f t="shared" si="0"/>
        <v>0.48799999999999988</v>
      </c>
      <c r="H5" s="24">
        <f t="shared" si="0"/>
        <v>0.49199999999999988</v>
      </c>
      <c r="I5" s="24">
        <f t="shared" si="0"/>
        <v>0.49599999999999989</v>
      </c>
      <c r="J5" s="24">
        <f t="shared" si="0"/>
        <v>0.49999999999999989</v>
      </c>
      <c r="K5" s="24">
        <f t="shared" si="0"/>
        <v>0.50399999999999989</v>
      </c>
      <c r="L5" s="24">
        <f t="shared" si="0"/>
        <v>0.5079999999999999</v>
      </c>
      <c r="M5" s="24">
        <f t="shared" si="0"/>
        <v>0.5119999999999999</v>
      </c>
      <c r="N5" s="24">
        <f t="shared" si="0"/>
        <v>0.5159999999999999</v>
      </c>
      <c r="O5" s="24">
        <f t="shared" si="0"/>
        <v>0.51999999999999991</v>
      </c>
      <c r="P5" s="24">
        <f t="shared" si="0"/>
        <v>0.52399999999999991</v>
      </c>
      <c r="Q5" s="24">
        <f t="shared" si="0"/>
        <v>0.52799999999999991</v>
      </c>
      <c r="R5" s="24">
        <f t="shared" si="0"/>
        <v>0.53199999999999992</v>
      </c>
      <c r="S5" s="24">
        <f t="shared" si="0"/>
        <v>0.53599999999999992</v>
      </c>
      <c r="T5" s="24">
        <f t="shared" si="0"/>
        <v>0.53999999999999992</v>
      </c>
      <c r="U5" s="24">
        <f t="shared" si="0"/>
        <v>0.54399999999999993</v>
      </c>
      <c r="V5" s="24">
        <f t="shared" si="0"/>
        <v>0.54799999999999993</v>
      </c>
      <c r="W5" s="24">
        <f t="shared" si="0"/>
        <v>0.55199999999999994</v>
      </c>
      <c r="X5" s="24">
        <f t="shared" si="0"/>
        <v>0.55599999999999994</v>
      </c>
      <c r="Y5" s="24">
        <f t="shared" si="0"/>
        <v>0.55999999999999994</v>
      </c>
      <c r="Z5" s="24">
        <f t="shared" si="0"/>
        <v>0.56399999999999995</v>
      </c>
      <c r="AA5" s="24">
        <f t="shared" si="0"/>
        <v>0.56799999999999995</v>
      </c>
      <c r="AB5" s="24">
        <f t="shared" si="0"/>
        <v>0.57199999999999995</v>
      </c>
      <c r="AC5" s="24">
        <f t="shared" si="0"/>
        <v>0.57599999999999996</v>
      </c>
      <c r="AD5" s="24">
        <f t="shared" si="0"/>
        <v>0.57999999999999996</v>
      </c>
      <c r="AE5" s="24">
        <f>AF5-(AG5-AF5)</f>
        <v>0.58399999999999996</v>
      </c>
      <c r="AF5" s="24">
        <f>D20</f>
        <v>0.58799999999999997</v>
      </c>
      <c r="AG5" s="24">
        <f>AF5+(AK5-AF5)/5</f>
        <v>0.59199999999999997</v>
      </c>
      <c r="AH5" s="24">
        <f>AG5+(AK5-AF5)/5</f>
        <v>0.59599999999999997</v>
      </c>
      <c r="AI5" s="24">
        <f>AH5+(AK5-AF5)/5</f>
        <v>0.6</v>
      </c>
      <c r="AJ5" s="24">
        <f>AI5+(AK5-AF5)/5</f>
        <v>0.60399999999999998</v>
      </c>
      <c r="AK5" s="24">
        <f>E20</f>
        <v>0.60799999999999998</v>
      </c>
      <c r="AL5" s="24">
        <f>AK5+(AP5-AK5)/5</f>
        <v>0.61060000000000003</v>
      </c>
      <c r="AM5" s="24">
        <f>AL5+(AP5-AK5)/5</f>
        <v>0.61320000000000008</v>
      </c>
      <c r="AN5" s="24">
        <f>AM5+(AP5-AK5)/5</f>
        <v>0.61580000000000013</v>
      </c>
      <c r="AO5" s="24">
        <f>AN5+(AP5-AK5)/5</f>
        <v>0.61840000000000017</v>
      </c>
      <c r="AP5" s="24">
        <f>F20</f>
        <v>0.621</v>
      </c>
      <c r="AQ5" s="24">
        <f>AP5+(AU5-AP5)/5</f>
        <v>0.62239999999999995</v>
      </c>
      <c r="AR5" s="24">
        <f>AQ5+(AU5-AP5)/5</f>
        <v>0.62379999999999991</v>
      </c>
      <c r="AS5" s="24">
        <f>AR5+(AU5-AP5)/5</f>
        <v>0.62519999999999987</v>
      </c>
      <c r="AT5" s="24">
        <f>AS5+(AU5-AP5)/5</f>
        <v>0.62659999999999982</v>
      </c>
      <c r="AU5" s="24">
        <f>G20</f>
        <v>0.628</v>
      </c>
      <c r="AV5" s="24">
        <f>AU5+(AZ5-AU5)/5</f>
        <v>0.62860000000000005</v>
      </c>
      <c r="AW5" s="24">
        <f>AV5+(AZ5-AU5)/5</f>
        <v>0.62920000000000009</v>
      </c>
      <c r="AX5" s="24">
        <f>AW5+(AZ5-AU5)/5</f>
        <v>0.62980000000000014</v>
      </c>
      <c r="AY5" s="24">
        <f>AX5+(AZ5-AU5)/5</f>
        <v>0.63040000000000018</v>
      </c>
      <c r="AZ5" s="24">
        <f>H20</f>
        <v>0.63100000000000001</v>
      </c>
      <c r="BA5" s="24">
        <f>AZ5+(BE5-AZ5)/5</f>
        <v>0.63180000000000003</v>
      </c>
      <c r="BB5" s="24">
        <f>BA5+(BE5-AZ5)/5</f>
        <v>0.63260000000000005</v>
      </c>
      <c r="BC5" s="24">
        <f>BB5+(BE5-AZ5)/5</f>
        <v>0.63340000000000007</v>
      </c>
      <c r="BD5" s="24">
        <f>BC5+(BE5-AZ5)/5</f>
        <v>0.6342000000000001</v>
      </c>
      <c r="BE5" s="24">
        <f>I20</f>
        <v>0.63500000000000001</v>
      </c>
      <c r="BF5" s="24">
        <f>BE5+(BJ5-BE5)/5</f>
        <v>0.63600000000000001</v>
      </c>
      <c r="BG5" s="24">
        <f>BF5+(BJ5-BE5)/5</f>
        <v>0.63700000000000001</v>
      </c>
      <c r="BH5" s="24">
        <f>BG5+(BJ5-BE5)/5</f>
        <v>0.63800000000000001</v>
      </c>
      <c r="BI5" s="24">
        <f>BH5+(BJ5-BE5)/5</f>
        <v>0.63900000000000001</v>
      </c>
      <c r="BJ5" s="24">
        <f>J20</f>
        <v>0.64</v>
      </c>
    </row>
    <row r="6" spans="1:62" x14ac:dyDescent="0.3">
      <c r="A6" t="s">
        <v>61</v>
      </c>
      <c r="B6" s="24">
        <f>B5</f>
        <v>0.46799999999999986</v>
      </c>
      <c r="C6" s="24">
        <f t="shared" ref="C6:BJ6" si="1">C5</f>
        <v>0.47199999999999986</v>
      </c>
      <c r="D6" s="24">
        <f t="shared" si="1"/>
        <v>0.47599999999999987</v>
      </c>
      <c r="E6" s="24">
        <f t="shared" si="1"/>
        <v>0.47999999999999987</v>
      </c>
      <c r="F6" s="24">
        <f t="shared" si="1"/>
        <v>0.48399999999999987</v>
      </c>
      <c r="G6" s="24">
        <f t="shared" si="1"/>
        <v>0.48799999999999988</v>
      </c>
      <c r="H6" s="24">
        <f t="shared" si="1"/>
        <v>0.49199999999999988</v>
      </c>
      <c r="I6" s="24">
        <f t="shared" si="1"/>
        <v>0.49599999999999989</v>
      </c>
      <c r="J6" s="24">
        <f t="shared" si="1"/>
        <v>0.49999999999999989</v>
      </c>
      <c r="K6" s="24">
        <f t="shared" si="1"/>
        <v>0.50399999999999989</v>
      </c>
      <c r="L6" s="24">
        <f t="shared" si="1"/>
        <v>0.5079999999999999</v>
      </c>
      <c r="M6" s="24">
        <f t="shared" si="1"/>
        <v>0.5119999999999999</v>
      </c>
      <c r="N6" s="24">
        <f t="shared" si="1"/>
        <v>0.5159999999999999</v>
      </c>
      <c r="O6" s="24">
        <f t="shared" si="1"/>
        <v>0.51999999999999991</v>
      </c>
      <c r="P6" s="24">
        <f t="shared" si="1"/>
        <v>0.52399999999999991</v>
      </c>
      <c r="Q6" s="24">
        <f t="shared" si="1"/>
        <v>0.52799999999999991</v>
      </c>
      <c r="R6" s="24">
        <f t="shared" si="1"/>
        <v>0.53199999999999992</v>
      </c>
      <c r="S6" s="24">
        <f t="shared" si="1"/>
        <v>0.53599999999999992</v>
      </c>
      <c r="T6" s="24">
        <f t="shared" si="1"/>
        <v>0.53999999999999992</v>
      </c>
      <c r="U6" s="24">
        <f t="shared" si="1"/>
        <v>0.54399999999999993</v>
      </c>
      <c r="V6" s="24">
        <f t="shared" si="1"/>
        <v>0.54799999999999993</v>
      </c>
      <c r="W6" s="24">
        <f t="shared" si="1"/>
        <v>0.55199999999999994</v>
      </c>
      <c r="X6" s="24">
        <f t="shared" si="1"/>
        <v>0.55599999999999994</v>
      </c>
      <c r="Y6" s="24">
        <f t="shared" si="1"/>
        <v>0.55999999999999994</v>
      </c>
      <c r="Z6" s="24">
        <f t="shared" si="1"/>
        <v>0.56399999999999995</v>
      </c>
      <c r="AA6" s="24">
        <f t="shared" si="1"/>
        <v>0.56799999999999995</v>
      </c>
      <c r="AB6" s="24">
        <f t="shared" si="1"/>
        <v>0.57199999999999995</v>
      </c>
      <c r="AC6" s="24">
        <f t="shared" si="1"/>
        <v>0.57599999999999996</v>
      </c>
      <c r="AD6" s="24">
        <f t="shared" si="1"/>
        <v>0.57999999999999996</v>
      </c>
      <c r="AE6" s="24">
        <f t="shared" si="1"/>
        <v>0.58399999999999996</v>
      </c>
      <c r="AF6" s="24">
        <f t="shared" si="1"/>
        <v>0.58799999999999997</v>
      </c>
      <c r="AG6" s="24">
        <f t="shared" si="1"/>
        <v>0.59199999999999997</v>
      </c>
      <c r="AH6" s="24">
        <f t="shared" si="1"/>
        <v>0.59599999999999997</v>
      </c>
      <c r="AI6" s="24">
        <f t="shared" si="1"/>
        <v>0.6</v>
      </c>
      <c r="AJ6" s="24">
        <f t="shared" si="1"/>
        <v>0.60399999999999998</v>
      </c>
      <c r="AK6" s="24">
        <f t="shared" si="1"/>
        <v>0.60799999999999998</v>
      </c>
      <c r="AL6" s="24">
        <f t="shared" si="1"/>
        <v>0.61060000000000003</v>
      </c>
      <c r="AM6" s="24">
        <f t="shared" si="1"/>
        <v>0.61320000000000008</v>
      </c>
      <c r="AN6" s="24">
        <f t="shared" si="1"/>
        <v>0.61580000000000013</v>
      </c>
      <c r="AO6" s="24">
        <f t="shared" si="1"/>
        <v>0.61840000000000017</v>
      </c>
      <c r="AP6" s="24">
        <f t="shared" si="1"/>
        <v>0.621</v>
      </c>
      <c r="AQ6" s="24">
        <f t="shared" si="1"/>
        <v>0.62239999999999995</v>
      </c>
      <c r="AR6" s="24">
        <f t="shared" si="1"/>
        <v>0.62379999999999991</v>
      </c>
      <c r="AS6" s="24">
        <f t="shared" si="1"/>
        <v>0.62519999999999987</v>
      </c>
      <c r="AT6" s="24">
        <f t="shared" si="1"/>
        <v>0.62659999999999982</v>
      </c>
      <c r="AU6" s="24">
        <f t="shared" si="1"/>
        <v>0.628</v>
      </c>
      <c r="AV6" s="24">
        <f t="shared" si="1"/>
        <v>0.62860000000000005</v>
      </c>
      <c r="AW6" s="24">
        <f t="shared" si="1"/>
        <v>0.62920000000000009</v>
      </c>
      <c r="AX6" s="24">
        <f t="shared" si="1"/>
        <v>0.62980000000000014</v>
      </c>
      <c r="AY6" s="24">
        <f t="shared" si="1"/>
        <v>0.63040000000000018</v>
      </c>
      <c r="AZ6" s="24">
        <f t="shared" si="1"/>
        <v>0.63100000000000001</v>
      </c>
      <c r="BA6" s="24">
        <f t="shared" si="1"/>
        <v>0.63180000000000003</v>
      </c>
      <c r="BB6" s="24">
        <f t="shared" si="1"/>
        <v>0.63260000000000005</v>
      </c>
      <c r="BC6" s="24">
        <f t="shared" si="1"/>
        <v>0.63340000000000007</v>
      </c>
      <c r="BD6" s="24">
        <f t="shared" si="1"/>
        <v>0.6342000000000001</v>
      </c>
      <c r="BE6" s="24">
        <f t="shared" si="1"/>
        <v>0.63500000000000001</v>
      </c>
      <c r="BF6" s="24">
        <f t="shared" si="1"/>
        <v>0.63600000000000001</v>
      </c>
      <c r="BG6" s="24">
        <f t="shared" si="1"/>
        <v>0.63700000000000001</v>
      </c>
      <c r="BH6" s="24">
        <f t="shared" si="1"/>
        <v>0.63800000000000001</v>
      </c>
      <c r="BI6" s="24">
        <f t="shared" si="1"/>
        <v>0.63900000000000001</v>
      </c>
      <c r="BJ6" s="24">
        <f t="shared" si="1"/>
        <v>0.64</v>
      </c>
    </row>
    <row r="19" spans="4:10" x14ac:dyDescent="0.3">
      <c r="D19" s="25">
        <v>1990</v>
      </c>
      <c r="E19" s="25">
        <v>1995</v>
      </c>
      <c r="F19" s="25">
        <v>2000</v>
      </c>
      <c r="G19" s="25">
        <v>2005</v>
      </c>
      <c r="H19" s="25">
        <v>2010</v>
      </c>
      <c r="I19" s="25">
        <v>2015</v>
      </c>
      <c r="J19" s="25">
        <v>2020</v>
      </c>
    </row>
    <row r="20" spans="4:10" x14ac:dyDescent="0.3">
      <c r="D20" s="26">
        <v>0.58799999999999997</v>
      </c>
      <c r="E20" s="26">
        <v>0.60799999999999998</v>
      </c>
      <c r="F20" s="26">
        <v>0.621</v>
      </c>
      <c r="G20" s="26">
        <v>0.628</v>
      </c>
      <c r="H20" s="26">
        <v>0.63100000000000001</v>
      </c>
      <c r="I20" s="26">
        <v>0.63500000000000001</v>
      </c>
      <c r="J20" s="26">
        <v>0.64</v>
      </c>
    </row>
    <row r="54" spans="1:1" x14ac:dyDescent="0.3">
      <c r="A54" t="s">
        <v>65</v>
      </c>
    </row>
  </sheetData>
  <hyperlinks>
    <hyperlink ref="A2" r:id="rId1" xr:uid="{FC2C68EA-7F1D-4815-A87C-37A284D22879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88"/>
  <sheetViews>
    <sheetView zoomScale="80" zoomScaleNormal="80" workbookViewId="0">
      <selection activeCell="A11" sqref="A11"/>
    </sheetView>
  </sheetViews>
  <sheetFormatPr defaultColWidth="8.88671875" defaultRowHeight="14.4" x14ac:dyDescent="0.3"/>
  <cols>
    <col min="1" max="1" width="21.44140625" customWidth="1"/>
    <col min="2" max="2" width="25.6640625" style="2" bestFit="1" customWidth="1"/>
    <col min="3" max="3" width="30.6640625" style="2" bestFit="1" customWidth="1"/>
    <col min="4" max="4" width="24.88671875" bestFit="1" customWidth="1"/>
  </cols>
  <sheetData>
    <row r="1" spans="1:4" x14ac:dyDescent="0.3">
      <c r="A1" t="s">
        <v>40</v>
      </c>
    </row>
    <row r="2" spans="1:4" x14ac:dyDescent="0.3">
      <c r="A2" s="11" t="s">
        <v>39</v>
      </c>
    </row>
    <row r="4" spans="1:4" x14ac:dyDescent="0.3">
      <c r="A4" s="14" t="s">
        <v>63</v>
      </c>
    </row>
    <row r="5" spans="1:4" x14ac:dyDescent="0.3">
      <c r="A5" s="13" t="s">
        <v>42</v>
      </c>
      <c r="B5" s="13" t="s">
        <v>43</v>
      </c>
      <c r="C5" s="13" t="s">
        <v>44</v>
      </c>
      <c r="D5" s="13" t="s">
        <v>45</v>
      </c>
    </row>
    <row r="6" spans="1:4" x14ac:dyDescent="0.3">
      <c r="A6" s="2">
        <v>1990</v>
      </c>
      <c r="B6" s="16">
        <v>98</v>
      </c>
      <c r="C6" s="16"/>
      <c r="D6" s="16">
        <f>$C$11*(B6/100)</f>
        <v>0.65042599999999995</v>
      </c>
    </row>
    <row r="7" spans="1:4" x14ac:dyDescent="0.3">
      <c r="A7" s="2">
        <v>1995</v>
      </c>
      <c r="B7" s="16">
        <v>98.426000000000002</v>
      </c>
      <c r="C7" s="16"/>
      <c r="D7" s="16">
        <f t="shared" ref="D7:D12" si="0">$C$11*(B7/100)</f>
        <v>0.65325336199999995</v>
      </c>
    </row>
    <row r="8" spans="1:4" x14ac:dyDescent="0.3">
      <c r="A8" s="2">
        <v>2000</v>
      </c>
      <c r="B8" s="16">
        <v>98.936000000000007</v>
      </c>
      <c r="C8" s="16"/>
      <c r="D8" s="16">
        <f t="shared" si="0"/>
        <v>0.65663823199999993</v>
      </c>
    </row>
    <row r="9" spans="1:4" x14ac:dyDescent="0.3">
      <c r="A9" s="2">
        <v>2005</v>
      </c>
      <c r="B9" s="16">
        <v>99.277000000000001</v>
      </c>
      <c r="C9" s="16"/>
      <c r="D9" s="16">
        <f t="shared" si="0"/>
        <v>0.65890144900000003</v>
      </c>
    </row>
    <row r="10" spans="1:4" x14ac:dyDescent="0.3">
      <c r="A10" s="2">
        <v>2010</v>
      </c>
      <c r="B10" s="16">
        <v>99.617000000000004</v>
      </c>
      <c r="C10" s="16"/>
      <c r="D10" s="16">
        <f t="shared" si="0"/>
        <v>0.66115802899999998</v>
      </c>
    </row>
    <row r="11" spans="1:4" x14ac:dyDescent="0.3">
      <c r="A11" s="15">
        <v>2015</v>
      </c>
      <c r="B11" s="16">
        <v>100.04300000000001</v>
      </c>
      <c r="C11" s="16">
        <v>0.66369999999999996</v>
      </c>
      <c r="D11" s="16">
        <f t="shared" si="0"/>
        <v>0.66398539100000009</v>
      </c>
    </row>
    <row r="12" spans="1:4" x14ac:dyDescent="0.3">
      <c r="A12" s="2">
        <v>2020</v>
      </c>
      <c r="B12" s="16">
        <v>100.383</v>
      </c>
      <c r="C12" s="16"/>
      <c r="D12" s="16">
        <f t="shared" si="0"/>
        <v>0.66624197099999993</v>
      </c>
    </row>
    <row r="13" spans="1:4" x14ac:dyDescent="0.3">
      <c r="A13" s="2"/>
      <c r="B13" s="16"/>
      <c r="C13" s="16"/>
      <c r="D13" s="16"/>
    </row>
    <row r="14" spans="1:4" x14ac:dyDescent="0.3">
      <c r="A14" s="2"/>
      <c r="B14" s="16"/>
      <c r="C14" s="16"/>
      <c r="D14" s="16"/>
    </row>
    <row r="15" spans="1:4" x14ac:dyDescent="0.3">
      <c r="A15" s="2"/>
      <c r="B15" s="16"/>
      <c r="C15" s="16"/>
      <c r="D15" s="16"/>
    </row>
    <row r="16" spans="1:4" x14ac:dyDescent="0.3">
      <c r="A16" s="2"/>
      <c r="B16" s="16"/>
      <c r="C16" s="16"/>
      <c r="D16" s="16"/>
    </row>
    <row r="17" spans="1:4" x14ac:dyDescent="0.3">
      <c r="A17" s="2"/>
      <c r="B17" s="16"/>
      <c r="C17" s="16"/>
      <c r="D17" s="16"/>
    </row>
    <row r="18" spans="1:4" x14ac:dyDescent="0.3">
      <c r="A18" s="2"/>
      <c r="B18" s="16"/>
      <c r="C18" s="16"/>
      <c r="D18" s="16"/>
    </row>
    <row r="22" spans="1:4" x14ac:dyDescent="0.3">
      <c r="A22" s="14" t="s">
        <v>46</v>
      </c>
      <c r="B22" s="17"/>
    </row>
    <row r="23" spans="1:4" x14ac:dyDescent="0.3">
      <c r="A23" s="13" t="s">
        <v>42</v>
      </c>
      <c r="B23" s="13" t="s">
        <v>45</v>
      </c>
      <c r="C23" s="13" t="s">
        <v>47</v>
      </c>
      <c r="D23" s="13" t="s">
        <v>48</v>
      </c>
    </row>
    <row r="24" spans="1:4" x14ac:dyDescent="0.3">
      <c r="A24" s="2">
        <v>1960</v>
      </c>
      <c r="C24" s="19">
        <f t="array" ref="C24:C53">_xlfn.FORECAST.LINEAR(A24:A53,C55:C84,A55:A84)</f>
        <v>0.63529284759584714</v>
      </c>
      <c r="D24" s="18" t="s">
        <v>51</v>
      </c>
    </row>
    <row r="25" spans="1:4" x14ac:dyDescent="0.3">
      <c r="A25" s="2">
        <v>1961</v>
      </c>
      <c r="C25" s="19">
        <v>0.6358133419549129</v>
      </c>
      <c r="D25" s="18" t="s">
        <v>51</v>
      </c>
    </row>
    <row r="26" spans="1:4" x14ac:dyDescent="0.3">
      <c r="A26" s="2">
        <v>1962</v>
      </c>
      <c r="C26" s="19">
        <v>0.63633383631397844</v>
      </c>
      <c r="D26" s="18" t="s">
        <v>51</v>
      </c>
    </row>
    <row r="27" spans="1:4" x14ac:dyDescent="0.3">
      <c r="A27" s="2">
        <v>1963</v>
      </c>
      <c r="C27" s="19">
        <v>0.6368543306730442</v>
      </c>
      <c r="D27" s="18" t="s">
        <v>51</v>
      </c>
    </row>
    <row r="28" spans="1:4" x14ac:dyDescent="0.3">
      <c r="A28" s="2">
        <v>1964</v>
      </c>
      <c r="C28" s="19">
        <v>0.63737482503210974</v>
      </c>
      <c r="D28" s="18" t="s">
        <v>51</v>
      </c>
    </row>
    <row r="29" spans="1:4" x14ac:dyDescent="0.3">
      <c r="A29" s="2">
        <v>1965</v>
      </c>
      <c r="C29" s="19">
        <v>0.63789531939117528</v>
      </c>
      <c r="D29" s="18" t="s">
        <v>51</v>
      </c>
    </row>
    <row r="30" spans="1:4" x14ac:dyDescent="0.3">
      <c r="A30" s="2">
        <v>1966</v>
      </c>
      <c r="C30" s="19">
        <v>0.63841581375024103</v>
      </c>
      <c r="D30" s="18" t="s">
        <v>51</v>
      </c>
    </row>
    <row r="31" spans="1:4" x14ac:dyDescent="0.3">
      <c r="A31" s="2">
        <v>1967</v>
      </c>
      <c r="C31" s="19">
        <v>0.63893630810930657</v>
      </c>
      <c r="D31" s="18" t="s">
        <v>51</v>
      </c>
    </row>
    <row r="32" spans="1:4" x14ac:dyDescent="0.3">
      <c r="A32" s="2">
        <v>1968</v>
      </c>
      <c r="C32" s="19">
        <v>0.63945680246837233</v>
      </c>
      <c r="D32" s="18" t="s">
        <v>51</v>
      </c>
    </row>
    <row r="33" spans="1:4" x14ac:dyDescent="0.3">
      <c r="A33" s="2">
        <v>1969</v>
      </c>
      <c r="C33" s="19">
        <v>0.63997729682743787</v>
      </c>
      <c r="D33" s="18" t="s">
        <v>51</v>
      </c>
    </row>
    <row r="34" spans="1:4" x14ac:dyDescent="0.3">
      <c r="A34" s="2">
        <v>1970</v>
      </c>
      <c r="C34" s="19">
        <v>0.64049779118650341</v>
      </c>
      <c r="D34" s="18" t="s">
        <v>51</v>
      </c>
    </row>
    <row r="35" spans="1:4" x14ac:dyDescent="0.3">
      <c r="A35" s="2">
        <v>1971</v>
      </c>
      <c r="C35" s="19">
        <v>0.64101828554556917</v>
      </c>
      <c r="D35" s="18" t="s">
        <v>51</v>
      </c>
    </row>
    <row r="36" spans="1:4" x14ac:dyDescent="0.3">
      <c r="A36" s="2">
        <v>1972</v>
      </c>
      <c r="C36" s="19">
        <v>0.6415387799046347</v>
      </c>
      <c r="D36" s="18" t="s">
        <v>51</v>
      </c>
    </row>
    <row r="37" spans="1:4" x14ac:dyDescent="0.3">
      <c r="A37" s="2">
        <v>1973</v>
      </c>
      <c r="C37" s="19">
        <v>0.64205927426370046</v>
      </c>
      <c r="D37" s="18" t="s">
        <v>51</v>
      </c>
    </row>
    <row r="38" spans="1:4" x14ac:dyDescent="0.3">
      <c r="A38" s="2">
        <v>1974</v>
      </c>
      <c r="C38" s="19">
        <v>0.642579768622766</v>
      </c>
      <c r="D38" s="18" t="s">
        <v>51</v>
      </c>
    </row>
    <row r="39" spans="1:4" x14ac:dyDescent="0.3">
      <c r="A39" s="2">
        <v>1975</v>
      </c>
      <c r="C39" s="19">
        <v>0.64310026298183154</v>
      </c>
      <c r="D39" s="18" t="s">
        <v>51</v>
      </c>
    </row>
    <row r="40" spans="1:4" x14ac:dyDescent="0.3">
      <c r="A40" s="2">
        <v>1976</v>
      </c>
      <c r="C40" s="19">
        <v>0.6436207573408973</v>
      </c>
      <c r="D40" s="18" t="s">
        <v>51</v>
      </c>
    </row>
    <row r="41" spans="1:4" x14ac:dyDescent="0.3">
      <c r="A41" s="2">
        <v>1977</v>
      </c>
      <c r="C41" s="19">
        <v>0.64414125169996284</v>
      </c>
      <c r="D41" s="18" t="s">
        <v>51</v>
      </c>
    </row>
    <row r="42" spans="1:4" x14ac:dyDescent="0.3">
      <c r="A42" s="2">
        <v>1978</v>
      </c>
      <c r="C42" s="19">
        <v>0.6446617460590286</v>
      </c>
      <c r="D42" s="18" t="s">
        <v>51</v>
      </c>
    </row>
    <row r="43" spans="1:4" x14ac:dyDescent="0.3">
      <c r="A43" s="2">
        <v>1979</v>
      </c>
      <c r="C43" s="19">
        <v>0.64518224041809413</v>
      </c>
      <c r="D43" s="18" t="s">
        <v>51</v>
      </c>
    </row>
    <row r="44" spans="1:4" x14ac:dyDescent="0.3">
      <c r="A44" s="2">
        <v>1980</v>
      </c>
      <c r="C44" s="19">
        <v>0.64570273477715967</v>
      </c>
      <c r="D44" s="18" t="s">
        <v>51</v>
      </c>
    </row>
    <row r="45" spans="1:4" x14ac:dyDescent="0.3">
      <c r="A45" s="2">
        <v>1981</v>
      </c>
      <c r="C45" s="19">
        <v>0.64622322913622543</v>
      </c>
      <c r="D45" s="18" t="s">
        <v>51</v>
      </c>
    </row>
    <row r="46" spans="1:4" x14ac:dyDescent="0.3">
      <c r="A46" s="2">
        <v>1982</v>
      </c>
      <c r="C46" s="19">
        <v>0.64674372349529097</v>
      </c>
      <c r="D46" s="18" t="s">
        <v>51</v>
      </c>
    </row>
    <row r="47" spans="1:4" x14ac:dyDescent="0.3">
      <c r="A47" s="2">
        <v>1983</v>
      </c>
      <c r="C47" s="19">
        <v>0.64726421785435673</v>
      </c>
      <c r="D47" s="18" t="s">
        <v>51</v>
      </c>
    </row>
    <row r="48" spans="1:4" x14ac:dyDescent="0.3">
      <c r="A48" s="2">
        <v>1984</v>
      </c>
      <c r="C48" s="19">
        <v>0.64778471221342226</v>
      </c>
      <c r="D48" s="18" t="s">
        <v>51</v>
      </c>
    </row>
    <row r="49" spans="1:4" x14ac:dyDescent="0.3">
      <c r="A49" s="2">
        <v>1985</v>
      </c>
      <c r="C49" s="19">
        <v>0.6483052065724878</v>
      </c>
      <c r="D49" s="18" t="s">
        <v>51</v>
      </c>
    </row>
    <row r="50" spans="1:4" x14ac:dyDescent="0.3">
      <c r="A50" s="2">
        <v>1986</v>
      </c>
      <c r="C50" s="19">
        <v>0.64882570093155356</v>
      </c>
      <c r="D50" s="18" t="s">
        <v>51</v>
      </c>
    </row>
    <row r="51" spans="1:4" x14ac:dyDescent="0.3">
      <c r="A51" s="2">
        <v>1987</v>
      </c>
      <c r="C51" s="19">
        <v>0.6493461952906191</v>
      </c>
      <c r="D51" s="18" t="s">
        <v>51</v>
      </c>
    </row>
    <row r="52" spans="1:4" x14ac:dyDescent="0.3">
      <c r="A52" s="2">
        <v>1988</v>
      </c>
      <c r="C52" s="19">
        <v>0.64986668964968486</v>
      </c>
      <c r="D52" s="18" t="s">
        <v>51</v>
      </c>
    </row>
    <row r="53" spans="1:4" x14ac:dyDescent="0.3">
      <c r="A53" s="2">
        <v>1989</v>
      </c>
      <c r="C53" s="19">
        <v>0.6503871840087504</v>
      </c>
      <c r="D53" s="18" t="s">
        <v>51</v>
      </c>
    </row>
    <row r="54" spans="1:4" x14ac:dyDescent="0.3">
      <c r="A54" s="2">
        <v>1990</v>
      </c>
      <c r="B54" s="16">
        <f>D6</f>
        <v>0.65042599999999995</v>
      </c>
      <c r="C54" s="16">
        <f>B54</f>
        <v>0.65042599999999995</v>
      </c>
      <c r="D54" s="2" t="s">
        <v>49</v>
      </c>
    </row>
    <row r="55" spans="1:4" x14ac:dyDescent="0.3">
      <c r="A55" s="2">
        <v>1991</v>
      </c>
      <c r="C55" s="19">
        <f>C54+((C$59-C$54)/(A$59-A$54))</f>
        <v>0.65099147239999999</v>
      </c>
      <c r="D55" s="18" t="s">
        <v>50</v>
      </c>
    </row>
    <row r="56" spans="1:4" x14ac:dyDescent="0.3">
      <c r="A56" s="2">
        <v>1992</v>
      </c>
      <c r="C56" s="19">
        <f t="shared" ref="C56:C57" si="1">C55+((C$59-C$54)/(A$59-A$54))</f>
        <v>0.65155694480000004</v>
      </c>
      <c r="D56" s="18" t="s">
        <v>50</v>
      </c>
    </row>
    <row r="57" spans="1:4" x14ac:dyDescent="0.3">
      <c r="A57" s="2">
        <v>1993</v>
      </c>
      <c r="C57" s="19">
        <f t="shared" si="1"/>
        <v>0.65212241720000008</v>
      </c>
      <c r="D57" s="18" t="s">
        <v>50</v>
      </c>
    </row>
    <row r="58" spans="1:4" x14ac:dyDescent="0.3">
      <c r="A58" s="2">
        <v>1994</v>
      </c>
      <c r="C58" s="19">
        <f>C57+((C$59-C$54)/(A$59-A$54))</f>
        <v>0.65268788960000013</v>
      </c>
      <c r="D58" s="18" t="s">
        <v>50</v>
      </c>
    </row>
    <row r="59" spans="1:4" x14ac:dyDescent="0.3">
      <c r="A59" s="2">
        <v>1995</v>
      </c>
      <c r="B59" s="16">
        <f>D7</f>
        <v>0.65325336199999995</v>
      </c>
      <c r="C59" s="16">
        <f>B59</f>
        <v>0.65325336199999995</v>
      </c>
      <c r="D59" s="2" t="s">
        <v>49</v>
      </c>
    </row>
    <row r="60" spans="1:4" x14ac:dyDescent="0.3">
      <c r="A60" s="2">
        <v>1996</v>
      </c>
      <c r="C60" s="19">
        <f>C59+((C$64-C$59)/(A$64-A$59))</f>
        <v>0.65393033599999995</v>
      </c>
      <c r="D60" s="18" t="s">
        <v>50</v>
      </c>
    </row>
    <row r="61" spans="1:4" x14ac:dyDescent="0.3">
      <c r="A61" s="2">
        <v>1997</v>
      </c>
      <c r="C61" s="19">
        <f t="shared" ref="C61:C63" si="2">C60+((C$64-C$59)/(A$64-A$59))</f>
        <v>0.65460730999999994</v>
      </c>
      <c r="D61" s="18" t="s">
        <v>50</v>
      </c>
    </row>
    <row r="62" spans="1:4" x14ac:dyDescent="0.3">
      <c r="A62" s="2">
        <v>1998</v>
      </c>
      <c r="C62" s="19">
        <f t="shared" si="2"/>
        <v>0.65528428399999994</v>
      </c>
      <c r="D62" s="18" t="s">
        <v>50</v>
      </c>
    </row>
    <row r="63" spans="1:4" x14ac:dyDescent="0.3">
      <c r="A63" s="2">
        <v>1999</v>
      </c>
      <c r="C63" s="19">
        <f t="shared" si="2"/>
        <v>0.65596125799999994</v>
      </c>
      <c r="D63" s="18" t="s">
        <v>50</v>
      </c>
    </row>
    <row r="64" spans="1:4" x14ac:dyDescent="0.3">
      <c r="A64" s="2">
        <v>2000</v>
      </c>
      <c r="B64" s="16">
        <f>D8</f>
        <v>0.65663823199999993</v>
      </c>
      <c r="C64" s="16">
        <f>B64</f>
        <v>0.65663823199999993</v>
      </c>
      <c r="D64" s="2" t="s">
        <v>49</v>
      </c>
    </row>
    <row r="65" spans="1:4" x14ac:dyDescent="0.3">
      <c r="A65" s="2">
        <v>2001</v>
      </c>
      <c r="C65" s="19">
        <f>C64+((C$69-C$64)/(A$69-A$64))</f>
        <v>0.6570908754</v>
      </c>
      <c r="D65" s="18" t="s">
        <v>50</v>
      </c>
    </row>
    <row r="66" spans="1:4" x14ac:dyDescent="0.3">
      <c r="A66" s="2">
        <v>2002</v>
      </c>
      <c r="C66" s="19">
        <f t="shared" ref="C66:C68" si="3">C65+((C$69-C$64)/(A$69-A$64))</f>
        <v>0.65754351880000006</v>
      </c>
      <c r="D66" s="18" t="s">
        <v>50</v>
      </c>
    </row>
    <row r="67" spans="1:4" x14ac:dyDescent="0.3">
      <c r="A67" s="2">
        <v>2003</v>
      </c>
      <c r="C67" s="19">
        <f t="shared" si="3"/>
        <v>0.65799616220000012</v>
      </c>
      <c r="D67" s="18" t="s">
        <v>50</v>
      </c>
    </row>
    <row r="68" spans="1:4" x14ac:dyDescent="0.3">
      <c r="A68" s="2">
        <v>2004</v>
      </c>
      <c r="C68" s="19">
        <f t="shared" si="3"/>
        <v>0.65844880560000019</v>
      </c>
      <c r="D68" s="18" t="s">
        <v>50</v>
      </c>
    </row>
    <row r="69" spans="1:4" x14ac:dyDescent="0.3">
      <c r="A69" s="2">
        <v>2005</v>
      </c>
      <c r="B69" s="16">
        <f>D9</f>
        <v>0.65890144900000003</v>
      </c>
      <c r="C69" s="16">
        <f>B69</f>
        <v>0.65890144900000003</v>
      </c>
      <c r="D69" s="2" t="s">
        <v>49</v>
      </c>
    </row>
    <row r="70" spans="1:4" x14ac:dyDescent="0.3">
      <c r="A70" s="2">
        <v>2006</v>
      </c>
      <c r="C70" s="19">
        <f>C69+((C$74-C$69)/(A$74-A$69))</f>
        <v>0.65935276500000006</v>
      </c>
      <c r="D70" s="18" t="s">
        <v>50</v>
      </c>
    </row>
    <row r="71" spans="1:4" x14ac:dyDescent="0.3">
      <c r="A71" s="2">
        <v>2007</v>
      </c>
      <c r="C71" s="19">
        <f t="shared" ref="C71:C73" si="4">C70+((C$74-C$69)/(A$74-A$69))</f>
        <v>0.6598040810000001</v>
      </c>
      <c r="D71" s="18" t="s">
        <v>50</v>
      </c>
    </row>
    <row r="72" spans="1:4" x14ac:dyDescent="0.3">
      <c r="A72" s="2">
        <v>2008</v>
      </c>
      <c r="C72" s="19">
        <f t="shared" si="4"/>
        <v>0.66025539700000013</v>
      </c>
      <c r="D72" s="18" t="s">
        <v>50</v>
      </c>
    </row>
    <row r="73" spans="1:4" x14ac:dyDescent="0.3">
      <c r="A73" s="2">
        <v>2009</v>
      </c>
      <c r="C73" s="19">
        <f t="shared" si="4"/>
        <v>0.66070671300000017</v>
      </c>
      <c r="D73" s="18" t="s">
        <v>50</v>
      </c>
    </row>
    <row r="74" spans="1:4" x14ac:dyDescent="0.3">
      <c r="A74" s="2">
        <v>2010</v>
      </c>
      <c r="B74" s="16">
        <f>D10</f>
        <v>0.66115802899999998</v>
      </c>
      <c r="C74" s="16">
        <f>B74</f>
        <v>0.66115802899999998</v>
      </c>
      <c r="D74" s="2" t="s">
        <v>49</v>
      </c>
    </row>
    <row r="75" spans="1:4" x14ac:dyDescent="0.3">
      <c r="A75" s="2">
        <v>2011</v>
      </c>
      <c r="C75" s="19">
        <f>C74+((C$79-C$74)/(A$79-A$74))</f>
        <v>0.66172350140000002</v>
      </c>
      <c r="D75" s="18" t="s">
        <v>50</v>
      </c>
    </row>
    <row r="76" spans="1:4" x14ac:dyDescent="0.3">
      <c r="A76" s="2">
        <v>2012</v>
      </c>
      <c r="C76" s="19">
        <f t="shared" ref="C76:C78" si="5">C75+((C$79-C$74)/(A$79-A$74))</f>
        <v>0.66228897380000007</v>
      </c>
      <c r="D76" s="18" t="s">
        <v>50</v>
      </c>
    </row>
    <row r="77" spans="1:4" x14ac:dyDescent="0.3">
      <c r="A77" s="2">
        <v>2013</v>
      </c>
      <c r="C77" s="19">
        <f t="shared" si="5"/>
        <v>0.66285444620000011</v>
      </c>
      <c r="D77" s="18" t="s">
        <v>50</v>
      </c>
    </row>
    <row r="78" spans="1:4" x14ac:dyDescent="0.3">
      <c r="A78" s="2">
        <v>2014</v>
      </c>
      <c r="C78" s="19">
        <f t="shared" si="5"/>
        <v>0.66341991860000016</v>
      </c>
      <c r="D78" s="18" t="s">
        <v>50</v>
      </c>
    </row>
    <row r="79" spans="1:4" x14ac:dyDescent="0.3">
      <c r="A79" s="2">
        <v>2015</v>
      </c>
      <c r="B79" s="16">
        <f>D11</f>
        <v>0.66398539100000009</v>
      </c>
      <c r="C79" s="16">
        <f>B79</f>
        <v>0.66398539100000009</v>
      </c>
      <c r="D79" s="2" t="s">
        <v>49</v>
      </c>
    </row>
    <row r="80" spans="1:4" x14ac:dyDescent="0.3">
      <c r="A80" s="2">
        <v>2016</v>
      </c>
      <c r="C80" s="19">
        <f>C79+((C$84-C$79)/(A$84-A$79))</f>
        <v>0.66443670700000002</v>
      </c>
      <c r="D80" s="18" t="s">
        <v>50</v>
      </c>
    </row>
    <row r="81" spans="1:62" x14ac:dyDescent="0.3">
      <c r="A81" s="2">
        <v>2017</v>
      </c>
      <c r="C81" s="19">
        <f t="shared" ref="C81:C83" si="6">C80+((C$84-C$79)/(A$84-A$79))</f>
        <v>0.66488802299999994</v>
      </c>
      <c r="D81" s="18" t="s">
        <v>50</v>
      </c>
    </row>
    <row r="82" spans="1:62" x14ac:dyDescent="0.3">
      <c r="A82" s="2">
        <v>2018</v>
      </c>
      <c r="C82" s="19">
        <f t="shared" si="6"/>
        <v>0.66533933899999986</v>
      </c>
      <c r="D82" s="18" t="s">
        <v>50</v>
      </c>
    </row>
    <row r="83" spans="1:62" x14ac:dyDescent="0.3">
      <c r="A83" s="2">
        <v>2019</v>
      </c>
      <c r="C83" s="19">
        <f t="shared" si="6"/>
        <v>0.66579065499999979</v>
      </c>
      <c r="D83" s="18" t="s">
        <v>50</v>
      </c>
    </row>
    <row r="84" spans="1:62" x14ac:dyDescent="0.3">
      <c r="A84" s="2">
        <v>2020</v>
      </c>
      <c r="B84" s="16">
        <f>D12</f>
        <v>0.66624197099999993</v>
      </c>
      <c r="C84" s="16">
        <f>B84</f>
        <v>0.66624197099999993</v>
      </c>
      <c r="D84" s="2" t="s">
        <v>49</v>
      </c>
    </row>
    <row r="86" spans="1:62" x14ac:dyDescent="0.3">
      <c r="A86" s="14" t="s">
        <v>52</v>
      </c>
      <c r="B86" s="20"/>
    </row>
    <row r="87" spans="1:62" s="21" customFormat="1" x14ac:dyDescent="0.3">
      <c r="A87" s="13" t="s">
        <v>42</v>
      </c>
      <c r="B87" s="13">
        <v>1960</v>
      </c>
      <c r="C87" s="13">
        <v>1961</v>
      </c>
      <c r="D87" s="13">
        <v>1962</v>
      </c>
      <c r="E87" s="13">
        <v>1963</v>
      </c>
      <c r="F87" s="13">
        <v>1964</v>
      </c>
      <c r="G87" s="13">
        <v>1965</v>
      </c>
      <c r="H87" s="13">
        <v>1966</v>
      </c>
      <c r="I87" s="13">
        <v>1967</v>
      </c>
      <c r="J87" s="13">
        <v>1968</v>
      </c>
      <c r="K87" s="13">
        <v>1969</v>
      </c>
      <c r="L87" s="13">
        <v>1970</v>
      </c>
      <c r="M87" s="13">
        <v>1971</v>
      </c>
      <c r="N87" s="13">
        <v>1972</v>
      </c>
      <c r="O87" s="13">
        <v>1973</v>
      </c>
      <c r="P87" s="13">
        <v>1974</v>
      </c>
      <c r="Q87" s="13">
        <v>1975</v>
      </c>
      <c r="R87" s="13">
        <v>1976</v>
      </c>
      <c r="S87" s="13">
        <v>1977</v>
      </c>
      <c r="T87" s="13">
        <v>1978</v>
      </c>
      <c r="U87" s="13">
        <v>1979</v>
      </c>
      <c r="V87" s="13">
        <v>1980</v>
      </c>
      <c r="W87" s="13">
        <v>1981</v>
      </c>
      <c r="X87" s="13">
        <v>1982</v>
      </c>
      <c r="Y87" s="13">
        <v>1983</v>
      </c>
      <c r="Z87" s="13">
        <v>1984</v>
      </c>
      <c r="AA87" s="13">
        <v>1985</v>
      </c>
      <c r="AB87" s="13">
        <v>1986</v>
      </c>
      <c r="AC87" s="13">
        <v>1987</v>
      </c>
      <c r="AD87" s="13">
        <v>1988</v>
      </c>
      <c r="AE87" s="13">
        <v>1989</v>
      </c>
      <c r="AF87" s="13">
        <v>1990</v>
      </c>
      <c r="AG87" s="13">
        <v>1991</v>
      </c>
      <c r="AH87" s="13">
        <v>1992</v>
      </c>
      <c r="AI87" s="13">
        <v>1993</v>
      </c>
      <c r="AJ87" s="13">
        <v>1994</v>
      </c>
      <c r="AK87" s="13">
        <v>1995</v>
      </c>
      <c r="AL87" s="13">
        <v>1996</v>
      </c>
      <c r="AM87" s="13">
        <v>1997</v>
      </c>
      <c r="AN87" s="13">
        <v>1998</v>
      </c>
      <c r="AO87" s="13">
        <v>1999</v>
      </c>
      <c r="AP87" s="13">
        <v>2000</v>
      </c>
      <c r="AQ87" s="13">
        <v>2001</v>
      </c>
      <c r="AR87" s="13">
        <v>2002</v>
      </c>
      <c r="AS87" s="13">
        <v>2003</v>
      </c>
      <c r="AT87" s="13">
        <v>2004</v>
      </c>
      <c r="AU87" s="13">
        <v>2005</v>
      </c>
      <c r="AV87" s="13">
        <v>2006</v>
      </c>
      <c r="AW87" s="13">
        <v>2007</v>
      </c>
      <c r="AX87" s="13">
        <v>2008</v>
      </c>
      <c r="AY87" s="13">
        <v>2009</v>
      </c>
      <c r="AZ87" s="13">
        <v>2010</v>
      </c>
      <c r="BA87" s="13">
        <v>2011</v>
      </c>
      <c r="BB87" s="13">
        <v>2012</v>
      </c>
      <c r="BC87" s="13">
        <v>2013</v>
      </c>
      <c r="BD87" s="13">
        <v>2014</v>
      </c>
      <c r="BE87" s="13">
        <v>2015</v>
      </c>
      <c r="BF87" s="13">
        <v>2016</v>
      </c>
      <c r="BG87" s="13">
        <v>2017</v>
      </c>
      <c r="BH87" s="13">
        <v>2018</v>
      </c>
      <c r="BI87" s="13">
        <v>2019</v>
      </c>
      <c r="BJ87" s="13">
        <v>2020</v>
      </c>
    </row>
    <row r="88" spans="1:62" x14ac:dyDescent="0.3">
      <c r="A88" s="13" t="s">
        <v>53</v>
      </c>
      <c r="B88" s="16">
        <f t="array" ref="B88:BJ88">TRANSPOSE(C24:C84)</f>
        <v>0.63529284759584714</v>
      </c>
      <c r="C88" s="16">
        <v>0.6358133419549129</v>
      </c>
      <c r="D88" s="16">
        <v>0.63633383631397844</v>
      </c>
      <c r="E88" s="16">
        <v>0.6368543306730442</v>
      </c>
      <c r="F88" s="16">
        <v>0.63737482503210974</v>
      </c>
      <c r="G88" s="16">
        <v>0.63789531939117528</v>
      </c>
      <c r="H88" s="16">
        <v>0.63841581375024103</v>
      </c>
      <c r="I88" s="16">
        <v>0.63893630810930657</v>
      </c>
      <c r="J88" s="16">
        <v>0.63945680246837233</v>
      </c>
      <c r="K88" s="16">
        <v>0.63997729682743787</v>
      </c>
      <c r="L88" s="16">
        <v>0.64049779118650341</v>
      </c>
      <c r="M88" s="16">
        <v>0.64101828554556917</v>
      </c>
      <c r="N88" s="16">
        <v>0.6415387799046347</v>
      </c>
      <c r="O88" s="16">
        <v>0.64205927426370046</v>
      </c>
      <c r="P88" s="16">
        <v>0.642579768622766</v>
      </c>
      <c r="Q88" s="16">
        <v>0.64310026298183154</v>
      </c>
      <c r="R88" s="16">
        <v>0.6436207573408973</v>
      </c>
      <c r="S88" s="16">
        <v>0.64414125169996284</v>
      </c>
      <c r="T88" s="16">
        <v>0.6446617460590286</v>
      </c>
      <c r="U88" s="16">
        <v>0.64518224041809413</v>
      </c>
      <c r="V88" s="16">
        <v>0.64570273477715967</v>
      </c>
      <c r="W88" s="16">
        <v>0.64622322913622543</v>
      </c>
      <c r="X88" s="16">
        <v>0.64674372349529097</v>
      </c>
      <c r="Y88" s="16">
        <v>0.64726421785435673</v>
      </c>
      <c r="Z88" s="16">
        <v>0.64778471221342226</v>
      </c>
      <c r="AA88" s="16">
        <v>0.6483052065724878</v>
      </c>
      <c r="AB88" s="16">
        <v>0.64882570093155356</v>
      </c>
      <c r="AC88" s="16">
        <v>0.6493461952906191</v>
      </c>
      <c r="AD88" s="16">
        <v>0.64986668964968486</v>
      </c>
      <c r="AE88" s="16">
        <v>0.6503871840087504</v>
      </c>
      <c r="AF88" s="16">
        <v>0.65042599999999995</v>
      </c>
      <c r="AG88" s="16">
        <v>0.65099147239999999</v>
      </c>
      <c r="AH88" s="16">
        <v>0.65155694480000004</v>
      </c>
      <c r="AI88" s="16">
        <v>0.65212241720000008</v>
      </c>
      <c r="AJ88" s="16">
        <v>0.65268788960000013</v>
      </c>
      <c r="AK88" s="16">
        <v>0.65325336199999995</v>
      </c>
      <c r="AL88" s="16">
        <v>0.65393033599999995</v>
      </c>
      <c r="AM88" s="16">
        <v>0.65460730999999994</v>
      </c>
      <c r="AN88" s="16">
        <v>0.65528428399999994</v>
      </c>
      <c r="AO88" s="16">
        <v>0.65596125799999994</v>
      </c>
      <c r="AP88" s="16">
        <v>0.65663823199999993</v>
      </c>
      <c r="AQ88" s="16">
        <v>0.6570908754</v>
      </c>
      <c r="AR88" s="16">
        <v>0.65754351880000006</v>
      </c>
      <c r="AS88" s="16">
        <v>0.65799616220000012</v>
      </c>
      <c r="AT88" s="16">
        <v>0.65844880560000019</v>
      </c>
      <c r="AU88" s="16">
        <v>0.65890144900000003</v>
      </c>
      <c r="AV88" s="16">
        <v>0.65935276500000006</v>
      </c>
      <c r="AW88" s="16">
        <v>0.6598040810000001</v>
      </c>
      <c r="AX88" s="16">
        <v>0.66025539700000013</v>
      </c>
      <c r="AY88" s="16">
        <v>0.66070671300000017</v>
      </c>
      <c r="AZ88" s="16">
        <v>0.66115802899999998</v>
      </c>
      <c r="BA88" s="16">
        <v>0.66172350140000002</v>
      </c>
      <c r="BB88" s="16">
        <v>0.66228897380000007</v>
      </c>
      <c r="BC88" s="16">
        <v>0.66285444620000011</v>
      </c>
      <c r="BD88" s="16">
        <v>0.66341991860000016</v>
      </c>
      <c r="BE88" s="16">
        <v>0.66398539100000009</v>
      </c>
      <c r="BF88" s="16">
        <v>0.66443670700000002</v>
      </c>
      <c r="BG88" s="16">
        <v>0.66488802299999994</v>
      </c>
      <c r="BH88" s="16">
        <v>0.66533933899999986</v>
      </c>
      <c r="BI88" s="16">
        <v>0.66579065499999979</v>
      </c>
      <c r="BJ88" s="16">
        <v>0.66624197099999993</v>
      </c>
    </row>
  </sheetData>
  <hyperlinks>
    <hyperlink ref="A2" r:id="rId1" xr:uid="{00000000-0004-0000-0300-000000000000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048572"/>
  <sheetViews>
    <sheetView topLeftCell="B58" zoomScaleNormal="100" workbookViewId="0">
      <selection activeCell="B87" sqref="B87"/>
    </sheetView>
  </sheetViews>
  <sheetFormatPr defaultColWidth="8.88671875" defaultRowHeight="14.4" x14ac:dyDescent="0.3"/>
  <cols>
    <col min="1" max="1" width="7.33203125" hidden="1" customWidth="1"/>
    <col min="2" max="2" width="23.6640625" bestFit="1" customWidth="1"/>
    <col min="3" max="3" width="10.109375" bestFit="1" customWidth="1"/>
    <col min="4" max="4" width="15.33203125" bestFit="1" customWidth="1"/>
    <col min="5" max="5" width="14.109375" customWidth="1"/>
    <col min="6" max="6" width="21.109375" bestFit="1" customWidth="1"/>
    <col min="44" max="44" width="10.33203125" bestFit="1" customWidth="1"/>
    <col min="49" max="49" width="10.33203125" bestFit="1" customWidth="1"/>
  </cols>
  <sheetData>
    <row r="1" spans="1:49" x14ac:dyDescent="0.3">
      <c r="A1" s="4" t="s">
        <v>0</v>
      </c>
      <c r="B1" s="4" t="s">
        <v>3</v>
      </c>
      <c r="C1" s="4" t="s">
        <v>4</v>
      </c>
      <c r="D1" s="4" t="s">
        <v>1</v>
      </c>
      <c r="E1" s="4" t="s">
        <v>5</v>
      </c>
      <c r="F1" s="4" t="s">
        <v>6</v>
      </c>
      <c r="G1" s="4">
        <v>1971</v>
      </c>
      <c r="H1" s="4">
        <v>1972</v>
      </c>
      <c r="I1" s="4">
        <v>1973</v>
      </c>
      <c r="J1" s="4">
        <v>1974</v>
      </c>
      <c r="K1" s="4">
        <v>1975</v>
      </c>
      <c r="L1" s="4">
        <v>1976</v>
      </c>
      <c r="M1" s="4">
        <v>1977</v>
      </c>
      <c r="N1" s="4">
        <v>1978</v>
      </c>
      <c r="O1" s="4">
        <v>1979</v>
      </c>
      <c r="P1" s="4">
        <v>1980</v>
      </c>
      <c r="Q1" s="4">
        <v>1981</v>
      </c>
      <c r="R1" s="4">
        <v>1982</v>
      </c>
      <c r="S1" s="4">
        <v>1983</v>
      </c>
      <c r="T1" s="4">
        <v>1984</v>
      </c>
      <c r="U1" s="4">
        <v>1985</v>
      </c>
      <c r="V1" s="4">
        <v>1986</v>
      </c>
      <c r="W1" s="4">
        <v>1987</v>
      </c>
      <c r="X1" s="4">
        <v>1988</v>
      </c>
      <c r="Y1" s="4">
        <v>1989</v>
      </c>
      <c r="Z1" s="4">
        <v>1990</v>
      </c>
      <c r="AA1" s="4">
        <v>1991</v>
      </c>
      <c r="AB1" s="4">
        <v>1992</v>
      </c>
      <c r="AC1" s="4">
        <v>1993</v>
      </c>
      <c r="AD1" s="4">
        <v>1994</v>
      </c>
      <c r="AE1" s="4">
        <v>1995</v>
      </c>
      <c r="AF1" s="4">
        <v>1996</v>
      </c>
      <c r="AG1" s="4">
        <v>1997</v>
      </c>
      <c r="AH1" s="4">
        <v>1998</v>
      </c>
      <c r="AI1" s="4">
        <v>1999</v>
      </c>
      <c r="AJ1" s="4">
        <v>2000</v>
      </c>
      <c r="AK1" s="4">
        <v>2001</v>
      </c>
      <c r="AL1" s="4">
        <v>2002</v>
      </c>
      <c r="AM1" s="4">
        <v>2003</v>
      </c>
      <c r="AN1" s="4">
        <v>2004</v>
      </c>
      <c r="AO1" s="4">
        <v>2005</v>
      </c>
      <c r="AP1" s="4">
        <v>2006</v>
      </c>
      <c r="AQ1" s="4">
        <v>2007</v>
      </c>
      <c r="AR1" s="4">
        <v>2008</v>
      </c>
      <c r="AS1" s="4">
        <v>2009</v>
      </c>
      <c r="AT1" s="4">
        <v>2010</v>
      </c>
      <c r="AU1" s="4">
        <v>2011</v>
      </c>
      <c r="AV1" s="4">
        <v>2012</v>
      </c>
      <c r="AW1" s="4">
        <v>2013</v>
      </c>
    </row>
    <row r="2" spans="1:49" s="6" customFormat="1" ht="15.6" x14ac:dyDescent="0.3">
      <c r="A2" s="5" t="s">
        <v>7</v>
      </c>
      <c r="B2" s="5" t="s">
        <v>8</v>
      </c>
      <c r="C2" s="5" t="s">
        <v>9</v>
      </c>
      <c r="D2" s="5"/>
      <c r="E2" s="5"/>
      <c r="F2" s="5" t="s">
        <v>10</v>
      </c>
      <c r="G2" s="5">
        <v>16</v>
      </c>
      <c r="H2" s="5">
        <v>16</v>
      </c>
      <c r="I2" s="5">
        <v>20</v>
      </c>
      <c r="J2" s="5">
        <v>21</v>
      </c>
      <c r="K2" s="5">
        <v>22</v>
      </c>
      <c r="L2" s="5">
        <v>23</v>
      </c>
      <c r="M2" s="5">
        <v>26</v>
      </c>
      <c r="N2" s="5">
        <v>26</v>
      </c>
      <c r="O2" s="5">
        <v>30</v>
      </c>
      <c r="P2" s="5">
        <v>33</v>
      </c>
      <c r="Q2" s="5">
        <v>36</v>
      </c>
      <c r="R2" s="5">
        <v>35</v>
      </c>
      <c r="S2" s="5">
        <v>38</v>
      </c>
      <c r="T2" s="5">
        <v>40</v>
      </c>
      <c r="U2" s="5">
        <v>50</v>
      </c>
      <c r="V2" s="5">
        <v>49</v>
      </c>
      <c r="W2" s="5">
        <v>64</v>
      </c>
      <c r="X2" s="5">
        <v>67</v>
      </c>
      <c r="Y2" s="5">
        <v>64</v>
      </c>
      <c r="Z2" s="5">
        <v>73</v>
      </c>
      <c r="AA2" s="5">
        <v>66</v>
      </c>
      <c r="AB2" s="5">
        <v>51</v>
      </c>
      <c r="AC2" s="5">
        <v>55</v>
      </c>
      <c r="AD2" s="5">
        <v>49</v>
      </c>
      <c r="AE2" s="5">
        <v>50</v>
      </c>
      <c r="AF2" s="5">
        <v>67</v>
      </c>
      <c r="AG2" s="5">
        <v>63</v>
      </c>
      <c r="AH2" s="5">
        <v>67</v>
      </c>
      <c r="AI2" s="5">
        <v>70</v>
      </c>
      <c r="AJ2" s="5">
        <v>77</v>
      </c>
      <c r="AK2" s="5">
        <v>80</v>
      </c>
      <c r="AL2" s="5">
        <v>85</v>
      </c>
      <c r="AM2" s="5">
        <v>93</v>
      </c>
      <c r="AN2" s="5">
        <v>102</v>
      </c>
      <c r="AO2" s="5">
        <v>104</v>
      </c>
      <c r="AP2" s="5">
        <v>104</v>
      </c>
      <c r="AQ2" s="5">
        <v>111</v>
      </c>
      <c r="AR2" s="5">
        <v>119</v>
      </c>
      <c r="AS2" s="5">
        <v>106</v>
      </c>
      <c r="AT2" s="5">
        <v>109</v>
      </c>
      <c r="AU2" s="5">
        <v>137</v>
      </c>
      <c r="AV2" s="5">
        <v>148</v>
      </c>
      <c r="AW2" s="5">
        <v>154</v>
      </c>
    </row>
    <row r="3" spans="1:49" s="6" customFormat="1" ht="15.6" x14ac:dyDescent="0.3">
      <c r="A3" s="5" t="s">
        <v>7</v>
      </c>
      <c r="B3" s="5" t="s">
        <v>8</v>
      </c>
      <c r="C3" s="5" t="s">
        <v>9</v>
      </c>
      <c r="D3" s="5"/>
      <c r="E3" s="5"/>
      <c r="F3" s="5" t="s">
        <v>11</v>
      </c>
      <c r="G3" s="5">
        <v>1.47874306839187E-2</v>
      </c>
      <c r="H3" s="5">
        <v>1.45852324521422E-2</v>
      </c>
      <c r="I3" s="5">
        <v>1.7035775127768299E-2</v>
      </c>
      <c r="J3" s="5">
        <v>1.7632241813602002E-2</v>
      </c>
      <c r="K3" s="5">
        <v>1.7377567140600299E-2</v>
      </c>
      <c r="L3" s="5">
        <v>1.55405405405405E-2</v>
      </c>
      <c r="M3" s="5">
        <v>1.68612191958495E-2</v>
      </c>
      <c r="N3" s="5">
        <v>1.60791589363018E-2</v>
      </c>
      <c r="O3" s="5">
        <v>1.7709563164108599E-2</v>
      </c>
      <c r="P3" s="5">
        <v>1.9186046511627902E-2</v>
      </c>
      <c r="Q3" s="5">
        <v>2.0761245674740501E-2</v>
      </c>
      <c r="R3" s="5">
        <v>2.0022883295194499E-2</v>
      </c>
      <c r="S3" s="5">
        <v>2.11228460255698E-2</v>
      </c>
      <c r="T3" s="5">
        <v>2.2136137244050901E-2</v>
      </c>
      <c r="U3" s="5">
        <v>2.7233115468409601E-2</v>
      </c>
      <c r="V3" s="5">
        <v>2.6189203634420101E-2</v>
      </c>
      <c r="W3" s="5">
        <v>3.18249627051218E-2</v>
      </c>
      <c r="X3" s="5">
        <v>3.2042085126733601E-2</v>
      </c>
      <c r="Y3" s="5">
        <v>2.8920018075011301E-2</v>
      </c>
      <c r="Z3" s="5">
        <v>3.2794249775381902E-2</v>
      </c>
      <c r="AA3" s="5">
        <v>3.00820419325433E-2</v>
      </c>
      <c r="AB3" s="5">
        <v>2.2241604884430902E-2</v>
      </c>
      <c r="AC3" s="5">
        <v>2.3494233233660799E-2</v>
      </c>
      <c r="AD3" s="5">
        <v>2.0416666666666701E-2</v>
      </c>
      <c r="AE3" s="5">
        <v>2.05846027171676E-2</v>
      </c>
      <c r="AF3" s="5">
        <v>2.7016129032258099E-2</v>
      </c>
      <c r="AG3" s="5">
        <v>2.3221525985993401E-2</v>
      </c>
      <c r="AH3" s="5">
        <v>2.3674911660777401E-2</v>
      </c>
      <c r="AI3" s="5">
        <v>2.7944111776447102E-2</v>
      </c>
      <c r="AJ3" s="5">
        <v>2.9937791601866302E-2</v>
      </c>
      <c r="AK3" s="5">
        <v>2.9553010712966399E-2</v>
      </c>
      <c r="AL3" s="5">
        <v>3.0056577086280099E-2</v>
      </c>
      <c r="AM3" s="5">
        <v>2.9951690821256E-2</v>
      </c>
      <c r="AN3" s="5">
        <v>3.2227488151658802E-2</v>
      </c>
      <c r="AO3" s="5">
        <v>3.12876052948255E-2</v>
      </c>
      <c r="AP3" s="5">
        <v>3.3419023136246798E-2</v>
      </c>
      <c r="AQ3" s="5">
        <v>2.9943350418127901E-2</v>
      </c>
      <c r="AR3" s="5">
        <v>3.4623217922606898E-2</v>
      </c>
      <c r="AS3" s="5">
        <v>3.0976037405026299E-2</v>
      </c>
      <c r="AT3" s="5">
        <v>3.2106038291605299E-2</v>
      </c>
      <c r="AU3" s="5">
        <v>3.8613303269447598E-2</v>
      </c>
      <c r="AV3" s="5">
        <v>3.8763750654793101E-2</v>
      </c>
      <c r="AW3" s="5">
        <v>4.1264737406216501E-2</v>
      </c>
    </row>
    <row r="4" spans="1:49" x14ac:dyDescent="0.3">
      <c r="A4" s="4" t="s">
        <v>7</v>
      </c>
      <c r="B4" t="s">
        <v>8</v>
      </c>
      <c r="C4" s="4" t="s">
        <v>9</v>
      </c>
      <c r="D4" s="4" t="s">
        <v>12</v>
      </c>
      <c r="E4" s="7" t="s">
        <v>13</v>
      </c>
      <c r="F4" s="4" t="s">
        <v>14</v>
      </c>
      <c r="G4" s="4">
        <v>0.83</v>
      </c>
      <c r="H4" s="7">
        <f>G4+($AR$4-$G$4)/($AR$1-$G$1)</f>
        <v>0.82907837837837839</v>
      </c>
      <c r="I4" s="7">
        <f t="shared" ref="I4:AW4" si="0">H4+($AR$4-$G$4)/($AR$1-$G$1)</f>
        <v>0.82815675675675682</v>
      </c>
      <c r="J4" s="7">
        <f t="shared" si="0"/>
        <v>0.82723513513513525</v>
      </c>
      <c r="K4" s="7">
        <f t="shared" si="0"/>
        <v>0.82631351351351368</v>
      </c>
      <c r="L4" s="7">
        <f t="shared" si="0"/>
        <v>0.8253918918918921</v>
      </c>
      <c r="M4" s="7">
        <f t="shared" si="0"/>
        <v>0.82447027027027053</v>
      </c>
      <c r="N4" s="7">
        <f t="shared" si="0"/>
        <v>0.82354864864864896</v>
      </c>
      <c r="O4" s="7">
        <f t="shared" si="0"/>
        <v>0.82262702702702739</v>
      </c>
      <c r="P4" s="7">
        <f t="shared" si="0"/>
        <v>0.82170540540540582</v>
      </c>
      <c r="Q4" s="7">
        <f t="shared" si="0"/>
        <v>0.82078378378378425</v>
      </c>
      <c r="R4" s="7">
        <f t="shared" si="0"/>
        <v>0.81986216216216268</v>
      </c>
      <c r="S4" s="7">
        <f t="shared" si="0"/>
        <v>0.81894054054054111</v>
      </c>
      <c r="T4" s="7">
        <f t="shared" si="0"/>
        <v>0.81801891891891954</v>
      </c>
      <c r="U4" s="7">
        <f t="shared" si="0"/>
        <v>0.81709729729729796</v>
      </c>
      <c r="V4" s="7">
        <f t="shared" si="0"/>
        <v>0.81617567567567639</v>
      </c>
      <c r="W4" s="7">
        <f t="shared" si="0"/>
        <v>0.81525405405405482</v>
      </c>
      <c r="X4" s="7">
        <f t="shared" si="0"/>
        <v>0.81433243243243325</v>
      </c>
      <c r="Y4" s="7">
        <f t="shared" si="0"/>
        <v>0.81341081081081168</v>
      </c>
      <c r="Z4" s="7">
        <f t="shared" si="0"/>
        <v>0.81248918918919011</v>
      </c>
      <c r="AA4" s="7">
        <f t="shared" si="0"/>
        <v>0.81156756756756854</v>
      </c>
      <c r="AB4" s="7">
        <f t="shared" si="0"/>
        <v>0.81064594594594697</v>
      </c>
      <c r="AC4" s="7">
        <f t="shared" si="0"/>
        <v>0.8097243243243254</v>
      </c>
      <c r="AD4" s="7">
        <f t="shared" si="0"/>
        <v>0.80880270270270382</v>
      </c>
      <c r="AE4" s="7">
        <f t="shared" si="0"/>
        <v>0.80788108108108225</v>
      </c>
      <c r="AF4" s="7">
        <f t="shared" si="0"/>
        <v>0.80695945945946068</v>
      </c>
      <c r="AG4" s="7">
        <f t="shared" si="0"/>
        <v>0.80603783783783911</v>
      </c>
      <c r="AH4" s="7">
        <f t="shared" si="0"/>
        <v>0.80511621621621754</v>
      </c>
      <c r="AI4" s="7">
        <f t="shared" si="0"/>
        <v>0.80419459459459597</v>
      </c>
      <c r="AJ4" s="7">
        <f t="shared" si="0"/>
        <v>0.8032729729729744</v>
      </c>
      <c r="AK4" s="7">
        <f t="shared" si="0"/>
        <v>0.80235135135135283</v>
      </c>
      <c r="AL4" s="7">
        <f t="shared" si="0"/>
        <v>0.80142972972973126</v>
      </c>
      <c r="AM4" s="7">
        <f t="shared" si="0"/>
        <v>0.80050810810810968</v>
      </c>
      <c r="AN4" s="7">
        <f t="shared" si="0"/>
        <v>0.79958648648648811</v>
      </c>
      <c r="AO4" s="7">
        <f t="shared" si="0"/>
        <v>0.79866486486486654</v>
      </c>
      <c r="AP4" s="7">
        <f t="shared" si="0"/>
        <v>0.79774324324324497</v>
      </c>
      <c r="AQ4" s="7">
        <f t="shared" si="0"/>
        <v>0.7968216216216234</v>
      </c>
      <c r="AR4" s="4">
        <v>0.79590000000000005</v>
      </c>
      <c r="AS4" s="7">
        <f t="shared" si="0"/>
        <v>0.79497837837837848</v>
      </c>
      <c r="AT4" s="7">
        <f t="shared" si="0"/>
        <v>0.79405675675675691</v>
      </c>
      <c r="AU4" s="7">
        <f t="shared" si="0"/>
        <v>0.79313513513513534</v>
      </c>
      <c r="AV4" s="7">
        <f t="shared" si="0"/>
        <v>0.79221351351351377</v>
      </c>
      <c r="AW4" s="7">
        <f t="shared" si="0"/>
        <v>0.7912918918918922</v>
      </c>
    </row>
    <row r="5" spans="1:49" x14ac:dyDescent="0.3">
      <c r="A5" s="4" t="s">
        <v>7</v>
      </c>
      <c r="B5" t="s">
        <v>8</v>
      </c>
      <c r="C5" s="4" t="s">
        <v>9</v>
      </c>
      <c r="D5" s="4" t="s">
        <v>12</v>
      </c>
      <c r="E5" s="7" t="s">
        <v>13</v>
      </c>
      <c r="F5" s="4" t="s">
        <v>15</v>
      </c>
      <c r="G5" s="8">
        <f t="shared" ref="G5:AG5" si="1">H5-($AL$5-$AI$5)/($AL$1-$AI$1)</f>
        <v>0.81666666666666765</v>
      </c>
      <c r="H5" s="8">
        <f t="shared" si="1"/>
        <v>0.82000000000000095</v>
      </c>
      <c r="I5" s="8">
        <f t="shared" si="1"/>
        <v>0.82333333333333425</v>
      </c>
      <c r="J5" s="8">
        <f t="shared" si="1"/>
        <v>0.82666666666666755</v>
      </c>
      <c r="K5" s="8">
        <f t="shared" si="1"/>
        <v>0.83000000000000085</v>
      </c>
      <c r="L5" s="8">
        <f t="shared" si="1"/>
        <v>0.83333333333333415</v>
      </c>
      <c r="M5" s="8">
        <f t="shared" si="1"/>
        <v>0.83666666666666745</v>
      </c>
      <c r="N5" s="8">
        <f t="shared" si="1"/>
        <v>0.84000000000000075</v>
      </c>
      <c r="O5" s="8">
        <f t="shared" si="1"/>
        <v>0.84333333333333405</v>
      </c>
      <c r="P5" s="8">
        <f t="shared" si="1"/>
        <v>0.84666666666666734</v>
      </c>
      <c r="Q5" s="8">
        <f t="shared" si="1"/>
        <v>0.85000000000000064</v>
      </c>
      <c r="R5" s="8">
        <f t="shared" si="1"/>
        <v>0.85333333333333394</v>
      </c>
      <c r="S5" s="8">
        <f t="shared" si="1"/>
        <v>0.85666666666666724</v>
      </c>
      <c r="T5" s="8">
        <f t="shared" si="1"/>
        <v>0.86000000000000054</v>
      </c>
      <c r="U5" s="8">
        <f t="shared" si="1"/>
        <v>0.86333333333333384</v>
      </c>
      <c r="V5" s="8">
        <f t="shared" si="1"/>
        <v>0.86666666666666714</v>
      </c>
      <c r="W5" s="8">
        <f t="shared" si="1"/>
        <v>0.87000000000000044</v>
      </c>
      <c r="X5" s="8">
        <f t="shared" si="1"/>
        <v>0.87333333333333374</v>
      </c>
      <c r="Y5" s="8">
        <f t="shared" si="1"/>
        <v>0.87666666666666704</v>
      </c>
      <c r="Z5" s="8">
        <f t="shared" si="1"/>
        <v>0.88000000000000034</v>
      </c>
      <c r="AA5" s="8">
        <f t="shared" si="1"/>
        <v>0.88333333333333364</v>
      </c>
      <c r="AB5" s="8">
        <f t="shared" si="1"/>
        <v>0.88666666666666694</v>
      </c>
      <c r="AC5" s="8">
        <f t="shared" si="1"/>
        <v>0.89000000000000024</v>
      </c>
      <c r="AD5" s="8">
        <f t="shared" si="1"/>
        <v>0.89333333333333353</v>
      </c>
      <c r="AE5" s="8">
        <f t="shared" si="1"/>
        <v>0.89666666666666683</v>
      </c>
      <c r="AF5" s="8">
        <f t="shared" si="1"/>
        <v>0.90000000000000013</v>
      </c>
      <c r="AG5" s="8">
        <f t="shared" si="1"/>
        <v>0.90333333333333343</v>
      </c>
      <c r="AH5" s="8">
        <f>AI5-($AL$5-$AI$5)/($AL$1-$AI$1)</f>
        <v>0.90666666666666673</v>
      </c>
      <c r="AI5" s="8">
        <v>0.91</v>
      </c>
      <c r="AJ5" s="8">
        <f>AI5+($AL$5-$AI$5)/($AL$1-$AI$1)</f>
        <v>0.91333333333333333</v>
      </c>
      <c r="AK5" s="8">
        <f>AJ5+($AL$5-$AI$5)/($AL$1-$AI$1)</f>
        <v>0.91666666666666663</v>
      </c>
      <c r="AL5" s="8">
        <v>0.92</v>
      </c>
      <c r="AM5" s="8">
        <f>AL5+($AQ$5-$AL$5)/($AQ$1-$AL$1)</f>
        <v>0.92200000000000004</v>
      </c>
      <c r="AN5" s="8">
        <f>AM5+($AQ$5-$AL$5)/($AQ$1-$AL$1)</f>
        <v>0.92400000000000004</v>
      </c>
      <c r="AO5" s="8">
        <f>AN5+($AQ$5-$AL$5)/($AQ$1-$AL$1)</f>
        <v>0.92600000000000005</v>
      </c>
      <c r="AP5" s="8">
        <f>AO5+($AQ$5-$AL$5)/($AQ$1-$AL$1)</f>
        <v>0.92800000000000005</v>
      </c>
      <c r="AQ5" s="8">
        <v>0.93</v>
      </c>
      <c r="AR5" s="8">
        <f>AQ5+($AU$5-$AQ$5)/($AU$1-$AQ$1)</f>
        <v>0.93500000000000005</v>
      </c>
      <c r="AS5" s="8">
        <f>AR5+($AU$5-$AQ$5)/($AU$1-$AQ$1)</f>
        <v>0.94000000000000006</v>
      </c>
      <c r="AT5" s="8">
        <f>AS5+($AU$5-$AQ$5)/($AU$1-$AQ$1)</f>
        <v>0.94500000000000006</v>
      </c>
      <c r="AU5" s="8">
        <v>0.95</v>
      </c>
      <c r="AV5" s="8">
        <f>AU5</f>
        <v>0.95</v>
      </c>
      <c r="AW5" s="8">
        <f>AV5</f>
        <v>0.95</v>
      </c>
    </row>
    <row r="6" spans="1:49" x14ac:dyDescent="0.3">
      <c r="A6" s="4" t="s">
        <v>7</v>
      </c>
      <c r="B6" t="s">
        <v>8</v>
      </c>
      <c r="C6" s="4" t="s">
        <v>9</v>
      </c>
      <c r="D6" s="4" t="s">
        <v>12</v>
      </c>
      <c r="E6" s="7" t="s">
        <v>13</v>
      </c>
      <c r="F6" s="4" t="s">
        <v>16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 s="4">
        <v>1</v>
      </c>
      <c r="AS6">
        <v>1</v>
      </c>
      <c r="AT6">
        <v>1</v>
      </c>
      <c r="AU6">
        <v>1</v>
      </c>
      <c r="AV6">
        <v>1</v>
      </c>
      <c r="AW6">
        <v>1</v>
      </c>
    </row>
    <row r="7" spans="1:49" x14ac:dyDescent="0.3">
      <c r="A7" s="4" t="s">
        <v>7</v>
      </c>
      <c r="B7" t="s">
        <v>8</v>
      </c>
      <c r="C7" s="4" t="s">
        <v>9</v>
      </c>
      <c r="D7" s="4" t="s">
        <v>17</v>
      </c>
      <c r="E7" s="7" t="s">
        <v>18</v>
      </c>
      <c r="F7" s="4" t="s">
        <v>14</v>
      </c>
      <c r="G7" s="4">
        <v>0.05</v>
      </c>
      <c r="H7" s="7">
        <f>G7+($AR$7-$G$7)/($AR$1-$G$1)</f>
        <v>5.1416216216216219E-2</v>
      </c>
      <c r="I7" s="7">
        <f t="shared" ref="I7:AW7" si="2">H7+($AR$7-$G$7)/($AR$1-$G$1)</f>
        <v>5.2832432432432436E-2</v>
      </c>
      <c r="J7" s="7">
        <f t="shared" si="2"/>
        <v>5.4248648648648652E-2</v>
      </c>
      <c r="K7" s="7">
        <f t="shared" si="2"/>
        <v>5.5664864864864869E-2</v>
      </c>
      <c r="L7" s="7">
        <f t="shared" si="2"/>
        <v>5.7081081081081085E-2</v>
      </c>
      <c r="M7" s="7">
        <f t="shared" si="2"/>
        <v>5.8497297297297302E-2</v>
      </c>
      <c r="N7" s="7">
        <f t="shared" si="2"/>
        <v>5.9913513513513518E-2</v>
      </c>
      <c r="O7" s="7">
        <f t="shared" si="2"/>
        <v>6.1329729729729734E-2</v>
      </c>
      <c r="P7" s="7">
        <f t="shared" si="2"/>
        <v>6.2745945945945944E-2</v>
      </c>
      <c r="Q7" s="7">
        <f t="shared" si="2"/>
        <v>6.4162162162162154E-2</v>
      </c>
      <c r="R7" s="7">
        <f t="shared" si="2"/>
        <v>6.5578378378378363E-2</v>
      </c>
      <c r="S7" s="7">
        <f t="shared" si="2"/>
        <v>6.6994594594594573E-2</v>
      </c>
      <c r="T7" s="7">
        <f t="shared" si="2"/>
        <v>6.8410810810810782E-2</v>
      </c>
      <c r="U7" s="7">
        <f t="shared" si="2"/>
        <v>6.9827027027026992E-2</v>
      </c>
      <c r="V7" s="7">
        <f t="shared" si="2"/>
        <v>7.1243243243243201E-2</v>
      </c>
      <c r="W7" s="7">
        <f t="shared" si="2"/>
        <v>7.2659459459459411E-2</v>
      </c>
      <c r="X7" s="7">
        <f t="shared" si="2"/>
        <v>7.407567567567562E-2</v>
      </c>
      <c r="Y7" s="7">
        <f t="shared" si="2"/>
        <v>7.549189189189183E-2</v>
      </c>
      <c r="Z7" s="7">
        <f t="shared" si="2"/>
        <v>7.6908108108108039E-2</v>
      </c>
      <c r="AA7" s="7">
        <f t="shared" si="2"/>
        <v>7.8324324324324249E-2</v>
      </c>
      <c r="AB7" s="7">
        <f t="shared" si="2"/>
        <v>7.9740540540540458E-2</v>
      </c>
      <c r="AC7" s="7">
        <f t="shared" si="2"/>
        <v>8.1156756756756668E-2</v>
      </c>
      <c r="AD7" s="7">
        <f t="shared" si="2"/>
        <v>8.2572972972972877E-2</v>
      </c>
      <c r="AE7" s="7">
        <f t="shared" si="2"/>
        <v>8.3989189189189087E-2</v>
      </c>
      <c r="AF7" s="7">
        <f t="shared" si="2"/>
        <v>8.5405405405405296E-2</v>
      </c>
      <c r="AG7" s="7">
        <f t="shared" si="2"/>
        <v>8.6821621621621506E-2</v>
      </c>
      <c r="AH7" s="7">
        <f t="shared" si="2"/>
        <v>8.8237837837837715E-2</v>
      </c>
      <c r="AI7" s="7">
        <f t="shared" si="2"/>
        <v>8.9654054054053925E-2</v>
      </c>
      <c r="AJ7" s="7">
        <f t="shared" si="2"/>
        <v>9.1070270270270134E-2</v>
      </c>
      <c r="AK7" s="7">
        <f t="shared" si="2"/>
        <v>9.2486486486486344E-2</v>
      </c>
      <c r="AL7" s="7">
        <f t="shared" si="2"/>
        <v>9.3902702702702553E-2</v>
      </c>
      <c r="AM7" s="7">
        <f t="shared" si="2"/>
        <v>9.5318918918918763E-2</v>
      </c>
      <c r="AN7" s="7">
        <f t="shared" si="2"/>
        <v>9.6735135135134973E-2</v>
      </c>
      <c r="AO7" s="7">
        <f t="shared" si="2"/>
        <v>9.8151351351351182E-2</v>
      </c>
      <c r="AP7" s="7">
        <f t="shared" si="2"/>
        <v>9.9567567567567392E-2</v>
      </c>
      <c r="AQ7" s="7">
        <f t="shared" si="2"/>
        <v>0.1009837837837836</v>
      </c>
      <c r="AR7" s="4">
        <f>0.0587+0.0437</f>
        <v>0.1024</v>
      </c>
      <c r="AS7" s="7">
        <f t="shared" si="2"/>
        <v>0.10381621621621621</v>
      </c>
      <c r="AT7" s="7">
        <f t="shared" si="2"/>
        <v>0.10523243243243242</v>
      </c>
      <c r="AU7" s="7">
        <f t="shared" si="2"/>
        <v>0.10664864864864863</v>
      </c>
      <c r="AV7" s="7">
        <f t="shared" si="2"/>
        <v>0.10806486486486484</v>
      </c>
      <c r="AW7" s="7">
        <f t="shared" si="2"/>
        <v>0.10948108108108105</v>
      </c>
    </row>
    <row r="8" spans="1:49" x14ac:dyDescent="0.3">
      <c r="A8" s="4" t="s">
        <v>7</v>
      </c>
      <c r="B8" t="s">
        <v>8</v>
      </c>
      <c r="C8" s="4" t="s">
        <v>9</v>
      </c>
      <c r="D8" s="4" t="s">
        <v>17</v>
      </c>
      <c r="E8" s="7" t="s">
        <v>18</v>
      </c>
      <c r="F8" s="4" t="s">
        <v>15</v>
      </c>
      <c r="G8" s="4">
        <v>2.9704224460067142E-2</v>
      </c>
      <c r="H8" s="4">
        <v>2.987157220350414E-2</v>
      </c>
      <c r="I8" s="4">
        <v>3.0038919946941137E-2</v>
      </c>
      <c r="J8" s="4">
        <v>3.0206267690378135E-2</v>
      </c>
      <c r="K8" s="4">
        <v>3.0373615433815133E-2</v>
      </c>
      <c r="L8" s="4">
        <v>3.054096317725213E-2</v>
      </c>
      <c r="M8" s="4">
        <v>3.0708310920689128E-2</v>
      </c>
      <c r="N8" s="4">
        <v>3.0875658664126126E-2</v>
      </c>
      <c r="O8" s="4">
        <v>3.1043006407563124E-2</v>
      </c>
      <c r="P8" s="4">
        <v>3.1210354151000121E-2</v>
      </c>
      <c r="Q8" s="4">
        <v>3.1377701894437122E-2</v>
      </c>
      <c r="R8" s="4">
        <v>3.153459040390931E-2</v>
      </c>
      <c r="S8" s="4">
        <v>3.1691478913381498E-2</v>
      </c>
      <c r="T8" s="4">
        <v>3.1848367422853685E-2</v>
      </c>
      <c r="U8" s="4">
        <v>3.2005255932325873E-2</v>
      </c>
      <c r="V8" s="4">
        <v>3.216214444179806E-2</v>
      </c>
      <c r="W8" s="4">
        <v>3.2319032951270248E-2</v>
      </c>
      <c r="X8" s="4">
        <v>3.2475921460742435E-2</v>
      </c>
      <c r="Y8" s="4">
        <v>3.2632809970214623E-2</v>
      </c>
      <c r="Z8" s="4">
        <v>3.278969847968681E-2</v>
      </c>
      <c r="AA8" s="4">
        <v>3.2946586989158998E-2</v>
      </c>
      <c r="AB8" s="4">
        <v>3.3103475498631185E-2</v>
      </c>
      <c r="AC8" s="4">
        <v>3.3260364008103373E-2</v>
      </c>
      <c r="AD8" s="4">
        <v>3.3417252517575532E-2</v>
      </c>
      <c r="AE8" s="4">
        <v>3.4794129489778801E-2</v>
      </c>
      <c r="AF8" s="4">
        <v>3.6171006461982069E-2</v>
      </c>
      <c r="AG8" s="4">
        <v>3.7547883434185338E-2</v>
      </c>
      <c r="AH8" s="4">
        <v>3.8924760406388606E-2</v>
      </c>
      <c r="AI8" s="4">
        <v>4.0301637378591874E-2</v>
      </c>
      <c r="AJ8" s="4">
        <v>4.1678514350795143E-2</v>
      </c>
      <c r="AK8" s="4">
        <v>4.3055391322998411E-2</v>
      </c>
      <c r="AL8" s="4">
        <v>4.443226829520168E-2</v>
      </c>
      <c r="AM8" s="4">
        <v>4.5809145267404948E-2</v>
      </c>
      <c r="AN8" s="4">
        <v>4.7186022239608216E-2</v>
      </c>
      <c r="AO8" s="4">
        <v>4.8562899211811485E-2</v>
      </c>
      <c r="AP8" s="4">
        <v>4.9939776184014753E-2</v>
      </c>
      <c r="AQ8" s="4">
        <v>5.1316653156218021E-2</v>
      </c>
      <c r="AR8" s="4">
        <v>5.269353012842129E-2</v>
      </c>
      <c r="AS8" s="4">
        <v>5.4070407100624558E-2</v>
      </c>
      <c r="AT8" s="4">
        <v>5.5447284072827827E-2</v>
      </c>
      <c r="AU8" s="4">
        <v>5.6824161045031095E-2</v>
      </c>
      <c r="AV8" s="4">
        <v>5.8201038017234363E-2</v>
      </c>
      <c r="AW8" s="4">
        <v>5.9577914989437569E-2</v>
      </c>
    </row>
    <row r="9" spans="1:49" x14ac:dyDescent="0.3">
      <c r="A9" s="4" t="s">
        <v>7</v>
      </c>
      <c r="B9" t="s">
        <v>8</v>
      </c>
      <c r="C9" s="4" t="s">
        <v>9</v>
      </c>
      <c r="D9" s="4" t="s">
        <v>17</v>
      </c>
      <c r="E9" s="7" t="s">
        <v>18</v>
      </c>
      <c r="F9" s="4" t="s">
        <v>16</v>
      </c>
      <c r="G9" s="4">
        <v>0.13300399011970354</v>
      </c>
      <c r="H9" s="4">
        <v>0.13300399011970354</v>
      </c>
      <c r="I9" s="4">
        <v>0.13300399011970354</v>
      </c>
      <c r="J9" s="4">
        <v>0.13300399011970354</v>
      </c>
      <c r="K9" s="4">
        <v>0.13300399011970354</v>
      </c>
      <c r="L9" s="4">
        <v>0.13300399011970354</v>
      </c>
      <c r="M9" s="4">
        <v>0.13300399011970354</v>
      </c>
      <c r="N9" s="4">
        <v>0.13300399011970354</v>
      </c>
      <c r="O9" s="4">
        <v>0.13300399011970354</v>
      </c>
      <c r="P9" s="4">
        <v>0.13300399011970354</v>
      </c>
      <c r="Q9" s="4">
        <v>0.13300399011970354</v>
      </c>
      <c r="R9" s="4">
        <v>0.13300399011970354</v>
      </c>
      <c r="S9" s="4">
        <v>0.13300399011970354</v>
      </c>
      <c r="T9" s="4">
        <v>0.13300399011970354</v>
      </c>
      <c r="U9" s="4">
        <v>0.13300399011970354</v>
      </c>
      <c r="V9" s="4">
        <v>0.13300399011970354</v>
      </c>
      <c r="W9" s="4">
        <v>0.13300399011970354</v>
      </c>
      <c r="X9" s="4">
        <v>0.13300399011970354</v>
      </c>
      <c r="Y9" s="4">
        <v>0.13300399011970354</v>
      </c>
      <c r="Z9" s="4">
        <v>0.13300399011970354</v>
      </c>
      <c r="AA9" s="4">
        <v>0.13300399011970354</v>
      </c>
      <c r="AB9" s="4">
        <v>0.13300399011970354</v>
      </c>
      <c r="AC9" s="4">
        <v>0.13300399011970354</v>
      </c>
      <c r="AD9" s="4">
        <v>0.13300399011970354</v>
      </c>
      <c r="AE9" s="4">
        <v>0.13300399011970354</v>
      </c>
      <c r="AF9" s="4">
        <v>0.13300399011970354</v>
      </c>
      <c r="AG9" s="4">
        <v>0.13300399011970354</v>
      </c>
      <c r="AH9" s="4">
        <v>0.13300399011970354</v>
      </c>
      <c r="AI9" s="4">
        <v>0.13300399011970354</v>
      </c>
      <c r="AJ9" s="4">
        <v>0.13300399011970354</v>
      </c>
      <c r="AK9" s="4">
        <v>0.13300399011970354</v>
      </c>
      <c r="AL9" s="4">
        <v>0.13300399011970354</v>
      </c>
      <c r="AM9" s="4">
        <v>0.13300399011970354</v>
      </c>
      <c r="AN9" s="4">
        <v>0.13300399011970354</v>
      </c>
      <c r="AO9" s="4">
        <v>0.13300399011970354</v>
      </c>
      <c r="AP9" s="4">
        <v>0.13300399011970354</v>
      </c>
      <c r="AQ9" s="4">
        <v>0.13300399011970354</v>
      </c>
      <c r="AR9" s="4">
        <v>0.13300399011970354</v>
      </c>
      <c r="AS9" s="4">
        <v>0.13300399011970354</v>
      </c>
      <c r="AT9" s="4">
        <v>0.13300399011970354</v>
      </c>
      <c r="AU9" s="4">
        <v>0.13300399011970354</v>
      </c>
      <c r="AV9" s="4">
        <v>0.13300399011970354</v>
      </c>
      <c r="AW9" s="4">
        <v>0.13300399011970354</v>
      </c>
    </row>
    <row r="10" spans="1:49" x14ac:dyDescent="0.3">
      <c r="A10" s="4" t="s">
        <v>7</v>
      </c>
      <c r="B10" t="s">
        <v>8</v>
      </c>
      <c r="C10" s="4" t="s">
        <v>9</v>
      </c>
      <c r="D10" s="4" t="s">
        <v>19</v>
      </c>
      <c r="E10" s="7" t="s">
        <v>20</v>
      </c>
      <c r="F10" s="4" t="s">
        <v>14</v>
      </c>
      <c r="G10" s="4">
        <v>0.01</v>
      </c>
      <c r="H10" s="7">
        <f>G10+($AR$10-$G$10)/($AR$1-$G$1)</f>
        <v>1.0816216216216217E-2</v>
      </c>
      <c r="I10" s="7">
        <f t="shared" ref="I10:AW10" si="3">H10+($AR$10-$G$10)/($AR$1-$G$1)</f>
        <v>1.1632432432432433E-2</v>
      </c>
      <c r="J10" s="7">
        <f t="shared" si="3"/>
        <v>1.244864864864865E-2</v>
      </c>
      <c r="K10" s="7">
        <f t="shared" si="3"/>
        <v>1.3264864864864867E-2</v>
      </c>
      <c r="L10" s="7">
        <f t="shared" si="3"/>
        <v>1.4081081081081083E-2</v>
      </c>
      <c r="M10" s="7">
        <f t="shared" si="3"/>
        <v>1.48972972972973E-2</v>
      </c>
      <c r="N10" s="7">
        <f t="shared" si="3"/>
        <v>1.5713513513513515E-2</v>
      </c>
      <c r="O10" s="7">
        <f t="shared" si="3"/>
        <v>1.6529729729729731E-2</v>
      </c>
      <c r="P10" s="7">
        <f t="shared" si="3"/>
        <v>1.7345945945945948E-2</v>
      </c>
      <c r="Q10" s="7">
        <f t="shared" si="3"/>
        <v>1.8162162162162165E-2</v>
      </c>
      <c r="R10" s="7">
        <f t="shared" si="3"/>
        <v>1.8978378378378381E-2</v>
      </c>
      <c r="S10" s="7">
        <f t="shared" si="3"/>
        <v>1.9794594594594598E-2</v>
      </c>
      <c r="T10" s="7">
        <f t="shared" si="3"/>
        <v>2.0610810810810815E-2</v>
      </c>
      <c r="U10" s="7">
        <f t="shared" si="3"/>
        <v>2.1427027027027031E-2</v>
      </c>
      <c r="V10" s="7">
        <f t="shared" si="3"/>
        <v>2.2243243243243248E-2</v>
      </c>
      <c r="W10" s="7">
        <f t="shared" si="3"/>
        <v>2.3059459459459464E-2</v>
      </c>
      <c r="X10" s="7">
        <f t="shared" si="3"/>
        <v>2.3875675675675681E-2</v>
      </c>
      <c r="Y10" s="7">
        <f t="shared" si="3"/>
        <v>2.4691891891891898E-2</v>
      </c>
      <c r="Z10" s="7">
        <f t="shared" si="3"/>
        <v>2.5508108108108114E-2</v>
      </c>
      <c r="AA10" s="7">
        <f t="shared" si="3"/>
        <v>2.6324324324324331E-2</v>
      </c>
      <c r="AB10" s="7">
        <f t="shared" si="3"/>
        <v>2.7140540540540548E-2</v>
      </c>
      <c r="AC10" s="7">
        <f t="shared" si="3"/>
        <v>2.7956756756756764E-2</v>
      </c>
      <c r="AD10" s="7">
        <f t="shared" si="3"/>
        <v>2.8772972972972981E-2</v>
      </c>
      <c r="AE10" s="7">
        <f t="shared" si="3"/>
        <v>2.9589189189189197E-2</v>
      </c>
      <c r="AF10" s="7">
        <f t="shared" si="3"/>
        <v>3.0405405405405414E-2</v>
      </c>
      <c r="AG10" s="7">
        <f t="shared" si="3"/>
        <v>3.1221621621621631E-2</v>
      </c>
      <c r="AH10" s="7">
        <f t="shared" si="3"/>
        <v>3.2037837837837847E-2</v>
      </c>
      <c r="AI10" s="7">
        <f t="shared" si="3"/>
        <v>3.285405405405406E-2</v>
      </c>
      <c r="AJ10" s="7">
        <f t="shared" si="3"/>
        <v>3.3670270270270274E-2</v>
      </c>
      <c r="AK10" s="7">
        <f t="shared" si="3"/>
        <v>3.4486486486486487E-2</v>
      </c>
      <c r="AL10" s="7">
        <f t="shared" si="3"/>
        <v>3.53027027027027E-2</v>
      </c>
      <c r="AM10" s="7">
        <f t="shared" si="3"/>
        <v>3.6118918918918913E-2</v>
      </c>
      <c r="AN10" s="7">
        <f t="shared" si="3"/>
        <v>3.6935135135135126E-2</v>
      </c>
      <c r="AO10" s="7">
        <f t="shared" si="3"/>
        <v>3.7751351351351339E-2</v>
      </c>
      <c r="AP10" s="7">
        <f t="shared" si="3"/>
        <v>3.8567567567567553E-2</v>
      </c>
      <c r="AQ10" s="7">
        <f t="shared" si="3"/>
        <v>3.9383783783783766E-2</v>
      </c>
      <c r="AR10" s="4">
        <v>4.02E-2</v>
      </c>
      <c r="AS10" s="7">
        <f t="shared" si="3"/>
        <v>4.1016216216216213E-2</v>
      </c>
      <c r="AT10" s="7">
        <f t="shared" si="3"/>
        <v>4.1832432432432426E-2</v>
      </c>
      <c r="AU10" s="7">
        <f t="shared" si="3"/>
        <v>4.2648648648648639E-2</v>
      </c>
      <c r="AV10" s="7">
        <f t="shared" si="3"/>
        <v>4.3464864864864852E-2</v>
      </c>
      <c r="AW10" s="7">
        <f t="shared" si="3"/>
        <v>4.4281081081081065E-2</v>
      </c>
    </row>
    <row r="11" spans="1:49" x14ac:dyDescent="0.3">
      <c r="A11" s="4" t="s">
        <v>7</v>
      </c>
      <c r="B11" t="s">
        <v>8</v>
      </c>
      <c r="C11" s="4" t="s">
        <v>9</v>
      </c>
      <c r="D11" s="4" t="s">
        <v>19</v>
      </c>
      <c r="E11" s="7" t="s">
        <v>20</v>
      </c>
      <c r="F11" s="4" t="s">
        <v>15</v>
      </c>
      <c r="G11" s="4">
        <v>2.5000000000000001E-2</v>
      </c>
      <c r="H11" s="7">
        <f>G11+($AW$11-$G$11)/($AW$1-$G$1)</f>
        <v>2.6190476190476191E-2</v>
      </c>
      <c r="I11" s="7">
        <f t="shared" ref="I11:AV11" si="4">H11+($AW$11-$G$11)/($AW$1-$G$1)</f>
        <v>2.7380952380952381E-2</v>
      </c>
      <c r="J11" s="7">
        <f t="shared" si="4"/>
        <v>2.8571428571428571E-2</v>
      </c>
      <c r="K11" s="7">
        <f t="shared" si="4"/>
        <v>2.976190476190476E-2</v>
      </c>
      <c r="L11" s="7">
        <f t="shared" si="4"/>
        <v>3.095238095238095E-2</v>
      </c>
      <c r="M11" s="7">
        <f t="shared" si="4"/>
        <v>3.214285714285714E-2</v>
      </c>
      <c r="N11" s="7">
        <f t="shared" si="4"/>
        <v>3.3333333333333333E-2</v>
      </c>
      <c r="O11" s="7">
        <f t="shared" si="4"/>
        <v>3.4523809523809526E-2</v>
      </c>
      <c r="P11" s="7">
        <f t="shared" si="4"/>
        <v>3.5714285714285719E-2</v>
      </c>
      <c r="Q11" s="7">
        <f t="shared" si="4"/>
        <v>3.6904761904761912E-2</v>
      </c>
      <c r="R11" s="7">
        <f t="shared" si="4"/>
        <v>3.8095238095238106E-2</v>
      </c>
      <c r="S11" s="7">
        <f t="shared" si="4"/>
        <v>3.9285714285714299E-2</v>
      </c>
      <c r="T11" s="7">
        <f t="shared" si="4"/>
        <v>4.0476190476190492E-2</v>
      </c>
      <c r="U11" s="7">
        <f t="shared" si="4"/>
        <v>4.1666666666666685E-2</v>
      </c>
      <c r="V11" s="7">
        <f t="shared" si="4"/>
        <v>4.2857142857142878E-2</v>
      </c>
      <c r="W11" s="7">
        <f t="shared" si="4"/>
        <v>4.4047619047619072E-2</v>
      </c>
      <c r="X11" s="7">
        <f t="shared" si="4"/>
        <v>4.5238095238095265E-2</v>
      </c>
      <c r="Y11" s="7">
        <f t="shared" si="4"/>
        <v>4.6428571428571458E-2</v>
      </c>
      <c r="Z11" s="7">
        <f t="shared" si="4"/>
        <v>4.7619047619047651E-2</v>
      </c>
      <c r="AA11" s="7">
        <f t="shared" si="4"/>
        <v>4.8809523809523844E-2</v>
      </c>
      <c r="AB11" s="7">
        <f t="shared" si="4"/>
        <v>5.0000000000000037E-2</v>
      </c>
      <c r="AC11" s="7">
        <f t="shared" si="4"/>
        <v>5.1190476190476231E-2</v>
      </c>
      <c r="AD11" s="7">
        <f t="shared" si="4"/>
        <v>5.2380952380952424E-2</v>
      </c>
      <c r="AE11" s="7">
        <f t="shared" si="4"/>
        <v>5.3571428571428617E-2</v>
      </c>
      <c r="AF11" s="7">
        <f t="shared" si="4"/>
        <v>5.476190476190481E-2</v>
      </c>
      <c r="AG11" s="7">
        <f t="shared" si="4"/>
        <v>5.5952380952381003E-2</v>
      </c>
      <c r="AH11" s="7">
        <f t="shared" si="4"/>
        <v>5.7142857142857197E-2</v>
      </c>
      <c r="AI11" s="7">
        <f t="shared" si="4"/>
        <v>5.833333333333339E-2</v>
      </c>
      <c r="AJ11" s="7">
        <f t="shared" si="4"/>
        <v>5.9523809523809583E-2</v>
      </c>
      <c r="AK11" s="7">
        <f t="shared" si="4"/>
        <v>6.0714285714285776E-2</v>
      </c>
      <c r="AL11" s="7">
        <f t="shared" si="4"/>
        <v>6.1904761904761969E-2</v>
      </c>
      <c r="AM11" s="7">
        <f t="shared" si="4"/>
        <v>6.3095238095238163E-2</v>
      </c>
      <c r="AN11" s="7">
        <f t="shared" si="4"/>
        <v>6.4285714285714349E-2</v>
      </c>
      <c r="AO11" s="7">
        <f t="shared" si="4"/>
        <v>6.5476190476190535E-2</v>
      </c>
      <c r="AP11" s="7">
        <f t="shared" si="4"/>
        <v>6.6666666666666721E-2</v>
      </c>
      <c r="AQ11" s="7">
        <f t="shared" si="4"/>
        <v>6.7857142857142907E-2</v>
      </c>
      <c r="AR11" s="7">
        <f t="shared" si="4"/>
        <v>6.9047619047619094E-2</v>
      </c>
      <c r="AS11" s="7">
        <f t="shared" si="4"/>
        <v>7.023809523809528E-2</v>
      </c>
      <c r="AT11" s="7">
        <f t="shared" si="4"/>
        <v>7.1428571428571466E-2</v>
      </c>
      <c r="AU11" s="7">
        <f t="shared" si="4"/>
        <v>7.2619047619047652E-2</v>
      </c>
      <c r="AV11" s="7">
        <f t="shared" si="4"/>
        <v>7.3809523809523839E-2</v>
      </c>
      <c r="AW11" s="4">
        <v>7.4999999999999997E-2</v>
      </c>
    </row>
    <row r="12" spans="1:49" x14ac:dyDescent="0.3">
      <c r="A12" s="4" t="s">
        <v>7</v>
      </c>
      <c r="B12" t="s">
        <v>8</v>
      </c>
      <c r="C12" s="4" t="s">
        <v>9</v>
      </c>
      <c r="D12" s="4" t="s">
        <v>19</v>
      </c>
      <c r="E12" s="7" t="s">
        <v>20</v>
      </c>
      <c r="F12" s="4" t="s">
        <v>16</v>
      </c>
      <c r="G12" s="4">
        <v>1</v>
      </c>
      <c r="H12" s="7">
        <v>1</v>
      </c>
      <c r="I12" s="7">
        <v>1</v>
      </c>
      <c r="J12" s="7">
        <v>1</v>
      </c>
      <c r="K12" s="7">
        <v>1</v>
      </c>
      <c r="L12" s="7">
        <v>1</v>
      </c>
      <c r="M12" s="7">
        <v>1</v>
      </c>
      <c r="N12" s="7">
        <v>1</v>
      </c>
      <c r="O12" s="7">
        <v>1</v>
      </c>
      <c r="P12" s="7">
        <v>1</v>
      </c>
      <c r="Q12" s="7">
        <v>1</v>
      </c>
      <c r="R12" s="7">
        <v>1</v>
      </c>
      <c r="S12" s="7">
        <v>1</v>
      </c>
      <c r="T12" s="7">
        <v>1</v>
      </c>
      <c r="U12" s="7">
        <v>1</v>
      </c>
      <c r="V12" s="7">
        <v>1</v>
      </c>
      <c r="W12" s="7">
        <v>1</v>
      </c>
      <c r="X12" s="7">
        <v>1</v>
      </c>
      <c r="Y12" s="7">
        <v>1</v>
      </c>
      <c r="Z12" s="7">
        <v>1</v>
      </c>
      <c r="AA12" s="7">
        <v>1</v>
      </c>
      <c r="AB12" s="7">
        <v>1</v>
      </c>
      <c r="AC12" s="7">
        <v>1</v>
      </c>
      <c r="AD12" s="7">
        <v>1</v>
      </c>
      <c r="AE12" s="7">
        <v>1</v>
      </c>
      <c r="AF12" s="7">
        <v>1</v>
      </c>
      <c r="AG12" s="7">
        <v>1</v>
      </c>
      <c r="AH12" s="7">
        <v>1</v>
      </c>
      <c r="AI12" s="7">
        <v>1</v>
      </c>
      <c r="AJ12" s="7">
        <v>1</v>
      </c>
      <c r="AK12" s="7">
        <v>1</v>
      </c>
      <c r="AL12" s="7">
        <v>1</v>
      </c>
      <c r="AM12" s="7">
        <v>1</v>
      </c>
      <c r="AN12" s="7">
        <v>1</v>
      </c>
      <c r="AO12" s="7">
        <v>1</v>
      </c>
      <c r="AP12" s="7">
        <v>1</v>
      </c>
      <c r="AQ12" s="7">
        <v>1</v>
      </c>
      <c r="AR12" s="7">
        <v>1</v>
      </c>
      <c r="AS12" s="7">
        <v>1</v>
      </c>
      <c r="AT12" s="7">
        <v>1</v>
      </c>
      <c r="AU12" s="7">
        <v>1</v>
      </c>
      <c r="AV12" s="7">
        <v>1</v>
      </c>
      <c r="AW12" s="7">
        <v>1</v>
      </c>
    </row>
    <row r="13" spans="1:49" x14ac:dyDescent="0.3">
      <c r="A13" s="4" t="s">
        <v>7</v>
      </c>
      <c r="B13" t="s">
        <v>8</v>
      </c>
      <c r="C13" s="4" t="s">
        <v>9</v>
      </c>
      <c r="D13" s="4" t="s">
        <v>21</v>
      </c>
      <c r="E13" s="7" t="s">
        <v>22</v>
      </c>
      <c r="F13" s="4" t="s">
        <v>14</v>
      </c>
      <c r="G13" s="4">
        <v>0.1</v>
      </c>
      <c r="H13" s="7">
        <f t="shared" ref="H13:AP13" si="5">G13+($AR$13-$G$13)/($AR$1-$G$1)</f>
        <v>9.860810810810812E-2</v>
      </c>
      <c r="I13" s="7">
        <f t="shared" si="5"/>
        <v>9.7216216216216234E-2</v>
      </c>
      <c r="J13" s="7">
        <f t="shared" si="5"/>
        <v>9.5824324324324348E-2</v>
      </c>
      <c r="K13" s="7">
        <f t="shared" si="5"/>
        <v>9.4432432432432462E-2</v>
      </c>
      <c r="L13" s="7">
        <f t="shared" si="5"/>
        <v>9.3040540540540576E-2</v>
      </c>
      <c r="M13" s="7">
        <f t="shared" si="5"/>
        <v>9.164864864864869E-2</v>
      </c>
      <c r="N13" s="7">
        <f t="shared" si="5"/>
        <v>9.0256756756756804E-2</v>
      </c>
      <c r="O13" s="7">
        <f t="shared" si="5"/>
        <v>8.8864864864864918E-2</v>
      </c>
      <c r="P13" s="7">
        <f t="shared" si="5"/>
        <v>8.7472972972973032E-2</v>
      </c>
      <c r="Q13" s="7">
        <f t="shared" si="5"/>
        <v>8.6081081081081146E-2</v>
      </c>
      <c r="R13" s="7">
        <f t="shared" si="5"/>
        <v>8.468918918918926E-2</v>
      </c>
      <c r="S13" s="7">
        <f t="shared" si="5"/>
        <v>8.3297297297297374E-2</v>
      </c>
      <c r="T13" s="7">
        <f t="shared" si="5"/>
        <v>8.1905405405405488E-2</v>
      </c>
      <c r="U13" s="7">
        <f t="shared" si="5"/>
        <v>8.0513513513513602E-2</v>
      </c>
      <c r="V13" s="7">
        <f t="shared" si="5"/>
        <v>7.9121621621621716E-2</v>
      </c>
      <c r="W13" s="7">
        <f t="shared" si="5"/>
        <v>7.772972972972983E-2</v>
      </c>
      <c r="X13" s="7">
        <f t="shared" si="5"/>
        <v>7.6337837837837944E-2</v>
      </c>
      <c r="Y13" s="7">
        <f t="shared" si="5"/>
        <v>7.4945945945946058E-2</v>
      </c>
      <c r="Z13" s="7">
        <f t="shared" si="5"/>
        <v>7.3554054054054172E-2</v>
      </c>
      <c r="AA13" s="7">
        <f t="shared" si="5"/>
        <v>7.2162162162162286E-2</v>
      </c>
      <c r="AB13" s="7">
        <f t="shared" si="5"/>
        <v>7.07702702702704E-2</v>
      </c>
      <c r="AC13" s="7">
        <f t="shared" si="5"/>
        <v>6.9378378378378514E-2</v>
      </c>
      <c r="AD13" s="7">
        <f t="shared" si="5"/>
        <v>6.7986486486486628E-2</v>
      </c>
      <c r="AE13" s="7">
        <f t="shared" si="5"/>
        <v>6.6594594594594742E-2</v>
      </c>
      <c r="AF13" s="7">
        <f t="shared" si="5"/>
        <v>6.5202702702702856E-2</v>
      </c>
      <c r="AG13" s="7">
        <f t="shared" si="5"/>
        <v>6.381081081081097E-2</v>
      </c>
      <c r="AH13" s="7">
        <f t="shared" si="5"/>
        <v>6.2418918918919077E-2</v>
      </c>
      <c r="AI13" s="7">
        <f t="shared" si="5"/>
        <v>6.1027027027027184E-2</v>
      </c>
      <c r="AJ13" s="7">
        <f t="shared" si="5"/>
        <v>5.9635135135135291E-2</v>
      </c>
      <c r="AK13" s="7">
        <f t="shared" si="5"/>
        <v>5.8243243243243398E-2</v>
      </c>
      <c r="AL13" s="7">
        <f t="shared" si="5"/>
        <v>5.6851351351351505E-2</v>
      </c>
      <c r="AM13" s="7">
        <f t="shared" si="5"/>
        <v>5.5459459459459612E-2</v>
      </c>
      <c r="AN13" s="7">
        <f t="shared" si="5"/>
        <v>5.4067567567567719E-2</v>
      </c>
      <c r="AO13" s="7">
        <f t="shared" si="5"/>
        <v>5.2675675675675826E-2</v>
      </c>
      <c r="AP13" s="7">
        <f t="shared" si="5"/>
        <v>5.1283783783783933E-2</v>
      </c>
      <c r="AQ13" s="7">
        <f>AP13+($AR$13-$G$13)/($AR$1-$G$1)</f>
        <v>4.989189189189204E-2</v>
      </c>
      <c r="AR13" s="4">
        <v>4.8500000000000001E-2</v>
      </c>
      <c r="AS13" s="7">
        <f>AR13+($AR$10-$G$10)/($AR$1-$G$1)</f>
        <v>4.9316216216216215E-2</v>
      </c>
      <c r="AT13" s="7">
        <f>AS13+($AR$10-$G$10)/($AR$1-$G$1)</f>
        <v>5.0132432432432428E-2</v>
      </c>
      <c r="AU13" s="7">
        <f>AT13+($AR$10-$G$10)/($AR$1-$G$1)</f>
        <v>5.0948648648648641E-2</v>
      </c>
      <c r="AV13" s="7">
        <f>AU13+($AR$10-$G$10)/($AR$1-$G$1)</f>
        <v>5.1764864864864854E-2</v>
      </c>
      <c r="AW13" s="7">
        <f>AV13+($AR$10-$G$10)/($AR$1-$G$1)</f>
        <v>5.2581081081081067E-2</v>
      </c>
    </row>
    <row r="14" spans="1:49" x14ac:dyDescent="0.3">
      <c r="A14" s="4" t="s">
        <v>7</v>
      </c>
      <c r="B14" t="s">
        <v>8</v>
      </c>
      <c r="C14" s="4" t="s">
        <v>9</v>
      </c>
      <c r="D14" s="4" t="s">
        <v>21</v>
      </c>
      <c r="E14" s="7" t="s">
        <v>22</v>
      </c>
      <c r="F14" s="4" t="s">
        <v>15</v>
      </c>
      <c r="G14">
        <v>0.2</v>
      </c>
      <c r="H14">
        <v>0.2</v>
      </c>
      <c r="I14">
        <v>0.2</v>
      </c>
      <c r="J14">
        <v>0.2</v>
      </c>
      <c r="K14">
        <v>0.2</v>
      </c>
      <c r="L14">
        <v>0.2</v>
      </c>
      <c r="M14">
        <v>0.2</v>
      </c>
      <c r="N14">
        <v>0.2</v>
      </c>
      <c r="O14">
        <v>0.2</v>
      </c>
      <c r="P14">
        <v>0.2</v>
      </c>
      <c r="Q14">
        <v>0.2</v>
      </c>
      <c r="R14">
        <v>0.2</v>
      </c>
      <c r="S14">
        <v>0.2</v>
      </c>
      <c r="T14">
        <v>0.2</v>
      </c>
      <c r="U14">
        <v>0.2</v>
      </c>
      <c r="V14">
        <v>0.2</v>
      </c>
      <c r="W14">
        <v>0.2</v>
      </c>
      <c r="X14">
        <v>0.2</v>
      </c>
      <c r="Y14">
        <v>0.2</v>
      </c>
      <c r="Z14">
        <v>0.2</v>
      </c>
      <c r="AA14">
        <v>0.2</v>
      </c>
      <c r="AB14">
        <v>0.2</v>
      </c>
      <c r="AC14">
        <v>0.2</v>
      </c>
      <c r="AD14">
        <v>0.2</v>
      </c>
      <c r="AE14">
        <v>0.2</v>
      </c>
      <c r="AF14">
        <v>0.2</v>
      </c>
      <c r="AG14">
        <v>0.2</v>
      </c>
      <c r="AH14">
        <v>0.2</v>
      </c>
      <c r="AI14">
        <v>0.2</v>
      </c>
      <c r="AJ14">
        <v>0.2</v>
      </c>
      <c r="AK14">
        <v>0.2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0.2</v>
      </c>
      <c r="AS14">
        <v>0.2</v>
      </c>
      <c r="AT14">
        <v>0.2</v>
      </c>
      <c r="AU14">
        <v>0.2</v>
      </c>
      <c r="AV14">
        <v>0.2</v>
      </c>
      <c r="AW14">
        <v>0.2</v>
      </c>
    </row>
    <row r="15" spans="1:49" x14ac:dyDescent="0.3">
      <c r="A15" s="4" t="s">
        <v>7</v>
      </c>
      <c r="B15" t="s">
        <v>8</v>
      </c>
      <c r="C15" s="4" t="s">
        <v>9</v>
      </c>
      <c r="D15" s="4" t="s">
        <v>21</v>
      </c>
      <c r="E15" s="7" t="s">
        <v>22</v>
      </c>
      <c r="F15" s="4" t="s">
        <v>16</v>
      </c>
      <c r="G15">
        <v>8.4919472913616387E-2</v>
      </c>
      <c r="H15">
        <v>8.688140556368959E-2</v>
      </c>
      <c r="I15">
        <v>8.8843338213762807E-2</v>
      </c>
      <c r="J15">
        <v>9.080527086383601E-2</v>
      </c>
      <c r="K15">
        <v>9.2767203513909213E-2</v>
      </c>
      <c r="L15">
        <v>9.4729136163982416E-2</v>
      </c>
      <c r="M15">
        <v>9.6691068814055633E-2</v>
      </c>
      <c r="N15">
        <v>9.8653001464128837E-2</v>
      </c>
      <c r="O15">
        <v>0.10061493411420204</v>
      </c>
      <c r="P15">
        <v>0.10257686676427524</v>
      </c>
      <c r="Q15">
        <v>0.10453879941434846</v>
      </c>
      <c r="R15">
        <v>0.10650073206442166</v>
      </c>
      <c r="S15">
        <v>0.10846266471449487</v>
      </c>
      <c r="T15">
        <v>0.11042459736456807</v>
      </c>
      <c r="U15">
        <v>0.11238653001464129</v>
      </c>
      <c r="V15">
        <v>0.11434846266471449</v>
      </c>
      <c r="W15">
        <v>0.11631039531478769</v>
      </c>
      <c r="X15">
        <v>0.1182723279648609</v>
      </c>
      <c r="Y15">
        <v>0.12023426061493411</v>
      </c>
      <c r="Z15">
        <v>0.12219619326500732</v>
      </c>
      <c r="AA15">
        <v>0.12415812591508052</v>
      </c>
      <c r="AB15">
        <v>0.12612005856515374</v>
      </c>
      <c r="AC15">
        <v>0.12808199121522693</v>
      </c>
      <c r="AD15">
        <v>0.13004392386530014</v>
      </c>
      <c r="AE15">
        <v>0.13200585651537333</v>
      </c>
      <c r="AF15">
        <v>0.13396778916544655</v>
      </c>
      <c r="AG15">
        <v>0.13592972181551977</v>
      </c>
      <c r="AH15">
        <v>0.13789165446559296</v>
      </c>
      <c r="AI15">
        <v>0.13985358711566617</v>
      </c>
      <c r="AJ15">
        <v>0.14181551976573939</v>
      </c>
      <c r="AK15">
        <v>0.14377745241581258</v>
      </c>
      <c r="AL15">
        <v>0.1457393850658858</v>
      </c>
      <c r="AM15">
        <v>0.14770131771595901</v>
      </c>
      <c r="AN15">
        <v>0.14966325036603223</v>
      </c>
      <c r="AO15">
        <v>0.15162518301610542</v>
      </c>
      <c r="AP15">
        <v>0.15358711566617861</v>
      </c>
      <c r="AQ15">
        <v>0.1555490483162518</v>
      </c>
      <c r="AR15">
        <v>0.15751098096632501</v>
      </c>
      <c r="AS15">
        <v>0.15947291361639823</v>
      </c>
      <c r="AT15">
        <v>0.16143484626647142</v>
      </c>
      <c r="AU15">
        <v>0.16339677891654464</v>
      </c>
      <c r="AV15">
        <v>0.16535871156661788</v>
      </c>
      <c r="AW15">
        <v>0.16732064421669107</v>
      </c>
    </row>
    <row r="16" spans="1:49" x14ac:dyDescent="0.3">
      <c r="A16" s="4" t="s">
        <v>7</v>
      </c>
      <c r="B16" t="s">
        <v>8</v>
      </c>
      <c r="C16" s="4" t="s">
        <v>9</v>
      </c>
      <c r="D16" s="4" t="s">
        <v>23</v>
      </c>
      <c r="E16" s="7" t="s">
        <v>23</v>
      </c>
      <c r="F16" s="4" t="s">
        <v>14</v>
      </c>
      <c r="G16" s="4">
        <f t="shared" ref="G16:AW16" si="6">1-(G13+G10+G7+G4)</f>
        <v>1.0000000000000009E-2</v>
      </c>
      <c r="H16" s="4">
        <f t="shared" si="6"/>
        <v>1.0081081081081078E-2</v>
      </c>
      <c r="I16" s="4">
        <f t="shared" si="6"/>
        <v>1.0162162162162147E-2</v>
      </c>
      <c r="J16" s="4">
        <f t="shared" si="6"/>
        <v>1.0243243243243105E-2</v>
      </c>
      <c r="K16" s="4">
        <f t="shared" si="6"/>
        <v>1.0324324324324063E-2</v>
      </c>
      <c r="L16" s="4">
        <f t="shared" si="6"/>
        <v>1.0405405405405133E-2</v>
      </c>
      <c r="M16" s="4">
        <f t="shared" si="6"/>
        <v>1.0486486486486202E-2</v>
      </c>
      <c r="N16" s="4">
        <f t="shared" si="6"/>
        <v>1.056756756756716E-2</v>
      </c>
      <c r="O16" s="4">
        <f t="shared" si="6"/>
        <v>1.0648648648648229E-2</v>
      </c>
      <c r="P16" s="4">
        <f t="shared" si="6"/>
        <v>1.0729729729729298E-2</v>
      </c>
      <c r="Q16" s="4">
        <f t="shared" si="6"/>
        <v>1.0810810810810256E-2</v>
      </c>
      <c r="R16" s="4">
        <f t="shared" si="6"/>
        <v>1.0891891891891325E-2</v>
      </c>
      <c r="S16" s="4">
        <f t="shared" si="6"/>
        <v>1.0972972972972395E-2</v>
      </c>
      <c r="T16" s="4">
        <f t="shared" si="6"/>
        <v>1.1054054054053353E-2</v>
      </c>
      <c r="U16" s="4">
        <f t="shared" si="6"/>
        <v>1.1135135135134422E-2</v>
      </c>
      <c r="V16" s="4">
        <f t="shared" si="6"/>
        <v>1.1216216216215491E-2</v>
      </c>
      <c r="W16" s="4">
        <f t="shared" si="6"/>
        <v>1.1297297297296449E-2</v>
      </c>
      <c r="X16" s="4">
        <f t="shared" si="6"/>
        <v>1.1378378378377518E-2</v>
      </c>
      <c r="Y16" s="4">
        <f t="shared" si="6"/>
        <v>1.1459459459458587E-2</v>
      </c>
      <c r="Z16" s="4">
        <f t="shared" si="6"/>
        <v>1.1540540540539546E-2</v>
      </c>
      <c r="AA16" s="4">
        <f t="shared" si="6"/>
        <v>1.1621621621620615E-2</v>
      </c>
      <c r="AB16" s="4">
        <f t="shared" si="6"/>
        <v>1.1702702702701684E-2</v>
      </c>
      <c r="AC16" s="4">
        <f t="shared" si="6"/>
        <v>1.1783783783782642E-2</v>
      </c>
      <c r="AD16" s="4">
        <f t="shared" si="6"/>
        <v>1.1864864864863711E-2</v>
      </c>
      <c r="AE16" s="4">
        <f t="shared" si="6"/>
        <v>1.194594594594478E-2</v>
      </c>
      <c r="AF16" s="4">
        <f t="shared" si="6"/>
        <v>1.2027027027025738E-2</v>
      </c>
      <c r="AG16" s="4">
        <f t="shared" si="6"/>
        <v>1.2108108108106808E-2</v>
      </c>
      <c r="AH16" s="4">
        <f t="shared" si="6"/>
        <v>1.2189189189187877E-2</v>
      </c>
      <c r="AI16" s="4">
        <f t="shared" si="6"/>
        <v>1.2270270270268835E-2</v>
      </c>
      <c r="AJ16" s="4">
        <f t="shared" si="6"/>
        <v>1.2351351351349904E-2</v>
      </c>
      <c r="AK16" s="4">
        <f t="shared" si="6"/>
        <v>1.2432432432430973E-2</v>
      </c>
      <c r="AL16" s="4">
        <f t="shared" si="6"/>
        <v>1.2513513513511931E-2</v>
      </c>
      <c r="AM16" s="4">
        <f t="shared" si="6"/>
        <v>1.2594594594593E-2</v>
      </c>
      <c r="AN16" s="4">
        <f t="shared" si="6"/>
        <v>1.267567567567407E-2</v>
      </c>
      <c r="AO16" s="4">
        <f t="shared" si="6"/>
        <v>1.2756756756755139E-2</v>
      </c>
      <c r="AP16" s="4">
        <f t="shared" si="6"/>
        <v>1.2837837837836208E-2</v>
      </c>
      <c r="AQ16" s="4">
        <f t="shared" si="6"/>
        <v>1.2918918918917166E-2</v>
      </c>
      <c r="AR16" s="9">
        <f>1-(AR4+AR7+AR10+AR13)</f>
        <v>1.2999999999999901E-2</v>
      </c>
      <c r="AS16" s="4">
        <f>1-(AS13+AS10+AS7+AS4)</f>
        <v>1.087297297297285E-2</v>
      </c>
      <c r="AT16" s="4">
        <f t="shared" si="6"/>
        <v>8.7459459459457989E-3</v>
      </c>
      <c r="AU16" s="4">
        <f t="shared" si="6"/>
        <v>6.6189189189187481E-3</v>
      </c>
      <c r="AV16" s="4">
        <f t="shared" si="6"/>
        <v>4.4918918918916972E-3</v>
      </c>
      <c r="AW16" s="4">
        <f t="shared" si="6"/>
        <v>2.3648648648646464E-3</v>
      </c>
    </row>
    <row r="17" spans="1:49" x14ac:dyDescent="0.3">
      <c r="A17" s="4" t="s">
        <v>7</v>
      </c>
      <c r="B17" t="s">
        <v>8</v>
      </c>
      <c r="C17" s="4" t="s">
        <v>9</v>
      </c>
      <c r="D17" s="4" t="s">
        <v>23</v>
      </c>
      <c r="E17" s="7" t="s">
        <v>23</v>
      </c>
      <c r="F17" s="4" t="s">
        <v>15</v>
      </c>
      <c r="G17" s="4">
        <v>0.25</v>
      </c>
      <c r="H17" s="4">
        <v>0.25</v>
      </c>
      <c r="I17" s="4">
        <v>0.25</v>
      </c>
      <c r="J17" s="4">
        <v>0.25</v>
      </c>
      <c r="K17" s="4">
        <v>0.25</v>
      </c>
      <c r="L17" s="4">
        <v>0.25</v>
      </c>
      <c r="M17" s="4">
        <v>0.25</v>
      </c>
      <c r="N17" s="4">
        <v>0.25</v>
      </c>
      <c r="O17" s="4">
        <v>0.25</v>
      </c>
      <c r="P17" s="4">
        <v>0.25</v>
      </c>
      <c r="Q17" s="4">
        <v>0.25</v>
      </c>
      <c r="R17" s="4">
        <v>0.25</v>
      </c>
      <c r="S17" s="4">
        <v>0.25</v>
      </c>
      <c r="T17" s="4">
        <v>0.25</v>
      </c>
      <c r="U17" s="4">
        <v>0.25</v>
      </c>
      <c r="V17" s="4">
        <v>0.25</v>
      </c>
      <c r="W17" s="4">
        <v>0.25</v>
      </c>
      <c r="X17" s="4">
        <v>0.25</v>
      </c>
      <c r="Y17" s="4">
        <v>0.25</v>
      </c>
      <c r="Z17" s="4">
        <v>0.25</v>
      </c>
      <c r="AA17" s="4">
        <v>0.25</v>
      </c>
      <c r="AB17" s="4">
        <v>0.25</v>
      </c>
      <c r="AC17" s="4">
        <v>0.25</v>
      </c>
      <c r="AD17" s="4">
        <v>0.25</v>
      </c>
      <c r="AE17" s="4">
        <v>0.25</v>
      </c>
      <c r="AF17" s="4">
        <v>0.25</v>
      </c>
      <c r="AG17" s="4">
        <v>0.25</v>
      </c>
      <c r="AH17" s="4">
        <v>0.25</v>
      </c>
      <c r="AI17" s="4">
        <v>0.25</v>
      </c>
      <c r="AJ17" s="4">
        <v>0.25</v>
      </c>
      <c r="AK17" s="4">
        <v>0.25</v>
      </c>
      <c r="AL17" s="4">
        <v>0.25</v>
      </c>
      <c r="AM17" s="4">
        <v>0.25</v>
      </c>
      <c r="AN17" s="4">
        <v>0.25</v>
      </c>
      <c r="AO17" s="4">
        <v>0.25</v>
      </c>
      <c r="AP17" s="4">
        <v>0.25</v>
      </c>
      <c r="AQ17" s="4">
        <v>0.25</v>
      </c>
      <c r="AR17" s="4">
        <v>0.25</v>
      </c>
      <c r="AS17" s="4">
        <v>0.25</v>
      </c>
      <c r="AT17" s="4">
        <v>0.25</v>
      </c>
      <c r="AU17" s="4">
        <v>0.25</v>
      </c>
      <c r="AV17" s="4">
        <v>0.25</v>
      </c>
      <c r="AW17" s="4">
        <v>0.25</v>
      </c>
    </row>
    <row r="18" spans="1:49" x14ac:dyDescent="0.3">
      <c r="A18" s="4" t="s">
        <v>7</v>
      </c>
      <c r="B18" t="s">
        <v>8</v>
      </c>
      <c r="C18" s="4" t="s">
        <v>9</v>
      </c>
      <c r="D18" s="4" t="s">
        <v>23</v>
      </c>
      <c r="E18" s="7" t="s">
        <v>23</v>
      </c>
      <c r="F18" s="4" t="s">
        <v>16</v>
      </c>
      <c r="G18" s="4">
        <v>0.25</v>
      </c>
      <c r="H18" s="4">
        <v>0.25</v>
      </c>
      <c r="I18" s="4">
        <v>0.25</v>
      </c>
      <c r="J18" s="4">
        <v>0.25</v>
      </c>
      <c r="K18" s="4">
        <v>0.25</v>
      </c>
      <c r="L18" s="4">
        <v>0.25</v>
      </c>
      <c r="M18" s="4">
        <v>0.25</v>
      </c>
      <c r="N18" s="4">
        <v>0.25</v>
      </c>
      <c r="O18" s="4">
        <v>0.25</v>
      </c>
      <c r="P18" s="4">
        <v>0.25</v>
      </c>
      <c r="Q18" s="4">
        <v>0.25</v>
      </c>
      <c r="R18" s="4">
        <v>0.25</v>
      </c>
      <c r="S18" s="4">
        <v>0.25</v>
      </c>
      <c r="T18" s="4">
        <v>0.25</v>
      </c>
      <c r="U18" s="4">
        <v>0.25</v>
      </c>
      <c r="V18" s="4">
        <v>0.25</v>
      </c>
      <c r="W18" s="4">
        <v>0.25</v>
      </c>
      <c r="X18" s="4">
        <v>0.25</v>
      </c>
      <c r="Y18" s="4">
        <v>0.25</v>
      </c>
      <c r="Z18" s="4">
        <v>0.25</v>
      </c>
      <c r="AA18" s="4">
        <v>0.25</v>
      </c>
      <c r="AB18" s="4">
        <v>0.25</v>
      </c>
      <c r="AC18" s="4">
        <v>0.25</v>
      </c>
      <c r="AD18" s="4">
        <v>0.25</v>
      </c>
      <c r="AE18" s="4">
        <v>0.25</v>
      </c>
      <c r="AF18" s="4">
        <v>0.25</v>
      </c>
      <c r="AG18" s="4">
        <v>0.25</v>
      </c>
      <c r="AH18" s="4">
        <v>0.25</v>
      </c>
      <c r="AI18" s="4">
        <v>0.25</v>
      </c>
      <c r="AJ18" s="4">
        <v>0.25</v>
      </c>
      <c r="AK18" s="4">
        <v>0.25</v>
      </c>
      <c r="AL18" s="4">
        <v>0.25</v>
      </c>
      <c r="AM18" s="4">
        <v>0.25</v>
      </c>
      <c r="AN18" s="4">
        <v>0.25</v>
      </c>
      <c r="AO18" s="4">
        <v>0.25</v>
      </c>
      <c r="AP18" s="4">
        <v>0.25</v>
      </c>
      <c r="AQ18" s="4">
        <v>0.25</v>
      </c>
      <c r="AR18" s="4">
        <v>0.25</v>
      </c>
      <c r="AS18" s="4">
        <v>0.25</v>
      </c>
      <c r="AT18" s="4">
        <v>0.25</v>
      </c>
      <c r="AU18" s="4">
        <v>0.25</v>
      </c>
      <c r="AV18" s="4">
        <v>0.25</v>
      </c>
      <c r="AW18" s="4">
        <v>0.25</v>
      </c>
    </row>
    <row r="19" spans="1:49" x14ac:dyDescent="0.3">
      <c r="A19" s="4"/>
      <c r="B19" s="4"/>
      <c r="C19" s="4"/>
      <c r="D19" s="4"/>
      <c r="E19" s="7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AR19" s="9"/>
      <c r="AW19" s="10"/>
    </row>
    <row r="20" spans="1:49" x14ac:dyDescent="0.3">
      <c r="A20" s="4"/>
      <c r="B20" s="4"/>
      <c r="C20" s="4"/>
      <c r="D20" s="4" t="str">
        <f>D4</f>
        <v>Electric motors</v>
      </c>
      <c r="E20" s="7"/>
      <c r="G20" s="4">
        <f>G4*G2</f>
        <v>13.28</v>
      </c>
      <c r="H20" s="4">
        <f>H4*H2</f>
        <v>13.265254054054054</v>
      </c>
      <c r="I20" s="4">
        <f t="shared" ref="I20:AW20" si="7">I4*I2</f>
        <v>16.563135135135138</v>
      </c>
      <c r="J20" s="4">
        <f t="shared" si="7"/>
        <v>17.371937837837841</v>
      </c>
      <c r="K20" s="4">
        <f t="shared" si="7"/>
        <v>18.178897297297301</v>
      </c>
      <c r="L20" s="4">
        <f t="shared" si="7"/>
        <v>18.984013513513517</v>
      </c>
      <c r="M20" s="4">
        <f t="shared" si="7"/>
        <v>21.436227027027034</v>
      </c>
      <c r="N20" s="4">
        <f t="shared" si="7"/>
        <v>21.412264864864873</v>
      </c>
      <c r="O20" s="4">
        <f t="shared" si="7"/>
        <v>24.678810810810823</v>
      </c>
      <c r="P20" s="4">
        <f t="shared" si="7"/>
        <v>27.116278378378393</v>
      </c>
      <c r="Q20" s="4">
        <f t="shared" si="7"/>
        <v>29.548216216216233</v>
      </c>
      <c r="R20" s="4">
        <f t="shared" si="7"/>
        <v>28.695175675675692</v>
      </c>
      <c r="S20" s="4">
        <f t="shared" si="7"/>
        <v>31.119740540540562</v>
      </c>
      <c r="T20" s="4">
        <f t="shared" si="7"/>
        <v>32.720756756756785</v>
      </c>
      <c r="U20" s="4">
        <f t="shared" si="7"/>
        <v>40.854864864864901</v>
      </c>
      <c r="V20" s="4">
        <f t="shared" si="7"/>
        <v>39.992608108108143</v>
      </c>
      <c r="W20" s="4">
        <f t="shared" si="7"/>
        <v>52.176259459459509</v>
      </c>
      <c r="X20" s="4">
        <f t="shared" si="7"/>
        <v>54.560272972973024</v>
      </c>
      <c r="Y20" s="4">
        <f t="shared" si="7"/>
        <v>52.058291891891948</v>
      </c>
      <c r="Z20" s="4">
        <f t="shared" si="7"/>
        <v>59.311710810810879</v>
      </c>
      <c r="AA20" s="4">
        <f t="shared" si="7"/>
        <v>53.563459459459523</v>
      </c>
      <c r="AB20" s="4">
        <f t="shared" si="7"/>
        <v>41.342943243243298</v>
      </c>
      <c r="AC20" s="4">
        <f t="shared" si="7"/>
        <v>44.534837837837898</v>
      </c>
      <c r="AD20" s="4">
        <f t="shared" si="7"/>
        <v>39.631332432432487</v>
      </c>
      <c r="AE20" s="4">
        <f t="shared" si="7"/>
        <v>40.394054054054109</v>
      </c>
      <c r="AF20" s="4">
        <f t="shared" si="7"/>
        <v>54.066283783783867</v>
      </c>
      <c r="AG20" s="4">
        <f t="shared" si="7"/>
        <v>50.780383783783861</v>
      </c>
      <c r="AH20" s="4">
        <f t="shared" si="7"/>
        <v>53.942786486486575</v>
      </c>
      <c r="AI20" s="4">
        <f t="shared" si="7"/>
        <v>56.293621621621718</v>
      </c>
      <c r="AJ20" s="4">
        <f t="shared" si="7"/>
        <v>61.852018918919029</v>
      </c>
      <c r="AK20" s="4">
        <f t="shared" si="7"/>
        <v>64.188108108108224</v>
      </c>
      <c r="AL20" s="4">
        <f t="shared" si="7"/>
        <v>68.121527027027156</v>
      </c>
      <c r="AM20" s="4">
        <f t="shared" si="7"/>
        <v>74.447254054054198</v>
      </c>
      <c r="AN20" s="4">
        <f t="shared" si="7"/>
        <v>81.557821621621784</v>
      </c>
      <c r="AO20" s="4">
        <f t="shared" si="7"/>
        <v>83.061145945946123</v>
      </c>
      <c r="AP20" s="4">
        <f t="shared" si="7"/>
        <v>82.965297297297482</v>
      </c>
      <c r="AQ20" s="4">
        <f t="shared" si="7"/>
        <v>88.447200000000194</v>
      </c>
      <c r="AR20" s="4">
        <f t="shared" si="7"/>
        <v>94.712100000000007</v>
      </c>
      <c r="AS20" s="4">
        <f t="shared" si="7"/>
        <v>84.267708108108124</v>
      </c>
      <c r="AT20" s="4">
        <f t="shared" si="7"/>
        <v>86.552186486486505</v>
      </c>
      <c r="AU20" s="4">
        <f t="shared" si="7"/>
        <v>108.65951351351355</v>
      </c>
      <c r="AV20" s="4">
        <f t="shared" si="7"/>
        <v>117.24760000000003</v>
      </c>
      <c r="AW20" s="4">
        <f t="shared" si="7"/>
        <v>121.85895135135139</v>
      </c>
    </row>
    <row r="21" spans="1:49" x14ac:dyDescent="0.3">
      <c r="A21" s="4"/>
      <c r="B21" s="4"/>
      <c r="C21" s="4"/>
      <c r="D21" s="4" t="str">
        <f>D7</f>
        <v>Refrigeration</v>
      </c>
      <c r="E21" s="7"/>
      <c r="G21" s="4">
        <f>G7*G$2</f>
        <v>0.8</v>
      </c>
      <c r="H21" s="4">
        <f>H7*H$2</f>
        <v>0.82265945945945951</v>
      </c>
      <c r="I21" s="4">
        <f t="shared" ref="I21:AW21" si="8">I7*I$2</f>
        <v>1.0566486486486486</v>
      </c>
      <c r="J21" s="4">
        <f t="shared" si="8"/>
        <v>1.1392216216216218</v>
      </c>
      <c r="K21" s="4">
        <f t="shared" si="8"/>
        <v>1.2246270270270272</v>
      </c>
      <c r="L21" s="4">
        <f t="shared" si="8"/>
        <v>1.3128648648648649</v>
      </c>
      <c r="M21" s="4">
        <f t="shared" si="8"/>
        <v>1.5209297297297297</v>
      </c>
      <c r="N21" s="4">
        <f t="shared" si="8"/>
        <v>1.5577513513513515</v>
      </c>
      <c r="O21" s="4">
        <f t="shared" si="8"/>
        <v>1.8398918918918921</v>
      </c>
      <c r="P21" s="4">
        <f t="shared" si="8"/>
        <v>2.0706162162162163</v>
      </c>
      <c r="Q21" s="4">
        <f t="shared" si="8"/>
        <v>2.3098378378378377</v>
      </c>
      <c r="R21" s="4">
        <f t="shared" si="8"/>
        <v>2.2952432432432426</v>
      </c>
      <c r="S21" s="4">
        <f t="shared" si="8"/>
        <v>2.5457945945945939</v>
      </c>
      <c r="T21" s="4">
        <f t="shared" si="8"/>
        <v>2.7364324324324314</v>
      </c>
      <c r="U21" s="4">
        <f t="shared" si="8"/>
        <v>3.4913513513513497</v>
      </c>
      <c r="V21" s="4">
        <f t="shared" si="8"/>
        <v>3.4909189189189167</v>
      </c>
      <c r="W21" s="4">
        <f t="shared" si="8"/>
        <v>4.6502054054054023</v>
      </c>
      <c r="X21" s="4">
        <f t="shared" si="8"/>
        <v>4.9630702702702667</v>
      </c>
      <c r="Y21" s="4">
        <f t="shared" si="8"/>
        <v>4.8314810810810771</v>
      </c>
      <c r="Z21" s="4">
        <f t="shared" si="8"/>
        <v>5.6142918918918872</v>
      </c>
      <c r="AA21" s="4">
        <f t="shared" si="8"/>
        <v>5.1694054054054002</v>
      </c>
      <c r="AB21" s="4">
        <f t="shared" si="8"/>
        <v>4.0667675675675632</v>
      </c>
      <c r="AC21" s="4">
        <f t="shared" si="8"/>
        <v>4.4636216216216171</v>
      </c>
      <c r="AD21" s="4">
        <f t="shared" si="8"/>
        <v>4.0460756756756711</v>
      </c>
      <c r="AE21" s="4">
        <f t="shared" si="8"/>
        <v>4.1994594594594545</v>
      </c>
      <c r="AF21" s="4">
        <f t="shared" si="8"/>
        <v>5.7221621621621548</v>
      </c>
      <c r="AG21" s="4">
        <f t="shared" si="8"/>
        <v>5.4697621621621551</v>
      </c>
      <c r="AH21" s="4">
        <f t="shared" si="8"/>
        <v>5.9119351351351268</v>
      </c>
      <c r="AI21" s="4">
        <f t="shared" si="8"/>
        <v>6.2757837837837744</v>
      </c>
      <c r="AJ21" s="4">
        <f t="shared" si="8"/>
        <v>7.0124108108108008</v>
      </c>
      <c r="AK21" s="4">
        <f t="shared" si="8"/>
        <v>7.3989189189189073</v>
      </c>
      <c r="AL21" s="4">
        <f t="shared" si="8"/>
        <v>7.9817297297297172</v>
      </c>
      <c r="AM21" s="4">
        <f t="shared" si="8"/>
        <v>8.8646594594594443</v>
      </c>
      <c r="AN21" s="4">
        <f t="shared" si="8"/>
        <v>9.8669837837837679</v>
      </c>
      <c r="AO21" s="4">
        <f t="shared" si="8"/>
        <v>10.207740540540524</v>
      </c>
      <c r="AP21" s="4">
        <f t="shared" si="8"/>
        <v>10.355027027027008</v>
      </c>
      <c r="AQ21" s="4">
        <f t="shared" si="8"/>
        <v>11.20919999999998</v>
      </c>
      <c r="AR21" s="4">
        <f t="shared" si="8"/>
        <v>12.185600000000001</v>
      </c>
      <c r="AS21" s="4">
        <f t="shared" si="8"/>
        <v>11.004518918918919</v>
      </c>
      <c r="AT21" s="4">
        <f t="shared" si="8"/>
        <v>11.470335135135134</v>
      </c>
      <c r="AU21" s="4">
        <f t="shared" si="8"/>
        <v>14.610864864864864</v>
      </c>
      <c r="AV21" s="4">
        <f t="shared" si="8"/>
        <v>15.993599999999997</v>
      </c>
      <c r="AW21" s="4">
        <f t="shared" si="8"/>
        <v>16.86008648648648</v>
      </c>
    </row>
    <row r="22" spans="1:49" x14ac:dyDescent="0.3">
      <c r="A22" s="4"/>
      <c r="B22" s="4"/>
      <c r="C22" s="4"/>
      <c r="D22" s="4" t="str">
        <f>D10</f>
        <v>Air compressors</v>
      </c>
      <c r="E22" s="7"/>
      <c r="G22" s="4">
        <f>G10*G$2</f>
        <v>0.16</v>
      </c>
      <c r="H22" s="4">
        <f>H10*H$2</f>
        <v>0.17305945945945947</v>
      </c>
      <c r="I22" s="4">
        <f t="shared" ref="I22:AW22" si="9">I10*I$2</f>
        <v>0.23264864864864868</v>
      </c>
      <c r="J22" s="4">
        <f t="shared" si="9"/>
        <v>0.26142162162162164</v>
      </c>
      <c r="K22" s="4">
        <f t="shared" si="9"/>
        <v>0.29182702702702706</v>
      </c>
      <c r="L22" s="4">
        <f t="shared" si="9"/>
        <v>0.32386486486486493</v>
      </c>
      <c r="M22" s="4">
        <f t="shared" si="9"/>
        <v>0.38732972972972979</v>
      </c>
      <c r="N22" s="4">
        <f t="shared" si="9"/>
        <v>0.4085513513513514</v>
      </c>
      <c r="O22" s="4">
        <f t="shared" si="9"/>
        <v>0.49589189189189192</v>
      </c>
      <c r="P22" s="4">
        <f t="shared" si="9"/>
        <v>0.5724162162162163</v>
      </c>
      <c r="Q22" s="4">
        <f t="shared" si="9"/>
        <v>0.65383783783783789</v>
      </c>
      <c r="R22" s="4">
        <f t="shared" si="9"/>
        <v>0.66424324324324335</v>
      </c>
      <c r="S22" s="4">
        <f t="shared" si="9"/>
        <v>0.7521945945945947</v>
      </c>
      <c r="T22" s="4">
        <f t="shared" si="9"/>
        <v>0.82443243243243258</v>
      </c>
      <c r="U22" s="4">
        <f t="shared" si="9"/>
        <v>1.0713513513513515</v>
      </c>
      <c r="V22" s="4">
        <f t="shared" si="9"/>
        <v>1.0899189189189191</v>
      </c>
      <c r="W22" s="4">
        <f t="shared" si="9"/>
        <v>1.4758054054054057</v>
      </c>
      <c r="X22" s="4">
        <f t="shared" si="9"/>
        <v>1.5996702702702705</v>
      </c>
      <c r="Y22" s="4">
        <f t="shared" si="9"/>
        <v>1.5802810810810815</v>
      </c>
      <c r="Z22" s="4">
        <f t="shared" si="9"/>
        <v>1.8620918918918923</v>
      </c>
      <c r="AA22" s="4">
        <f t="shared" si="9"/>
        <v>1.7374054054054058</v>
      </c>
      <c r="AB22" s="4">
        <f t="shared" si="9"/>
        <v>1.384167567567568</v>
      </c>
      <c r="AC22" s="4">
        <f t="shared" si="9"/>
        <v>1.5376216216216221</v>
      </c>
      <c r="AD22" s="4">
        <f t="shared" si="9"/>
        <v>1.4098756756756761</v>
      </c>
      <c r="AE22" s="4">
        <f t="shared" si="9"/>
        <v>1.4794594594594599</v>
      </c>
      <c r="AF22" s="4">
        <f t="shared" si="9"/>
        <v>2.0371621621621627</v>
      </c>
      <c r="AG22" s="4">
        <f t="shared" si="9"/>
        <v>1.9669621621621627</v>
      </c>
      <c r="AH22" s="4">
        <f t="shared" si="9"/>
        <v>2.1465351351351356</v>
      </c>
      <c r="AI22" s="4">
        <f t="shared" si="9"/>
        <v>2.2997837837837842</v>
      </c>
      <c r="AJ22" s="4">
        <f t="shared" si="9"/>
        <v>2.592610810810811</v>
      </c>
      <c r="AK22" s="4">
        <f t="shared" si="9"/>
        <v>2.7589189189189192</v>
      </c>
      <c r="AL22" s="4">
        <f t="shared" si="9"/>
        <v>3.0007297297297293</v>
      </c>
      <c r="AM22" s="4">
        <f t="shared" si="9"/>
        <v>3.3590594594594587</v>
      </c>
      <c r="AN22" s="4">
        <f t="shared" si="9"/>
        <v>3.7673837837837829</v>
      </c>
      <c r="AO22" s="4">
        <f t="shared" si="9"/>
        <v>3.9261405405405392</v>
      </c>
      <c r="AP22" s="4">
        <f t="shared" si="9"/>
        <v>4.0110270270270254</v>
      </c>
      <c r="AQ22" s="4">
        <f t="shared" si="9"/>
        <v>4.3715999999999982</v>
      </c>
      <c r="AR22" s="4">
        <f t="shared" si="9"/>
        <v>4.7838000000000003</v>
      </c>
      <c r="AS22" s="4">
        <f t="shared" si="9"/>
        <v>4.3477189189189183</v>
      </c>
      <c r="AT22" s="4">
        <f t="shared" si="9"/>
        <v>4.5597351351351341</v>
      </c>
      <c r="AU22" s="4">
        <f t="shared" si="9"/>
        <v>5.8428648648648638</v>
      </c>
      <c r="AV22" s="4">
        <f t="shared" si="9"/>
        <v>6.4327999999999985</v>
      </c>
      <c r="AW22" s="4">
        <f t="shared" si="9"/>
        <v>6.8192864864864839</v>
      </c>
    </row>
    <row r="23" spans="1:49" x14ac:dyDescent="0.3">
      <c r="A23" s="4"/>
      <c r="B23" s="4"/>
      <c r="C23" s="4"/>
      <c r="D23" s="4" t="str">
        <f>D13</f>
        <v>Electric light</v>
      </c>
      <c r="E23" s="7"/>
      <c r="G23" s="4">
        <f>G13*G$2</f>
        <v>1.6</v>
      </c>
      <c r="H23" s="4">
        <f>H13*H$2</f>
        <v>1.5777297297297299</v>
      </c>
      <c r="I23" s="4">
        <f t="shared" ref="I23:AW23" si="10">I13*I$2</f>
        <v>1.9443243243243247</v>
      </c>
      <c r="J23" s="4">
        <f t="shared" si="10"/>
        <v>2.0123108108108112</v>
      </c>
      <c r="K23" s="4">
        <f t="shared" si="10"/>
        <v>2.0775135135135141</v>
      </c>
      <c r="L23" s="4">
        <f t="shared" si="10"/>
        <v>2.1399324324324334</v>
      </c>
      <c r="M23" s="4">
        <f t="shared" si="10"/>
        <v>2.382864864864866</v>
      </c>
      <c r="N23" s="4">
        <f t="shared" si="10"/>
        <v>2.346675675675677</v>
      </c>
      <c r="O23" s="4">
        <f t="shared" si="10"/>
        <v>2.6659459459459476</v>
      </c>
      <c r="P23" s="4">
        <f t="shared" si="10"/>
        <v>2.8866081081081099</v>
      </c>
      <c r="Q23" s="4">
        <f t="shared" si="10"/>
        <v>3.0989189189189212</v>
      </c>
      <c r="R23" s="4">
        <f t="shared" si="10"/>
        <v>2.964121621621624</v>
      </c>
      <c r="S23" s="4">
        <f t="shared" si="10"/>
        <v>3.1652972972973004</v>
      </c>
      <c r="T23" s="4">
        <f t="shared" si="10"/>
        <v>3.2762162162162194</v>
      </c>
      <c r="U23" s="4">
        <f t="shared" si="10"/>
        <v>4.0256756756756804</v>
      </c>
      <c r="V23" s="4">
        <f t="shared" si="10"/>
        <v>3.8769594594594641</v>
      </c>
      <c r="W23" s="4">
        <f t="shared" si="10"/>
        <v>4.9747027027027091</v>
      </c>
      <c r="X23" s="4">
        <f t="shared" si="10"/>
        <v>5.114635135135142</v>
      </c>
      <c r="Y23" s="4">
        <f t="shared" si="10"/>
        <v>4.7965405405405477</v>
      </c>
      <c r="Z23" s="4">
        <f t="shared" si="10"/>
        <v>5.3694459459459543</v>
      </c>
      <c r="AA23" s="4">
        <f t="shared" si="10"/>
        <v>4.7627027027027111</v>
      </c>
      <c r="AB23" s="4">
        <f t="shared" si="10"/>
        <v>3.6092837837837903</v>
      </c>
      <c r="AC23" s="4">
        <f t="shared" si="10"/>
        <v>3.8158108108108184</v>
      </c>
      <c r="AD23" s="4">
        <f t="shared" si="10"/>
        <v>3.3313378378378449</v>
      </c>
      <c r="AE23" s="4">
        <f t="shared" si="10"/>
        <v>3.329729729729737</v>
      </c>
      <c r="AF23" s="4">
        <f t="shared" si="10"/>
        <v>4.368581081081091</v>
      </c>
      <c r="AG23" s="4">
        <f t="shared" si="10"/>
        <v>4.0200810810810914</v>
      </c>
      <c r="AH23" s="4">
        <f t="shared" si="10"/>
        <v>4.1820675675675778</v>
      </c>
      <c r="AI23" s="4">
        <f t="shared" si="10"/>
        <v>4.2718918918919027</v>
      </c>
      <c r="AJ23" s="4">
        <f t="shared" si="10"/>
        <v>4.5919054054054174</v>
      </c>
      <c r="AK23" s="4">
        <f t="shared" si="10"/>
        <v>4.6594594594594714</v>
      </c>
      <c r="AL23" s="4">
        <f t="shared" si="10"/>
        <v>4.8323648648648776</v>
      </c>
      <c r="AM23" s="4">
        <f t="shared" si="10"/>
        <v>5.157729729729744</v>
      </c>
      <c r="AN23" s="4">
        <f t="shared" si="10"/>
        <v>5.5148918918919074</v>
      </c>
      <c r="AO23" s="4">
        <f t="shared" si="10"/>
        <v>5.4782702702702863</v>
      </c>
      <c r="AP23" s="4">
        <f t="shared" si="10"/>
        <v>5.3335135135135294</v>
      </c>
      <c r="AQ23" s="4">
        <f t="shared" si="10"/>
        <v>5.5380000000000162</v>
      </c>
      <c r="AR23" s="4">
        <f t="shared" si="10"/>
        <v>5.7715000000000005</v>
      </c>
      <c r="AS23" s="4">
        <f t="shared" si="10"/>
        <v>5.2275189189189186</v>
      </c>
      <c r="AT23" s="4">
        <f t="shared" si="10"/>
        <v>5.464435135135135</v>
      </c>
      <c r="AU23" s="4">
        <f t="shared" si="10"/>
        <v>6.979964864864864</v>
      </c>
      <c r="AV23" s="4">
        <f t="shared" si="10"/>
        <v>7.6611999999999982</v>
      </c>
      <c r="AW23" s="4">
        <f t="shared" si="10"/>
        <v>8.0974864864864848</v>
      </c>
    </row>
    <row r="24" spans="1:49" x14ac:dyDescent="0.3">
      <c r="A24" s="4"/>
      <c r="B24" s="4"/>
      <c r="C24" s="4"/>
      <c r="D24" s="4" t="str">
        <f>D16</f>
        <v>Other</v>
      </c>
      <c r="E24" s="7"/>
      <c r="G24" s="4">
        <f>G16*G$2</f>
        <v>0.16000000000000014</v>
      </c>
      <c r="H24" s="4">
        <f>H16*H$2</f>
        <v>0.16129729729729725</v>
      </c>
      <c r="I24" s="4">
        <f t="shared" ref="I24:AW24" si="11">I16*I$2</f>
        <v>0.20324324324324294</v>
      </c>
      <c r="J24" s="4">
        <f t="shared" si="11"/>
        <v>0.21510810810810521</v>
      </c>
      <c r="K24" s="4">
        <f t="shared" si="11"/>
        <v>0.2271351351351294</v>
      </c>
      <c r="L24" s="4">
        <f t="shared" si="11"/>
        <v>0.23932432432431805</v>
      </c>
      <c r="M24" s="4">
        <f t="shared" si="11"/>
        <v>0.27264864864864125</v>
      </c>
      <c r="N24" s="4">
        <f t="shared" si="11"/>
        <v>0.27475675675674616</v>
      </c>
      <c r="O24" s="4">
        <f t="shared" si="11"/>
        <v>0.31945945945944687</v>
      </c>
      <c r="P24" s="4">
        <f t="shared" si="11"/>
        <v>0.35408108108106684</v>
      </c>
      <c r="Q24" s="4">
        <f t="shared" si="11"/>
        <v>0.38918918918916923</v>
      </c>
      <c r="R24" s="4">
        <f t="shared" si="11"/>
        <v>0.38121621621619639</v>
      </c>
      <c r="S24" s="4">
        <f t="shared" si="11"/>
        <v>0.41697297297295099</v>
      </c>
      <c r="T24" s="4">
        <f t="shared" si="11"/>
        <v>0.44216216216213411</v>
      </c>
      <c r="U24" s="4">
        <f t="shared" si="11"/>
        <v>0.55675675675672109</v>
      </c>
      <c r="V24" s="4">
        <f t="shared" si="11"/>
        <v>0.54959459459455906</v>
      </c>
      <c r="W24" s="4">
        <f t="shared" si="11"/>
        <v>0.72302702702697275</v>
      </c>
      <c r="X24" s="4">
        <f t="shared" si="11"/>
        <v>0.76235135135129373</v>
      </c>
      <c r="Y24" s="4">
        <f t="shared" si="11"/>
        <v>0.7334054054053496</v>
      </c>
      <c r="Z24" s="4">
        <f t="shared" si="11"/>
        <v>0.84245945945938683</v>
      </c>
      <c r="AA24" s="4">
        <f t="shared" si="11"/>
        <v>0.76702702702696057</v>
      </c>
      <c r="AB24" s="4">
        <f t="shared" si="11"/>
        <v>0.59683783783778588</v>
      </c>
      <c r="AC24" s="4">
        <f t="shared" si="11"/>
        <v>0.64810810810804531</v>
      </c>
      <c r="AD24" s="4">
        <f t="shared" si="11"/>
        <v>0.58137837837832185</v>
      </c>
      <c r="AE24" s="4">
        <f t="shared" si="11"/>
        <v>0.59729729729723902</v>
      </c>
      <c r="AF24" s="4">
        <f t="shared" si="11"/>
        <v>0.80581081081072448</v>
      </c>
      <c r="AG24" s="4">
        <f t="shared" si="11"/>
        <v>0.76281081081072888</v>
      </c>
      <c r="AH24" s="4">
        <f t="shared" si="11"/>
        <v>0.81667567567558774</v>
      </c>
      <c r="AI24" s="4">
        <f t="shared" si="11"/>
        <v>0.85891891891881844</v>
      </c>
      <c r="AJ24" s="4">
        <f t="shared" si="11"/>
        <v>0.95105405405394261</v>
      </c>
      <c r="AK24" s="4">
        <f t="shared" si="11"/>
        <v>0.99459459459447785</v>
      </c>
      <c r="AL24" s="4">
        <f t="shared" si="11"/>
        <v>1.0636486486485142</v>
      </c>
      <c r="AM24" s="4">
        <f t="shared" si="11"/>
        <v>1.1712972972971492</v>
      </c>
      <c r="AN24" s="4">
        <f t="shared" si="11"/>
        <v>1.2929189189187551</v>
      </c>
      <c r="AO24" s="4">
        <f t="shared" si="11"/>
        <v>1.3267027027025344</v>
      </c>
      <c r="AP24" s="4">
        <f t="shared" si="11"/>
        <v>1.3351351351349656</v>
      </c>
      <c r="AQ24" s="4">
        <f t="shared" si="11"/>
        <v>1.4339999999998054</v>
      </c>
      <c r="AR24" s="4">
        <f t="shared" si="11"/>
        <v>1.5469999999999882</v>
      </c>
      <c r="AS24" s="4">
        <f t="shared" si="11"/>
        <v>1.1525351351351221</v>
      </c>
      <c r="AT24" s="4">
        <f t="shared" si="11"/>
        <v>0.95330810810809208</v>
      </c>
      <c r="AU24" s="4">
        <f t="shared" si="11"/>
        <v>0.90679189189186848</v>
      </c>
      <c r="AV24" s="4">
        <f t="shared" si="11"/>
        <v>0.66479999999997119</v>
      </c>
      <c r="AW24" s="4">
        <f t="shared" si="11"/>
        <v>0.36418918918915555</v>
      </c>
    </row>
    <row r="25" spans="1:49" x14ac:dyDescent="0.3">
      <c r="A25" s="4"/>
      <c r="B25" s="4"/>
      <c r="C25" s="4"/>
      <c r="D25" s="4"/>
      <c r="E25" s="7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9"/>
      <c r="AS25" s="4"/>
      <c r="AT25" s="4"/>
      <c r="AU25" s="4"/>
      <c r="AV25" s="4"/>
      <c r="AW25" s="4"/>
    </row>
    <row r="26" spans="1:49" x14ac:dyDescent="0.3">
      <c r="A26" s="4"/>
      <c r="B26" s="4"/>
      <c r="C26" s="4"/>
      <c r="D26" s="4"/>
      <c r="E26" s="7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</row>
    <row r="27" spans="1:49" x14ac:dyDescent="0.3">
      <c r="A27" s="4"/>
      <c r="B27" s="4"/>
      <c r="C27" s="4"/>
      <c r="D27" s="4"/>
      <c r="E27" s="7"/>
      <c r="F27" s="4"/>
      <c r="G27" s="4"/>
      <c r="H27" s="4" t="s">
        <v>24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</row>
    <row r="28" spans="1:49" x14ac:dyDescent="0.3">
      <c r="A28" s="4"/>
      <c r="B28" s="4"/>
      <c r="C28" s="4"/>
      <c r="D28" s="4"/>
      <c r="E28" s="7"/>
      <c r="F28" s="4"/>
      <c r="G28" s="4"/>
      <c r="H28" s="4" t="s">
        <v>25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</row>
    <row r="29" spans="1:49" x14ac:dyDescent="0.3">
      <c r="A29" s="4"/>
      <c r="B29" s="4"/>
      <c r="C29" s="4"/>
      <c r="D29" s="4"/>
      <c r="E29" s="7"/>
      <c r="F29" s="4"/>
      <c r="G29" s="4"/>
      <c r="H29" s="4" t="s">
        <v>26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</row>
    <row r="30" spans="1:49" x14ac:dyDescent="0.3">
      <c r="A30" s="11"/>
      <c r="H30" s="4" t="s">
        <v>27</v>
      </c>
    </row>
    <row r="31" spans="1:49" x14ac:dyDescent="0.3">
      <c r="H31" s="4" t="s">
        <v>28</v>
      </c>
    </row>
    <row r="45" spans="8:8" x14ac:dyDescent="0.3">
      <c r="H45" t="s">
        <v>29</v>
      </c>
    </row>
    <row r="70" spans="9:9" x14ac:dyDescent="0.3">
      <c r="I70" s="11" t="s">
        <v>30</v>
      </c>
    </row>
    <row r="82" spans="1:9" x14ac:dyDescent="0.3">
      <c r="B82">
        <v>1990</v>
      </c>
      <c r="C82">
        <v>1991</v>
      </c>
      <c r="D82">
        <v>1992</v>
      </c>
      <c r="E82">
        <v>1993</v>
      </c>
      <c r="F82">
        <v>1994</v>
      </c>
      <c r="G82">
        <v>1995</v>
      </c>
      <c r="H82">
        <v>1996</v>
      </c>
      <c r="I82">
        <v>1997</v>
      </c>
    </row>
    <row r="83" spans="1:9" x14ac:dyDescent="0.3">
      <c r="A83" t="s">
        <v>31</v>
      </c>
      <c r="B83">
        <f>AVERAGE(88.1, 82.9, 80.4, 90.1, 89.9)</f>
        <v>86.28</v>
      </c>
      <c r="C83">
        <f>AVERAGE(88.4, 85.7, 81.4, 90.3, 89.9)</f>
        <v>87.140000000000015</v>
      </c>
      <c r="D83">
        <f>AVERAGE(88.6, 85.9, 81.5, 90.6, 90)</f>
        <v>87.320000000000007</v>
      </c>
      <c r="E83">
        <f>AVERAGE(89.1, 86.5, 81.9, 90.8, 90.3)</f>
        <v>87.72</v>
      </c>
      <c r="F83">
        <f>AVERAGE(89, 86, 82, 90.8, 90.3)</f>
        <v>87.62</v>
      </c>
      <c r="G83">
        <f>AVERAGE(88.9, 85.5, 82.4, 90.8, 90.6)</f>
        <v>87.640000000000015</v>
      </c>
      <c r="H83">
        <f>AVERAGE(88.8, 86.2, 82.4, 91, 91.1)</f>
        <v>87.9</v>
      </c>
      <c r="I83">
        <f>AVERAGE(89.2, 84.7, 83.4, 91.6, 91.1)</f>
        <v>88</v>
      </c>
    </row>
    <row r="84" spans="1:9" x14ac:dyDescent="0.3">
      <c r="B84" s="12">
        <f>(C83-B83)/B83</f>
        <v>9.9675475197034489E-3</v>
      </c>
      <c r="C84" s="12">
        <f t="shared" ref="C84:H84" si="12">(D83-C83)/C83</f>
        <v>2.065641496442421E-3</v>
      </c>
      <c r="D84" s="12">
        <f t="shared" si="12"/>
        <v>4.5808520384790592E-3</v>
      </c>
      <c r="E84" s="12">
        <f t="shared" si="12"/>
        <v>-1.1399908800728946E-3</v>
      </c>
      <c r="F84" s="12">
        <f t="shared" si="12"/>
        <v>2.2825838849589399E-4</v>
      </c>
      <c r="G84" s="12">
        <f t="shared" si="12"/>
        <v>2.9666818804197953E-3</v>
      </c>
      <c r="H84" s="12">
        <f t="shared" si="12"/>
        <v>1.1376564277587522E-3</v>
      </c>
    </row>
    <row r="86" spans="1:9" x14ac:dyDescent="0.3">
      <c r="A86" t="s">
        <v>32</v>
      </c>
    </row>
    <row r="1048572" spans="7:7" x14ac:dyDescent="0.3">
      <c r="G1048572" s="4"/>
    </row>
  </sheetData>
  <hyperlinks>
    <hyperlink ref="I70" r:id="rId1" xr:uid="{00000000-0004-0000-0500-000000000000}"/>
  </hyperlinks>
  <pageMargins left="0.7" right="0.7" top="0.75" bottom="0.75" header="0.3" footer="0.3"/>
  <pageSetup orientation="portrait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REFS</vt:lpstr>
      <vt:lpstr>FIN_ETA</vt:lpstr>
      <vt:lpstr>van_elburg_2014</vt:lpstr>
      <vt:lpstr>vanElburg_2017</vt:lpstr>
      <vt:lpstr>VerBeek_2020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2022-04-21T12:32:27Z</dcterms:modified>
</cp:coreProperties>
</file>