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/>
  <xr:revisionPtr revIDLastSave="0" documentId="13_ncr:1_{806D6104-CF39-4E0B-B594-1D2D0B7F5E03}" xr6:coauthVersionLast="47" xr6:coauthVersionMax="47" xr10:uidLastSave="{00000000-0000-0000-0000-000000000000}"/>
  <bookViews>
    <workbookView xWindow="-28920" yWindow="-1620" windowWidth="29040" windowHeight="16440" tabRatio="738" activeTab="2" xr2:uid="{00000000-000D-0000-FFFF-FFFF00000000}"/>
  </bookViews>
  <sheets>
    <sheet name="REFS" sheetId="29" r:id="rId1"/>
    <sheet name="FIN_ETA" sheetId="24" r:id="rId2"/>
    <sheet name="Calcs" sheetId="19" r:id="rId3"/>
    <sheet name="USGS_2018" sheetId="20" r:id="rId4"/>
    <sheet name="GNR_2018" sheetId="7" r:id="rId5"/>
    <sheet name="Fog_1983" sheetId="26" r:id="rId6"/>
    <sheet name="JRC_EUR_2018" sheetId="28" r:id="rId7"/>
    <sheet name="JRC_PRT_2018" sheetId="27" r:id="rId8"/>
    <sheet name="DOE_2017" sheetId="2" r:id="rId9"/>
    <sheet name="Taylor_2006" sheetId="1" r:id="rId10"/>
    <sheet name="Song_2019" sheetId="11" r:id="rId11"/>
    <sheet name="Jochem_2000" sheetId="23" r:id="rId12"/>
    <sheet name="Sargsyan_2008" sheetId="22" r:id="rId13"/>
    <sheet name="IndianMOP_2015" sheetId="21" r:id="rId14"/>
    <sheet name="Meyers_1993" sheetId="25" r:id="rId15"/>
    <sheet name="Worrell_2013" sheetId="4" r:id="rId16"/>
    <sheet name="ChemEnergy" sheetId="10" r:id="rId17"/>
    <sheet name="Aguilera_2015" sheetId="15" r:id="rId18"/>
    <sheet name="Madlool_2011" sheetId="14" r:id="rId19"/>
    <sheet name="Manufacture" sheetId="5" r:id="rId20"/>
    <sheet name="Dutta&amp;Mukherjee_2010" sheetId="3" r:id="rId21"/>
    <sheet name="ChemExergy" sheetId="12" r:id="rId22"/>
    <sheet name="PB COMMENTS" sheetId="30" r:id="rId23"/>
  </sheets>
  <externalReferences>
    <externalReference r:id="rId24"/>
    <externalReference r:id="rId25"/>
    <externalReference r:id="rId26"/>
    <externalReference r:id="rId27"/>
    <externalReference r:id="rId28"/>
  </externalReferences>
  <definedNames>
    <definedName name="Absc_graph" localSheetId="14">INDIRECT(#REF!)</definedName>
    <definedName name="Absc_graph" localSheetId="22">INDIRECT(#REF!)</definedName>
    <definedName name="Absc_graph" localSheetId="3">INDIRECT(#REF!)</definedName>
    <definedName name="Absc_graph">INDIRECT(#REF!)</definedName>
    <definedName name="btu.MJ">[1]Conversores!$F$2</definedName>
    <definedName name="Companies" localSheetId="14">#REF!</definedName>
    <definedName name="Companies" localSheetId="22">#REF!</definedName>
    <definedName name="Companies" localSheetId="3">#REF!</definedName>
    <definedName name="Companies">#REF!</definedName>
    <definedName name="Countries" localSheetId="14">#REF!</definedName>
    <definedName name="Countries" localSheetId="22">#REF!</definedName>
    <definedName name="Countries" localSheetId="3">#REF!</definedName>
    <definedName name="Countries">#REF!</definedName>
    <definedName name="GJ_kgCO2e.diesel">[2]Conversores!$W$5</definedName>
    <definedName name="Indicators" localSheetId="14">#REF!</definedName>
    <definedName name="Indicators" localSheetId="22">#REF!</definedName>
    <definedName name="Indicators" localSheetId="3">#REF!</definedName>
    <definedName name="Indicators">#REF!</definedName>
    <definedName name="kg_l.NatGas">[1]Conversores!$L$9</definedName>
    <definedName name="kg_MJ.Coal">[1]Conversores!$M$11</definedName>
    <definedName name="kg_MJ.Dsl">[3]Conversores!$M$5</definedName>
    <definedName name="kg_MJ.Gasoline">[3]Conversores!$M$4</definedName>
    <definedName name="kg_MJ.kero">[3]Conversores!$M$3</definedName>
    <definedName name="kg_MJ.NatGas">[3]Conversores!$M$9</definedName>
    <definedName name="kWh.MJ">[1]Conversores!$F$15</definedName>
    <definedName name="l_MJ.Diesel">[4]Conversores!$N$5</definedName>
    <definedName name="l_MJ.NatGas">[1]Conversores!$N$9</definedName>
    <definedName name="l_MJ.Oil">[1]Conversores!$N$10</definedName>
    <definedName name="Ord_graph" localSheetId="14">INDIRECT(#REF!)</definedName>
    <definedName name="Ord_graph" localSheetId="22">INDIRECT(#REF!)</definedName>
    <definedName name="Ord_graph" localSheetId="3">INDIRECT(#REF!)</definedName>
    <definedName name="Ord_graph">INDIRECT(#REF!)</definedName>
    <definedName name="_xlnm.Print_Titles" localSheetId="6">JRC_EUR_2018!$4:$4</definedName>
    <definedName name="_xlnm.Print_Titles" localSheetId="7">JRC_PRT_2018!$4:$4</definedName>
    <definedName name="Region" localSheetId="14">#REF!</definedName>
    <definedName name="Region" localSheetId="22">#REF!</definedName>
    <definedName name="Region" localSheetId="3">#REF!</definedName>
    <definedName name="Region">#REF!</definedName>
    <definedName name="Report_type" localSheetId="14">#REF!</definedName>
    <definedName name="Report_type" localSheetId="22">#REF!</definedName>
    <definedName name="Report_type" localSheetId="3">#REF!</definedName>
    <definedName name="Report_type">#REF!</definedName>
    <definedName name="Type">[5]MD!$D$2:$D$57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18" i="28" l="1"/>
  <c r="J218" i="28"/>
  <c r="C218" i="28"/>
  <c r="B218" i="28"/>
  <c r="A218" i="28"/>
  <c r="D205" i="28"/>
  <c r="Q205" i="28"/>
  <c r="P205" i="28"/>
  <c r="O205" i="28"/>
  <c r="N205" i="28"/>
  <c r="M205" i="28"/>
  <c r="L205" i="28"/>
  <c r="K205" i="28"/>
  <c r="J205" i="28"/>
  <c r="I205" i="28"/>
  <c r="H205" i="28"/>
  <c r="G205" i="28"/>
  <c r="F205" i="28"/>
  <c r="E205" i="28"/>
  <c r="C205" i="28"/>
  <c r="B205" i="28"/>
  <c r="K194" i="28"/>
  <c r="D194" i="28"/>
  <c r="C194" i="28"/>
  <c r="Q194" i="28"/>
  <c r="P194" i="28"/>
  <c r="O194" i="28"/>
  <c r="N194" i="28"/>
  <c r="M194" i="28"/>
  <c r="L194" i="28"/>
  <c r="J194" i="28"/>
  <c r="I194" i="28"/>
  <c r="H194" i="28"/>
  <c r="G194" i="28"/>
  <c r="F194" i="28"/>
  <c r="E194" i="28"/>
  <c r="B194" i="28"/>
  <c r="Q218" i="28"/>
  <c r="P218" i="28"/>
  <c r="O218" i="28"/>
  <c r="N218" i="28"/>
  <c r="M218" i="28"/>
  <c r="L218" i="28"/>
  <c r="I218" i="28"/>
  <c r="H218" i="28"/>
  <c r="G218" i="28"/>
  <c r="F218" i="28"/>
  <c r="E218" i="28"/>
  <c r="D218" i="28"/>
  <c r="Q183" i="28"/>
  <c r="P183" i="28"/>
  <c r="O183" i="28"/>
  <c r="N183" i="28"/>
  <c r="M183" i="28"/>
  <c r="L183" i="28"/>
  <c r="K183" i="28"/>
  <c r="J183" i="28"/>
  <c r="I183" i="28"/>
  <c r="H183" i="28"/>
  <c r="G183" i="28"/>
  <c r="F183" i="28"/>
  <c r="E183" i="28"/>
  <c r="D183" i="28"/>
  <c r="C183" i="28"/>
  <c r="B183" i="28"/>
  <c r="Q178" i="28"/>
  <c r="P178" i="28"/>
  <c r="O178" i="28"/>
  <c r="N178" i="28"/>
  <c r="M178" i="28"/>
  <c r="L178" i="28"/>
  <c r="K178" i="28"/>
  <c r="J178" i="28"/>
  <c r="I178" i="28"/>
  <c r="H178" i="28"/>
  <c r="G178" i="28"/>
  <c r="F178" i="28"/>
  <c r="E178" i="28"/>
  <c r="D178" i="28"/>
  <c r="C178" i="28"/>
  <c r="B178" i="28"/>
  <c r="Q177" i="28"/>
  <c r="P177" i="28"/>
  <c r="O177" i="28"/>
  <c r="N177" i="28"/>
  <c r="M177" i="28"/>
  <c r="L177" i="28"/>
  <c r="K177" i="28"/>
  <c r="J177" i="28"/>
  <c r="I177" i="28"/>
  <c r="H177" i="28"/>
  <c r="G177" i="28"/>
  <c r="F177" i="28"/>
  <c r="E177" i="28"/>
  <c r="D177" i="28"/>
  <c r="C177" i="28"/>
  <c r="B177" i="28"/>
  <c r="Q176" i="28"/>
  <c r="P176" i="28"/>
  <c r="O176" i="28"/>
  <c r="N176" i="28"/>
  <c r="M176" i="28"/>
  <c r="L176" i="28"/>
  <c r="K176" i="28"/>
  <c r="J176" i="28"/>
  <c r="I176" i="28"/>
  <c r="H176" i="28"/>
  <c r="G176" i="28"/>
  <c r="F176" i="28"/>
  <c r="E176" i="28"/>
  <c r="D176" i="28"/>
  <c r="C176" i="28"/>
  <c r="B176" i="28"/>
  <c r="Q175" i="28"/>
  <c r="P175" i="28"/>
  <c r="O175" i="28"/>
  <c r="N175" i="28"/>
  <c r="M175" i="28"/>
  <c r="L175" i="28"/>
  <c r="K175" i="28"/>
  <c r="J175" i="28"/>
  <c r="I175" i="28"/>
  <c r="H175" i="28"/>
  <c r="G175" i="28"/>
  <c r="F175" i="28"/>
  <c r="E175" i="28"/>
  <c r="D175" i="28"/>
  <c r="C175" i="28"/>
  <c r="B175" i="28"/>
  <c r="Q174" i="28"/>
  <c r="P174" i="28"/>
  <c r="O174" i="28"/>
  <c r="N174" i="28"/>
  <c r="M174" i="28"/>
  <c r="L174" i="28"/>
  <c r="K174" i="28"/>
  <c r="J174" i="28"/>
  <c r="I174" i="28"/>
  <c r="H174" i="28"/>
  <c r="G174" i="28"/>
  <c r="F174" i="28"/>
  <c r="E174" i="28"/>
  <c r="D174" i="28"/>
  <c r="C174" i="28"/>
  <c r="B174" i="28"/>
  <c r="Q173" i="28"/>
  <c r="P173" i="28"/>
  <c r="O173" i="28"/>
  <c r="N173" i="28"/>
  <c r="M173" i="28"/>
  <c r="L173" i="28"/>
  <c r="K173" i="28"/>
  <c r="J173" i="28"/>
  <c r="I173" i="28"/>
  <c r="H173" i="28"/>
  <c r="G173" i="28"/>
  <c r="F173" i="28"/>
  <c r="E173" i="28"/>
  <c r="D173" i="28"/>
  <c r="C173" i="28"/>
  <c r="B173" i="28"/>
  <c r="Q172" i="28"/>
  <c r="P172" i="28"/>
  <c r="O172" i="28"/>
  <c r="N172" i="28"/>
  <c r="M172" i="28"/>
  <c r="L172" i="28"/>
  <c r="K172" i="28"/>
  <c r="J172" i="28"/>
  <c r="I172" i="28"/>
  <c r="H172" i="28"/>
  <c r="G172" i="28"/>
  <c r="F172" i="28"/>
  <c r="E172" i="28"/>
  <c r="D172" i="28"/>
  <c r="C172" i="28"/>
  <c r="B172" i="28"/>
  <c r="Q171" i="28"/>
  <c r="P171" i="28"/>
  <c r="O171" i="28"/>
  <c r="N171" i="28"/>
  <c r="M171" i="28"/>
  <c r="L171" i="28"/>
  <c r="K171" i="28"/>
  <c r="J171" i="28"/>
  <c r="I171" i="28"/>
  <c r="H171" i="28"/>
  <c r="G171" i="28"/>
  <c r="F171" i="28"/>
  <c r="E171" i="28"/>
  <c r="D171" i="28"/>
  <c r="C171" i="28"/>
  <c r="B171" i="28"/>
  <c r="Q170" i="28"/>
  <c r="P170" i="28"/>
  <c r="O170" i="28"/>
  <c r="N170" i="28"/>
  <c r="M170" i="28"/>
  <c r="L170" i="28"/>
  <c r="K170" i="28"/>
  <c r="J170" i="28"/>
  <c r="I170" i="28"/>
  <c r="H170" i="28"/>
  <c r="G170" i="28"/>
  <c r="F170" i="28"/>
  <c r="E170" i="28"/>
  <c r="D170" i="28"/>
  <c r="C170" i="28"/>
  <c r="B170" i="28"/>
  <c r="Q169" i="28"/>
  <c r="P169" i="28"/>
  <c r="O169" i="28"/>
  <c r="N169" i="28"/>
  <c r="M169" i="28"/>
  <c r="L169" i="28"/>
  <c r="K169" i="28"/>
  <c r="J169" i="28"/>
  <c r="I169" i="28"/>
  <c r="H169" i="28"/>
  <c r="G169" i="28"/>
  <c r="F169" i="28"/>
  <c r="E169" i="28"/>
  <c r="D169" i="28"/>
  <c r="C169" i="28"/>
  <c r="B169" i="28"/>
  <c r="Q168" i="28"/>
  <c r="P168" i="28"/>
  <c r="O168" i="28"/>
  <c r="N168" i="28"/>
  <c r="M168" i="28"/>
  <c r="L168" i="28"/>
  <c r="K168" i="28"/>
  <c r="J168" i="28"/>
  <c r="I168" i="28"/>
  <c r="H168" i="28"/>
  <c r="G168" i="28"/>
  <c r="F168" i="28"/>
  <c r="E168" i="28"/>
  <c r="D168" i="28"/>
  <c r="C168" i="28"/>
  <c r="B168" i="28"/>
  <c r="Q167" i="28"/>
  <c r="P167" i="28"/>
  <c r="O167" i="28"/>
  <c r="N167" i="28"/>
  <c r="M167" i="28"/>
  <c r="L167" i="28"/>
  <c r="K167" i="28"/>
  <c r="J167" i="28"/>
  <c r="I167" i="28"/>
  <c r="H167" i="28"/>
  <c r="G167" i="28"/>
  <c r="F167" i="28"/>
  <c r="E167" i="28"/>
  <c r="D167" i="28"/>
  <c r="C167" i="28"/>
  <c r="B167" i="28"/>
  <c r="Q166" i="28"/>
  <c r="P166" i="28"/>
  <c r="P165" i="28" s="1"/>
  <c r="O166" i="28"/>
  <c r="O165" i="28" s="1"/>
  <c r="N166" i="28"/>
  <c r="M166" i="28"/>
  <c r="L166" i="28"/>
  <c r="L165" i="28" s="1"/>
  <c r="K166" i="28"/>
  <c r="K165" i="28" s="1"/>
  <c r="J166" i="28"/>
  <c r="J165" i="28" s="1"/>
  <c r="I166" i="28"/>
  <c r="I165" i="28" s="1"/>
  <c r="H166" i="28"/>
  <c r="H165" i="28" s="1"/>
  <c r="G166" i="28"/>
  <c r="F166" i="28"/>
  <c r="F165" i="28" s="1"/>
  <c r="E166" i="28"/>
  <c r="E165" i="28" s="1"/>
  <c r="D166" i="28"/>
  <c r="C166" i="28"/>
  <c r="B166" i="28"/>
  <c r="G165" i="28"/>
  <c r="Q162" i="28"/>
  <c r="P162" i="28"/>
  <c r="O162" i="28"/>
  <c r="N162" i="28"/>
  <c r="M162" i="28"/>
  <c r="L162" i="28"/>
  <c r="K162" i="28"/>
  <c r="J162" i="28"/>
  <c r="I162" i="28"/>
  <c r="H162" i="28"/>
  <c r="G162" i="28"/>
  <c r="F162" i="28"/>
  <c r="E162" i="28"/>
  <c r="D162" i="28"/>
  <c r="C162" i="28"/>
  <c r="B162" i="28"/>
  <c r="Q161" i="28"/>
  <c r="P161" i="28"/>
  <c r="O161" i="28"/>
  <c r="N161" i="28"/>
  <c r="M161" i="28"/>
  <c r="L161" i="28"/>
  <c r="K161" i="28"/>
  <c r="J161" i="28"/>
  <c r="I161" i="28"/>
  <c r="H161" i="28"/>
  <c r="G161" i="28"/>
  <c r="F161" i="28"/>
  <c r="E161" i="28"/>
  <c r="D161" i="28"/>
  <c r="C161" i="28"/>
  <c r="B161" i="28"/>
  <c r="Q160" i="28"/>
  <c r="P160" i="28"/>
  <c r="O160" i="28"/>
  <c r="N160" i="28"/>
  <c r="M160" i="28"/>
  <c r="L160" i="28"/>
  <c r="K160" i="28"/>
  <c r="J160" i="28"/>
  <c r="I160" i="28"/>
  <c r="H160" i="28"/>
  <c r="G160" i="28"/>
  <c r="F160" i="28"/>
  <c r="E160" i="28"/>
  <c r="D160" i="28"/>
  <c r="C160" i="28"/>
  <c r="B160" i="28"/>
  <c r="Q159" i="28"/>
  <c r="P159" i="28"/>
  <c r="O159" i="28"/>
  <c r="N159" i="28"/>
  <c r="M159" i="28"/>
  <c r="L159" i="28"/>
  <c r="K159" i="28"/>
  <c r="J159" i="28"/>
  <c r="I159" i="28"/>
  <c r="H159" i="28"/>
  <c r="G159" i="28"/>
  <c r="F159" i="28"/>
  <c r="E159" i="28"/>
  <c r="D159" i="28"/>
  <c r="C159" i="28"/>
  <c r="B159" i="28"/>
  <c r="Q158" i="28"/>
  <c r="P158" i="28"/>
  <c r="O158" i="28"/>
  <c r="N158" i="28"/>
  <c r="M158" i="28"/>
  <c r="L158" i="28"/>
  <c r="K158" i="28"/>
  <c r="J158" i="28"/>
  <c r="I158" i="28"/>
  <c r="H158" i="28"/>
  <c r="G158" i="28"/>
  <c r="F158" i="28"/>
  <c r="E158" i="28"/>
  <c r="D158" i="28"/>
  <c r="C158" i="28"/>
  <c r="B158" i="28"/>
  <c r="Q157" i="28"/>
  <c r="P157" i="28"/>
  <c r="O157" i="28"/>
  <c r="N157" i="28"/>
  <c r="M157" i="28"/>
  <c r="L157" i="28"/>
  <c r="K157" i="28"/>
  <c r="J157" i="28"/>
  <c r="I157" i="28"/>
  <c r="H157" i="28"/>
  <c r="G157" i="28"/>
  <c r="F157" i="28"/>
  <c r="E157" i="28"/>
  <c r="D157" i="28"/>
  <c r="C157" i="28"/>
  <c r="B157" i="28"/>
  <c r="Q156" i="28"/>
  <c r="P156" i="28"/>
  <c r="O156" i="28"/>
  <c r="N156" i="28"/>
  <c r="M156" i="28"/>
  <c r="L156" i="28"/>
  <c r="K156" i="28"/>
  <c r="J156" i="28"/>
  <c r="I156" i="28"/>
  <c r="H156" i="28"/>
  <c r="G156" i="28"/>
  <c r="F156" i="28"/>
  <c r="E156" i="28"/>
  <c r="D156" i="28"/>
  <c r="C156" i="28"/>
  <c r="B156" i="28"/>
  <c r="Q155" i="28"/>
  <c r="P155" i="28"/>
  <c r="O155" i="28"/>
  <c r="N155" i="28"/>
  <c r="M155" i="28"/>
  <c r="L155" i="28"/>
  <c r="K155" i="28"/>
  <c r="J155" i="28"/>
  <c r="I155" i="28"/>
  <c r="H155" i="28"/>
  <c r="G155" i="28"/>
  <c r="F155" i="28"/>
  <c r="E155" i="28"/>
  <c r="D155" i="28"/>
  <c r="C155" i="28"/>
  <c r="B155" i="28"/>
  <c r="Q154" i="28"/>
  <c r="P154" i="28"/>
  <c r="O154" i="28"/>
  <c r="N154" i="28"/>
  <c r="M154" i="28"/>
  <c r="L154" i="28"/>
  <c r="K154" i="28"/>
  <c r="J154" i="28"/>
  <c r="I154" i="28"/>
  <c r="H154" i="28"/>
  <c r="G154" i="28"/>
  <c r="F154" i="28"/>
  <c r="E154" i="28"/>
  <c r="D154" i="28"/>
  <c r="C154" i="28"/>
  <c r="B154" i="28"/>
  <c r="Q153" i="28"/>
  <c r="P153" i="28"/>
  <c r="O153" i="28"/>
  <c r="N153" i="28"/>
  <c r="M153" i="28"/>
  <c r="L153" i="28"/>
  <c r="K153" i="28"/>
  <c r="J153" i="28"/>
  <c r="I153" i="28"/>
  <c r="H153" i="28"/>
  <c r="G153" i="28"/>
  <c r="F153" i="28"/>
  <c r="E153" i="28"/>
  <c r="D153" i="28"/>
  <c r="C153" i="28"/>
  <c r="B153" i="28"/>
  <c r="Q152" i="28"/>
  <c r="P152" i="28"/>
  <c r="O152" i="28"/>
  <c r="N152" i="28"/>
  <c r="M152" i="28"/>
  <c r="L152" i="28"/>
  <c r="K152" i="28"/>
  <c r="J152" i="28"/>
  <c r="I152" i="28"/>
  <c r="H152" i="28"/>
  <c r="G152" i="28"/>
  <c r="F152" i="28"/>
  <c r="E152" i="28"/>
  <c r="D152" i="28"/>
  <c r="C152" i="28"/>
  <c r="B152" i="28"/>
  <c r="Q151" i="28"/>
  <c r="P151" i="28"/>
  <c r="O151" i="28"/>
  <c r="N151" i="28"/>
  <c r="M151" i="28"/>
  <c r="L151" i="28"/>
  <c r="K151" i="28"/>
  <c r="J151" i="28"/>
  <c r="I151" i="28"/>
  <c r="H151" i="28"/>
  <c r="G151" i="28"/>
  <c r="F151" i="28"/>
  <c r="E151" i="28"/>
  <c r="D151" i="28"/>
  <c r="C151" i="28"/>
  <c r="B151" i="28"/>
  <c r="Q150" i="28"/>
  <c r="P150" i="28"/>
  <c r="O150" i="28"/>
  <c r="N150" i="28"/>
  <c r="M150" i="28"/>
  <c r="L150" i="28"/>
  <c r="K150" i="28"/>
  <c r="J150" i="28"/>
  <c r="I150" i="28"/>
  <c r="H150" i="28"/>
  <c r="G150" i="28"/>
  <c r="F150" i="28"/>
  <c r="E150" i="28"/>
  <c r="D150" i="28"/>
  <c r="C150" i="28"/>
  <c r="B150" i="28"/>
  <c r="Q149" i="28"/>
  <c r="P149" i="28"/>
  <c r="O149" i="28"/>
  <c r="N149" i="28"/>
  <c r="M149" i="28"/>
  <c r="L149" i="28"/>
  <c r="K149" i="28"/>
  <c r="J149" i="28"/>
  <c r="I149" i="28"/>
  <c r="H149" i="28"/>
  <c r="G149" i="28"/>
  <c r="F149" i="28"/>
  <c r="E149" i="28"/>
  <c r="D149" i="28"/>
  <c r="C149" i="28"/>
  <c r="B149" i="28"/>
  <c r="Q148" i="28"/>
  <c r="P148" i="28"/>
  <c r="O148" i="28"/>
  <c r="N148" i="28"/>
  <c r="M148" i="28"/>
  <c r="L148" i="28"/>
  <c r="K148" i="28"/>
  <c r="J148" i="28"/>
  <c r="I148" i="28"/>
  <c r="H148" i="28"/>
  <c r="G148" i="28"/>
  <c r="G146" i="28" s="1"/>
  <c r="F148" i="28"/>
  <c r="F146" i="28" s="1"/>
  <c r="E148" i="28"/>
  <c r="E146" i="28" s="1"/>
  <c r="D148" i="28"/>
  <c r="C148" i="28"/>
  <c r="B148" i="28"/>
  <c r="Q147" i="28"/>
  <c r="Q146" i="28" s="1"/>
  <c r="P147" i="28"/>
  <c r="O147" i="28"/>
  <c r="O146" i="28" s="1"/>
  <c r="N147" i="28"/>
  <c r="M147" i="28"/>
  <c r="L147" i="28"/>
  <c r="K147" i="28"/>
  <c r="J147" i="28"/>
  <c r="I147" i="28"/>
  <c r="H147" i="28"/>
  <c r="H146" i="28" s="1"/>
  <c r="G147" i="28"/>
  <c r="F147" i="28"/>
  <c r="E147" i="28"/>
  <c r="D147" i="28"/>
  <c r="C147" i="28"/>
  <c r="C146" i="28" s="1"/>
  <c r="B147" i="28"/>
  <c r="Q143" i="28"/>
  <c r="P143" i="28"/>
  <c r="O143" i="28"/>
  <c r="N143" i="28"/>
  <c r="M143" i="28"/>
  <c r="L143" i="28"/>
  <c r="K143" i="28"/>
  <c r="J143" i="28"/>
  <c r="I143" i="28"/>
  <c r="H143" i="28"/>
  <c r="G143" i="28"/>
  <c r="F143" i="28"/>
  <c r="E143" i="28"/>
  <c r="D143" i="28"/>
  <c r="C143" i="28"/>
  <c r="B143" i="28"/>
  <c r="Q142" i="28"/>
  <c r="P142" i="28"/>
  <c r="O142" i="28"/>
  <c r="N142" i="28"/>
  <c r="M142" i="28"/>
  <c r="L142" i="28"/>
  <c r="K142" i="28"/>
  <c r="J142" i="28"/>
  <c r="I142" i="28"/>
  <c r="H142" i="28"/>
  <c r="G142" i="28"/>
  <c r="F142" i="28"/>
  <c r="E142" i="28"/>
  <c r="D142" i="28"/>
  <c r="C142" i="28"/>
  <c r="B142" i="28"/>
  <c r="Q141" i="28"/>
  <c r="P141" i="28"/>
  <c r="O141" i="28"/>
  <c r="N141" i="28"/>
  <c r="M141" i="28"/>
  <c r="L141" i="28"/>
  <c r="K141" i="28"/>
  <c r="J141" i="28"/>
  <c r="I141" i="28"/>
  <c r="H141" i="28"/>
  <c r="G141" i="28"/>
  <c r="F141" i="28"/>
  <c r="E141" i="28"/>
  <c r="D141" i="28"/>
  <c r="C141" i="28"/>
  <c r="B141" i="28"/>
  <c r="Q140" i="28"/>
  <c r="P140" i="28"/>
  <c r="O140" i="28"/>
  <c r="N140" i="28"/>
  <c r="M140" i="28"/>
  <c r="L140" i="28"/>
  <c r="K140" i="28"/>
  <c r="J140" i="28"/>
  <c r="I140" i="28"/>
  <c r="H140" i="28"/>
  <c r="G140" i="28"/>
  <c r="F140" i="28"/>
  <c r="E140" i="28"/>
  <c r="D140" i="28"/>
  <c r="C140" i="28"/>
  <c r="B140" i="28"/>
  <c r="Q139" i="28"/>
  <c r="P139" i="28"/>
  <c r="O139" i="28"/>
  <c r="N139" i="28"/>
  <c r="M139" i="28"/>
  <c r="L139" i="28"/>
  <c r="K139" i="28"/>
  <c r="J139" i="28"/>
  <c r="I139" i="28"/>
  <c r="H139" i="28"/>
  <c r="G139" i="28"/>
  <c r="F139" i="28"/>
  <c r="E139" i="28"/>
  <c r="D139" i="28"/>
  <c r="C139" i="28"/>
  <c r="B139" i="28"/>
  <c r="Q138" i="28"/>
  <c r="P138" i="28"/>
  <c r="O138" i="28"/>
  <c r="N138" i="28"/>
  <c r="M138" i="28"/>
  <c r="L138" i="28"/>
  <c r="K138" i="28"/>
  <c r="J138" i="28"/>
  <c r="I138" i="28"/>
  <c r="H138" i="28"/>
  <c r="G138" i="28"/>
  <c r="F138" i="28"/>
  <c r="E138" i="28"/>
  <c r="D138" i="28"/>
  <c r="C138" i="28"/>
  <c r="B138" i="28"/>
  <c r="Q137" i="28"/>
  <c r="P137" i="28"/>
  <c r="O137" i="28"/>
  <c r="N137" i="28"/>
  <c r="M137" i="28"/>
  <c r="L137" i="28"/>
  <c r="K137" i="28"/>
  <c r="J137" i="28"/>
  <c r="I137" i="28"/>
  <c r="H137" i="28"/>
  <c r="G137" i="28"/>
  <c r="F137" i="28"/>
  <c r="E137" i="28"/>
  <c r="D137" i="28"/>
  <c r="C137" i="28"/>
  <c r="B137" i="28"/>
  <c r="Q136" i="28"/>
  <c r="P136" i="28"/>
  <c r="O136" i="28"/>
  <c r="N136" i="28"/>
  <c r="M136" i="28"/>
  <c r="L136" i="28"/>
  <c r="K136" i="28"/>
  <c r="J136" i="28"/>
  <c r="I136" i="28"/>
  <c r="H136" i="28"/>
  <c r="G136" i="28"/>
  <c r="F136" i="28"/>
  <c r="E136" i="28"/>
  <c r="D136" i="28"/>
  <c r="C136" i="28"/>
  <c r="B136" i="28"/>
  <c r="Q135" i="28"/>
  <c r="P135" i="28"/>
  <c r="P132" i="28" s="1"/>
  <c r="O135" i="28"/>
  <c r="N135" i="28"/>
  <c r="M135" i="28"/>
  <c r="L135" i="28"/>
  <c r="K135" i="28"/>
  <c r="J135" i="28"/>
  <c r="I135" i="28"/>
  <c r="H135" i="28"/>
  <c r="G135" i="28"/>
  <c r="F135" i="28"/>
  <c r="E135" i="28"/>
  <c r="D135" i="28"/>
  <c r="C135" i="28"/>
  <c r="B135" i="28"/>
  <c r="Q134" i="28"/>
  <c r="P134" i="28"/>
  <c r="O134" i="28"/>
  <c r="N134" i="28"/>
  <c r="M134" i="28"/>
  <c r="L134" i="28"/>
  <c r="K134" i="28"/>
  <c r="J134" i="28"/>
  <c r="I134" i="28"/>
  <c r="H134" i="28"/>
  <c r="G134" i="28"/>
  <c r="F134" i="28"/>
  <c r="E134" i="28"/>
  <c r="D134" i="28"/>
  <c r="C134" i="28"/>
  <c r="B134" i="28"/>
  <c r="Q133" i="28"/>
  <c r="Q132" i="28" s="1"/>
  <c r="P133" i="28"/>
  <c r="O133" i="28"/>
  <c r="O132" i="28" s="1"/>
  <c r="N133" i="28"/>
  <c r="M133" i="28"/>
  <c r="L133" i="28"/>
  <c r="L132" i="28" s="1"/>
  <c r="K133" i="28"/>
  <c r="J133" i="28"/>
  <c r="I133" i="28"/>
  <c r="H133" i="28"/>
  <c r="H132" i="28" s="1"/>
  <c r="G133" i="28"/>
  <c r="F133" i="28"/>
  <c r="F132" i="28" s="1"/>
  <c r="E133" i="28"/>
  <c r="E132" i="28" s="1"/>
  <c r="D133" i="28"/>
  <c r="D132" i="28" s="1"/>
  <c r="C133" i="28"/>
  <c r="C132" i="28" s="1"/>
  <c r="B133" i="28"/>
  <c r="K132" i="28"/>
  <c r="I132" i="28" l="1"/>
  <c r="P146" i="28"/>
  <c r="N165" i="28"/>
  <c r="M146" i="28"/>
  <c r="C165" i="28"/>
  <c r="N146" i="28"/>
  <c r="D165" i="28"/>
  <c r="B132" i="28"/>
  <c r="K146" i="28"/>
  <c r="Q165" i="28"/>
  <c r="N132" i="28"/>
  <c r="G132" i="28"/>
  <c r="M165" i="28"/>
  <c r="J132" i="28"/>
  <c r="M132" i="28"/>
  <c r="B165" i="28"/>
  <c r="B146" i="28"/>
  <c r="T53" i="19" a="1"/>
  <c r="D146" i="28"/>
  <c r="I146" i="28"/>
  <c r="J146" i="28"/>
  <c r="L146" i="28"/>
  <c r="T55" i="19" l="1"/>
  <c r="T53" i="19"/>
  <c r="T54" i="19"/>
  <c r="T60" i="19"/>
  <c r="T61" i="19"/>
  <c r="T62" i="19"/>
  <c r="T68" i="19"/>
  <c r="T67" i="19"/>
  <c r="T59" i="19"/>
  <c r="T66" i="19"/>
  <c r="T58" i="19"/>
  <c r="T65" i="19"/>
  <c r="T57" i="19"/>
  <c r="T64" i="19"/>
  <c r="T56" i="19"/>
  <c r="T63" i="19"/>
  <c r="L20" i="19" l="1"/>
  <c r="L26" i="19"/>
  <c r="R55" i="26"/>
  <c r="AF11" i="19" s="1"/>
  <c r="S55" i="26"/>
  <c r="AJ11" i="19" s="1"/>
  <c r="O56" i="26"/>
  <c r="Q56" i="26"/>
  <c r="L12" i="19" s="1"/>
  <c r="R56" i="26"/>
  <c r="AF12" i="19" s="1"/>
  <c r="S56" i="26"/>
  <c r="AJ12" i="19" s="1"/>
  <c r="O57" i="26"/>
  <c r="Q57" i="26"/>
  <c r="L13" i="19" s="1"/>
  <c r="R57" i="26"/>
  <c r="AF13" i="19" s="1"/>
  <c r="S57" i="26"/>
  <c r="AJ13" i="19" s="1"/>
  <c r="T57" i="26"/>
  <c r="AN13" i="19" s="1"/>
  <c r="O58" i="26"/>
  <c r="Q58" i="26"/>
  <c r="L14" i="19" s="1"/>
  <c r="R58" i="26"/>
  <c r="AF14" i="19" s="1"/>
  <c r="S58" i="26"/>
  <c r="AJ14" i="19" s="1"/>
  <c r="T58" i="26"/>
  <c r="AN14" i="19" s="1"/>
  <c r="O59" i="26"/>
  <c r="Q59" i="26"/>
  <c r="L15" i="19" s="1"/>
  <c r="R59" i="26"/>
  <c r="AF15" i="19" s="1"/>
  <c r="S59" i="26"/>
  <c r="AJ15" i="19" s="1"/>
  <c r="T59" i="26"/>
  <c r="AN15" i="19" s="1"/>
  <c r="O60" i="26"/>
  <c r="Q60" i="26"/>
  <c r="L16" i="19" s="1"/>
  <c r="R60" i="26"/>
  <c r="AF16" i="19" s="1"/>
  <c r="S60" i="26"/>
  <c r="AJ16" i="19" s="1"/>
  <c r="T60" i="26"/>
  <c r="AN16" i="19" s="1"/>
  <c r="O61" i="26"/>
  <c r="Q61" i="26"/>
  <c r="L17" i="19" s="1"/>
  <c r="R61" i="26"/>
  <c r="AF17" i="19" s="1"/>
  <c r="S61" i="26"/>
  <c r="AJ17" i="19" s="1"/>
  <c r="T61" i="26"/>
  <c r="AN17" i="19" s="1"/>
  <c r="O62" i="26"/>
  <c r="Q62" i="26"/>
  <c r="L18" i="19" s="1"/>
  <c r="R62" i="26"/>
  <c r="AF18" i="19" s="1"/>
  <c r="S62" i="26"/>
  <c r="AJ18" i="19" s="1"/>
  <c r="T62" i="26"/>
  <c r="AN18" i="19" s="1"/>
  <c r="O63" i="26"/>
  <c r="Q63" i="26"/>
  <c r="L19" i="19" s="1"/>
  <c r="R63" i="26"/>
  <c r="AF19" i="19" s="1"/>
  <c r="S63" i="26"/>
  <c r="AJ19" i="19" s="1"/>
  <c r="T63" i="26"/>
  <c r="AN19" i="19" s="1"/>
  <c r="O64" i="26"/>
  <c r="Q64" i="26"/>
  <c r="R64" i="26"/>
  <c r="AF20" i="19" s="1"/>
  <c r="S64" i="26"/>
  <c r="AJ20" i="19" s="1"/>
  <c r="T64" i="26"/>
  <c r="AN20" i="19" s="1"/>
  <c r="O65" i="26"/>
  <c r="Q65" i="26"/>
  <c r="L21" i="19" s="1"/>
  <c r="R65" i="26"/>
  <c r="AF21" i="19" s="1"/>
  <c r="S65" i="26"/>
  <c r="AJ21" i="19" s="1"/>
  <c r="T65" i="26"/>
  <c r="AN21" i="19" s="1"/>
  <c r="O66" i="26"/>
  <c r="Q66" i="26"/>
  <c r="L22" i="19" s="1"/>
  <c r="R66" i="26"/>
  <c r="AF22" i="19" s="1"/>
  <c r="S66" i="26"/>
  <c r="AJ22" i="19" s="1"/>
  <c r="T66" i="26"/>
  <c r="AN22" i="19" s="1"/>
  <c r="O67" i="26"/>
  <c r="Q67" i="26"/>
  <c r="L23" i="19" s="1"/>
  <c r="R67" i="26"/>
  <c r="AF23" i="19" s="1"/>
  <c r="S67" i="26"/>
  <c r="AJ23" i="19" s="1"/>
  <c r="T67" i="26"/>
  <c r="AN23" i="19" s="1"/>
  <c r="O68" i="26"/>
  <c r="Q68" i="26"/>
  <c r="L24" i="19" s="1"/>
  <c r="R68" i="26"/>
  <c r="AF24" i="19" s="1"/>
  <c r="S68" i="26"/>
  <c r="AJ24" i="19" s="1"/>
  <c r="T68" i="26"/>
  <c r="AN24" i="19" s="1"/>
  <c r="O69" i="26"/>
  <c r="Q69" i="26"/>
  <c r="L25" i="19" s="1"/>
  <c r="R69" i="26"/>
  <c r="AF25" i="19" s="1"/>
  <c r="S69" i="26"/>
  <c r="AJ25" i="19" s="1"/>
  <c r="T69" i="26"/>
  <c r="AN25" i="19" s="1"/>
  <c r="O70" i="26"/>
  <c r="Q70" i="26"/>
  <c r="R70" i="26"/>
  <c r="AF26" i="19" s="1"/>
  <c r="S70" i="26"/>
  <c r="AJ26" i="19" s="1"/>
  <c r="T70" i="26"/>
  <c r="AN26" i="19" s="1"/>
  <c r="O71" i="26"/>
  <c r="P71" i="26"/>
  <c r="AB27" i="19" s="1"/>
  <c r="Q71" i="26"/>
  <c r="L27" i="19" s="1"/>
  <c r="R71" i="26"/>
  <c r="AF27" i="19" s="1"/>
  <c r="S71" i="26"/>
  <c r="AJ27" i="19" s="1"/>
  <c r="T71" i="26"/>
  <c r="AN27" i="19" s="1"/>
  <c r="O72" i="26"/>
  <c r="P72" i="26"/>
  <c r="AB28" i="19" s="1"/>
  <c r="Q72" i="26"/>
  <c r="L28" i="19" s="1"/>
  <c r="R72" i="26"/>
  <c r="AF28" i="19" s="1"/>
  <c r="S72" i="26"/>
  <c r="AJ28" i="19" s="1"/>
  <c r="T72" i="26"/>
  <c r="AN28" i="19" s="1"/>
  <c r="O73" i="26"/>
  <c r="P73" i="26"/>
  <c r="AB29" i="19" s="1"/>
  <c r="Q73" i="26"/>
  <c r="L29" i="19" s="1"/>
  <c r="R73" i="26"/>
  <c r="AF29" i="19" s="1"/>
  <c r="S73" i="26"/>
  <c r="AJ29" i="19" s="1"/>
  <c r="T73" i="26"/>
  <c r="AN29" i="19" s="1"/>
  <c r="O74" i="26"/>
  <c r="P74" i="26"/>
  <c r="AB30" i="19" s="1"/>
  <c r="Q74" i="26"/>
  <c r="L30" i="19" s="1"/>
  <c r="R74" i="26"/>
  <c r="AF30" i="19" s="1"/>
  <c r="S74" i="26"/>
  <c r="AJ30" i="19" s="1"/>
  <c r="T74" i="26"/>
  <c r="AN30" i="19" s="1"/>
  <c r="O75" i="26"/>
  <c r="P75" i="26"/>
  <c r="AB31" i="19" s="1"/>
  <c r="Q75" i="26"/>
  <c r="L31" i="19" s="1"/>
  <c r="R75" i="26"/>
  <c r="AF31" i="19" s="1"/>
  <c r="S75" i="26"/>
  <c r="AJ31" i="19" s="1"/>
  <c r="T75" i="26"/>
  <c r="AN31" i="19" s="1"/>
  <c r="O76" i="26"/>
  <c r="P76" i="26"/>
  <c r="AB32" i="19" s="1"/>
  <c r="Q76" i="26"/>
  <c r="L32" i="19" s="1"/>
  <c r="R76" i="26"/>
  <c r="AF32" i="19" s="1"/>
  <c r="S76" i="26"/>
  <c r="AJ32" i="19" s="1"/>
  <c r="T76" i="26"/>
  <c r="AN32" i="19" s="1"/>
  <c r="P77" i="26"/>
  <c r="AB33" i="19" s="1"/>
  <c r="Q77" i="26"/>
  <c r="L33" i="19" s="1"/>
  <c r="R77" i="26"/>
  <c r="AF33" i="19" s="1"/>
  <c r="S77" i="26"/>
  <c r="AJ33" i="19" s="1"/>
  <c r="T77" i="26"/>
  <c r="AN33" i="19" s="1"/>
  <c r="R54" i="26"/>
  <c r="AF10" i="19" s="1"/>
  <c r="S54" i="26"/>
  <c r="AJ10" i="19" s="1"/>
  <c r="D23" i="26"/>
  <c r="Q218" i="27"/>
  <c r="C218" i="27"/>
  <c r="D218" i="27"/>
  <c r="E218" i="27"/>
  <c r="F218" i="27"/>
  <c r="G218" i="27"/>
  <c r="H218" i="27"/>
  <c r="I218" i="27"/>
  <c r="J218" i="27"/>
  <c r="K218" i="27"/>
  <c r="L218" i="27"/>
  <c r="M218" i="27"/>
  <c r="N218" i="27"/>
  <c r="O218" i="27"/>
  <c r="P218" i="27"/>
  <c r="B218" i="27"/>
  <c r="A218" i="27" l="1"/>
  <c r="J205" i="27"/>
  <c r="D205" i="27"/>
  <c r="B205" i="27"/>
  <c r="Q205" i="27"/>
  <c r="P205" i="27"/>
  <c r="O205" i="27"/>
  <c r="N205" i="27"/>
  <c r="M205" i="27"/>
  <c r="L205" i="27"/>
  <c r="I205" i="27"/>
  <c r="H205" i="27"/>
  <c r="G205" i="27"/>
  <c r="F205" i="27"/>
  <c r="E205" i="27"/>
  <c r="G194" i="27"/>
  <c r="F194" i="27"/>
  <c r="C194" i="27"/>
  <c r="Q194" i="27"/>
  <c r="P194" i="27"/>
  <c r="O194" i="27"/>
  <c r="N194" i="27"/>
  <c r="M194" i="27"/>
  <c r="L194" i="27"/>
  <c r="J194" i="27"/>
  <c r="I194" i="27"/>
  <c r="H194" i="27"/>
  <c r="E194" i="27"/>
  <c r="D194" i="27"/>
  <c r="B194" i="27"/>
  <c r="P183" i="27"/>
  <c r="N183" i="27"/>
  <c r="M183" i="27"/>
  <c r="K183" i="27"/>
  <c r="H183" i="27"/>
  <c r="F183" i="27"/>
  <c r="E183" i="27"/>
  <c r="C183" i="27"/>
  <c r="Q183" i="27"/>
  <c r="O183" i="27"/>
  <c r="L183" i="27"/>
  <c r="J183" i="27"/>
  <c r="I183" i="27"/>
  <c r="G183" i="27"/>
  <c r="D183" i="27"/>
  <c r="B183" i="27"/>
  <c r="Q178" i="27"/>
  <c r="P178" i="27"/>
  <c r="O178" i="27"/>
  <c r="N178" i="27"/>
  <c r="M178" i="27"/>
  <c r="L178" i="27"/>
  <c r="K178" i="27"/>
  <c r="J178" i="27"/>
  <c r="I178" i="27"/>
  <c r="H178" i="27"/>
  <c r="G178" i="27"/>
  <c r="F178" i="27"/>
  <c r="E178" i="27"/>
  <c r="D178" i="27"/>
  <c r="C178" i="27"/>
  <c r="B178" i="27"/>
  <c r="Q177" i="27"/>
  <c r="P177" i="27"/>
  <c r="O177" i="27"/>
  <c r="N177" i="27"/>
  <c r="M177" i="27"/>
  <c r="L177" i="27"/>
  <c r="K177" i="27"/>
  <c r="J177" i="27"/>
  <c r="I177" i="27"/>
  <c r="H177" i="27"/>
  <c r="G177" i="27"/>
  <c r="F177" i="27"/>
  <c r="E177" i="27"/>
  <c r="D177" i="27"/>
  <c r="C177" i="27"/>
  <c r="B177" i="27"/>
  <c r="Q176" i="27"/>
  <c r="P176" i="27"/>
  <c r="O176" i="27"/>
  <c r="N176" i="27"/>
  <c r="M176" i="27"/>
  <c r="L176" i="27"/>
  <c r="K176" i="27"/>
  <c r="J176" i="27"/>
  <c r="I176" i="27"/>
  <c r="H176" i="27"/>
  <c r="G176" i="27"/>
  <c r="F176" i="27"/>
  <c r="E176" i="27"/>
  <c r="D176" i="27"/>
  <c r="C176" i="27"/>
  <c r="B176" i="27"/>
  <c r="Q175" i="27"/>
  <c r="P175" i="27"/>
  <c r="O175" i="27"/>
  <c r="N175" i="27"/>
  <c r="M175" i="27"/>
  <c r="L175" i="27"/>
  <c r="K175" i="27"/>
  <c r="J175" i="27"/>
  <c r="I175" i="27"/>
  <c r="H175" i="27"/>
  <c r="G175" i="27"/>
  <c r="F175" i="27"/>
  <c r="E175" i="27"/>
  <c r="D175" i="27"/>
  <c r="C175" i="27"/>
  <c r="B175" i="27"/>
  <c r="Q174" i="27"/>
  <c r="P174" i="27"/>
  <c r="O174" i="27"/>
  <c r="N174" i="27"/>
  <c r="M174" i="27"/>
  <c r="L174" i="27"/>
  <c r="K174" i="27"/>
  <c r="J174" i="27"/>
  <c r="I174" i="27"/>
  <c r="H174" i="27"/>
  <c r="G174" i="27"/>
  <c r="F174" i="27"/>
  <c r="E174" i="27"/>
  <c r="D174" i="27"/>
  <c r="C174" i="27"/>
  <c r="B174" i="27"/>
  <c r="Q173" i="27"/>
  <c r="P173" i="27"/>
  <c r="O173" i="27"/>
  <c r="N173" i="27"/>
  <c r="M173" i="27"/>
  <c r="L173" i="27"/>
  <c r="K173" i="27"/>
  <c r="J173" i="27"/>
  <c r="I173" i="27"/>
  <c r="H173" i="27"/>
  <c r="G173" i="27"/>
  <c r="F173" i="27"/>
  <c r="E173" i="27"/>
  <c r="D173" i="27"/>
  <c r="C173" i="27"/>
  <c r="B173" i="27"/>
  <c r="Q172" i="27"/>
  <c r="P172" i="27"/>
  <c r="O172" i="27"/>
  <c r="N172" i="27"/>
  <c r="M172" i="27"/>
  <c r="L172" i="27"/>
  <c r="K172" i="27"/>
  <c r="J172" i="27"/>
  <c r="I172" i="27"/>
  <c r="H172" i="27"/>
  <c r="G172" i="27"/>
  <c r="F172" i="27"/>
  <c r="E172" i="27"/>
  <c r="D172" i="27"/>
  <c r="C172" i="27"/>
  <c r="B172" i="27"/>
  <c r="Q171" i="27"/>
  <c r="P171" i="27"/>
  <c r="O171" i="27"/>
  <c r="N171" i="27"/>
  <c r="M171" i="27"/>
  <c r="L171" i="27"/>
  <c r="K171" i="27"/>
  <c r="J171" i="27"/>
  <c r="I171" i="27"/>
  <c r="H171" i="27"/>
  <c r="G171" i="27"/>
  <c r="F171" i="27"/>
  <c r="E171" i="27"/>
  <c r="D171" i="27"/>
  <c r="C171" i="27"/>
  <c r="B171" i="27"/>
  <c r="Q170" i="27"/>
  <c r="P170" i="27"/>
  <c r="O170" i="27"/>
  <c r="N170" i="27"/>
  <c r="M170" i="27"/>
  <c r="L170" i="27"/>
  <c r="K170" i="27"/>
  <c r="J170" i="27"/>
  <c r="I170" i="27"/>
  <c r="H170" i="27"/>
  <c r="G170" i="27"/>
  <c r="F170" i="27"/>
  <c r="E170" i="27"/>
  <c r="D170" i="27"/>
  <c r="C170" i="27"/>
  <c r="B170" i="27"/>
  <c r="Q169" i="27"/>
  <c r="P169" i="27"/>
  <c r="O169" i="27"/>
  <c r="N169" i="27"/>
  <c r="M169" i="27"/>
  <c r="L169" i="27"/>
  <c r="K169" i="27"/>
  <c r="J169" i="27"/>
  <c r="I169" i="27"/>
  <c r="H169" i="27"/>
  <c r="G169" i="27"/>
  <c r="F169" i="27"/>
  <c r="E169" i="27"/>
  <c r="D169" i="27"/>
  <c r="C169" i="27"/>
  <c r="B169" i="27"/>
  <c r="Q168" i="27"/>
  <c r="P168" i="27"/>
  <c r="O168" i="27"/>
  <c r="N168" i="27"/>
  <c r="M168" i="27"/>
  <c r="L168" i="27"/>
  <c r="K168" i="27"/>
  <c r="J168" i="27"/>
  <c r="I168" i="27"/>
  <c r="H168" i="27"/>
  <c r="G168" i="27"/>
  <c r="F168" i="27"/>
  <c r="E168" i="27"/>
  <c r="D168" i="27"/>
  <c r="C168" i="27"/>
  <c r="B168" i="27"/>
  <c r="Q167" i="27"/>
  <c r="P167" i="27"/>
  <c r="O167" i="27"/>
  <c r="N167" i="27"/>
  <c r="M167" i="27"/>
  <c r="L167" i="27"/>
  <c r="K167" i="27"/>
  <c r="J167" i="27"/>
  <c r="I167" i="27"/>
  <c r="H167" i="27"/>
  <c r="G167" i="27"/>
  <c r="F167" i="27"/>
  <c r="E167" i="27"/>
  <c r="D167" i="27"/>
  <c r="C167" i="27"/>
  <c r="B167" i="27"/>
  <c r="Q166" i="27"/>
  <c r="P166" i="27"/>
  <c r="O166" i="27"/>
  <c r="O165" i="27" s="1"/>
  <c r="N166" i="27"/>
  <c r="N165" i="27" s="1"/>
  <c r="M166" i="27"/>
  <c r="M165" i="27" s="1"/>
  <c r="L166" i="27"/>
  <c r="L165" i="27" s="1"/>
  <c r="K166" i="27"/>
  <c r="J166" i="27"/>
  <c r="J165" i="27" s="1"/>
  <c r="I166" i="27"/>
  <c r="I165" i="27" s="1"/>
  <c r="H166" i="27"/>
  <c r="H165" i="27" s="1"/>
  <c r="G166" i="27"/>
  <c r="G165" i="27" s="1"/>
  <c r="F166" i="27"/>
  <c r="F165" i="27" s="1"/>
  <c r="E166" i="27"/>
  <c r="E165" i="27" s="1"/>
  <c r="D166" i="27"/>
  <c r="D165" i="27" s="1"/>
  <c r="C166" i="27"/>
  <c r="C165" i="27" s="1"/>
  <c r="B166" i="27"/>
  <c r="B165" i="27" s="1"/>
  <c r="Q165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Q155" i="27"/>
  <c r="P155" i="27"/>
  <c r="O155" i="27"/>
  <c r="N155" i="27"/>
  <c r="M155" i="27"/>
  <c r="L155" i="27"/>
  <c r="K155" i="27"/>
  <c r="J155" i="27"/>
  <c r="I155" i="27"/>
  <c r="H155" i="27"/>
  <c r="G155" i="27"/>
  <c r="F155" i="27"/>
  <c r="E155" i="27"/>
  <c r="D155" i="27"/>
  <c r="C155" i="27"/>
  <c r="B155" i="27"/>
  <c r="Q154" i="27"/>
  <c r="P154" i="27"/>
  <c r="O154" i="27"/>
  <c r="N154" i="27"/>
  <c r="M154" i="27"/>
  <c r="L154" i="27"/>
  <c r="K154" i="27"/>
  <c r="J154" i="27"/>
  <c r="I154" i="27"/>
  <c r="H154" i="27"/>
  <c r="G154" i="27"/>
  <c r="F154" i="27"/>
  <c r="E154" i="27"/>
  <c r="D154" i="27"/>
  <c r="C154" i="27"/>
  <c r="B154" i="27"/>
  <c r="Q153" i="27"/>
  <c r="P153" i="27"/>
  <c r="O153" i="27"/>
  <c r="N153" i="27"/>
  <c r="M153" i="27"/>
  <c r="L153" i="27"/>
  <c r="K153" i="27"/>
  <c r="J153" i="27"/>
  <c r="I153" i="27"/>
  <c r="H153" i="27"/>
  <c r="G153" i="27"/>
  <c r="F153" i="27"/>
  <c r="E153" i="27"/>
  <c r="D153" i="27"/>
  <c r="C153" i="27"/>
  <c r="B153" i="27"/>
  <c r="Q152" i="27"/>
  <c r="P152" i="27"/>
  <c r="O152" i="27"/>
  <c r="N152" i="27"/>
  <c r="M152" i="27"/>
  <c r="L152" i="27"/>
  <c r="K152" i="27"/>
  <c r="J152" i="27"/>
  <c r="I152" i="27"/>
  <c r="H152" i="27"/>
  <c r="G152" i="27"/>
  <c r="F152" i="27"/>
  <c r="E152" i="27"/>
  <c r="D152" i="27"/>
  <c r="C152" i="27"/>
  <c r="B152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Q147" i="27"/>
  <c r="Q146" i="27" s="1"/>
  <c r="P147" i="27"/>
  <c r="P146" i="27" s="1"/>
  <c r="O147" i="27"/>
  <c r="O146" i="27" s="1"/>
  <c r="N147" i="27"/>
  <c r="N146" i="27" s="1"/>
  <c r="M147" i="27"/>
  <c r="M146" i="27" s="1"/>
  <c r="L147" i="27"/>
  <c r="K147" i="27"/>
  <c r="K146" i="27" s="1"/>
  <c r="J147" i="27"/>
  <c r="J146" i="27" s="1"/>
  <c r="I147" i="27"/>
  <c r="I146" i="27" s="1"/>
  <c r="H147" i="27"/>
  <c r="G147" i="27"/>
  <c r="G146" i="27" s="1"/>
  <c r="F147" i="27"/>
  <c r="F146" i="27" s="1"/>
  <c r="E147" i="27"/>
  <c r="E146" i="27" s="1"/>
  <c r="D147" i="27"/>
  <c r="D146" i="27" s="1"/>
  <c r="C147" i="27"/>
  <c r="C146" i="27" s="1"/>
  <c r="B147" i="27"/>
  <c r="B146" i="27" s="1"/>
  <c r="L146" i="27"/>
  <c r="Q143" i="27"/>
  <c r="P143" i="27"/>
  <c r="O143" i="27"/>
  <c r="N143" i="27"/>
  <c r="M143" i="27"/>
  <c r="L143" i="27"/>
  <c r="K143" i="27"/>
  <c r="J143" i="27"/>
  <c r="I143" i="27"/>
  <c r="H143" i="27"/>
  <c r="G143" i="27"/>
  <c r="F143" i="27"/>
  <c r="E143" i="27"/>
  <c r="D143" i="27"/>
  <c r="C143" i="27"/>
  <c r="B143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Q135" i="27"/>
  <c r="P135" i="27"/>
  <c r="O135" i="27"/>
  <c r="N135" i="27"/>
  <c r="M135" i="27"/>
  <c r="L135" i="27"/>
  <c r="K135" i="27"/>
  <c r="J135" i="27"/>
  <c r="I135" i="27"/>
  <c r="H135" i="27"/>
  <c r="G135" i="27"/>
  <c r="F135" i="27"/>
  <c r="E135" i="27"/>
  <c r="D135" i="27"/>
  <c r="C135" i="27"/>
  <c r="B135" i="27"/>
  <c r="Q134" i="27"/>
  <c r="P134" i="27"/>
  <c r="O134" i="27"/>
  <c r="N134" i="27"/>
  <c r="M134" i="27"/>
  <c r="L134" i="27"/>
  <c r="K134" i="27"/>
  <c r="J134" i="27"/>
  <c r="I134" i="27"/>
  <c r="H134" i="27"/>
  <c r="G134" i="27"/>
  <c r="F134" i="27"/>
  <c r="E134" i="27"/>
  <c r="D134" i="27"/>
  <c r="C134" i="27"/>
  <c r="B134" i="27"/>
  <c r="Q133" i="27"/>
  <c r="Q132" i="27" s="1"/>
  <c r="P133" i="27"/>
  <c r="P132" i="27" s="1"/>
  <c r="O133" i="27"/>
  <c r="O132" i="27" s="1"/>
  <c r="N133" i="27"/>
  <c r="N132" i="27" s="1"/>
  <c r="M133" i="27"/>
  <c r="M132" i="27" s="1"/>
  <c r="L133" i="27"/>
  <c r="L132" i="27" s="1"/>
  <c r="K133" i="27"/>
  <c r="K132" i="27" s="1"/>
  <c r="J133" i="27"/>
  <c r="J132" i="27" s="1"/>
  <c r="I133" i="27"/>
  <c r="I132" i="27" s="1"/>
  <c r="H133" i="27"/>
  <c r="H132" i="27" s="1"/>
  <c r="G133" i="27"/>
  <c r="G132" i="27" s="1"/>
  <c r="F133" i="27"/>
  <c r="F132" i="27" s="1"/>
  <c r="E133" i="27"/>
  <c r="E132" i="27" s="1"/>
  <c r="D133" i="27"/>
  <c r="D132" i="27" s="1"/>
  <c r="C133" i="27"/>
  <c r="B133" i="27"/>
  <c r="C132" i="27"/>
  <c r="B132" i="27"/>
  <c r="P165" i="27" l="1"/>
  <c r="K165" i="27"/>
  <c r="H146" i="27"/>
  <c r="K194" i="27"/>
  <c r="K205" i="27"/>
  <c r="C205" i="27"/>
  <c r="D22" i="26" l="1"/>
  <c r="C21" i="3"/>
  <c r="D21" i="3" s="1"/>
  <c r="C20" i="3"/>
  <c r="D20" i="3" s="1"/>
  <c r="C19" i="3"/>
  <c r="D19" i="3" s="1"/>
  <c r="C18" i="3"/>
  <c r="D18" i="3" s="1"/>
  <c r="C17" i="3"/>
  <c r="D17" i="3" s="1"/>
  <c r="I12" i="21" l="1"/>
  <c r="J6" i="21" s="1"/>
  <c r="C7" i="23"/>
  <c r="J8" i="21" l="1"/>
  <c r="J5" i="21"/>
  <c r="J11" i="21"/>
  <c r="J10" i="21"/>
  <c r="J9" i="21"/>
  <c r="J7" i="21"/>
  <c r="D24" i="26"/>
  <c r="D25" i="26"/>
  <c r="D26" i="26"/>
  <c r="D27" i="26"/>
  <c r="D28" i="26"/>
  <c r="D29" i="26"/>
  <c r="D30" i="26"/>
  <c r="D31" i="26"/>
  <c r="D32" i="26"/>
  <c r="X33" i="19" s="1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10" i="26"/>
  <c r="P30" i="19" s="1"/>
  <c r="D11" i="26"/>
  <c r="D12" i="26"/>
  <c r="D13" i="26"/>
  <c r="D14" i="26"/>
  <c r="D15" i="26"/>
  <c r="D8" i="26"/>
  <c r="D9" i="26"/>
  <c r="D7" i="26"/>
  <c r="D53" i="19" l="1"/>
  <c r="G24" i="7"/>
  <c r="H53" i="19" s="1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G29" i="7"/>
  <c r="AB53" i="19" s="1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G32" i="7"/>
  <c r="AJ53" i="19" s="1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G33" i="7"/>
  <c r="AN53" i="19" s="1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G34" i="7"/>
  <c r="P53" i="19" s="1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G41" i="7"/>
  <c r="L5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G42" i="7"/>
  <c r="H42" i="7"/>
  <c r="D58" i="19" s="1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F25" i="7"/>
  <c r="F26" i="7"/>
  <c r="F28" i="7"/>
  <c r="F29" i="7"/>
  <c r="AB43" i="19" s="1"/>
  <c r="F30" i="7"/>
  <c r="F31" i="7"/>
  <c r="F32" i="7"/>
  <c r="AJ43" i="19" s="1"/>
  <c r="F33" i="7"/>
  <c r="AN43" i="19" s="1"/>
  <c r="F34" i="7"/>
  <c r="P43" i="19" s="1"/>
  <c r="F35" i="7"/>
  <c r="F36" i="7"/>
  <c r="F38" i="7"/>
  <c r="F39" i="7"/>
  <c r="F41" i="7"/>
  <c r="F42" i="7"/>
  <c r="D43" i="19" s="1"/>
  <c r="F24" i="7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D59" i="19" l="1" a="1"/>
  <c r="D60" i="19" s="1"/>
  <c r="AJ44" i="19"/>
  <c r="AJ45" i="19" s="1"/>
  <c r="AJ46" i="19" s="1"/>
  <c r="AJ47" i="19" s="1"/>
  <c r="AJ48" i="19" s="1"/>
  <c r="AJ49" i="19" s="1"/>
  <c r="AJ50" i="19" s="1"/>
  <c r="AJ51" i="19" s="1"/>
  <c r="AJ52" i="19" s="1"/>
  <c r="AJ34" i="19"/>
  <c r="AJ35" i="19" s="1"/>
  <c r="AJ36" i="19" s="1"/>
  <c r="AJ37" i="19" s="1"/>
  <c r="AJ38" i="19" s="1"/>
  <c r="AJ39" i="19" s="1"/>
  <c r="AJ40" i="19" s="1"/>
  <c r="AJ41" i="19" s="1"/>
  <c r="AJ42" i="19" s="1"/>
  <c r="AN44" i="19"/>
  <c r="AN45" i="19" s="1"/>
  <c r="AN46" i="19" s="1"/>
  <c r="AN47" i="19" s="1"/>
  <c r="AN48" i="19" s="1"/>
  <c r="AN49" i="19" s="1"/>
  <c r="AN50" i="19" s="1"/>
  <c r="AN51" i="19" s="1"/>
  <c r="AN52" i="19" s="1"/>
  <c r="AN34" i="19"/>
  <c r="AN35" i="19" s="1"/>
  <c r="AN36" i="19" s="1"/>
  <c r="AN37" i="19" s="1"/>
  <c r="AN38" i="19" s="1"/>
  <c r="AN39" i="19" s="1"/>
  <c r="AN40" i="19" s="1"/>
  <c r="AN41" i="19" s="1"/>
  <c r="AN42" i="19" s="1"/>
  <c r="L58" i="19" a="1"/>
  <c r="AB44" i="19"/>
  <c r="AB45" i="19" s="1"/>
  <c r="AB46" i="19" s="1"/>
  <c r="AB47" i="19" s="1"/>
  <c r="AB48" i="19" s="1"/>
  <c r="AB49" i="19" s="1"/>
  <c r="AB50" i="19" s="1"/>
  <c r="AB51" i="19" s="1"/>
  <c r="AB52" i="19" s="1"/>
  <c r="AB34" i="19"/>
  <c r="AB35" i="19" s="1"/>
  <c r="AB36" i="19" s="1"/>
  <c r="AB37" i="19" s="1"/>
  <c r="AB38" i="19" s="1"/>
  <c r="AB39" i="19" s="1"/>
  <c r="AB40" i="19" s="1"/>
  <c r="AB41" i="19" s="1"/>
  <c r="AB42" i="19" s="1"/>
  <c r="AN58" i="19" a="1"/>
  <c r="AJ58" i="19" a="1"/>
  <c r="H58" i="19" a="1"/>
  <c r="P44" i="19"/>
  <c r="P45" i="19" s="1"/>
  <c r="P46" i="19" s="1"/>
  <c r="P47" i="19" s="1"/>
  <c r="P48" i="19" s="1"/>
  <c r="P49" i="19" s="1"/>
  <c r="P50" i="19" s="1"/>
  <c r="P51" i="19" s="1"/>
  <c r="P52" i="19" s="1"/>
  <c r="P31" i="19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AB58" i="19" a="1"/>
  <c r="P58" i="19" a="1"/>
  <c r="T43" i="19"/>
  <c r="D66" i="19"/>
  <c r="D65" i="19"/>
  <c r="D63" i="19"/>
  <c r="D54" i="19"/>
  <c r="D44" i="19"/>
  <c r="D59" i="19"/>
  <c r="D71" i="19"/>
  <c r="D67" i="19"/>
  <c r="D64" i="19"/>
  <c r="D70" i="19"/>
  <c r="D62" i="19"/>
  <c r="D69" i="19"/>
  <c r="D61" i="19"/>
  <c r="D68" i="19"/>
  <c r="AN58" i="19" l="1"/>
  <c r="AN54" i="19" s="1"/>
  <c r="AN55" i="19" s="1"/>
  <c r="AN56" i="19" s="1"/>
  <c r="AN57" i="19" s="1"/>
  <c r="AN64" i="19"/>
  <c r="AN65" i="19"/>
  <c r="AN61" i="19"/>
  <c r="AN69" i="19"/>
  <c r="AN71" i="19"/>
  <c r="AN70" i="19"/>
  <c r="AN68" i="19"/>
  <c r="AN60" i="19"/>
  <c r="AN67" i="19"/>
  <c r="AN66" i="19"/>
  <c r="AN59" i="19"/>
  <c r="AN63" i="19"/>
  <c r="AN62" i="19"/>
  <c r="AJ58" i="19"/>
  <c r="AJ54" i="19" s="1"/>
  <c r="AJ55" i="19" s="1"/>
  <c r="AJ56" i="19" s="1"/>
  <c r="AJ57" i="19" s="1"/>
  <c r="AJ65" i="19"/>
  <c r="AJ68" i="19"/>
  <c r="AJ62" i="19"/>
  <c r="AJ69" i="19"/>
  <c r="AJ60" i="19"/>
  <c r="AJ67" i="19"/>
  <c r="AJ59" i="19"/>
  <c r="AJ66" i="19"/>
  <c r="AJ64" i="19"/>
  <c r="AJ63" i="19"/>
  <c r="AJ61" i="19"/>
  <c r="AJ71" i="19"/>
  <c r="AJ70" i="19"/>
  <c r="P60" i="19"/>
  <c r="P71" i="19"/>
  <c r="P65" i="19"/>
  <c r="P67" i="19"/>
  <c r="P59" i="19"/>
  <c r="P66" i="19"/>
  <c r="P62" i="19"/>
  <c r="P63" i="19"/>
  <c r="P70" i="19"/>
  <c r="P58" i="19"/>
  <c r="P54" i="19" s="1"/>
  <c r="P55" i="19" s="1"/>
  <c r="P56" i="19" s="1"/>
  <c r="P57" i="19" s="1"/>
  <c r="P69" i="19"/>
  <c r="P61" i="19"/>
  <c r="P64" i="19"/>
  <c r="P68" i="19"/>
  <c r="L58" i="19"/>
  <c r="L54" i="19" s="1"/>
  <c r="L55" i="19" s="1"/>
  <c r="L56" i="19" s="1"/>
  <c r="L57" i="19" s="1"/>
  <c r="L65" i="19"/>
  <c r="L71" i="19"/>
  <c r="L67" i="19"/>
  <c r="L59" i="19"/>
  <c r="L70" i="19"/>
  <c r="L69" i="19"/>
  <c r="L64" i="19"/>
  <c r="L60" i="19"/>
  <c r="L62" i="19"/>
  <c r="L68" i="19"/>
  <c r="L66" i="19"/>
  <c r="L63" i="19"/>
  <c r="L61" i="19"/>
  <c r="H58" i="19"/>
  <c r="H54" i="19" s="1"/>
  <c r="H55" i="19" s="1"/>
  <c r="H56" i="19" s="1"/>
  <c r="H57" i="19" s="1"/>
  <c r="H65" i="19"/>
  <c r="H64" i="19"/>
  <c r="H71" i="19"/>
  <c r="H63" i="19"/>
  <c r="H70" i="19"/>
  <c r="H62" i="19"/>
  <c r="H69" i="19"/>
  <c r="H61" i="19"/>
  <c r="H68" i="19"/>
  <c r="H60" i="19"/>
  <c r="H67" i="19"/>
  <c r="H59" i="19"/>
  <c r="H66" i="19"/>
  <c r="AB58" i="19"/>
  <c r="AB54" i="19" s="1"/>
  <c r="AB55" i="19" s="1"/>
  <c r="AB56" i="19" s="1"/>
  <c r="AB57" i="19" s="1"/>
  <c r="AB64" i="19"/>
  <c r="AB63" i="19"/>
  <c r="AB71" i="19"/>
  <c r="AB65" i="19"/>
  <c r="AB70" i="19"/>
  <c r="AB62" i="19"/>
  <c r="AB69" i="19"/>
  <c r="AB61" i="19"/>
  <c r="AB68" i="19"/>
  <c r="AB67" i="19"/>
  <c r="AB59" i="19"/>
  <c r="AB60" i="19"/>
  <c r="AB66" i="19"/>
  <c r="D45" i="19"/>
  <c r="T44" i="19"/>
  <c r="T70" i="19"/>
  <c r="T72" i="19"/>
  <c r="D55" i="19"/>
  <c r="T71" i="19"/>
  <c r="T69" i="19"/>
  <c r="D72" i="19"/>
  <c r="D56" i="19" l="1"/>
  <c r="P72" i="19"/>
  <c r="AJ72" i="19"/>
  <c r="AN72" i="19"/>
  <c r="AB72" i="19"/>
  <c r="T73" i="19"/>
  <c r="L72" i="19"/>
  <c r="H72" i="19"/>
  <c r="D46" i="19"/>
  <c r="T45" i="19"/>
  <c r="D73" i="19"/>
  <c r="D57" i="19" l="1"/>
  <c r="H73" i="19"/>
  <c r="AN73" i="19"/>
  <c r="AJ73" i="19"/>
  <c r="AB73" i="19"/>
  <c r="P73" i="19"/>
  <c r="T74" i="19"/>
  <c r="L73" i="19"/>
  <c r="D47" i="19"/>
  <c r="T46" i="19"/>
  <c r="D74" i="19"/>
  <c r="D48" i="19" l="1"/>
  <c r="T47" i="19"/>
  <c r="H74" i="19"/>
  <c r="P74" i="19"/>
  <c r="AN74" i="19"/>
  <c r="AB74" i="19"/>
  <c r="AJ74" i="19"/>
  <c r="L74" i="19"/>
  <c r="D49" i="19" l="1"/>
  <c r="T48" i="19"/>
  <c r="D50" i="19" l="1"/>
  <c r="T49" i="19"/>
  <c r="D51" i="19" l="1"/>
  <c r="T50" i="19"/>
  <c r="D52" i="19" l="1"/>
  <c r="T51" i="19"/>
  <c r="H11" i="21"/>
  <c r="H5" i="21"/>
  <c r="D10" i="21"/>
  <c r="G10" i="21" s="1"/>
  <c r="H10" i="21" s="1"/>
  <c r="G6" i="21"/>
  <c r="H6" i="21" s="1"/>
  <c r="G7" i="21"/>
  <c r="H7" i="21" s="1"/>
  <c r="G8" i="21"/>
  <c r="H8" i="21" s="1"/>
  <c r="G9" i="21"/>
  <c r="H9" i="21" s="1"/>
  <c r="G5" i="21"/>
  <c r="K12" i="21" l="1"/>
  <c r="T52" i="19"/>
  <c r="D10" i="20"/>
  <c r="D9" i="20"/>
  <c r="D8" i="20"/>
  <c r="D33" i="19" s="1"/>
  <c r="AF52" i="19" s="1"/>
  <c r="D7" i="20"/>
  <c r="D28" i="19" s="1"/>
  <c r="D6" i="20"/>
  <c r="D23" i="19" s="1"/>
  <c r="D5" i="20"/>
  <c r="D18" i="19" s="1"/>
  <c r="D4" i="20"/>
  <c r="D13" i="19" s="1"/>
  <c r="D3" i="20"/>
  <c r="D8" i="19" s="1"/>
  <c r="D2" i="20"/>
  <c r="D3" i="19" s="1"/>
  <c r="X18" i="19" l="1"/>
  <c r="T18" i="19"/>
  <c r="H18" i="19"/>
  <c r="D19" i="19"/>
  <c r="X3" i="19"/>
  <c r="AN3" i="19"/>
  <c r="D4" i="19"/>
  <c r="T3" i="19"/>
  <c r="H3" i="19"/>
  <c r="H23" i="19"/>
  <c r="T23" i="19"/>
  <c r="X23" i="19"/>
  <c r="D24" i="19"/>
  <c r="X8" i="19"/>
  <c r="D9" i="19"/>
  <c r="AN8" i="19"/>
  <c r="H8" i="19"/>
  <c r="T8" i="19"/>
  <c r="D29" i="19"/>
  <c r="T28" i="19"/>
  <c r="X28" i="19"/>
  <c r="H28" i="19"/>
  <c r="X13" i="19"/>
  <c r="T13" i="19"/>
  <c r="D14" i="19"/>
  <c r="H13" i="19"/>
  <c r="D34" i="19"/>
  <c r="AF58" i="19"/>
  <c r="X58" i="19"/>
  <c r="X43" i="19"/>
  <c r="T33" i="19"/>
  <c r="AF60" i="19"/>
  <c r="X60" i="19"/>
  <c r="H33" i="19"/>
  <c r="AF53" i="19"/>
  <c r="X53" i="19"/>
  <c r="AF43" i="19"/>
  <c r="AF61" i="19"/>
  <c r="AF65" i="19"/>
  <c r="AF62" i="19"/>
  <c r="X62" i="19"/>
  <c r="AF69" i="19"/>
  <c r="AF64" i="19"/>
  <c r="AF71" i="19"/>
  <c r="AF68" i="19"/>
  <c r="AF67" i="19"/>
  <c r="X65" i="19"/>
  <c r="X54" i="19"/>
  <c r="X66" i="19"/>
  <c r="X69" i="19"/>
  <c r="AF70" i="19"/>
  <c r="X44" i="19"/>
  <c r="X71" i="19"/>
  <c r="X67" i="19"/>
  <c r="AF54" i="19"/>
  <c r="AF66" i="19"/>
  <c r="AF63" i="19"/>
  <c r="X63" i="19"/>
  <c r="X61" i="19"/>
  <c r="AF44" i="19"/>
  <c r="X70" i="19"/>
  <c r="X68" i="19"/>
  <c r="X64" i="19"/>
  <c r="AF59" i="19"/>
  <c r="X59" i="19"/>
  <c r="AF45" i="19"/>
  <c r="X45" i="19"/>
  <c r="AF55" i="19"/>
  <c r="X55" i="19"/>
  <c r="AF72" i="19"/>
  <c r="X72" i="19"/>
  <c r="AF46" i="19"/>
  <c r="X46" i="19"/>
  <c r="X56" i="19"/>
  <c r="AF56" i="19"/>
  <c r="AF73" i="19"/>
  <c r="X73" i="19"/>
  <c r="AF74" i="19"/>
  <c r="AF47" i="19"/>
  <c r="X47" i="19"/>
  <c r="X74" i="19"/>
  <c r="X57" i="19"/>
  <c r="AF57" i="19"/>
  <c r="AF48" i="19"/>
  <c r="X48" i="19"/>
  <c r="X49" i="19"/>
  <c r="AF49" i="19"/>
  <c r="AF50" i="19"/>
  <c r="X50" i="19"/>
  <c r="AF51" i="19"/>
  <c r="X51" i="19"/>
  <c r="X52" i="19"/>
  <c r="D30" i="19" l="1"/>
  <c r="X29" i="19"/>
  <c r="H29" i="19"/>
  <c r="T29" i="19"/>
  <c r="P29" i="19"/>
  <c r="T14" i="19"/>
  <c r="D15" i="19"/>
  <c r="X14" i="19"/>
  <c r="H14" i="19"/>
  <c r="P14" i="19"/>
  <c r="T4" i="19"/>
  <c r="X4" i="19"/>
  <c r="D5" i="19"/>
  <c r="H4" i="19"/>
  <c r="AN4" i="19"/>
  <c r="P4" i="19"/>
  <c r="D25" i="19"/>
  <c r="H24" i="19"/>
  <c r="X24" i="19"/>
  <c r="T24" i="19"/>
  <c r="P24" i="19"/>
  <c r="T34" i="19"/>
  <c r="X34" i="19"/>
  <c r="D35" i="19"/>
  <c r="H34" i="19"/>
  <c r="AF34" i="19"/>
  <c r="H9" i="19"/>
  <c r="X9" i="19"/>
  <c r="D10" i="19"/>
  <c r="AJ4" i="19" s="1"/>
  <c r="AN9" i="19"/>
  <c r="T9" i="19"/>
  <c r="AJ9" i="19"/>
  <c r="D20" i="19"/>
  <c r="T19" i="19"/>
  <c r="H19" i="19"/>
  <c r="X19" i="19"/>
  <c r="P19" i="19"/>
  <c r="B2" i="12"/>
  <c r="AF4" i="19" l="1"/>
  <c r="AF9" i="19"/>
  <c r="P10" i="19"/>
  <c r="AN10" i="19"/>
  <c r="H10" i="19"/>
  <c r="X10" i="19"/>
  <c r="T10" i="19"/>
  <c r="D11" i="19"/>
  <c r="AJ8" i="19"/>
  <c r="AF8" i="19"/>
  <c r="AJ3" i="19"/>
  <c r="AF3" i="19"/>
  <c r="AN5" i="19"/>
  <c r="X5" i="19"/>
  <c r="AF5" i="19"/>
  <c r="AJ5" i="19"/>
  <c r="T5" i="19"/>
  <c r="D6" i="19"/>
  <c r="P5" i="19"/>
  <c r="H5" i="19"/>
  <c r="H35" i="19"/>
  <c r="X35" i="19"/>
  <c r="AF35" i="19"/>
  <c r="T35" i="19"/>
  <c r="D36" i="19"/>
  <c r="H15" i="19"/>
  <c r="D16" i="19"/>
  <c r="X15" i="19"/>
  <c r="P15" i="19"/>
  <c r="T15" i="19"/>
  <c r="T25" i="19"/>
  <c r="D26" i="19"/>
  <c r="H25" i="19"/>
  <c r="P25" i="19"/>
  <c r="X25" i="19"/>
  <c r="X20" i="19"/>
  <c r="T20" i="19"/>
  <c r="D21" i="19"/>
  <c r="P20" i="19"/>
  <c r="H20" i="19"/>
  <c r="P9" i="19"/>
  <c r="T30" i="19"/>
  <c r="D31" i="19"/>
  <c r="X30" i="19"/>
  <c r="H30" i="19"/>
  <c r="P23" i="19"/>
  <c r="P13" i="19"/>
  <c r="P18" i="19"/>
  <c r="P28" i="19"/>
  <c r="P8" i="19"/>
  <c r="P3" i="19"/>
  <c r="N31" i="2"/>
  <c r="O2" i="2" s="1"/>
  <c r="B10" i="19" l="1"/>
  <c r="B4" i="19"/>
  <c r="B6" i="19"/>
  <c r="B9" i="19"/>
  <c r="B11" i="19"/>
  <c r="B5" i="19"/>
  <c r="B7" i="19"/>
  <c r="B12" i="19"/>
  <c r="B8" i="19"/>
  <c r="B3" i="19"/>
  <c r="B22" i="19"/>
  <c r="B42" i="19"/>
  <c r="B62" i="19"/>
  <c r="B65" i="19"/>
  <c r="B49" i="19"/>
  <c r="B32" i="19"/>
  <c r="B34" i="19"/>
  <c r="B15" i="19"/>
  <c r="B41" i="19"/>
  <c r="B23" i="19"/>
  <c r="B43" i="19"/>
  <c r="B63" i="19"/>
  <c r="B46" i="19"/>
  <c r="B70" i="19"/>
  <c r="B72" i="19"/>
  <c r="B51" i="19"/>
  <c r="B33" i="19"/>
  <c r="B24" i="19"/>
  <c r="B44" i="19"/>
  <c r="B64" i="19"/>
  <c r="B45" i="19"/>
  <c r="B57" i="19"/>
  <c r="B25" i="19"/>
  <c r="B47" i="19"/>
  <c r="B28" i="19"/>
  <c r="B71" i="19"/>
  <c r="B36" i="19"/>
  <c r="B26" i="19"/>
  <c r="B66" i="19"/>
  <c r="B67" i="19"/>
  <c r="B68" i="19"/>
  <c r="B29" i="19"/>
  <c r="B69" i="19"/>
  <c r="B27" i="19"/>
  <c r="B30" i="19"/>
  <c r="B74" i="19"/>
  <c r="B61" i="19"/>
  <c r="B48" i="19"/>
  <c r="B50" i="19"/>
  <c r="B40" i="19"/>
  <c r="B52" i="19"/>
  <c r="B37" i="19"/>
  <c r="B39" i="19"/>
  <c r="B38" i="19"/>
  <c r="B31" i="19"/>
  <c r="B73" i="19"/>
  <c r="B54" i="19"/>
  <c r="B35" i="19"/>
  <c r="B16" i="19"/>
  <c r="B13" i="19"/>
  <c r="B53" i="19"/>
  <c r="B58" i="19"/>
  <c r="B55" i="19"/>
  <c r="B56" i="19"/>
  <c r="B14" i="19"/>
  <c r="B20" i="19"/>
  <c r="B21" i="19"/>
  <c r="B19" i="19"/>
  <c r="B17" i="19"/>
  <c r="B59" i="19"/>
  <c r="B60" i="19"/>
  <c r="B18" i="19"/>
  <c r="AN11" i="19"/>
  <c r="P11" i="19"/>
  <c r="X11" i="19"/>
  <c r="T11" i="19"/>
  <c r="D12" i="19"/>
  <c r="L11" i="19" s="1"/>
  <c r="H11" i="19"/>
  <c r="D22" i="19"/>
  <c r="X21" i="19"/>
  <c r="T21" i="19"/>
  <c r="P21" i="19"/>
  <c r="H21" i="19"/>
  <c r="AB21" i="19"/>
  <c r="T31" i="19"/>
  <c r="X31" i="19"/>
  <c r="D32" i="19"/>
  <c r="H31" i="19"/>
  <c r="X6" i="19"/>
  <c r="P6" i="19"/>
  <c r="AF6" i="19"/>
  <c r="AJ6" i="19"/>
  <c r="D7" i="19"/>
  <c r="H6" i="19"/>
  <c r="AN6" i="19"/>
  <c r="T6" i="19"/>
  <c r="AB6" i="19"/>
  <c r="P26" i="19"/>
  <c r="X26" i="19"/>
  <c r="T26" i="19"/>
  <c r="H26" i="19"/>
  <c r="D27" i="19"/>
  <c r="AB11" i="19" s="1"/>
  <c r="D17" i="19"/>
  <c r="H16" i="19"/>
  <c r="T16" i="19"/>
  <c r="P16" i="19"/>
  <c r="X16" i="19"/>
  <c r="AB16" i="19"/>
  <c r="H36" i="19"/>
  <c r="D37" i="19"/>
  <c r="AF36" i="19"/>
  <c r="X36" i="19"/>
  <c r="T36" i="19"/>
  <c r="AL35" i="19" l="1"/>
  <c r="AP35" i="19"/>
  <c r="V35" i="19"/>
  <c r="J35" i="19"/>
  <c r="Z35" i="19"/>
  <c r="R35" i="19"/>
  <c r="N35" i="19"/>
  <c r="F35" i="19"/>
  <c r="AH35" i="19"/>
  <c r="AD35" i="19"/>
  <c r="X7" i="19"/>
  <c r="AF7" i="19"/>
  <c r="AN7" i="19"/>
  <c r="AP7" i="19" s="1"/>
  <c r="L7" i="19"/>
  <c r="N7" i="19" s="1"/>
  <c r="H7" i="19"/>
  <c r="AB7" i="19"/>
  <c r="AD7" i="19" s="1"/>
  <c r="AJ7" i="19"/>
  <c r="P7" i="19"/>
  <c r="R7" i="19" s="1"/>
  <c r="T7" i="19"/>
  <c r="V7" i="19" s="1"/>
  <c r="Z15" i="19"/>
  <c r="N15" i="19"/>
  <c r="V15" i="19"/>
  <c r="J15" i="19"/>
  <c r="F15" i="19"/>
  <c r="AH15" i="19"/>
  <c r="AP15" i="19"/>
  <c r="R15" i="19"/>
  <c r="AL15" i="19"/>
  <c r="AP31" i="19"/>
  <c r="J31" i="19"/>
  <c r="V31" i="19"/>
  <c r="F31" i="19"/>
  <c r="AD31" i="19"/>
  <c r="AL31" i="19"/>
  <c r="Z31" i="19"/>
  <c r="N31" i="19"/>
  <c r="AH31" i="19"/>
  <c r="R31" i="19"/>
  <c r="R42" i="19"/>
  <c r="N42" i="19"/>
  <c r="AD42" i="19"/>
  <c r="AL42" i="19"/>
  <c r="AP42" i="19"/>
  <c r="R16" i="19"/>
  <c r="AP16" i="19"/>
  <c r="J16" i="19"/>
  <c r="V16" i="19"/>
  <c r="AD16" i="19"/>
  <c r="F16" i="19"/>
  <c r="AL16" i="19"/>
  <c r="N16" i="19"/>
  <c r="AH16" i="19"/>
  <c r="Z16" i="19"/>
  <c r="F34" i="19"/>
  <c r="AH34" i="19"/>
  <c r="AD34" i="19"/>
  <c r="AL34" i="19"/>
  <c r="Z34" i="19"/>
  <c r="AP34" i="19"/>
  <c r="V34" i="19"/>
  <c r="R34" i="19"/>
  <c r="N34" i="19"/>
  <c r="J34" i="19"/>
  <c r="AF37" i="19"/>
  <c r="D38" i="19"/>
  <c r="T37" i="19"/>
  <c r="V37" i="19" s="1"/>
  <c r="H37" i="19"/>
  <c r="X37" i="19"/>
  <c r="V60" i="19"/>
  <c r="Z60" i="19"/>
  <c r="AL60" i="19"/>
  <c r="AP60" i="19"/>
  <c r="R60" i="19"/>
  <c r="N60" i="19"/>
  <c r="J60" i="19"/>
  <c r="F60" i="19"/>
  <c r="AH60" i="19"/>
  <c r="AD60" i="19"/>
  <c r="AH22" i="19"/>
  <c r="N22" i="19"/>
  <c r="AP22" i="19"/>
  <c r="AL22" i="19"/>
  <c r="F22" i="19"/>
  <c r="J37" i="19"/>
  <c r="AH37" i="19"/>
  <c r="AL37" i="19"/>
  <c r="Z37" i="19"/>
  <c r="R37" i="19"/>
  <c r="AD37" i="19"/>
  <c r="AP37" i="19"/>
  <c r="N37" i="19"/>
  <c r="F37" i="19"/>
  <c r="AL40" i="19"/>
  <c r="N40" i="19"/>
  <c r="AP40" i="19"/>
  <c r="R40" i="19"/>
  <c r="AD40" i="19"/>
  <c r="F3" i="19"/>
  <c r="AL3" i="19"/>
  <c r="V3" i="19"/>
  <c r="J3" i="19"/>
  <c r="AH3" i="19"/>
  <c r="AP3" i="19"/>
  <c r="R3" i="19"/>
  <c r="Z3" i="19"/>
  <c r="AL41" i="19"/>
  <c r="R41" i="19"/>
  <c r="AD41" i="19"/>
  <c r="N41" i="19"/>
  <c r="AP41" i="19"/>
  <c r="AL36" i="19"/>
  <c r="AP36" i="19"/>
  <c r="V36" i="19"/>
  <c r="R36" i="19"/>
  <c r="Z36" i="19"/>
  <c r="N36" i="19"/>
  <c r="J36" i="19"/>
  <c r="F36" i="19"/>
  <c r="AH36" i="19"/>
  <c r="AD36" i="19"/>
  <c r="F49" i="19"/>
  <c r="AH49" i="19"/>
  <c r="J49" i="19"/>
  <c r="AL49" i="19"/>
  <c r="Z49" i="19"/>
  <c r="R49" i="19"/>
  <c r="V49" i="19"/>
  <c r="AP49" i="19"/>
  <c r="AD49" i="19"/>
  <c r="N49" i="19"/>
  <c r="F25" i="19"/>
  <c r="AH25" i="19"/>
  <c r="J25" i="19"/>
  <c r="AL25" i="19"/>
  <c r="Z25" i="19"/>
  <c r="R25" i="19"/>
  <c r="V25" i="19"/>
  <c r="AP25" i="19"/>
  <c r="N25" i="19"/>
  <c r="Z52" i="19"/>
  <c r="N52" i="19"/>
  <c r="V52" i="19"/>
  <c r="R52" i="19"/>
  <c r="J52" i="19"/>
  <c r="AH52" i="19"/>
  <c r="AD52" i="19"/>
  <c r="AL52" i="19"/>
  <c r="AP52" i="19"/>
  <c r="F52" i="19"/>
  <c r="J50" i="19"/>
  <c r="F50" i="19"/>
  <c r="AH50" i="19"/>
  <c r="AD50" i="19"/>
  <c r="AL50" i="19"/>
  <c r="Z50" i="19"/>
  <c r="AP50" i="19"/>
  <c r="V50" i="19"/>
  <c r="R50" i="19"/>
  <c r="N50" i="19"/>
  <c r="AH44" i="19"/>
  <c r="AD44" i="19"/>
  <c r="AP44" i="19"/>
  <c r="J44" i="19"/>
  <c r="F44" i="19"/>
  <c r="V44" i="19"/>
  <c r="Z44" i="19"/>
  <c r="R44" i="19"/>
  <c r="AL44" i="19"/>
  <c r="N44" i="19"/>
  <c r="N8" i="19"/>
  <c r="AP8" i="19"/>
  <c r="J8" i="19"/>
  <c r="AH8" i="19"/>
  <c r="R8" i="19"/>
  <c r="AL8" i="19"/>
  <c r="F8" i="19"/>
  <c r="Z8" i="19"/>
  <c r="V8" i="19"/>
  <c r="N73" i="19"/>
  <c r="F73" i="19"/>
  <c r="J73" i="19"/>
  <c r="AL73" i="19"/>
  <c r="Z73" i="19"/>
  <c r="AD73" i="19"/>
  <c r="AH73" i="19"/>
  <c r="V73" i="19"/>
  <c r="R73" i="19"/>
  <c r="AP73" i="19"/>
  <c r="AL39" i="19"/>
  <c r="AP39" i="19"/>
  <c r="N39" i="19"/>
  <c r="R39" i="19"/>
  <c r="AD39" i="19"/>
  <c r="AH45" i="19"/>
  <c r="AL45" i="19"/>
  <c r="Z45" i="19"/>
  <c r="AP45" i="19"/>
  <c r="V45" i="19"/>
  <c r="J45" i="19"/>
  <c r="F45" i="19"/>
  <c r="R45" i="19"/>
  <c r="AD45" i="19"/>
  <c r="N45" i="19"/>
  <c r="Z19" i="19"/>
  <c r="N19" i="19"/>
  <c r="F19" i="19"/>
  <c r="AH19" i="19"/>
  <c r="J19" i="19"/>
  <c r="AD19" i="19"/>
  <c r="AL19" i="19"/>
  <c r="AP19" i="19"/>
  <c r="V19" i="19"/>
  <c r="R19" i="19"/>
  <c r="V48" i="19"/>
  <c r="AH48" i="19"/>
  <c r="Z48" i="19"/>
  <c r="AD48" i="19"/>
  <c r="R48" i="19"/>
  <c r="AP48" i="19"/>
  <c r="AL48" i="19"/>
  <c r="N48" i="19"/>
  <c r="J48" i="19"/>
  <c r="F48" i="19"/>
  <c r="J24" i="19"/>
  <c r="F24" i="19"/>
  <c r="N24" i="19"/>
  <c r="Z24" i="19"/>
  <c r="R24" i="19"/>
  <c r="AH24" i="19"/>
  <c r="AP24" i="19"/>
  <c r="V24" i="19"/>
  <c r="AL24" i="19"/>
  <c r="F12" i="19"/>
  <c r="N12" i="19"/>
  <c r="AH12" i="19"/>
  <c r="AL12" i="19"/>
  <c r="V12" i="19"/>
  <c r="J23" i="19"/>
  <c r="AP23" i="19"/>
  <c r="F23" i="19"/>
  <c r="Z23" i="19"/>
  <c r="V23" i="19"/>
  <c r="AH23" i="19"/>
  <c r="R23" i="19"/>
  <c r="AL23" i="19"/>
  <c r="N23" i="19"/>
  <c r="N26" i="19"/>
  <c r="J26" i="19"/>
  <c r="F26" i="19"/>
  <c r="AH26" i="19"/>
  <c r="AL26" i="19"/>
  <c r="Z26" i="19"/>
  <c r="AP26" i="19"/>
  <c r="R26" i="19"/>
  <c r="V26" i="19"/>
  <c r="AP71" i="19"/>
  <c r="F71" i="19"/>
  <c r="AD71" i="19"/>
  <c r="Z71" i="19"/>
  <c r="AL71" i="19"/>
  <c r="V71" i="19"/>
  <c r="N71" i="19"/>
  <c r="J71" i="19"/>
  <c r="AH71" i="19"/>
  <c r="R71" i="19"/>
  <c r="AH47" i="19"/>
  <c r="R47" i="19"/>
  <c r="AP47" i="19"/>
  <c r="V47" i="19"/>
  <c r="AD47" i="19"/>
  <c r="J47" i="19"/>
  <c r="AL47" i="19"/>
  <c r="Z47" i="19"/>
  <c r="N47" i="19"/>
  <c r="F47" i="19"/>
  <c r="F64" i="19"/>
  <c r="J64" i="19"/>
  <c r="R64" i="19"/>
  <c r="Z64" i="19"/>
  <c r="AH64" i="19"/>
  <c r="AP64" i="19"/>
  <c r="AD64" i="19"/>
  <c r="V64" i="19"/>
  <c r="AL64" i="19"/>
  <c r="N64" i="19"/>
  <c r="J21" i="19"/>
  <c r="AH21" i="19"/>
  <c r="AL21" i="19"/>
  <c r="Z21" i="19"/>
  <c r="AP21" i="19"/>
  <c r="F21" i="19"/>
  <c r="V21" i="19"/>
  <c r="AD21" i="19"/>
  <c r="R21" i="19"/>
  <c r="N21" i="19"/>
  <c r="F61" i="19"/>
  <c r="AL61" i="19"/>
  <c r="AD61" i="19"/>
  <c r="J61" i="19"/>
  <c r="Z61" i="19"/>
  <c r="N61" i="19"/>
  <c r="AH61" i="19"/>
  <c r="V61" i="19"/>
  <c r="AP61" i="19"/>
  <c r="R61" i="19"/>
  <c r="Z33" i="19"/>
  <c r="F33" i="19"/>
  <c r="R33" i="19"/>
  <c r="AD33" i="19"/>
  <c r="J33" i="19"/>
  <c r="V33" i="19"/>
  <c r="AP33" i="19"/>
  <c r="N33" i="19"/>
  <c r="AH33" i="19"/>
  <c r="AL33" i="19"/>
  <c r="AH7" i="19"/>
  <c r="J7" i="19"/>
  <c r="AL7" i="19"/>
  <c r="F7" i="19"/>
  <c r="Z7" i="19"/>
  <c r="J65" i="19"/>
  <c r="F65" i="19"/>
  <c r="AD65" i="19"/>
  <c r="AH65" i="19"/>
  <c r="AL65" i="19"/>
  <c r="Z65" i="19"/>
  <c r="R65" i="19"/>
  <c r="AP65" i="19"/>
  <c r="V65" i="19"/>
  <c r="N65" i="19"/>
  <c r="AP17" i="19"/>
  <c r="N17" i="19"/>
  <c r="F17" i="19"/>
  <c r="AH17" i="19"/>
  <c r="AL17" i="19"/>
  <c r="AP20" i="19"/>
  <c r="J20" i="19"/>
  <c r="N20" i="19"/>
  <c r="F20" i="19"/>
  <c r="AH20" i="19"/>
  <c r="V20" i="19"/>
  <c r="R20" i="19"/>
  <c r="Z20" i="19"/>
  <c r="AL20" i="19"/>
  <c r="F74" i="19"/>
  <c r="AH74" i="19"/>
  <c r="AD74" i="19"/>
  <c r="AL74" i="19"/>
  <c r="Z74" i="19"/>
  <c r="AP74" i="19"/>
  <c r="J74" i="19"/>
  <c r="V74" i="19"/>
  <c r="R74" i="19"/>
  <c r="N74" i="19"/>
  <c r="F51" i="19"/>
  <c r="AH51" i="19"/>
  <c r="AD51" i="19"/>
  <c r="AL51" i="19"/>
  <c r="AP51" i="19"/>
  <c r="J51" i="19"/>
  <c r="R51" i="19"/>
  <c r="V51" i="19"/>
  <c r="Z51" i="19"/>
  <c r="N51" i="19"/>
  <c r="V5" i="19"/>
  <c r="AH5" i="19"/>
  <c r="AL5" i="19"/>
  <c r="Z5" i="19"/>
  <c r="J5" i="19"/>
  <c r="AP5" i="19"/>
  <c r="F5" i="19"/>
  <c r="R5" i="19"/>
  <c r="AH67" i="19"/>
  <c r="AD67" i="19"/>
  <c r="AL67" i="19"/>
  <c r="AP67" i="19"/>
  <c r="R67" i="19"/>
  <c r="V67" i="19"/>
  <c r="Z67" i="19"/>
  <c r="N67" i="19"/>
  <c r="J67" i="19"/>
  <c r="F67" i="19"/>
  <c r="AD57" i="19"/>
  <c r="J57" i="19"/>
  <c r="N57" i="19"/>
  <c r="F57" i="19"/>
  <c r="R57" i="19"/>
  <c r="AH57" i="19"/>
  <c r="AL57" i="19"/>
  <c r="Z57" i="19"/>
  <c r="V57" i="19"/>
  <c r="AP57" i="19"/>
  <c r="AB26" i="19"/>
  <c r="AD26" i="19" s="1"/>
  <c r="H27" i="19"/>
  <c r="J27" i="19" s="1"/>
  <c r="X27" i="19"/>
  <c r="P27" i="19"/>
  <c r="R27" i="19" s="1"/>
  <c r="T27" i="19"/>
  <c r="V27" i="19" s="1"/>
  <c r="AB23" i="19"/>
  <c r="AD23" i="19" s="1"/>
  <c r="AB13" i="19"/>
  <c r="AB18" i="19"/>
  <c r="AB8" i="19"/>
  <c r="AD8" i="19" s="1"/>
  <c r="AB3" i="19"/>
  <c r="AD3" i="19" s="1"/>
  <c r="AB4" i="19"/>
  <c r="AD4" i="19" s="1"/>
  <c r="AB19" i="19"/>
  <c r="AB24" i="19"/>
  <c r="AD24" i="19" s="1"/>
  <c r="AB14" i="19"/>
  <c r="AD14" i="19" s="1"/>
  <c r="AB9" i="19"/>
  <c r="AD9" i="19" s="1"/>
  <c r="AB20" i="19"/>
  <c r="AD20" i="19" s="1"/>
  <c r="AB5" i="19"/>
  <c r="AD5" i="19" s="1"/>
  <c r="AB15" i="19"/>
  <c r="AD15" i="19" s="1"/>
  <c r="AB25" i="19"/>
  <c r="AD25" i="19" s="1"/>
  <c r="AB10" i="19"/>
  <c r="Z14" i="19"/>
  <c r="N14" i="19"/>
  <c r="J14" i="19"/>
  <c r="F14" i="19"/>
  <c r="AH14" i="19"/>
  <c r="AP14" i="19"/>
  <c r="V14" i="19"/>
  <c r="AL14" i="19"/>
  <c r="R14" i="19"/>
  <c r="V30" i="19"/>
  <c r="AD30" i="19"/>
  <c r="AL30" i="19"/>
  <c r="Z30" i="19"/>
  <c r="R30" i="19"/>
  <c r="N30" i="19"/>
  <c r="AH30" i="19"/>
  <c r="J30" i="19"/>
  <c r="AP30" i="19"/>
  <c r="F30" i="19"/>
  <c r="AH72" i="19"/>
  <c r="Z72" i="19"/>
  <c r="J72" i="19"/>
  <c r="AP72" i="19"/>
  <c r="R72" i="19"/>
  <c r="F72" i="19"/>
  <c r="AL72" i="19"/>
  <c r="AD72" i="19"/>
  <c r="V72" i="19"/>
  <c r="N72" i="19"/>
  <c r="AP11" i="19"/>
  <c r="Z11" i="19"/>
  <c r="F11" i="19"/>
  <c r="AH11" i="19"/>
  <c r="V11" i="19"/>
  <c r="R11" i="19"/>
  <c r="J11" i="19"/>
  <c r="N11" i="19"/>
  <c r="AD11" i="19"/>
  <c r="AL11" i="19"/>
  <c r="AH32" i="19"/>
  <c r="R32" i="19"/>
  <c r="AP32" i="19"/>
  <c r="AD32" i="19"/>
  <c r="AL32" i="19"/>
  <c r="N32" i="19"/>
  <c r="F32" i="19"/>
  <c r="H32" i="19"/>
  <c r="J32" i="19" s="1"/>
  <c r="X32" i="19"/>
  <c r="Z32" i="19" s="1"/>
  <c r="T32" i="19"/>
  <c r="V32" i="19" s="1"/>
  <c r="H17" i="19"/>
  <c r="J17" i="19" s="1"/>
  <c r="X17" i="19"/>
  <c r="Z17" i="19" s="1"/>
  <c r="P17" i="19"/>
  <c r="R17" i="19" s="1"/>
  <c r="T17" i="19"/>
  <c r="V17" i="19" s="1"/>
  <c r="AB17" i="19"/>
  <c r="AD17" i="19" s="1"/>
  <c r="R56" i="19"/>
  <c r="AP56" i="19"/>
  <c r="AL56" i="19"/>
  <c r="AD56" i="19"/>
  <c r="V56" i="19"/>
  <c r="N56" i="19"/>
  <c r="J56" i="19"/>
  <c r="F56" i="19"/>
  <c r="AH56" i="19"/>
  <c r="Z56" i="19"/>
  <c r="AH27" i="19"/>
  <c r="AD27" i="19"/>
  <c r="AL27" i="19"/>
  <c r="F27" i="19"/>
  <c r="AP27" i="19"/>
  <c r="Z27" i="19"/>
  <c r="N27" i="19"/>
  <c r="J70" i="19"/>
  <c r="F70" i="19"/>
  <c r="AH70" i="19"/>
  <c r="AP70" i="19"/>
  <c r="AL70" i="19"/>
  <c r="V70" i="19"/>
  <c r="AD70" i="19"/>
  <c r="R70" i="19"/>
  <c r="Z70" i="19"/>
  <c r="N70" i="19"/>
  <c r="AL9" i="19"/>
  <c r="J9" i="19"/>
  <c r="AP9" i="19"/>
  <c r="AH9" i="19"/>
  <c r="F9" i="19"/>
  <c r="Z9" i="19"/>
  <c r="R9" i="19"/>
  <c r="V9" i="19"/>
  <c r="J66" i="19"/>
  <c r="AH66" i="19"/>
  <c r="AD66" i="19"/>
  <c r="AL66" i="19"/>
  <c r="Z66" i="19"/>
  <c r="F66" i="19"/>
  <c r="AP66" i="19"/>
  <c r="V66" i="19"/>
  <c r="R66" i="19"/>
  <c r="N66" i="19"/>
  <c r="J54" i="19"/>
  <c r="F54" i="19"/>
  <c r="AH54" i="19"/>
  <c r="AP54" i="19"/>
  <c r="AL54" i="19"/>
  <c r="R54" i="19"/>
  <c r="V54" i="19"/>
  <c r="AD54" i="19"/>
  <c r="Z54" i="19"/>
  <c r="N54" i="19"/>
  <c r="J28" i="19"/>
  <c r="F28" i="19"/>
  <c r="AH28" i="19"/>
  <c r="AD28" i="19"/>
  <c r="N28" i="19"/>
  <c r="V28" i="19"/>
  <c r="AL28" i="19"/>
  <c r="AP28" i="19"/>
  <c r="Z28" i="19"/>
  <c r="R28" i="19"/>
  <c r="J62" i="19"/>
  <c r="F62" i="19"/>
  <c r="Z62" i="19"/>
  <c r="AH62" i="19"/>
  <c r="V62" i="19"/>
  <c r="AP62" i="19"/>
  <c r="AL62" i="19"/>
  <c r="AD62" i="19"/>
  <c r="R62" i="19"/>
  <c r="N62" i="19"/>
  <c r="R59" i="19"/>
  <c r="J59" i="19"/>
  <c r="N59" i="19"/>
  <c r="F59" i="19"/>
  <c r="AH59" i="19"/>
  <c r="AD59" i="19"/>
  <c r="AL59" i="19"/>
  <c r="AP59" i="19"/>
  <c r="Z59" i="19"/>
  <c r="V59" i="19"/>
  <c r="V55" i="19"/>
  <c r="N55" i="19"/>
  <c r="F55" i="19"/>
  <c r="AD55" i="19"/>
  <c r="AP55" i="19"/>
  <c r="AH55" i="19"/>
  <c r="J55" i="19"/>
  <c r="R55" i="19"/>
  <c r="Z55" i="19"/>
  <c r="AL55" i="19"/>
  <c r="V69" i="19"/>
  <c r="N69" i="19"/>
  <c r="J69" i="19"/>
  <c r="F69" i="19"/>
  <c r="AH69" i="19"/>
  <c r="AL69" i="19"/>
  <c r="Z69" i="19"/>
  <c r="AP69" i="19"/>
  <c r="AD69" i="19"/>
  <c r="R69" i="19"/>
  <c r="F46" i="19"/>
  <c r="AH46" i="19"/>
  <c r="J46" i="19"/>
  <c r="AP46" i="19"/>
  <c r="AL46" i="19"/>
  <c r="AD46" i="19"/>
  <c r="Z46" i="19"/>
  <c r="V46" i="19"/>
  <c r="R46" i="19"/>
  <c r="N46" i="19"/>
  <c r="AP6" i="19"/>
  <c r="AL6" i="19"/>
  <c r="Z6" i="19"/>
  <c r="AD6" i="19"/>
  <c r="F6" i="19"/>
  <c r="J6" i="19"/>
  <c r="R6" i="19"/>
  <c r="V6" i="19"/>
  <c r="AH6" i="19"/>
  <c r="N38" i="19"/>
  <c r="F38" i="19"/>
  <c r="AL38" i="19"/>
  <c r="AP38" i="19"/>
  <c r="R38" i="19"/>
  <c r="AD38" i="19"/>
  <c r="AL18" i="19"/>
  <c r="Z18" i="19"/>
  <c r="AP18" i="19"/>
  <c r="V18" i="19"/>
  <c r="R18" i="19"/>
  <c r="N18" i="19"/>
  <c r="F18" i="19"/>
  <c r="AH18" i="19"/>
  <c r="J18" i="19"/>
  <c r="AD18" i="19"/>
  <c r="AL58" i="19"/>
  <c r="Z58" i="19"/>
  <c r="AP58" i="19"/>
  <c r="V58" i="19"/>
  <c r="R58" i="19"/>
  <c r="N58" i="19"/>
  <c r="AH58" i="19"/>
  <c r="J58" i="19"/>
  <c r="AD58" i="19"/>
  <c r="F58" i="19"/>
  <c r="Z29" i="19"/>
  <c r="AD29" i="19"/>
  <c r="R29" i="19"/>
  <c r="V29" i="19"/>
  <c r="AP29" i="19"/>
  <c r="J29" i="19"/>
  <c r="N29" i="19"/>
  <c r="F29" i="19"/>
  <c r="AH29" i="19"/>
  <c r="AL29" i="19"/>
  <c r="Z63" i="19"/>
  <c r="V63" i="19"/>
  <c r="AL63" i="19"/>
  <c r="AH63" i="19"/>
  <c r="R63" i="19"/>
  <c r="J63" i="19"/>
  <c r="AP63" i="19"/>
  <c r="AD63" i="19"/>
  <c r="N63" i="19"/>
  <c r="F63" i="19"/>
  <c r="AP4" i="19"/>
  <c r="V4" i="19"/>
  <c r="R4" i="19"/>
  <c r="Z4" i="19"/>
  <c r="F4" i="19"/>
  <c r="AL4" i="19"/>
  <c r="J4" i="19"/>
  <c r="AH4" i="19"/>
  <c r="F13" i="19"/>
  <c r="AH13" i="19"/>
  <c r="AL13" i="19"/>
  <c r="Z13" i="19"/>
  <c r="V13" i="19"/>
  <c r="J13" i="19"/>
  <c r="R13" i="19"/>
  <c r="AD13" i="19"/>
  <c r="AP13" i="19"/>
  <c r="N13" i="19"/>
  <c r="H12" i="19"/>
  <c r="J12" i="19" s="1"/>
  <c r="P12" i="19"/>
  <c r="R12" i="19" s="1"/>
  <c r="X12" i="19"/>
  <c r="Z12" i="19" s="1"/>
  <c r="AN12" i="19"/>
  <c r="AP12" i="19" s="1"/>
  <c r="T12" i="19"/>
  <c r="AB12" i="19"/>
  <c r="AD12" i="19" s="1"/>
  <c r="L8" i="19"/>
  <c r="L3" i="19"/>
  <c r="N3" i="19" s="1"/>
  <c r="L9" i="19"/>
  <c r="N9" i="19" s="1"/>
  <c r="L4" i="19"/>
  <c r="N4" i="19" s="1"/>
  <c r="L5" i="19"/>
  <c r="N5" i="19" s="1"/>
  <c r="L10" i="19"/>
  <c r="N10" i="19" s="1"/>
  <c r="L6" i="19"/>
  <c r="N6" i="19" s="1"/>
  <c r="H22" i="19"/>
  <c r="J22" i="19" s="1"/>
  <c r="P22" i="19"/>
  <c r="R22" i="19" s="1"/>
  <c r="X22" i="19"/>
  <c r="Z22" i="19" s="1"/>
  <c r="T22" i="19"/>
  <c r="V22" i="19" s="1"/>
  <c r="AB22" i="19"/>
  <c r="AD22" i="19" s="1"/>
  <c r="AH53" i="19"/>
  <c r="J53" i="19"/>
  <c r="AL53" i="19"/>
  <c r="F53" i="19"/>
  <c r="Z53" i="19"/>
  <c r="R53" i="19"/>
  <c r="AD53" i="19"/>
  <c r="AP53" i="19"/>
  <c r="V53" i="19"/>
  <c r="N53" i="19"/>
  <c r="Z68" i="19"/>
  <c r="V68" i="19"/>
  <c r="AH68" i="19"/>
  <c r="J68" i="19"/>
  <c r="AP68" i="19"/>
  <c r="AD68" i="19"/>
  <c r="F68" i="19"/>
  <c r="AL68" i="19"/>
  <c r="R68" i="19"/>
  <c r="N68" i="19"/>
  <c r="F43" i="19"/>
  <c r="J43" i="19"/>
  <c r="AH43" i="19"/>
  <c r="AD43" i="19"/>
  <c r="AL43" i="19"/>
  <c r="AP43" i="19"/>
  <c r="Z43" i="19"/>
  <c r="V43" i="19"/>
  <c r="R43" i="19"/>
  <c r="N43" i="19"/>
  <c r="AH10" i="19"/>
  <c r="J10" i="19"/>
  <c r="Z10" i="19"/>
  <c r="V10" i="19"/>
  <c r="F10" i="19"/>
  <c r="AD10" i="19"/>
  <c r="AL10" i="19"/>
  <c r="AP10" i="19"/>
  <c r="R10" i="19"/>
  <c r="H9" i="30" l="1" a="1"/>
  <c r="H4" i="30" a="1"/>
  <c r="H6" i="24" a="1"/>
  <c r="H11" i="30" a="1"/>
  <c r="T38" i="19"/>
  <c r="V38" i="19" s="1"/>
  <c r="X38" i="19"/>
  <c r="Z38" i="19" s="1"/>
  <c r="D39" i="19"/>
  <c r="H38" i="19"/>
  <c r="J38" i="19" s="1"/>
  <c r="AF38" i="19"/>
  <c r="AH38" i="19" s="1"/>
  <c r="H8" i="24" a="1"/>
  <c r="H10" i="24" a="1"/>
  <c r="H7" i="30" a="1"/>
  <c r="H3" i="24" a="1"/>
  <c r="H12" i="30" a="1"/>
  <c r="H11" i="24" a="1"/>
  <c r="H10" i="24" l="1"/>
  <c r="BP10" i="24"/>
  <c r="BC10" i="24"/>
  <c r="AH10" i="24"/>
  <c r="AS10" i="24"/>
  <c r="AY10" i="24"/>
  <c r="AZ10" i="24"/>
  <c r="AE10" i="24"/>
  <c r="J10" i="24"/>
  <c r="L10" i="24"/>
  <c r="AK10" i="24"/>
  <c r="AJ10" i="24"/>
  <c r="O10" i="24"/>
  <c r="BL10" i="24"/>
  <c r="Q10" i="24"/>
  <c r="AX10" i="24"/>
  <c r="T10" i="24"/>
  <c r="BB10" i="24"/>
  <c r="BD10" i="24"/>
  <c r="V10" i="24"/>
  <c r="BG10" i="24"/>
  <c r="AT10" i="24"/>
  <c r="AV10" i="24"/>
  <c r="AL10" i="24"/>
  <c r="AQ10" i="24"/>
  <c r="AD10" i="24"/>
  <c r="AN10" i="24"/>
  <c r="AW10" i="24"/>
  <c r="AA10" i="24"/>
  <c r="N10" i="24"/>
  <c r="AF10" i="24"/>
  <c r="BO10" i="24"/>
  <c r="AO10" i="24"/>
  <c r="AC10" i="24"/>
  <c r="I10" i="24"/>
  <c r="K10" i="24"/>
  <c r="BI10" i="24"/>
  <c r="X10" i="24"/>
  <c r="BF10" i="24"/>
  <c r="P10" i="24"/>
  <c r="AM10" i="24"/>
  <c r="AP10" i="24"/>
  <c r="U10" i="24"/>
  <c r="BK10" i="24"/>
  <c r="Z10" i="24"/>
  <c r="BH10" i="24"/>
  <c r="S10" i="24"/>
  <c r="BN10" i="24"/>
  <c r="AU10" i="24"/>
  <c r="R10" i="24"/>
  <c r="AR10" i="24"/>
  <c r="W10" i="24"/>
  <c r="BM10" i="24"/>
  <c r="AB10" i="24"/>
  <c r="Y10" i="24"/>
  <c r="BJ10" i="24"/>
  <c r="BE10" i="24"/>
  <c r="M10" i="24"/>
  <c r="BA10" i="24"/>
  <c r="AG10" i="24"/>
  <c r="AI10" i="24"/>
  <c r="AF39" i="19"/>
  <c r="AH39" i="19" s="1"/>
  <c r="X39" i="19"/>
  <c r="Z39" i="19" s="1"/>
  <c r="T39" i="19"/>
  <c r="V39" i="19" s="1"/>
  <c r="D40" i="19"/>
  <c r="H39" i="19"/>
  <c r="J39" i="19" s="1"/>
  <c r="F39" i="19"/>
  <c r="BR11" i="30"/>
  <c r="BH11" i="30"/>
  <c r="AN11" i="30"/>
  <c r="O11" i="30"/>
  <c r="K11" i="30"/>
  <c r="AZ11" i="30"/>
  <c r="AF11" i="30"/>
  <c r="BZ11" i="30"/>
  <c r="AR11" i="30"/>
  <c r="X11" i="30"/>
  <c r="BM11" i="30"/>
  <c r="AJ11" i="30"/>
  <c r="P11" i="30"/>
  <c r="BA11" i="30"/>
  <c r="S11" i="30"/>
  <c r="AB11" i="30"/>
  <c r="H11" i="30"/>
  <c r="AM11" i="30"/>
  <c r="AO11" i="30"/>
  <c r="AC11" i="30"/>
  <c r="T11" i="30"/>
  <c r="BU11" i="30"/>
  <c r="AA11" i="30"/>
  <c r="L11" i="30"/>
  <c r="BI11" i="30"/>
  <c r="N11" i="30"/>
  <c r="BP11" i="30"/>
  <c r="BV11" i="30"/>
  <c r="AU11" i="30"/>
  <c r="BY11" i="30"/>
  <c r="BD11" i="30"/>
  <c r="BG11" i="30"/>
  <c r="BN11" i="30"/>
  <c r="AI11" i="30"/>
  <c r="BK11" i="30"/>
  <c r="U11" i="30"/>
  <c r="BX11" i="30"/>
  <c r="AT11" i="30"/>
  <c r="BF11" i="30"/>
  <c r="V11" i="30"/>
  <c r="AY11" i="30"/>
  <c r="BS11" i="30"/>
  <c r="AS11" i="30"/>
  <c r="AX11" i="30"/>
  <c r="I11" i="30"/>
  <c r="AL11" i="30"/>
  <c r="AV11" i="30"/>
  <c r="AP11" i="30"/>
  <c r="BQ11" i="30"/>
  <c r="Y11" i="30"/>
  <c r="AG11" i="30"/>
  <c r="AH11" i="30"/>
  <c r="BC11" i="30"/>
  <c r="M11" i="30"/>
  <c r="Z11" i="30"/>
  <c r="AQ11" i="30"/>
  <c r="BW11" i="30"/>
  <c r="R11" i="30"/>
  <c r="AD11" i="30"/>
  <c r="BJ11" i="30"/>
  <c r="AE11" i="30"/>
  <c r="J11" i="30"/>
  <c r="Q11" i="30"/>
  <c r="AW11" i="30"/>
  <c r="BT11" i="30"/>
  <c r="BO11" i="30"/>
  <c r="AK11" i="30"/>
  <c r="BE11" i="30"/>
  <c r="BL11" i="30"/>
  <c r="BB11" i="30"/>
  <c r="W11" i="30"/>
  <c r="H8" i="24"/>
  <c r="AM8" i="24"/>
  <c r="BG8" i="24"/>
  <c r="Q8" i="24"/>
  <c r="AV8" i="24"/>
  <c r="W8" i="24"/>
  <c r="AY8" i="24"/>
  <c r="I8" i="24"/>
  <c r="BI8" i="24"/>
  <c r="AP8" i="24"/>
  <c r="AT8" i="24"/>
  <c r="Y8" i="24"/>
  <c r="O8" i="24"/>
  <c r="AQ8" i="24"/>
  <c r="BL8" i="24"/>
  <c r="AK8" i="24"/>
  <c r="U8" i="24"/>
  <c r="BP8" i="24"/>
  <c r="BJ8" i="24"/>
  <c r="AA8" i="24"/>
  <c r="BD8" i="24"/>
  <c r="V8" i="24"/>
  <c r="AZ8" i="24"/>
  <c r="L8" i="24"/>
  <c r="BB8" i="24"/>
  <c r="S8" i="24"/>
  <c r="R8" i="24"/>
  <c r="BM8" i="24"/>
  <c r="AW8" i="24"/>
  <c r="AI8" i="24"/>
  <c r="AL8" i="24"/>
  <c r="K8" i="24"/>
  <c r="AN8" i="24"/>
  <c r="AR8" i="24"/>
  <c r="AJ8" i="24"/>
  <c r="BE8" i="24"/>
  <c r="T8" i="24"/>
  <c r="AO8" i="24"/>
  <c r="AD8" i="24"/>
  <c r="BN8" i="24"/>
  <c r="AF8" i="24"/>
  <c r="N8" i="24"/>
  <c r="X8" i="24"/>
  <c r="AX8" i="24"/>
  <c r="AS8" i="24"/>
  <c r="BH8" i="24"/>
  <c r="BA8" i="24"/>
  <c r="BF8" i="24"/>
  <c r="Z8" i="24"/>
  <c r="P8" i="24"/>
  <c r="BK8" i="24"/>
  <c r="AU8" i="24"/>
  <c r="AE8" i="24"/>
  <c r="AC8" i="24"/>
  <c r="AH8" i="24"/>
  <c r="J8" i="24"/>
  <c r="AG8" i="24"/>
  <c r="M8" i="24"/>
  <c r="BO8" i="24"/>
  <c r="AB8" i="24"/>
  <c r="BC8" i="24"/>
  <c r="I11" i="24"/>
  <c r="P11" i="24"/>
  <c r="AZ11" i="24"/>
  <c r="R11" i="24"/>
  <c r="AK11" i="24"/>
  <c r="AH11" i="24"/>
  <c r="AU11" i="24"/>
  <c r="AR11" i="24"/>
  <c r="J11" i="24"/>
  <c r="BF11" i="24"/>
  <c r="Z11" i="24"/>
  <c r="AM11" i="24"/>
  <c r="AJ11" i="24"/>
  <c r="BM11" i="24"/>
  <c r="W11" i="24"/>
  <c r="AB11" i="24"/>
  <c r="BE11" i="24"/>
  <c r="BL11" i="24"/>
  <c r="AF11" i="24"/>
  <c r="O11" i="24"/>
  <c r="T11" i="24"/>
  <c r="AW11" i="24"/>
  <c r="BJ11" i="24"/>
  <c r="L11" i="24"/>
  <c r="AO11" i="24"/>
  <c r="BP11" i="24"/>
  <c r="BB11" i="24"/>
  <c r="BO11" i="24"/>
  <c r="AG11" i="24"/>
  <c r="AT11" i="24"/>
  <c r="BG11" i="24"/>
  <c r="Y11" i="24"/>
  <c r="AL11" i="24"/>
  <c r="AY11" i="24"/>
  <c r="Q11" i="24"/>
  <c r="BD11" i="24"/>
  <c r="AD11" i="24"/>
  <c r="AQ11" i="24"/>
  <c r="AN11" i="24"/>
  <c r="N11" i="24"/>
  <c r="AI11" i="24"/>
  <c r="BN11" i="24"/>
  <c r="X11" i="24"/>
  <c r="BI11" i="24"/>
  <c r="AA11" i="24"/>
  <c r="H11" i="24"/>
  <c r="BA11" i="24"/>
  <c r="S11" i="24"/>
  <c r="AC11" i="24"/>
  <c r="BH11" i="24"/>
  <c r="BC11" i="24"/>
  <c r="AS11" i="24"/>
  <c r="K11" i="24"/>
  <c r="AP11" i="24"/>
  <c r="AE11" i="24"/>
  <c r="V11" i="24"/>
  <c r="M11" i="24"/>
  <c r="BK11" i="24"/>
  <c r="U11" i="24"/>
  <c r="AX11" i="24"/>
  <c r="AV11" i="24"/>
  <c r="I6" i="24"/>
  <c r="AM6" i="24"/>
  <c r="AZ6" i="24"/>
  <c r="R6" i="24"/>
  <c r="T6" i="24"/>
  <c r="Q6" i="24"/>
  <c r="BK6" i="24"/>
  <c r="AE6" i="24"/>
  <c r="AR6" i="24"/>
  <c r="J6" i="24"/>
  <c r="BP6" i="24"/>
  <c r="Z6" i="24"/>
  <c r="W6" i="24"/>
  <c r="AJ6" i="24"/>
  <c r="BM6" i="24"/>
  <c r="N6" i="24"/>
  <c r="AF6" i="24"/>
  <c r="X6" i="24"/>
  <c r="AC6" i="24"/>
  <c r="O6" i="24"/>
  <c r="AB6" i="24"/>
  <c r="BE6" i="24"/>
  <c r="S6" i="24"/>
  <c r="AS6" i="24"/>
  <c r="AK6" i="24"/>
  <c r="BI6" i="24"/>
  <c r="AW6" i="24"/>
  <c r="AL6" i="24"/>
  <c r="AD6" i="24"/>
  <c r="AN6" i="24"/>
  <c r="BJ6" i="24"/>
  <c r="L6" i="24"/>
  <c r="AO6" i="24"/>
  <c r="BL6" i="24"/>
  <c r="BA6" i="24"/>
  <c r="AP6" i="24"/>
  <c r="BH6" i="24"/>
  <c r="BB6" i="24"/>
  <c r="BO6" i="24"/>
  <c r="AG6" i="24"/>
  <c r="AT6" i="24"/>
  <c r="BG6" i="24"/>
  <c r="AY6" i="24"/>
  <c r="AQ6" i="24"/>
  <c r="BN6" i="24"/>
  <c r="P6" i="24"/>
  <c r="Y6" i="24"/>
  <c r="BD6" i="24"/>
  <c r="V6" i="24"/>
  <c r="AI6" i="24"/>
  <c r="AV6" i="24"/>
  <c r="H6" i="24"/>
  <c r="M6" i="24"/>
  <c r="AA6" i="24"/>
  <c r="BF6" i="24"/>
  <c r="AU6" i="24"/>
  <c r="K6" i="24"/>
  <c r="AX6" i="24"/>
  <c r="BC6" i="24"/>
  <c r="U6" i="24"/>
  <c r="AH6" i="24"/>
  <c r="BR12" i="30"/>
  <c r="AI12" i="30"/>
  <c r="M12" i="30"/>
  <c r="BZ12" i="30"/>
  <c r="AO12" i="30"/>
  <c r="N12" i="30"/>
  <c r="BQ12" i="30"/>
  <c r="AX12" i="30"/>
  <c r="BK12" i="30"/>
  <c r="AK12" i="30"/>
  <c r="AP12" i="30"/>
  <c r="Y12" i="30"/>
  <c r="BB12" i="30"/>
  <c r="AH12" i="30"/>
  <c r="AU12" i="30"/>
  <c r="BY12" i="30"/>
  <c r="Z12" i="30"/>
  <c r="BC12" i="30"/>
  <c r="BS12" i="30"/>
  <c r="BM12" i="30"/>
  <c r="R12" i="30"/>
  <c r="J12" i="30"/>
  <c r="BT12" i="30"/>
  <c r="BL12" i="30"/>
  <c r="BX12" i="30"/>
  <c r="BD12" i="30"/>
  <c r="O12" i="30"/>
  <c r="BP12" i="30"/>
  <c r="AV12" i="30"/>
  <c r="V12" i="30"/>
  <c r="I12" i="30"/>
  <c r="BH12" i="30"/>
  <c r="AN12" i="30"/>
  <c r="BI12" i="30"/>
  <c r="AM12" i="30"/>
  <c r="AA12" i="30"/>
  <c r="AZ12" i="30"/>
  <c r="AF12" i="30"/>
  <c r="BJ12" i="30"/>
  <c r="AW12" i="30"/>
  <c r="AR12" i="30"/>
  <c r="X12" i="30"/>
  <c r="BA12" i="30"/>
  <c r="BO12" i="30"/>
  <c r="S12" i="30"/>
  <c r="AJ12" i="30"/>
  <c r="P12" i="30"/>
  <c r="W12" i="30"/>
  <c r="BF12" i="30"/>
  <c r="BW12" i="30"/>
  <c r="K12" i="30"/>
  <c r="AE12" i="30"/>
  <c r="AB12" i="30"/>
  <c r="H12" i="30"/>
  <c r="AC12" i="30"/>
  <c r="AS12" i="30"/>
  <c r="T12" i="30"/>
  <c r="U12" i="30"/>
  <c r="AY12" i="30"/>
  <c r="Q12" i="30"/>
  <c r="BE12" i="30"/>
  <c r="L12" i="30"/>
  <c r="AG12" i="30"/>
  <c r="BG12" i="30"/>
  <c r="BU12" i="30"/>
  <c r="AD12" i="30"/>
  <c r="BV12" i="30"/>
  <c r="AT12" i="30"/>
  <c r="AQ12" i="30"/>
  <c r="BN12" i="30"/>
  <c r="AL12" i="30"/>
  <c r="I3" i="24"/>
  <c r="AC3" i="24"/>
  <c r="BH3" i="24"/>
  <c r="R3" i="24"/>
  <c r="P3" i="24"/>
  <c r="AK3" i="24"/>
  <c r="U3" i="24"/>
  <c r="AY3" i="24"/>
  <c r="AZ3" i="24"/>
  <c r="J3" i="24"/>
  <c r="AB3" i="24"/>
  <c r="T3" i="24"/>
  <c r="BI3" i="24"/>
  <c r="AS3" i="24"/>
  <c r="BD3" i="24"/>
  <c r="AR3" i="24"/>
  <c r="BM3" i="24"/>
  <c r="S3" i="24"/>
  <c r="BC3" i="24"/>
  <c r="W3" i="24"/>
  <c r="AH3" i="24"/>
  <c r="Z3" i="24"/>
  <c r="AN3" i="24"/>
  <c r="AJ3" i="24"/>
  <c r="BE3" i="24"/>
  <c r="AO3" i="24"/>
  <c r="AF3" i="24"/>
  <c r="N3" i="24"/>
  <c r="BF3" i="24"/>
  <c r="M3" i="24"/>
  <c r="AW3" i="24"/>
  <c r="BO3" i="24"/>
  <c r="Q3" i="24"/>
  <c r="AV3" i="24"/>
  <c r="V3" i="24"/>
  <c r="K3" i="24"/>
  <c r="BK3" i="24"/>
  <c r="AE3" i="24"/>
  <c r="BG3" i="24"/>
  <c r="AL3" i="24"/>
  <c r="BP3" i="24"/>
  <c r="AU3" i="24"/>
  <c r="L3" i="24"/>
  <c r="AG3" i="24"/>
  <c r="Y3" i="24"/>
  <c r="O3" i="24"/>
  <c r="AQ3" i="24"/>
  <c r="AT3" i="24"/>
  <c r="H3" i="24"/>
  <c r="BN3" i="24"/>
  <c r="AX3" i="24"/>
  <c r="AP3" i="24"/>
  <c r="BJ3" i="24"/>
  <c r="AD3" i="24"/>
  <c r="BL3" i="24"/>
  <c r="AI3" i="24"/>
  <c r="AA3" i="24"/>
  <c r="X3" i="24"/>
  <c r="BB3" i="24"/>
  <c r="AM3" i="24"/>
  <c r="BA3" i="24"/>
  <c r="BR4" i="30"/>
  <c r="W4" i="30"/>
  <c r="AY4" i="30"/>
  <c r="AW4" i="30"/>
  <c r="BY4" i="30"/>
  <c r="Y4" i="30"/>
  <c r="AU4" i="30"/>
  <c r="AQ4" i="30"/>
  <c r="AZ4" i="30"/>
  <c r="AF4" i="30"/>
  <c r="K4" i="30"/>
  <c r="BW4" i="30"/>
  <c r="BC4" i="30"/>
  <c r="BM4" i="30"/>
  <c r="AR4" i="30"/>
  <c r="X4" i="30"/>
  <c r="AK4" i="30"/>
  <c r="BQ4" i="30"/>
  <c r="BZ4" i="30"/>
  <c r="AJ4" i="30"/>
  <c r="P4" i="30"/>
  <c r="AD4" i="30"/>
  <c r="BJ4" i="30"/>
  <c r="AB4" i="30"/>
  <c r="H4" i="30"/>
  <c r="Q4" i="30"/>
  <c r="BA4" i="30"/>
  <c r="AA4" i="30"/>
  <c r="T4" i="30"/>
  <c r="U4" i="30"/>
  <c r="L4" i="30"/>
  <c r="AG4" i="30"/>
  <c r="BV4" i="30"/>
  <c r="AT4" i="30"/>
  <c r="N4" i="30"/>
  <c r="BN4" i="30"/>
  <c r="BG4" i="30"/>
  <c r="AM4" i="30"/>
  <c r="O4" i="30"/>
  <c r="BF4" i="30"/>
  <c r="BS4" i="30"/>
  <c r="V4" i="30"/>
  <c r="BU4" i="30"/>
  <c r="AC4" i="30"/>
  <c r="AX4" i="30"/>
  <c r="AV4" i="30"/>
  <c r="M4" i="30"/>
  <c r="AO4" i="30"/>
  <c r="AP4" i="30"/>
  <c r="AL4" i="30"/>
  <c r="BB4" i="30"/>
  <c r="AH4" i="30"/>
  <c r="I4" i="30"/>
  <c r="BK4" i="30"/>
  <c r="BO4" i="30"/>
  <c r="Z4" i="30"/>
  <c r="AN4" i="30"/>
  <c r="AI4" i="30"/>
  <c r="R4" i="30"/>
  <c r="BI4" i="30"/>
  <c r="S4" i="30"/>
  <c r="J4" i="30"/>
  <c r="AE4" i="30"/>
  <c r="BT4" i="30"/>
  <c r="AS4" i="30"/>
  <c r="BL4" i="30"/>
  <c r="BE4" i="30"/>
  <c r="BX4" i="30"/>
  <c r="BD4" i="30"/>
  <c r="BP4" i="30"/>
  <c r="BH4" i="30"/>
  <c r="BR7" i="30"/>
  <c r="BC7" i="30"/>
  <c r="AL7" i="30"/>
  <c r="BZ7" i="30"/>
  <c r="V7" i="30"/>
  <c r="Q7" i="30"/>
  <c r="BM7" i="30"/>
  <c r="R7" i="30"/>
  <c r="AM7" i="30"/>
  <c r="J7" i="30"/>
  <c r="BJ7" i="30"/>
  <c r="BT7" i="30"/>
  <c r="O7" i="30"/>
  <c r="BL7" i="30"/>
  <c r="AK7" i="30"/>
  <c r="BX7" i="30"/>
  <c r="BD7" i="30"/>
  <c r="BB7" i="30"/>
  <c r="BP7" i="30"/>
  <c r="AV7" i="30"/>
  <c r="AO7" i="30"/>
  <c r="K7" i="30"/>
  <c r="W7" i="30"/>
  <c r="BY7" i="30"/>
  <c r="BH7" i="30"/>
  <c r="AN7" i="30"/>
  <c r="AA7" i="30"/>
  <c r="AZ7" i="30"/>
  <c r="AF7" i="30"/>
  <c r="AW7" i="30"/>
  <c r="AR7" i="30"/>
  <c r="X7" i="30"/>
  <c r="BO7" i="30"/>
  <c r="S7" i="30"/>
  <c r="AJ7" i="30"/>
  <c r="P7" i="30"/>
  <c r="AE7" i="30"/>
  <c r="AB7" i="30"/>
  <c r="H7" i="30"/>
  <c r="AS7" i="30"/>
  <c r="T7" i="30"/>
  <c r="U7" i="30"/>
  <c r="Z7" i="30"/>
  <c r="N7" i="30"/>
  <c r="BE7" i="30"/>
  <c r="L7" i="30"/>
  <c r="AG7" i="30"/>
  <c r="BQ7" i="30"/>
  <c r="AD7" i="30"/>
  <c r="BV7" i="30"/>
  <c r="AT7" i="30"/>
  <c r="BU7" i="30"/>
  <c r="BA7" i="30"/>
  <c r="BN7" i="30"/>
  <c r="BG7" i="30"/>
  <c r="BK7" i="30"/>
  <c r="M7" i="30"/>
  <c r="BW7" i="30"/>
  <c r="BF7" i="30"/>
  <c r="BS7" i="30"/>
  <c r="AI7" i="30"/>
  <c r="AC7" i="30"/>
  <c r="AX7" i="30"/>
  <c r="AU7" i="30"/>
  <c r="AQ7" i="30"/>
  <c r="I7" i="30"/>
  <c r="AY7" i="30"/>
  <c r="AP7" i="30"/>
  <c r="BI7" i="30"/>
  <c r="Y7" i="30"/>
  <c r="AH7" i="30"/>
  <c r="BR9" i="30"/>
  <c r="AU9" i="30"/>
  <c r="AC9" i="30"/>
  <c r="BX9" i="30"/>
  <c r="BD9" i="30"/>
  <c r="W9" i="30"/>
  <c r="AO9" i="30"/>
  <c r="BP9" i="30"/>
  <c r="AV9" i="30"/>
  <c r="BW9" i="30"/>
  <c r="BB9" i="30"/>
  <c r="Q9" i="30"/>
  <c r="BH9" i="30"/>
  <c r="AN9" i="30"/>
  <c r="K9" i="30"/>
  <c r="BO9" i="30"/>
  <c r="AD9" i="30"/>
  <c r="AZ9" i="30"/>
  <c r="AF9" i="30"/>
  <c r="O9" i="30"/>
  <c r="BJ9" i="30"/>
  <c r="AQ9" i="30"/>
  <c r="S9" i="30"/>
  <c r="AR9" i="30"/>
  <c r="X9" i="30"/>
  <c r="M9" i="30"/>
  <c r="BC9" i="30"/>
  <c r="AE9" i="30"/>
  <c r="AJ9" i="30"/>
  <c r="P9" i="30"/>
  <c r="Y9" i="30"/>
  <c r="BQ9" i="30"/>
  <c r="AS9" i="30"/>
  <c r="AB9" i="30"/>
  <c r="H9" i="30"/>
  <c r="AL9" i="30"/>
  <c r="BL9" i="30"/>
  <c r="BE9" i="30"/>
  <c r="T9" i="30"/>
  <c r="U9" i="30"/>
  <c r="AY9" i="30"/>
  <c r="BI9" i="30"/>
  <c r="L9" i="30"/>
  <c r="AG9" i="30"/>
  <c r="BK9" i="30"/>
  <c r="AK9" i="30"/>
  <c r="BV9" i="30"/>
  <c r="AT9" i="30"/>
  <c r="BY9" i="30"/>
  <c r="AI9" i="30"/>
  <c r="BN9" i="30"/>
  <c r="BG9" i="30"/>
  <c r="BF9" i="30"/>
  <c r="BS9" i="30"/>
  <c r="V9" i="30"/>
  <c r="N9" i="30"/>
  <c r="AX9" i="30"/>
  <c r="BU9" i="30"/>
  <c r="AA9" i="30"/>
  <c r="AP9" i="30"/>
  <c r="BT9" i="30"/>
  <c r="AW9" i="30"/>
  <c r="AM9" i="30"/>
  <c r="AH9" i="30"/>
  <c r="BA9" i="30"/>
  <c r="Z9" i="30"/>
  <c r="I9" i="30"/>
  <c r="BM9" i="30"/>
  <c r="R9" i="30"/>
  <c r="BZ9" i="30"/>
  <c r="J9" i="30"/>
  <c r="AF40" i="19" l="1"/>
  <c r="AH40" i="19" s="1"/>
  <c r="X40" i="19"/>
  <c r="Z40" i="19" s="1"/>
  <c r="T40" i="19"/>
  <c r="V40" i="19" s="1"/>
  <c r="D41" i="19"/>
  <c r="H40" i="19"/>
  <c r="J40" i="19" s="1"/>
  <c r="F40" i="19"/>
  <c r="AF41" i="19" l="1"/>
  <c r="AH41" i="19" s="1"/>
  <c r="X41" i="19"/>
  <c r="Z41" i="19" s="1"/>
  <c r="T41" i="19"/>
  <c r="V41" i="19" s="1"/>
  <c r="D42" i="19"/>
  <c r="H41" i="19"/>
  <c r="J41" i="19" s="1"/>
  <c r="F41" i="19"/>
  <c r="H42" i="19" l="1"/>
  <c r="J42" i="19" s="1"/>
  <c r="H5" i="30" s="1" a="1"/>
  <c r="T42" i="19"/>
  <c r="V42" i="19" s="1"/>
  <c r="H6" i="30" s="1" a="1"/>
  <c r="X42" i="19"/>
  <c r="Z42" i="19" s="1"/>
  <c r="H7" i="24" s="1" a="1"/>
  <c r="AF42" i="19"/>
  <c r="AH42" i="19" s="1"/>
  <c r="H10" i="30" s="1" a="1"/>
  <c r="F42" i="19"/>
  <c r="H5" i="24" a="1"/>
  <c r="H8" i="30" a="1"/>
  <c r="H4" i="24" a="1"/>
  <c r="H9" i="24" a="1"/>
  <c r="H9" i="24" l="1"/>
  <c r="AR9" i="24"/>
  <c r="BG9" i="24"/>
  <c r="Q9" i="24"/>
  <c r="T9" i="24"/>
  <c r="BH9" i="24"/>
  <c r="AI9" i="24"/>
  <c r="AY9" i="24"/>
  <c r="I9" i="24"/>
  <c r="M9" i="24"/>
  <c r="BC9" i="24"/>
  <c r="AQ9" i="24"/>
  <c r="BL9" i="24"/>
  <c r="R9" i="24"/>
  <c r="AT9" i="24"/>
  <c r="AK9" i="24"/>
  <c r="AM9" i="24"/>
  <c r="AA9" i="24"/>
  <c r="BD9" i="24"/>
  <c r="P9" i="24"/>
  <c r="Z9" i="24"/>
  <c r="AZ9" i="24"/>
  <c r="W9" i="24"/>
  <c r="S9" i="24"/>
  <c r="AV9" i="24"/>
  <c r="AX9" i="24"/>
  <c r="BI9" i="24"/>
  <c r="BJ9" i="24"/>
  <c r="AJ9" i="24"/>
  <c r="BB9" i="24"/>
  <c r="K9" i="24"/>
  <c r="AN9" i="24"/>
  <c r="N9" i="24"/>
  <c r="AP9" i="24"/>
  <c r="O9" i="24"/>
  <c r="J9" i="24"/>
  <c r="Y9" i="24"/>
  <c r="AL9" i="24"/>
  <c r="BN9" i="24"/>
  <c r="AF9" i="24"/>
  <c r="V9" i="24"/>
  <c r="BM9" i="24"/>
  <c r="AO9" i="24"/>
  <c r="BF9" i="24"/>
  <c r="X9" i="24"/>
  <c r="BO9" i="24"/>
  <c r="BK9" i="24"/>
  <c r="AC9" i="24"/>
  <c r="AU9" i="24"/>
  <c r="AS9" i="24"/>
  <c r="AH9" i="24"/>
  <c r="U9" i="24"/>
  <c r="BE9" i="24"/>
  <c r="AE9" i="24"/>
  <c r="AG9" i="24"/>
  <c r="BP9" i="24"/>
  <c r="AD9" i="24"/>
  <c r="L9" i="24"/>
  <c r="BA9" i="24"/>
  <c r="AB9" i="24"/>
  <c r="AW9" i="24"/>
  <c r="BK5" i="24"/>
  <c r="AH5" i="24"/>
  <c r="N5" i="24"/>
  <c r="BE5" i="24"/>
  <c r="M5" i="24"/>
  <c r="BM5" i="24"/>
  <c r="AM5" i="24"/>
  <c r="AP5" i="24"/>
  <c r="BF5" i="24"/>
  <c r="S5" i="24"/>
  <c r="BD5" i="24"/>
  <c r="AY5" i="24"/>
  <c r="Y5" i="24"/>
  <c r="BC5" i="24"/>
  <c r="AL5" i="24"/>
  <c r="L5" i="24"/>
  <c r="AC5" i="24"/>
  <c r="J5" i="24"/>
  <c r="AA5" i="24"/>
  <c r="U5" i="24"/>
  <c r="AW5" i="24"/>
  <c r="BJ5" i="24"/>
  <c r="AX5" i="24"/>
  <c r="H5" i="24"/>
  <c r="AF5" i="24"/>
  <c r="BO5" i="24"/>
  <c r="BN5" i="24"/>
  <c r="AN5" i="24"/>
  <c r="AS5" i="24"/>
  <c r="Z5" i="24"/>
  <c r="P5" i="24"/>
  <c r="AO5" i="24"/>
  <c r="AR5" i="24"/>
  <c r="I5" i="24"/>
  <c r="BI5" i="24"/>
  <c r="AG5" i="24"/>
  <c r="X5" i="24"/>
  <c r="AI5" i="24"/>
  <c r="BB5" i="24"/>
  <c r="AJ5" i="24"/>
  <c r="BL5" i="24"/>
  <c r="R5" i="24"/>
  <c r="V5" i="24"/>
  <c r="AU5" i="24"/>
  <c r="AT5" i="24"/>
  <c r="BA5" i="24"/>
  <c r="BP5" i="24"/>
  <c r="AD5" i="24"/>
  <c r="AE5" i="24"/>
  <c r="T5" i="24"/>
  <c r="O5" i="24"/>
  <c r="Q5" i="24"/>
  <c r="AQ5" i="24"/>
  <c r="AB5" i="24"/>
  <c r="BG5" i="24"/>
  <c r="AV5" i="24"/>
  <c r="AK5" i="24"/>
  <c r="BH5" i="24"/>
  <c r="K5" i="24"/>
  <c r="AZ5" i="24"/>
  <c r="W5" i="24"/>
  <c r="BZ8" i="30"/>
  <c r="BR8" i="30"/>
  <c r="AO8" i="30"/>
  <c r="BE8" i="30"/>
  <c r="BK8" i="30"/>
  <c r="AA8" i="30"/>
  <c r="L8" i="30"/>
  <c r="AG8" i="30"/>
  <c r="Q8" i="30"/>
  <c r="BY8" i="30"/>
  <c r="AM8" i="30"/>
  <c r="BV8" i="30"/>
  <c r="AT8" i="30"/>
  <c r="BB8" i="30"/>
  <c r="BA8" i="30"/>
  <c r="BN8" i="30"/>
  <c r="BG8" i="30"/>
  <c r="BW8" i="30"/>
  <c r="AQ8" i="30"/>
  <c r="BM8" i="30"/>
  <c r="BF8" i="30"/>
  <c r="BS8" i="30"/>
  <c r="AC8" i="30"/>
  <c r="AY8" i="30"/>
  <c r="AX8" i="30"/>
  <c r="AP8" i="30"/>
  <c r="I8" i="30"/>
  <c r="AH8" i="30"/>
  <c r="AS8" i="30"/>
  <c r="O8" i="30"/>
  <c r="AE8" i="30"/>
  <c r="V8" i="30"/>
  <c r="Z8" i="30"/>
  <c r="BQ8" i="30"/>
  <c r="AI8" i="30"/>
  <c r="R8" i="30"/>
  <c r="AU8" i="30"/>
  <c r="J8" i="30"/>
  <c r="S8" i="30"/>
  <c r="BI8" i="30"/>
  <c r="BT8" i="30"/>
  <c r="T8" i="30"/>
  <c r="BC8" i="30"/>
  <c r="BU8" i="30"/>
  <c r="BL8" i="30"/>
  <c r="N8" i="30"/>
  <c r="U8" i="30"/>
  <c r="BX8" i="30"/>
  <c r="BD8" i="30"/>
  <c r="K8" i="30"/>
  <c r="BP8" i="30"/>
  <c r="AV8" i="30"/>
  <c r="AL8" i="30"/>
  <c r="H8" i="30"/>
  <c r="W8" i="30"/>
  <c r="BH8" i="30"/>
  <c r="AN8" i="30"/>
  <c r="AK8" i="30"/>
  <c r="AZ8" i="30"/>
  <c r="AF8" i="30"/>
  <c r="AD8" i="30"/>
  <c r="AW8" i="30"/>
  <c r="M8" i="30"/>
  <c r="AR8" i="30"/>
  <c r="X8" i="30"/>
  <c r="BO8" i="30"/>
  <c r="BJ8" i="30"/>
  <c r="Y8" i="30"/>
  <c r="AJ8" i="30"/>
  <c r="P8" i="30"/>
  <c r="AB8" i="30"/>
  <c r="H2" i="24" a="1"/>
  <c r="H3" i="30" a="1"/>
  <c r="BZ10" i="30"/>
  <c r="BK10" i="30"/>
  <c r="AS10" i="30"/>
  <c r="AC10" i="30"/>
  <c r="M10" i="30"/>
  <c r="R10" i="30"/>
  <c r="J10" i="30"/>
  <c r="BT10" i="30"/>
  <c r="W10" i="30"/>
  <c r="BL10" i="30"/>
  <c r="AM10" i="30"/>
  <c r="BX10" i="30"/>
  <c r="BD10" i="30"/>
  <c r="Q10" i="30"/>
  <c r="BC10" i="30"/>
  <c r="BP10" i="30"/>
  <c r="AV10" i="30"/>
  <c r="AK10" i="30"/>
  <c r="Y10" i="30"/>
  <c r="BW10" i="30"/>
  <c r="BH10" i="30"/>
  <c r="AN10" i="30"/>
  <c r="BA10" i="30"/>
  <c r="AO10" i="30"/>
  <c r="AZ10" i="30"/>
  <c r="AF10" i="30"/>
  <c r="I10" i="30"/>
  <c r="O10" i="30"/>
  <c r="BQ10" i="30"/>
  <c r="BE10" i="30"/>
  <c r="AR10" i="30"/>
  <c r="X10" i="30"/>
  <c r="V10" i="30"/>
  <c r="AY10" i="30"/>
  <c r="BY10" i="30"/>
  <c r="AJ10" i="30"/>
  <c r="P10" i="30"/>
  <c r="AI10" i="30"/>
  <c r="K10" i="30"/>
  <c r="AB10" i="30"/>
  <c r="H10" i="30"/>
  <c r="AU10" i="30"/>
  <c r="BM10" i="30"/>
  <c r="AA10" i="30"/>
  <c r="T10" i="30"/>
  <c r="U10" i="30"/>
  <c r="BI10" i="30"/>
  <c r="Z10" i="30"/>
  <c r="AQ10" i="30"/>
  <c r="L10" i="30"/>
  <c r="AG10" i="30"/>
  <c r="BU10" i="30"/>
  <c r="BJ10" i="30"/>
  <c r="BV10" i="30"/>
  <c r="AT10" i="30"/>
  <c r="BO10" i="30"/>
  <c r="AH10" i="30"/>
  <c r="S10" i="30"/>
  <c r="BN10" i="30"/>
  <c r="BG10" i="30"/>
  <c r="AL10" i="30"/>
  <c r="N10" i="30"/>
  <c r="BF10" i="30"/>
  <c r="BS10" i="30"/>
  <c r="BB10" i="30"/>
  <c r="AD10" i="30"/>
  <c r="AX10" i="30"/>
  <c r="AE10" i="30"/>
  <c r="BR10" i="30"/>
  <c r="AW10" i="30"/>
  <c r="AP10" i="30"/>
  <c r="I7" i="24"/>
  <c r="BB7" i="24"/>
  <c r="AZ7" i="24"/>
  <c r="R7" i="24"/>
  <c r="AL7" i="24"/>
  <c r="BF7" i="24"/>
  <c r="AX7" i="24"/>
  <c r="AH7" i="24"/>
  <c r="BD7" i="24"/>
  <c r="AR7" i="24"/>
  <c r="J7" i="24"/>
  <c r="Y7" i="24"/>
  <c r="Q7" i="24"/>
  <c r="BA7" i="24"/>
  <c r="BK7" i="24"/>
  <c r="AN7" i="24"/>
  <c r="AJ7" i="24"/>
  <c r="BM7" i="24"/>
  <c r="H7" i="24"/>
  <c r="M7" i="24"/>
  <c r="AE7" i="24"/>
  <c r="Z7" i="24"/>
  <c r="P7" i="24"/>
  <c r="AB7" i="24"/>
  <c r="BE7" i="24"/>
  <c r="BG7" i="24"/>
  <c r="V7" i="24"/>
  <c r="BH7" i="24"/>
  <c r="O7" i="24"/>
  <c r="T7" i="24"/>
  <c r="AW7" i="24"/>
  <c r="AF7" i="24"/>
  <c r="K7" i="24"/>
  <c r="AM7" i="24"/>
  <c r="BJ7" i="24"/>
  <c r="L7" i="24"/>
  <c r="AO7" i="24"/>
  <c r="AY7" i="24"/>
  <c r="BI7" i="24"/>
  <c r="AS7" i="24"/>
  <c r="AU7" i="24"/>
  <c r="AT7" i="24"/>
  <c r="BO7" i="24"/>
  <c r="AG7" i="24"/>
  <c r="AD7" i="24"/>
  <c r="AA7" i="24"/>
  <c r="AK7" i="24"/>
  <c r="U7" i="24"/>
  <c r="AP7" i="24"/>
  <c r="BP7" i="24"/>
  <c r="BL7" i="24"/>
  <c r="W7" i="24"/>
  <c r="AQ7" i="24"/>
  <c r="AV7" i="24"/>
  <c r="N7" i="24"/>
  <c r="AI7" i="24"/>
  <c r="BN7" i="24"/>
  <c r="BC7" i="24"/>
  <c r="X7" i="24"/>
  <c r="S7" i="24"/>
  <c r="AC7" i="24"/>
  <c r="H4" i="24"/>
  <c r="U4" i="24"/>
  <c r="I4" i="24"/>
  <c r="AH4" i="24"/>
  <c r="T4" i="24"/>
  <c r="AL4" i="24"/>
  <c r="AS4" i="24"/>
  <c r="O4" i="24"/>
  <c r="BP4" i="24"/>
  <c r="AU4" i="24"/>
  <c r="R4" i="24"/>
  <c r="P4" i="24"/>
  <c r="AM4" i="24"/>
  <c r="AR4" i="24"/>
  <c r="BC4" i="24"/>
  <c r="AA4" i="24"/>
  <c r="V4" i="24"/>
  <c r="AZ4" i="24"/>
  <c r="W4" i="24"/>
  <c r="BL4" i="24"/>
  <c r="AE4" i="24"/>
  <c r="Q4" i="24"/>
  <c r="AJ4" i="24"/>
  <c r="BB4" i="24"/>
  <c r="BD4" i="24"/>
  <c r="AV4" i="24"/>
  <c r="X4" i="24"/>
  <c r="S4" i="24"/>
  <c r="Z4" i="24"/>
  <c r="BG4" i="24"/>
  <c r="BJ4" i="24"/>
  <c r="K4" i="24"/>
  <c r="BO4" i="24"/>
  <c r="N4" i="24"/>
  <c r="AN4" i="24"/>
  <c r="AC4" i="24"/>
  <c r="M4" i="24"/>
  <c r="L4" i="24"/>
  <c r="BE4" i="24"/>
  <c r="AW4" i="24"/>
  <c r="BA4" i="24"/>
  <c r="AY4" i="24"/>
  <c r="BI4" i="24"/>
  <c r="AF4" i="24"/>
  <c r="AI4" i="24"/>
  <c r="AB4" i="24"/>
  <c r="AX4" i="24"/>
  <c r="BF4" i="24"/>
  <c r="BK4" i="24"/>
  <c r="AD4" i="24"/>
  <c r="AP4" i="24"/>
  <c r="BH4" i="24"/>
  <c r="BM4" i="24"/>
  <c r="AQ4" i="24"/>
  <c r="Y4" i="24"/>
  <c r="J4" i="24"/>
  <c r="AT4" i="24"/>
  <c r="BN4" i="24"/>
  <c r="AO4" i="24"/>
  <c r="AG4" i="24"/>
  <c r="AK4" i="24"/>
  <c r="V6" i="30"/>
  <c r="AP6" i="30"/>
  <c r="AC6" i="30"/>
  <c r="BN6" i="30"/>
  <c r="BM6" i="30"/>
  <c r="BJ6" i="30"/>
  <c r="BY6" i="30"/>
  <c r="I6" i="30"/>
  <c r="AS6" i="30"/>
  <c r="AG6" i="30"/>
  <c r="BR6" i="30"/>
  <c r="AV6" i="30"/>
  <c r="T6" i="30"/>
  <c r="BT6" i="30"/>
  <c r="AL6" i="30"/>
  <c r="AM6" i="30"/>
  <c r="BD6" i="30"/>
  <c r="AY6" i="30"/>
  <c r="P6" i="30"/>
  <c r="BS6" i="30"/>
  <c r="U6" i="30"/>
  <c r="AQ6" i="30"/>
  <c r="Z6" i="30"/>
  <c r="H6" i="30"/>
  <c r="Q6" i="30"/>
  <c r="AR6" i="30"/>
  <c r="S6" i="30"/>
  <c r="AB6" i="30"/>
  <c r="AD6" i="30"/>
  <c r="J6" i="30"/>
  <c r="AT6" i="30"/>
  <c r="AK6" i="30"/>
  <c r="BI6" i="30"/>
  <c r="M6" i="30"/>
  <c r="AF6" i="30"/>
  <c r="AO6" i="30"/>
  <c r="AX6" i="30"/>
  <c r="O6" i="30"/>
  <c r="BF6" i="30"/>
  <c r="BG6" i="30"/>
  <c r="W6" i="30"/>
  <c r="BX6" i="30"/>
  <c r="L6" i="30"/>
  <c r="Y6" i="30"/>
  <c r="AE6" i="30"/>
  <c r="BE6" i="30"/>
  <c r="AI6" i="30"/>
  <c r="BC6" i="30"/>
  <c r="BQ6" i="30"/>
  <c r="BZ6" i="30"/>
  <c r="BP6" i="30"/>
  <c r="AZ6" i="30"/>
  <c r="BL6" i="30"/>
  <c r="BO6" i="30"/>
  <c r="AN6" i="30"/>
  <c r="BW6" i="30"/>
  <c r="BA6" i="30"/>
  <c r="X6" i="30"/>
  <c r="K6" i="30"/>
  <c r="BK6" i="30"/>
  <c r="AH6" i="30"/>
  <c r="BU6" i="30"/>
  <c r="AU6" i="30"/>
  <c r="BV6" i="30"/>
  <c r="BH6" i="30"/>
  <c r="AW6" i="30"/>
  <c r="BB6" i="30"/>
  <c r="R6" i="30"/>
  <c r="AA6" i="30"/>
  <c r="AJ6" i="30"/>
  <c r="N6" i="30"/>
  <c r="BO5" i="30"/>
  <c r="BQ5" i="30"/>
  <c r="AM5" i="30"/>
  <c r="AO5" i="30"/>
  <c r="AJ5" i="30"/>
  <c r="P5" i="30"/>
  <c r="AK5" i="30"/>
  <c r="X5" i="30"/>
  <c r="AB5" i="30"/>
  <c r="H5" i="30"/>
  <c r="AW5" i="30"/>
  <c r="AD5" i="30"/>
  <c r="T5" i="30"/>
  <c r="AG5" i="30"/>
  <c r="BJ5" i="30"/>
  <c r="L5" i="30"/>
  <c r="AT5" i="30"/>
  <c r="I5" i="30"/>
  <c r="S5" i="30"/>
  <c r="BW5" i="30"/>
  <c r="Q5" i="30"/>
  <c r="BV5" i="30"/>
  <c r="BG5" i="30"/>
  <c r="V5" i="30"/>
  <c r="AE5" i="30"/>
  <c r="AQ5" i="30"/>
  <c r="BB5" i="30"/>
  <c r="BZ5" i="30"/>
  <c r="N5" i="30"/>
  <c r="BN5" i="30"/>
  <c r="BS5" i="30"/>
  <c r="AI5" i="30"/>
  <c r="AS5" i="30"/>
  <c r="AZ5" i="30"/>
  <c r="AR5" i="30"/>
  <c r="BF5" i="30"/>
  <c r="AU5" i="30"/>
  <c r="BE5" i="30"/>
  <c r="AF5" i="30"/>
  <c r="AX5" i="30"/>
  <c r="BI5" i="30"/>
  <c r="BR5" i="30"/>
  <c r="AP5" i="30"/>
  <c r="BU5" i="30"/>
  <c r="AH5" i="30"/>
  <c r="M5" i="30"/>
  <c r="AC5" i="30"/>
  <c r="Z5" i="30"/>
  <c r="Y5" i="30"/>
  <c r="BM5" i="30"/>
  <c r="R5" i="30"/>
  <c r="AL5" i="30"/>
  <c r="W5" i="30"/>
  <c r="J5" i="30"/>
  <c r="AY5" i="30"/>
  <c r="AA5" i="30"/>
  <c r="BT5" i="30"/>
  <c r="U5" i="30"/>
  <c r="BK5" i="30"/>
  <c r="K5" i="30"/>
  <c r="BC5" i="30"/>
  <c r="BL5" i="30"/>
  <c r="BY5" i="30"/>
  <c r="O5" i="30"/>
  <c r="BX5" i="30"/>
  <c r="BD5" i="30"/>
  <c r="BA5" i="30"/>
  <c r="BP5" i="30"/>
  <c r="AV5" i="30"/>
  <c r="BH5" i="30"/>
  <c r="AN5" i="30"/>
  <c r="BH3" i="30" l="1"/>
  <c r="AW3" i="30"/>
  <c r="AK3" i="30"/>
  <c r="N3" i="30"/>
  <c r="AZ3" i="30"/>
  <c r="AN3" i="30"/>
  <c r="BS3" i="30"/>
  <c r="AB3" i="30"/>
  <c r="BV3" i="30"/>
  <c r="AF3" i="30"/>
  <c r="AA3" i="30"/>
  <c r="AM3" i="30"/>
  <c r="BN3" i="30"/>
  <c r="X3" i="30"/>
  <c r="BU3" i="30"/>
  <c r="BE3" i="30"/>
  <c r="BF3" i="30"/>
  <c r="P3" i="30"/>
  <c r="O3" i="30"/>
  <c r="AX3" i="30"/>
  <c r="H3" i="30"/>
  <c r="T3" i="30"/>
  <c r="AC3" i="30"/>
  <c r="BT3" i="30"/>
  <c r="BY3" i="30"/>
  <c r="AE3" i="30"/>
  <c r="AQ3" i="30"/>
  <c r="BL3" i="30"/>
  <c r="BK3" i="30"/>
  <c r="AS3" i="30"/>
  <c r="BG3" i="30"/>
  <c r="BD3" i="30"/>
  <c r="AY3" i="30"/>
  <c r="BO3" i="30"/>
  <c r="AV3" i="30"/>
  <c r="AO3" i="30"/>
  <c r="U3" i="30"/>
  <c r="BZ3" i="30"/>
  <c r="AG3" i="30"/>
  <c r="AT3" i="30"/>
  <c r="S3" i="30"/>
  <c r="BM3" i="30"/>
  <c r="Y3" i="30"/>
  <c r="V3" i="30"/>
  <c r="AD3" i="30"/>
  <c r="BW3" i="30"/>
  <c r="BA3" i="30"/>
  <c r="Q3" i="30"/>
  <c r="AU3" i="30"/>
  <c r="AR3" i="30"/>
  <c r="L3" i="30"/>
  <c r="AP3" i="30"/>
  <c r="I3" i="30"/>
  <c r="W3" i="30"/>
  <c r="BI3" i="30"/>
  <c r="AH3" i="30"/>
  <c r="AI3" i="30"/>
  <c r="BB3" i="30"/>
  <c r="BR3" i="30"/>
  <c r="BP3" i="30"/>
  <c r="Z3" i="30"/>
  <c r="BQ3" i="30"/>
  <c r="M3" i="30"/>
  <c r="BX3" i="30"/>
  <c r="BJ3" i="30"/>
  <c r="R3" i="30"/>
  <c r="K3" i="30"/>
  <c r="AL3" i="30"/>
  <c r="J3" i="30"/>
  <c r="AJ3" i="30"/>
  <c r="BC3" i="30"/>
  <c r="M2" i="24"/>
  <c r="AJ2" i="24"/>
  <c r="BM2" i="24"/>
  <c r="AE2" i="24"/>
  <c r="BO2" i="24"/>
  <c r="AG2" i="24"/>
  <c r="BG2" i="24"/>
  <c r="I2" i="24"/>
  <c r="AP2" i="24"/>
  <c r="AB2" i="24"/>
  <c r="BE2" i="24"/>
  <c r="W2" i="24"/>
  <c r="BA2" i="24"/>
  <c r="AQ2" i="24"/>
  <c r="BL2" i="24"/>
  <c r="BD2" i="24"/>
  <c r="AL2" i="24"/>
  <c r="R2" i="24"/>
  <c r="AR2" i="24"/>
  <c r="T2" i="24"/>
  <c r="AW2" i="24"/>
  <c r="O2" i="24"/>
  <c r="BB2" i="24"/>
  <c r="AT2" i="24"/>
  <c r="AD2" i="24"/>
  <c r="N2" i="24"/>
  <c r="Z2" i="24"/>
  <c r="L2" i="24"/>
  <c r="AO2" i="24"/>
  <c r="BI2" i="24"/>
  <c r="AS2" i="24"/>
  <c r="AC2" i="24"/>
  <c r="AI2" i="24"/>
  <c r="AF2" i="24"/>
  <c r="V2" i="24"/>
  <c r="BP2" i="24"/>
  <c r="BH2" i="24"/>
  <c r="BJ2" i="24"/>
  <c r="AV2" i="24"/>
  <c r="BK2" i="24"/>
  <c r="Y2" i="24"/>
  <c r="U2" i="24"/>
  <c r="S2" i="24"/>
  <c r="BN2" i="24"/>
  <c r="X2" i="24"/>
  <c r="AH2" i="24"/>
  <c r="BC2" i="24"/>
  <c r="AY2" i="24"/>
  <c r="Q2" i="24"/>
  <c r="AK2" i="24"/>
  <c r="K2" i="24"/>
  <c r="H2" i="24"/>
  <c r="AZ2" i="24"/>
  <c r="AM2" i="24"/>
  <c r="AA2" i="24"/>
  <c r="BF2" i="24"/>
  <c r="P2" i="24"/>
  <c r="AN2" i="24"/>
  <c r="AX2" i="24"/>
  <c r="AU2" i="24"/>
  <c r="J2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5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4.9 GJ/ton data point used as the proportion vs other countries corresponds with Figure 31, and in text references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10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number of plants</t>
        </r>
      </text>
    </comment>
    <comment ref="G11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Clinkerization plant is very close to weighted average of whole plant thermal energy intensity for all Indian cement plants</t>
        </r>
      </text>
    </comment>
  </commentList>
</comments>
</file>

<file path=xl/sharedStrings.xml><?xml version="1.0" encoding="utf-8"?>
<sst xmlns="http://schemas.openxmlformats.org/spreadsheetml/2006/main" count="1783" uniqueCount="291">
  <si>
    <t>https://www.researchgate.net/publication/237232402_Energy_Efficiency_and_CO2_Emissions_from_the_Global_Cement_Industry</t>
  </si>
  <si>
    <t>https://www.energy.gov/eere/amo/downloads/bandwidth-study-us-cement-manufacturing</t>
  </si>
  <si>
    <t>Dutta &amp; Mukherjee (2010) - An outlook into energy consumption in large scale industries in India The cases of steel, aluminium and cement</t>
  </si>
  <si>
    <t>https://www.sciencedirect.com/science/article/pii/S0301421510005902#bib7</t>
  </si>
  <si>
    <t>DOE (2017) - Bandwidth Study on Energy Use and Potential Energy Savings pportunities in U.S. Cement Manufacturing</t>
  </si>
  <si>
    <t xml:space="preserve">Worrell et al (2013) - Energy Efficiency Improvement and Cost Saving Opportunities for Cement Making </t>
  </si>
  <si>
    <t>https://www.researchgate.net/profile/Katerina_Kermeli3/publication/270888849_Energy_Efficiency_Improvement_and_Cost_Saving_Opportunities_for_Cement_Making_An_ENERGY_STARR_Guide_for_Energy_and_Plant_Managers/links/54b7c68a0cf28faced607056/Energy-Efficiency-Improvement-and-Cost-Saving-Opportunities-for-Cement-Making-An-ENERGY-STARR-Guide-for-Energy-and-Plant-Managers.pdf</t>
  </si>
  <si>
    <t>http://www.cementplantsmanufacturers.com/cement-plant-manufacturing-process.html</t>
  </si>
  <si>
    <t>Worrel et al (2013)</t>
  </si>
  <si>
    <t>https://www.cement-co2-protocol.org/en/#Internet_Manual/index_plant.htm</t>
  </si>
  <si>
    <t>Country</t>
  </si>
  <si>
    <t>Product</t>
  </si>
  <si>
    <t>Process</t>
  </si>
  <si>
    <t>Metric</t>
  </si>
  <si>
    <t>Units</t>
  </si>
  <si>
    <t>World</t>
  </si>
  <si>
    <t>Grey clinker</t>
  </si>
  <si>
    <t>Thermal energy consumption intensity</t>
  </si>
  <si>
    <t>MJ/ton</t>
  </si>
  <si>
    <t>Latin America</t>
  </si>
  <si>
    <t>EU 28</t>
  </si>
  <si>
    <t>Austria</t>
  </si>
  <si>
    <t>Brazil</t>
  </si>
  <si>
    <t>Canada</t>
  </si>
  <si>
    <t>Czech Republic</t>
  </si>
  <si>
    <t>Egypt</t>
  </si>
  <si>
    <t>France</t>
  </si>
  <si>
    <t>Germany</t>
  </si>
  <si>
    <t>India</t>
  </si>
  <si>
    <t>Italy</t>
  </si>
  <si>
    <t>Morocco + Algeria + Tunisia</t>
  </si>
  <si>
    <t>Phillippines</t>
  </si>
  <si>
    <t>Poland</t>
  </si>
  <si>
    <t>Spain</t>
  </si>
  <si>
    <t>Thailand</t>
  </si>
  <si>
    <t>United Kingdom</t>
  </si>
  <si>
    <t>United States</t>
  </si>
  <si>
    <t>GNR (2018)</t>
  </si>
  <si>
    <t>Theoretical Minimum [Btu/lb]</t>
  </si>
  <si>
    <t>Theoretical Minimum [GJ/ton]</t>
  </si>
  <si>
    <t>Btu/lb</t>
  </si>
  <si>
    <t>kJ/ton</t>
  </si>
  <si>
    <t>kJ</t>
  </si>
  <si>
    <t>GJ</t>
  </si>
  <si>
    <t>GJ/ton</t>
  </si>
  <si>
    <t>Song et al (2019) - Extended exergy accounting for a typical cement industry in China</t>
  </si>
  <si>
    <t>https://www.sciencedirect.com/science/article/pii/S0360544219304104?casa_token=sbtvvo3R2pQAAAAA:GEG_K1sL0jT7fcLhHVHB7GoyG1fYY9xFkXgQ4-iB8zHCFdKEp8x0NxSZWGLgObImXS1Wdbwk</t>
  </si>
  <si>
    <t>Michalakakis et al (In publication) - Calculating the Chemical Exergy of Materials</t>
  </si>
  <si>
    <t>Cement Chemical Exergy [kJ/kg]</t>
  </si>
  <si>
    <t>Cement Chemical Exergy [GJ/ton]</t>
  </si>
  <si>
    <t>METALLIC MATERIALS</t>
  </si>
  <si>
    <t>Energy</t>
  </si>
  <si>
    <t>Non-Renewable Energy (NRE)</t>
  </si>
  <si>
    <t>Direct energy requirements (MJ/kg)</t>
  </si>
  <si>
    <t>Direct NRE (MJ/kg)</t>
  </si>
  <si>
    <t>Pig iron</t>
  </si>
  <si>
    <t>Steel (machin.)</t>
  </si>
  <si>
    <t>Steel (irrig.)</t>
  </si>
  <si>
    <t>Chromium steel</t>
  </si>
  <si>
    <t>Lead</t>
  </si>
  <si>
    <t>Aluminium</t>
  </si>
  <si>
    <t>Other metals</t>
  </si>
  <si>
    <t>Indirect energy requirements (MJ/kg)</t>
  </si>
  <si>
    <t>Indirect NRE (MJ/kg)</t>
  </si>
  <si>
    <t>Total embodied energy (MJ/kg)</t>
  </si>
  <si>
    <t>Total NRE (MJ/kg)</t>
  </si>
  <si>
    <t>NON-METALLIC MATERIALS</t>
  </si>
  <si>
    <t>Construction</t>
  </si>
  <si>
    <t>Cement</t>
  </si>
  <si>
    <t>Concrete</t>
  </si>
  <si>
    <t>Reinforced concrete</t>
  </si>
  <si>
    <t>Other</t>
  </si>
  <si>
    <t>Glass</t>
  </si>
  <si>
    <t>Plastics</t>
  </si>
  <si>
    <t>Polyethylene (PE)</t>
  </si>
  <si>
    <t>Polytethyle (PE)</t>
  </si>
  <si>
    <t>PVC</t>
  </si>
  <si>
    <t>PVC-O</t>
  </si>
  <si>
    <t>Pexiglass</t>
  </si>
  <si>
    <t>Year</t>
  </si>
  <si>
    <t>Production [ton]</t>
  </si>
  <si>
    <t>Energy Consumption [GJ]</t>
  </si>
  <si>
    <t>Energy Intensity [GJ/ton]</t>
  </si>
  <si>
    <t>Updated 07/01/2021</t>
  </si>
  <si>
    <t>Machine</t>
  </si>
  <si>
    <t>Koroneos et al (2005) - Exergy analysis of cement production</t>
  </si>
  <si>
    <t>Savas &amp; Kolip (2015) - Comparative energy and exergy analyses of a serial and parallel flow four-stage cyclone pre-calciner cement plant</t>
  </si>
  <si>
    <t>BRA</t>
  </si>
  <si>
    <t>CAN</t>
  </si>
  <si>
    <t>FRA</t>
  </si>
  <si>
    <t>DEU</t>
  </si>
  <si>
    <t>IND</t>
  </si>
  <si>
    <t>PHL</t>
  </si>
  <si>
    <t>GBR</t>
  </si>
  <si>
    <t>USA</t>
  </si>
  <si>
    <t>Indian Ministry of Power (2015) - Cement</t>
  </si>
  <si>
    <t>https://beeindia.gov.in/sites/default/files/Cement.pdf</t>
  </si>
  <si>
    <t>Clinker Kiln</t>
  </si>
  <si>
    <t>Energy Intensity [kcal/kg]</t>
  </si>
  <si>
    <t>Energy Intensity min [kcal/kg]</t>
  </si>
  <si>
    <t>Energy Intensity max [kcal/kg]</t>
  </si>
  <si>
    <t>Plant</t>
  </si>
  <si>
    <t>PPC</t>
  </si>
  <si>
    <t>OPC</t>
  </si>
  <si>
    <t>PSC</t>
  </si>
  <si>
    <t>White Cement</t>
  </si>
  <si>
    <t>Wet Cement</t>
  </si>
  <si>
    <t>Clinkerization only</t>
  </si>
  <si>
    <t>Number of Plants</t>
  </si>
  <si>
    <t>Weighted mean</t>
  </si>
  <si>
    <t>Sargsyan &amp; Gorbatenko (2008) - Energy Efficiency in Russia Untapped Reserves</t>
  </si>
  <si>
    <t>https://documents.worldbank.org/en/publication/documents-reports/documentdetail/573971468107682519/energy-efficiency-in-russia-untapped-reserves</t>
  </si>
  <si>
    <t>Clinker kilns</t>
  </si>
  <si>
    <t>Cement &amp; Clinker producers?</t>
  </si>
  <si>
    <t>TUN</t>
  </si>
  <si>
    <t>MAR</t>
  </si>
  <si>
    <t>https://www.undp.org/content/undp/en/home/librarypage/environment-energy/sustainable_energy/world_energy_assessmentenergyandthechallengeofsustainability.html</t>
  </si>
  <si>
    <t>Jochen (2000) - World Energy Assessment energy and the challenge of sustainability</t>
  </si>
  <si>
    <t>Steel</t>
  </si>
  <si>
    <t>Pulp and paper</t>
  </si>
  <si>
    <t>Source/Method</t>
  </si>
  <si>
    <t>USGS (2020)</t>
  </si>
  <si>
    <t>Interpolated</t>
  </si>
  <si>
    <t>Extrapolated</t>
  </si>
  <si>
    <t>Energy Efficiency (Eta.fu) [%]</t>
  </si>
  <si>
    <t>Indexed to USA</t>
  </si>
  <si>
    <t>Eu.product</t>
  </si>
  <si>
    <t>Date: 29/01/2021</t>
  </si>
  <si>
    <t>Meyers et al (1993) - Energy Use in Poland, 1970-1991 Sectoral Analysis and International Comparison</t>
  </si>
  <si>
    <t>https://www.osti.gov/biblio/10182246</t>
  </si>
  <si>
    <t>http://documents1.worldbank.org/curated/en/163771467989543614/pdf/WTP17000Energy0developing0countries.pdf</t>
  </si>
  <si>
    <t>Fog &amp; Nadkarni (1983) - Energy Efficiency and Fule Substitution in the Cement Industry with Emphasis on Developing Countries</t>
  </si>
  <si>
    <t>Table 3.2</t>
  </si>
  <si>
    <t>Energy Intensity [toe/ton]</t>
  </si>
  <si>
    <t>Annexe 3.1</t>
  </si>
  <si>
    <t>TUR</t>
  </si>
  <si>
    <t>PRT</t>
  </si>
  <si>
    <t>PAK</t>
  </si>
  <si>
    <t>BOL</t>
  </si>
  <si>
    <t>ARG</t>
  </si>
  <si>
    <t>CMR</t>
  </si>
  <si>
    <t>Carribbean</t>
  </si>
  <si>
    <t>CHL</t>
  </si>
  <si>
    <t>COL</t>
  </si>
  <si>
    <t>ECU</t>
  </si>
  <si>
    <t>ETH</t>
  </si>
  <si>
    <t>GAB</t>
  </si>
  <si>
    <t>IDN</t>
  </si>
  <si>
    <t>MWI</t>
  </si>
  <si>
    <t>MYS</t>
  </si>
  <si>
    <t>MLI</t>
  </si>
  <si>
    <t>MOZ</t>
  </si>
  <si>
    <t>NER</t>
  </si>
  <si>
    <t>NGA</t>
  </si>
  <si>
    <t>PAN</t>
  </si>
  <si>
    <t>PRY</t>
  </si>
  <si>
    <t>SEN</t>
  </si>
  <si>
    <t>LKA</t>
  </si>
  <si>
    <t>TGO</t>
  </si>
  <si>
    <t>URY</t>
  </si>
  <si>
    <t>Energy Intensity [kcals/kg]</t>
  </si>
  <si>
    <t>Chart 3.1</t>
  </si>
  <si>
    <t>Fog &amp; Nadkarni (1983)</t>
  </si>
  <si>
    <t>CHN</t>
  </si>
  <si>
    <t>SWE</t>
  </si>
  <si>
    <t>JPN</t>
  </si>
  <si>
    <t>See Sheet Fog_1993</t>
  </si>
  <si>
    <t>Energy Consumption [toe]</t>
  </si>
  <si>
    <t>Energy Consumption [%]</t>
  </si>
  <si>
    <t>Weighted Mean Energy Intensity [GJ/ton]</t>
  </si>
  <si>
    <t>Energy Intensity (thermal) [kcal/kg]</t>
  </si>
  <si>
    <t>Energy Intensity (thermal) [GJ/ton]</t>
  </si>
  <si>
    <t>Madlool et al (2011) - A critical review on energy use and savings in the cement industries</t>
  </si>
  <si>
    <t>https://www.sciencedirect.com/science/article/abs/pii/S1364032111000207?via%3Dihub</t>
  </si>
  <si>
    <t>Table 7 data from Gielen &amp; Taylor</t>
  </si>
  <si>
    <t>https://www.inderscienceonline.com/doi/abs/10.1504/IJEX.2015.071562</t>
  </si>
  <si>
    <t>https://gccassociation.org/gnr/</t>
  </si>
  <si>
    <t>PT: Non-metallic mineral products / final energy consumption</t>
  </si>
  <si>
    <t>Detailed split of energy consumption by subsector (ktoe)</t>
  </si>
  <si>
    <t>Lighting</t>
  </si>
  <si>
    <t>Air compressors</t>
  </si>
  <si>
    <t>Motor drives</t>
  </si>
  <si>
    <t>Fans and pumps</t>
  </si>
  <si>
    <t>Low enthalpy heat</t>
  </si>
  <si>
    <t>Diesel oil (incl. biofuels)</t>
  </si>
  <si>
    <t>Natural gas (incl. biogas)</t>
  </si>
  <si>
    <t>Solar and geothermal</t>
  </si>
  <si>
    <t>Electricity</t>
  </si>
  <si>
    <t>Cement: Grinding, milling of raw material</t>
  </si>
  <si>
    <t>Cement: Pre-heating and pre-calcination</t>
  </si>
  <si>
    <t>Cement: pre-processing - Fuel use</t>
  </si>
  <si>
    <t>Solids</t>
  </si>
  <si>
    <t>LPG</t>
  </si>
  <si>
    <t>Residual fuel oil</t>
  </si>
  <si>
    <t>Other liquids</t>
  </si>
  <si>
    <t>Biomass</t>
  </si>
  <si>
    <t>Cement: pre-processing - Steam</t>
  </si>
  <si>
    <t>Refinery gas</t>
  </si>
  <si>
    <t>Derived gases</t>
  </si>
  <si>
    <t>Steam distributed</t>
  </si>
  <si>
    <t>Cement: Clinker production (kilns)</t>
  </si>
  <si>
    <t>Cement: Grinding, packaging</t>
  </si>
  <si>
    <t>Ceramics &amp; other NMM</t>
  </si>
  <si>
    <t>Ceramics: Mixing of raw material</t>
  </si>
  <si>
    <t>Ceramics: Drying and sintering of raw material</t>
  </si>
  <si>
    <t>Ceramics: Thermal drying and sintering</t>
  </si>
  <si>
    <t>Ceramics: Steam drying and sintering</t>
  </si>
  <si>
    <t>Ceramics: Microwave drying and sintering</t>
  </si>
  <si>
    <t>Ceramics: Primary production process</t>
  </si>
  <si>
    <t>Ceramics: Thermal kiln</t>
  </si>
  <si>
    <t>Ceramics: Electric kiln</t>
  </si>
  <si>
    <t>Ceramics: Product finishing</t>
  </si>
  <si>
    <t>Ceramics: Thermal furnace</t>
  </si>
  <si>
    <t>Ceramics: Electric furnace</t>
  </si>
  <si>
    <t>Glass production</t>
  </si>
  <si>
    <t>Glass: Melting tank</t>
  </si>
  <si>
    <t>Glass: Thermal melting tank</t>
  </si>
  <si>
    <t>Glass: Electric melting tank</t>
  </si>
  <si>
    <t>Glass: Forming</t>
  </si>
  <si>
    <t>Glass: Annealing</t>
  </si>
  <si>
    <t>Glass: Annealing - thermal</t>
  </si>
  <si>
    <t>Glass: Annealing - electric</t>
  </si>
  <si>
    <t>Glass: Finishing processes</t>
  </si>
  <si>
    <t>Market shares of energy uses by subsector (%)</t>
  </si>
  <si>
    <t>Energy intensity (kgoe per t of output)</t>
  </si>
  <si>
    <t>https://data.jrc.ec.europa.eu/dataset/jrc-10110-10001</t>
  </si>
  <si>
    <t>Mantzos et al (2018) - JRC-IDEES 2015. European Commission, Joint Research Centre (JRC) [Dataset] PID</t>
  </si>
  <si>
    <t>Portugal</t>
  </si>
  <si>
    <t>Energy intensity values seem to include all energy use, not just thermal energy use in clinker production</t>
  </si>
  <si>
    <t>Quantity</t>
  </si>
  <si>
    <t>Energy.type</t>
  </si>
  <si>
    <t>Last.stage</t>
  </si>
  <si>
    <t>Method</t>
  </si>
  <si>
    <t>E</t>
  </si>
  <si>
    <t>Final</t>
  </si>
  <si>
    <t>PCM</t>
  </si>
  <si>
    <t>HTH.1000.C</t>
  </si>
  <si>
    <t>eta.fu</t>
  </si>
  <si>
    <t>EUR</t>
  </si>
  <si>
    <t>JRC (2018)</t>
  </si>
  <si>
    <t>EU28: Non-metallic mineral products / final energy consumption</t>
  </si>
  <si>
    <t>EU-28</t>
  </si>
  <si>
    <t>PB comments</t>
  </si>
  <si>
    <t xml:space="preserve">EUR should be EU-28 (see yellow tab) but its incorrectly taken from PT. that’s why there is a jump c. 2012, there must have been a PT closure of a cement plant. </t>
  </si>
  <si>
    <t>need to add REFS tab too</t>
  </si>
  <si>
    <t>Taylor 2006 - theoretical min = 1.76GJ/tes vs 1.12 for DOE. Take average?</t>
  </si>
  <si>
    <t>change the data on this sheet to 1960 start point</t>
  </si>
  <si>
    <t>phi - is this set to 1.00 and then 100'C penatly applied elsewhere?</t>
  </si>
  <si>
    <t>ZM Comments</t>
  </si>
  <si>
    <t>Using DOE as I'm accepting all DOE benchmarking reports as the standard</t>
  </si>
  <si>
    <t>Removed</t>
  </si>
  <si>
    <t>Done</t>
  </si>
  <si>
    <t>Fixed</t>
  </si>
  <si>
    <t>WRLD</t>
  </si>
  <si>
    <t>EURP</t>
  </si>
  <si>
    <t>@misc{usgs2021,</t>
  </si>
  <si>
    <t xml:space="preserve">  title = {Cement Statistics and Information }</t>
  </si>
  <si>
    <t xml:space="preserve">  author={Hatfield, Ashley},</t>
  </si>
  <si>
    <t xml:space="preserve">  publisher={USGS},</t>
  </si>
  <si>
    <t xml:space="preserve">  year={2021},</t>
  </si>
  <si>
    <t xml:space="preserve">  url={https://www.usgs.gov/centers/national-minerals-information-center/cement-statistics-and-information}</t>
  </si>
  <si>
    <t>}</t>
  </si>
  <si>
    <t>@misc{gcca2019,</t>
  </si>
  <si>
    <t xml:space="preserve">  title = {GNR PROJECT Reporting CO2},</t>
  </si>
  <si>
    <t xml:space="preserve">  author={GCCA},</t>
  </si>
  <si>
    <t xml:space="preserve">  publisher={Global Cement and Concrete Association (GCCA)},</t>
  </si>
  <si>
    <t xml:space="preserve">  year={2019},</t>
  </si>
  <si>
    <t xml:space="preserve">  url={https://gccassociation.org/gnr/}</t>
  </si>
  <si>
    <t xml:space="preserve">  title={Energy efficiency and fuel substitution in the cement industry with emphasis on developing countries. Technical paper},</t>
  </si>
  <si>
    <t xml:space="preserve">  author={Fog, MH and Nadkarni, KL},</t>
  </si>
  <si>
    <t xml:space="preserve">  year={1983},</t>
  </si>
  <si>
    <t>@misc{jrc2018,</t>
  </si>
  <si>
    <t xml:space="preserve">  doi = {10.2905/JRC-10110-10001},</t>
  </si>
  <si>
    <t xml:space="preserve">  url = {http://data.europa.eu/89h/jrc-10110-10001},</t>
  </si>
  <si>
    <t xml:space="preserve">  author = {Mantzos,  Leonidas and Matei,  Nicoleta Anca and Mulholland,  Eamonn and Rózsai,  Máté and Tamba,  Marie and Wiesenthal,  Tobias},</t>
  </si>
  <si>
    <t xml:space="preserve">  language = {en},</t>
  </si>
  <si>
    <t xml:space="preserve">  title = {JRC-IDEES 2015},</t>
  </si>
  <si>
    <t xml:space="preserve">  publisher = {European Commission,  Joint Research Centre (JRC)},</t>
  </si>
  <si>
    <t xml:space="preserve">  year = {2018}</t>
  </si>
  <si>
    <t>@article{doe2017cement,</t>
  </si>
  <si>
    <t xml:space="preserve">  title = {Bandwidth Study on Energy Use and Potential Energy Savings Opportunities in U.S. Cement Manufacturing},</t>
  </si>
  <si>
    <t xml:space="preserve">  author = {DOE},</t>
  </si>
  <si>
    <t xml:space="preserve">  publisher = {US Department of Energy (DOE) Advanced Manufacturing Office},</t>
  </si>
  <si>
    <t xml:space="preserve">  url = {https://www.osti.gov/biblio/1512370},</t>
  </si>
  <si>
    <t xml:space="preserve">  place = {United States},</t>
  </si>
  <si>
    <t xml:space="preserve">  year = {2017},</t>
  </si>
  <si>
    <t xml:space="preserve">  month = {9}</t>
  </si>
  <si>
    <t xml:space="preserve">} </t>
  </si>
  <si>
    <t>@techreport{fog1983,</t>
  </si>
  <si>
    <t xml:space="preserve">  institution={International Bank for Reconstruction and Development, Washington, DC (USA)},</t>
  </si>
  <si>
    <t xml:space="preserve">  url={https://documents.worldbank.org/en/publication/documents-reports/documentdetail/163771467989543614/energy-efficiency-and-fuel-substitution-in-the-cement-industry-with-emphasis-on-developing-countries}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</si>
</sst>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.0"/>
    <numFmt numFmtId="166" formatCode="#,##0.0"/>
    <numFmt numFmtId="167" formatCode="0.00%;\-0.00%;&quot;-&quot;"/>
    <numFmt numFmtId="168" formatCode="#,##0.00;\-#,##0.00;&quot;-&quot;"/>
  </numFmts>
  <fonts count="4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i/>
      <sz val="10"/>
      <color theme="1"/>
      <name val="Arial Narrow"/>
      <family val="2"/>
    </font>
    <font>
      <b/>
      <sz val="10"/>
      <name val="Arial Narrow"/>
      <family val="2"/>
    </font>
    <font>
      <b/>
      <i/>
      <sz val="10"/>
      <name val="Arial Narrow"/>
      <family val="2"/>
    </font>
    <font>
      <sz val="10"/>
      <name val="Arial Narrow"/>
      <family val="2"/>
    </font>
    <font>
      <b/>
      <sz val="10"/>
      <color theme="1"/>
      <name val="Arial"/>
      <family val="2"/>
    </font>
    <font>
      <b/>
      <sz val="10"/>
      <color rgb="FF0070C0"/>
      <name val="Arial"/>
      <family val="2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Arial"/>
      <family val="2"/>
    </font>
    <font>
      <b/>
      <sz val="12"/>
      <color rgb="FF0070C0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  <charset val="161"/>
    </font>
    <font>
      <b/>
      <sz val="10"/>
      <color theme="5" tint="-0.249977111117893"/>
      <name val="Calibri"/>
      <family val="2"/>
      <scheme val="minor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10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11"/>
      <color theme="8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" fillId="0" borderId="0"/>
    <xf numFmtId="0" fontId="19" fillId="0" borderId="0"/>
    <xf numFmtId="0" fontId="22" fillId="0" borderId="0"/>
  </cellStyleXfs>
  <cellXfs count="167">
    <xf numFmtId="0" fontId="0" fillId="0" borderId="0" xfId="0"/>
    <xf numFmtId="0" fontId="2" fillId="0" borderId="0" xfId="1"/>
    <xf numFmtId="0" fontId="3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0" fontId="0" fillId="0" borderId="0" xfId="0" applyAlignment="1"/>
    <xf numFmtId="0" fontId="7" fillId="0" borderId="0" xfId="0" applyFont="1"/>
    <xf numFmtId="0" fontId="8" fillId="2" borderId="0" xfId="0" applyFont="1" applyFill="1"/>
    <xf numFmtId="165" fontId="8" fillId="2" borderId="0" xfId="0" applyNumberFormat="1" applyFont="1" applyFill="1"/>
    <xf numFmtId="165" fontId="7" fillId="2" borderId="0" xfId="0" applyNumberFormat="1" applyFont="1" applyFill="1"/>
    <xf numFmtId="0" fontId="7" fillId="2" borderId="0" xfId="0" applyFont="1" applyFill="1"/>
    <xf numFmtId="9" fontId="8" fillId="2" borderId="0" xfId="4" applyFont="1" applyFill="1"/>
    <xf numFmtId="0" fontId="8" fillId="0" borderId="0" xfId="0" applyFont="1"/>
    <xf numFmtId="3" fontId="8" fillId="2" borderId="0" xfId="0" applyNumberFormat="1" applyFont="1" applyFill="1"/>
    <xf numFmtId="3" fontId="7" fillId="0" borderId="0" xfId="0" applyNumberFormat="1" applyFont="1"/>
    <xf numFmtId="3" fontId="8" fillId="0" borderId="0" xfId="0" applyNumberFormat="1" applyFont="1"/>
    <xf numFmtId="165" fontId="7" fillId="0" borderId="0" xfId="0" applyNumberFormat="1" applyFont="1"/>
    <xf numFmtId="1" fontId="7" fillId="0" borderId="0" xfId="0" applyNumberFormat="1" applyFont="1"/>
    <xf numFmtId="1" fontId="8" fillId="2" borderId="0" xfId="0" applyNumberFormat="1" applyFont="1" applyFill="1"/>
    <xf numFmtId="1" fontId="8" fillId="0" borderId="0" xfId="0" applyNumberFormat="1" applyFont="1"/>
    <xf numFmtId="165" fontId="9" fillId="2" borderId="0" xfId="0" applyNumberFormat="1" applyFont="1" applyFill="1"/>
    <xf numFmtId="3" fontId="10" fillId="2" borderId="0" xfId="0" applyNumberFormat="1" applyFont="1" applyFill="1"/>
    <xf numFmtId="165" fontId="11" fillId="2" borderId="0" xfId="0" applyNumberFormat="1" applyFont="1" applyFill="1"/>
    <xf numFmtId="0" fontId="10" fillId="2" borderId="0" xfId="0" applyFont="1" applyFill="1"/>
    <xf numFmtId="1" fontId="10" fillId="2" borderId="0" xfId="0" applyNumberFormat="1" applyFont="1" applyFill="1"/>
    <xf numFmtId="165" fontId="12" fillId="2" borderId="0" xfId="0" applyNumberFormat="1" applyFont="1" applyFill="1"/>
    <xf numFmtId="0" fontId="12" fillId="2" borderId="0" xfId="0" applyFont="1" applyFill="1"/>
    <xf numFmtId="165" fontId="10" fillId="2" borderId="0" xfId="0" applyNumberFormat="1" applyFont="1" applyFill="1"/>
    <xf numFmtId="0" fontId="12" fillId="0" borderId="0" xfId="0" applyFont="1"/>
    <xf numFmtId="0" fontId="10" fillId="0" borderId="0" xfId="0" applyFont="1"/>
    <xf numFmtId="1" fontId="10" fillId="0" borderId="0" xfId="0" applyNumberFormat="1" applyFont="1"/>
    <xf numFmtId="1" fontId="9" fillId="2" borderId="0" xfId="0" applyNumberFormat="1" applyFont="1" applyFill="1"/>
    <xf numFmtId="1" fontId="11" fillId="2" borderId="0" xfId="0" applyNumberFormat="1" applyFont="1" applyFill="1"/>
    <xf numFmtId="0" fontId="0" fillId="0" borderId="0" xfId="0" applyFill="1"/>
    <xf numFmtId="0" fontId="13" fillId="0" borderId="0" xfId="5" applyFont="1"/>
    <xf numFmtId="0" fontId="1" fillId="0" borderId="0" xfId="5"/>
    <xf numFmtId="0" fontId="14" fillId="0" borderId="0" xfId="5" applyFont="1"/>
    <xf numFmtId="0" fontId="0" fillId="0" borderId="1" xfId="0" applyBorder="1"/>
    <xf numFmtId="2" fontId="0" fillId="0" borderId="0" xfId="0" applyNumberFormat="1"/>
    <xf numFmtId="2" fontId="16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0" fontId="13" fillId="0" borderId="1" xfId="2" applyFont="1" applyBorder="1" applyAlignment="1">
      <alignment horizontal="center" vertical="center"/>
    </xf>
    <xf numFmtId="0" fontId="13" fillId="0" borderId="1" xfId="2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/>
    <xf numFmtId="0" fontId="3" fillId="3" borderId="0" xfId="0" applyFont="1" applyFill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0" fillId="3" borderId="0" xfId="0" applyFill="1" applyBorder="1"/>
    <xf numFmtId="0" fontId="15" fillId="0" borderId="0" xfId="0" applyFont="1" applyAlignment="1">
      <alignment horizontal="center"/>
    </xf>
    <xf numFmtId="10" fontId="0" fillId="0" borderId="0" xfId="0" applyNumberFormat="1" applyAlignment="1">
      <alignment horizontal="center"/>
    </xf>
    <xf numFmtId="0" fontId="3" fillId="4" borderId="0" xfId="0" applyFont="1" applyFill="1" applyBorder="1"/>
    <xf numFmtId="0" fontId="3" fillId="5" borderId="0" xfId="0" applyFont="1" applyFill="1" applyBorder="1"/>
    <xf numFmtId="0" fontId="0" fillId="4" borderId="0" xfId="0" applyFill="1" applyBorder="1"/>
    <xf numFmtId="0" fontId="15" fillId="0" borderId="0" xfId="0" applyFont="1"/>
    <xf numFmtId="0" fontId="16" fillId="0" borderId="0" xfId="0" applyFont="1" applyAlignment="1">
      <alignment horizontal="center"/>
    </xf>
    <xf numFmtId="0" fontId="19" fillId="0" borderId="0" xfId="6"/>
    <xf numFmtId="0" fontId="21" fillId="0" borderId="1" xfId="6" applyFont="1" applyBorder="1"/>
    <xf numFmtId="0" fontId="20" fillId="0" borderId="0" xfId="6" applyFont="1" applyAlignment="1">
      <alignment horizontal="center"/>
    </xf>
    <xf numFmtId="0" fontId="19" fillId="0" borderId="0" xfId="6" applyAlignment="1">
      <alignment horizontal="center"/>
    </xf>
    <xf numFmtId="0" fontId="21" fillId="0" borderId="1" xfId="6" applyFont="1" applyBorder="1" applyAlignment="1">
      <alignment horizontal="center"/>
    </xf>
    <xf numFmtId="0" fontId="20" fillId="0" borderId="0" xfId="6" applyFont="1" applyAlignment="1">
      <alignment horizontal="left"/>
    </xf>
    <xf numFmtId="0" fontId="3" fillId="3" borderId="0" xfId="0" applyFont="1" applyFill="1"/>
    <xf numFmtId="0" fontId="3" fillId="3" borderId="0" xfId="0" applyFont="1" applyFill="1" applyAlignment="1">
      <alignment horizontal="left"/>
    </xf>
    <xf numFmtId="0" fontId="0" fillId="5" borderId="0" xfId="0" applyFill="1" applyBorder="1"/>
    <xf numFmtId="0" fontId="3" fillId="6" borderId="0" xfId="0" applyFont="1" applyFill="1" applyBorder="1"/>
    <xf numFmtId="0" fontId="0" fillId="6" borderId="0" xfId="0" applyFill="1" applyBorder="1"/>
    <xf numFmtId="0" fontId="3" fillId="7" borderId="0" xfId="0" applyFont="1" applyFill="1" applyBorder="1"/>
    <xf numFmtId="0" fontId="0" fillId="7" borderId="0" xfId="0" applyFill="1" applyBorder="1"/>
    <xf numFmtId="0" fontId="3" fillId="10" borderId="0" xfId="0" applyFont="1" applyFill="1" applyBorder="1"/>
    <xf numFmtId="0" fontId="0" fillId="10" borderId="0" xfId="0" applyFill="1" applyBorder="1"/>
    <xf numFmtId="0" fontId="3" fillId="0" borderId="0" xfId="0" applyFont="1" applyFill="1" applyAlignment="1">
      <alignment horizontal="center"/>
    </xf>
    <xf numFmtId="0" fontId="3" fillId="8" borderId="0" xfId="0" applyFont="1" applyFill="1" applyAlignment="1">
      <alignment horizontal="left"/>
    </xf>
    <xf numFmtId="0" fontId="0" fillId="8" borderId="0" xfId="0" applyFill="1"/>
    <xf numFmtId="0" fontId="3" fillId="7" borderId="0" xfId="0" applyFont="1" applyFill="1" applyAlignment="1">
      <alignment horizontal="left"/>
    </xf>
    <xf numFmtId="0" fontId="0" fillId="7" borderId="0" xfId="0" applyFill="1"/>
    <xf numFmtId="0" fontId="23" fillId="9" borderId="2" xfId="7" applyFont="1" applyFill="1" applyBorder="1" applyAlignment="1">
      <alignment horizontal="left" vertical="center"/>
    </xf>
    <xf numFmtId="1" fontId="24" fillId="9" borderId="2" xfId="7" applyNumberFormat="1" applyFont="1" applyFill="1" applyBorder="1" applyAlignment="1">
      <alignment horizontal="center" vertical="center"/>
    </xf>
    <xf numFmtId="0" fontId="25" fillId="11" borderId="0" xfId="7" applyFont="1" applyFill="1" applyAlignment="1">
      <alignment vertical="center"/>
    </xf>
    <xf numFmtId="0" fontId="25" fillId="11" borderId="0" xfId="7" applyNumberFormat="1" applyFont="1" applyFill="1" applyAlignment="1">
      <alignment vertical="center"/>
    </xf>
    <xf numFmtId="0" fontId="25" fillId="0" borderId="0" xfId="7" applyNumberFormat="1" applyFont="1" applyAlignment="1">
      <alignment vertical="center"/>
    </xf>
    <xf numFmtId="0" fontId="26" fillId="12" borderId="2" xfId="7" applyNumberFormat="1" applyFont="1" applyFill="1" applyBorder="1" applyAlignment="1">
      <alignment horizontal="left" vertical="center"/>
    </xf>
    <xf numFmtId="0" fontId="27" fillId="12" borderId="2" xfId="7" applyNumberFormat="1" applyFont="1" applyFill="1" applyBorder="1" applyAlignment="1">
      <alignment vertical="center"/>
    </xf>
    <xf numFmtId="0" fontId="28" fillId="2" borderId="2" xfId="7" applyFont="1" applyFill="1" applyBorder="1" applyAlignment="1">
      <alignment horizontal="left" vertical="center" indent="1"/>
    </xf>
    <xf numFmtId="166" fontId="29" fillId="2" borderId="2" xfId="7" applyNumberFormat="1" applyFont="1" applyFill="1" applyBorder="1" applyAlignment="1">
      <alignment vertical="center"/>
    </xf>
    <xf numFmtId="0" fontId="30" fillId="0" borderId="3" xfId="7" applyFont="1" applyFill="1" applyBorder="1" applyAlignment="1">
      <alignment horizontal="left" vertical="center" indent="2"/>
    </xf>
    <xf numFmtId="166" fontId="30" fillId="0" borderId="3" xfId="7" applyNumberFormat="1" applyFont="1" applyFill="1" applyBorder="1" applyAlignment="1">
      <alignment vertical="center"/>
    </xf>
    <xf numFmtId="0" fontId="30" fillId="0" borderId="0" xfId="7" applyFont="1" applyFill="1" applyBorder="1" applyAlignment="1">
      <alignment horizontal="left" vertical="center" indent="2"/>
    </xf>
    <xf numFmtId="166" fontId="30" fillId="0" borderId="0" xfId="7" applyNumberFormat="1" applyFont="1" applyFill="1" applyBorder="1" applyAlignment="1">
      <alignment vertical="center"/>
    </xf>
    <xf numFmtId="0" fontId="30" fillId="0" borderId="4" xfId="7" applyFont="1" applyFill="1" applyBorder="1" applyAlignment="1">
      <alignment horizontal="left" vertical="center" indent="2"/>
    </xf>
    <xf numFmtId="166" fontId="30" fillId="0" borderId="4" xfId="7" applyNumberFormat="1" applyFont="1" applyFill="1" applyBorder="1" applyAlignment="1">
      <alignment vertical="center"/>
    </xf>
    <xf numFmtId="0" fontId="31" fillId="0" borderId="0" xfId="7" applyFont="1" applyFill="1" applyBorder="1" applyAlignment="1">
      <alignment horizontal="left" vertical="center" indent="3"/>
    </xf>
    <xf numFmtId="166" fontId="31" fillId="0" borderId="0" xfId="7" applyNumberFormat="1" applyFont="1" applyFill="1" applyAlignment="1">
      <alignment vertical="center"/>
    </xf>
    <xf numFmtId="166" fontId="31" fillId="0" borderId="0" xfId="7" applyNumberFormat="1" applyFont="1" applyFill="1" applyBorder="1" applyAlignment="1">
      <alignment vertical="center"/>
    </xf>
    <xf numFmtId="0" fontId="32" fillId="0" borderId="5" xfId="7" applyFont="1" applyFill="1" applyBorder="1" applyAlignment="1">
      <alignment horizontal="left" vertical="center" indent="2"/>
    </xf>
    <xf numFmtId="166" fontId="32" fillId="0" borderId="5" xfId="7" applyNumberFormat="1" applyFont="1" applyBorder="1" applyAlignment="1">
      <alignment vertical="center"/>
    </xf>
    <xf numFmtId="166" fontId="32" fillId="0" borderId="5" xfId="7" applyNumberFormat="1" applyFont="1" applyFill="1" applyBorder="1" applyAlignment="1">
      <alignment vertical="center"/>
    </xf>
    <xf numFmtId="0" fontId="33" fillId="0" borderId="0" xfId="7" applyFont="1" applyFill="1" applyBorder="1" applyAlignment="1">
      <alignment horizontal="left" vertical="center" indent="3"/>
    </xf>
    <xf numFmtId="166" fontId="33" fillId="0" borderId="0" xfId="7" applyNumberFormat="1" applyFont="1" applyFill="1" applyBorder="1" applyAlignment="1">
      <alignment vertical="center"/>
    </xf>
    <xf numFmtId="0" fontId="34" fillId="0" borderId="0" xfId="7" applyFont="1" applyFill="1" applyBorder="1" applyAlignment="1">
      <alignment horizontal="left" vertical="center" indent="4"/>
    </xf>
    <xf numFmtId="166" fontId="35" fillId="0" borderId="0" xfId="7" applyNumberFormat="1" applyFont="1" applyFill="1" applyBorder="1" applyAlignment="1">
      <alignment vertical="center"/>
    </xf>
    <xf numFmtId="165" fontId="35" fillId="0" borderId="0" xfId="4" applyNumberFormat="1" applyFont="1" applyFill="1" applyBorder="1" applyAlignment="1">
      <alignment horizontal="right" vertical="center"/>
    </xf>
    <xf numFmtId="165" fontId="33" fillId="0" borderId="0" xfId="7" applyNumberFormat="1" applyFont="1" applyFill="1" applyBorder="1" applyAlignment="1">
      <alignment vertical="center"/>
    </xf>
    <xf numFmtId="0" fontId="36" fillId="0" borderId="0" xfId="7" applyFont="1" applyFill="1" applyBorder="1" applyAlignment="1">
      <alignment horizontal="left" vertical="center" indent="4"/>
    </xf>
    <xf numFmtId="166" fontId="36" fillId="0" borderId="0" xfId="7" applyNumberFormat="1" applyFont="1" applyFill="1" applyBorder="1" applyAlignment="1">
      <alignment vertical="center"/>
    </xf>
    <xf numFmtId="0" fontId="34" fillId="0" borderId="0" xfId="7" applyFont="1" applyFill="1" applyBorder="1" applyAlignment="1">
      <alignment horizontal="left" vertical="center" indent="3"/>
    </xf>
    <xf numFmtId="0" fontId="32" fillId="0" borderId="6" xfId="7" applyFont="1" applyFill="1" applyBorder="1" applyAlignment="1">
      <alignment horizontal="left" vertical="center" indent="2"/>
    </xf>
    <xf numFmtId="166" fontId="32" fillId="0" borderId="6" xfId="7" applyNumberFormat="1" applyFont="1" applyBorder="1" applyAlignment="1">
      <alignment vertical="center"/>
    </xf>
    <xf numFmtId="0" fontId="36" fillId="0" borderId="0" xfId="7" applyFont="1" applyFill="1" applyBorder="1" applyAlignment="1">
      <alignment horizontal="left" vertical="center" indent="5"/>
    </xf>
    <xf numFmtId="166" fontId="33" fillId="0" borderId="0" xfId="7" applyNumberFormat="1" applyFont="1" applyBorder="1" applyAlignment="1">
      <alignment vertical="center"/>
    </xf>
    <xf numFmtId="0" fontId="33" fillId="0" borderId="1" xfId="7" applyFont="1" applyFill="1" applyBorder="1" applyAlignment="1">
      <alignment horizontal="left" vertical="center" indent="3"/>
    </xf>
    <xf numFmtId="166" fontId="33" fillId="0" borderId="1" xfId="7" applyNumberFormat="1" applyFont="1" applyBorder="1" applyAlignment="1">
      <alignment vertical="center"/>
    </xf>
    <xf numFmtId="0" fontId="37" fillId="2" borderId="2" xfId="7" applyFont="1" applyFill="1" applyBorder="1" applyAlignment="1">
      <alignment horizontal="left" vertical="center" indent="1"/>
    </xf>
    <xf numFmtId="167" fontId="37" fillId="2" borderId="2" xfId="4" applyNumberFormat="1" applyFont="1" applyFill="1" applyBorder="1" applyAlignment="1">
      <alignment vertical="center"/>
    </xf>
    <xf numFmtId="167" fontId="30" fillId="0" borderId="3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30" fillId="0" borderId="4" xfId="4" applyNumberFormat="1" applyFont="1" applyFill="1" applyBorder="1" applyAlignment="1">
      <alignment vertical="center"/>
    </xf>
    <xf numFmtId="0" fontId="32" fillId="0" borderId="0" xfId="7" applyFont="1" applyFill="1" applyBorder="1" applyAlignment="1">
      <alignment horizontal="left" vertical="center" indent="2"/>
    </xf>
    <xf numFmtId="167" fontId="32" fillId="0" borderId="0" xfId="4" applyNumberFormat="1" applyFont="1" applyBorder="1" applyAlignment="1">
      <alignment vertical="center"/>
    </xf>
    <xf numFmtId="167" fontId="32" fillId="0" borderId="0" xfId="4" applyNumberFormat="1" applyFont="1" applyFill="1" applyBorder="1" applyAlignment="1">
      <alignment vertical="center"/>
    </xf>
    <xf numFmtId="0" fontId="38" fillId="0" borderId="0" xfId="7" applyFont="1" applyFill="1" applyBorder="1" applyAlignment="1">
      <alignment horizontal="left" vertical="center" indent="3"/>
    </xf>
    <xf numFmtId="167" fontId="33" fillId="0" borderId="0" xfId="4" applyNumberFormat="1" applyFont="1" applyFill="1" applyBorder="1" applyAlignment="1">
      <alignment vertical="center"/>
    </xf>
    <xf numFmtId="0" fontId="32" fillId="0" borderId="1" xfId="7" applyFont="1" applyFill="1" applyBorder="1" applyAlignment="1">
      <alignment horizontal="left" vertical="center" indent="2"/>
    </xf>
    <xf numFmtId="167" fontId="32" fillId="0" borderId="1" xfId="4" applyNumberFormat="1" applyFont="1" applyBorder="1" applyAlignment="1">
      <alignment vertical="center"/>
    </xf>
    <xf numFmtId="167" fontId="33" fillId="0" borderId="0" xfId="4" applyNumberFormat="1" applyFont="1" applyBorder="1" applyAlignment="1">
      <alignment vertical="center"/>
    </xf>
    <xf numFmtId="0" fontId="38" fillId="0" borderId="1" xfId="7" applyFont="1" applyFill="1" applyBorder="1" applyAlignment="1">
      <alignment horizontal="left" vertical="center" indent="3"/>
    </xf>
    <xf numFmtId="167" fontId="33" fillId="0" borderId="1" xfId="4" applyNumberFormat="1" applyFont="1" applyBorder="1" applyAlignment="1">
      <alignment vertical="center"/>
    </xf>
    <xf numFmtId="168" fontId="37" fillId="2" borderId="2" xfId="4" applyNumberFormat="1" applyFont="1" applyFill="1" applyBorder="1" applyAlignment="1">
      <alignment vertical="center"/>
    </xf>
    <xf numFmtId="168" fontId="30" fillId="0" borderId="3" xfId="4" applyNumberFormat="1" applyFont="1" applyFill="1" applyBorder="1" applyAlignment="1">
      <alignment vertical="center"/>
    </xf>
    <xf numFmtId="168" fontId="30" fillId="0" borderId="0" xfId="4" applyNumberFormat="1" applyFont="1" applyFill="1" applyBorder="1" applyAlignment="1">
      <alignment vertical="center"/>
    </xf>
    <xf numFmtId="168" fontId="30" fillId="0" borderId="4" xfId="4" applyNumberFormat="1" applyFont="1" applyFill="1" applyBorder="1" applyAlignment="1">
      <alignment vertical="center"/>
    </xf>
    <xf numFmtId="168" fontId="32" fillId="0" borderId="0" xfId="4" applyNumberFormat="1" applyFont="1" applyBorder="1" applyAlignment="1">
      <alignment vertical="center"/>
    </xf>
    <xf numFmtId="168" fontId="32" fillId="0" borderId="0" xfId="4" applyNumberFormat="1" applyFont="1" applyFill="1" applyBorder="1" applyAlignment="1">
      <alignment vertical="center"/>
    </xf>
    <xf numFmtId="168" fontId="32" fillId="0" borderId="1" xfId="4" applyNumberFormat="1" applyFont="1" applyBorder="1" applyAlignment="1">
      <alignment vertical="center"/>
    </xf>
    <xf numFmtId="168" fontId="32" fillId="0" borderId="1" xfId="4" applyNumberFormat="1" applyFont="1" applyFill="1" applyBorder="1" applyAlignment="1">
      <alignment vertical="center"/>
    </xf>
    <xf numFmtId="0" fontId="25" fillId="0" borderId="0" xfId="7" applyFont="1" applyAlignment="1">
      <alignment vertical="center"/>
    </xf>
    <xf numFmtId="0" fontId="24" fillId="3" borderId="0" xfId="7" applyFont="1" applyFill="1" applyAlignment="1">
      <alignment vertical="center"/>
    </xf>
    <xf numFmtId="0" fontId="32" fillId="13" borderId="0" xfId="7" applyFont="1" applyFill="1" applyBorder="1" applyAlignment="1">
      <alignment horizontal="left" vertical="center" indent="2"/>
    </xf>
    <xf numFmtId="168" fontId="32" fillId="13" borderId="0" xfId="4" applyNumberFormat="1" applyFont="1" applyFill="1" applyBorder="1" applyAlignment="1">
      <alignment vertical="center"/>
    </xf>
    <xf numFmtId="0" fontId="25" fillId="13" borderId="0" xfId="7" applyFont="1" applyFill="1" applyAlignment="1">
      <alignment vertical="center"/>
    </xf>
    <xf numFmtId="2" fontId="39" fillId="0" borderId="0" xfId="0" applyNumberFormat="1" applyFont="1" applyAlignment="1">
      <alignment horizontal="center"/>
    </xf>
    <xf numFmtId="0" fontId="3" fillId="14" borderId="0" xfId="0" applyFont="1" applyFill="1" applyBorder="1"/>
    <xf numFmtId="0" fontId="0" fillId="14" borderId="0" xfId="0" applyFill="1" applyBorder="1"/>
    <xf numFmtId="0" fontId="3" fillId="15" borderId="0" xfId="0" applyFont="1" applyFill="1" applyBorder="1"/>
    <xf numFmtId="0" fontId="0" fillId="15" borderId="0" xfId="0" applyFill="1" applyBorder="1"/>
    <xf numFmtId="0" fontId="3" fillId="16" borderId="0" xfId="0" applyFont="1" applyFill="1" applyBorder="1"/>
    <xf numFmtId="0" fontId="0" fillId="16" borderId="0" xfId="0" applyFill="1" applyBorder="1"/>
    <xf numFmtId="0" fontId="3" fillId="17" borderId="0" xfId="0" applyFont="1" applyFill="1" applyBorder="1"/>
    <xf numFmtId="0" fontId="0" fillId="17" borderId="0" xfId="0" applyFill="1" applyBorder="1"/>
    <xf numFmtId="0" fontId="16" fillId="0" borderId="0" xfId="0" applyFont="1" applyFill="1" applyAlignment="1">
      <alignment horizontal="center"/>
    </xf>
    <xf numFmtId="0" fontId="15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2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2" fontId="39" fillId="0" borderId="1" xfId="0" applyNumberFormat="1" applyFont="1" applyBorder="1" applyAlignment="1">
      <alignment horizontal="center"/>
    </xf>
    <xf numFmtId="0" fontId="40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11" borderId="0" xfId="0" applyFont="1" applyFill="1"/>
    <xf numFmtId="0" fontId="0" fillId="11" borderId="0" xfId="0" applyFill="1"/>
  </cellXfs>
  <cellStyles count="8">
    <cellStyle name="Comma 2" xfId="3" xr:uid="{00000000-0005-0000-0000-000000000000}"/>
    <cellStyle name="Hyperlink" xfId="1" builtinId="8"/>
    <cellStyle name="Normal" xfId="0" builtinId="0"/>
    <cellStyle name="Normal 2" xfId="2" xr:uid="{00000000-0005-0000-0000-000003000000}"/>
    <cellStyle name="Normal 2 2" xfId="7" xr:uid="{00000000-0005-0000-0000-000004000000}"/>
    <cellStyle name="Normal 2 2 3" xfId="6" xr:uid="{00000000-0005-0000-0000-000005000000}"/>
    <cellStyle name="Normal 3" xfId="5" xr:uid="{00000000-0005-0000-0000-000006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clinker</a:t>
            </a:r>
            <a:r>
              <a:rPr lang="en-GB" baseline="0"/>
              <a:t> kilns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'PB COMMENTS'!$A$3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COMMENTS'!$H$2:$BZ$2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cat>
          <c:val>
            <c:numRef>
              <c:f>'PB COMMENTS'!$H$3:$BZ$3</c:f>
              <c:numCache>
                <c:formatCode>0.00%</c:formatCode>
                <c:ptCount val="71"/>
                <c:pt idx="0">
                  <c:v>0.11771446113320291</c:v>
                </c:pt>
                <c:pt idx="1">
                  <c:v>0.11908137056961138</c:v>
                </c:pt>
                <c:pt idx="2">
                  <c:v>0.12048039828234099</c:v>
                </c:pt>
                <c:pt idx="3">
                  <c:v>0.12191268975399092</c:v>
                </c:pt>
                <c:pt idx="4">
                  <c:v>0.12337944559327708</c:v>
                </c:pt>
                <c:pt idx="5">
                  <c:v>0.12488192489158186</c:v>
                </c:pt>
                <c:pt idx="6">
                  <c:v>0.12575065576252378</c:v>
                </c:pt>
                <c:pt idx="7">
                  <c:v>0.12663155781141311</c:v>
                </c:pt>
                <c:pt idx="8">
                  <c:v>0.12752488862542227</c:v>
                </c:pt>
                <c:pt idx="9">
                  <c:v>0.12843091311202909</c:v>
                </c:pt>
                <c:pt idx="10">
                  <c:v>0.12934990376092012</c:v>
                </c:pt>
                <c:pt idx="11">
                  <c:v>0.13022802564486688</c:v>
                </c:pt>
                <c:pt idx="12">
                  <c:v>0.13111815169084517</c:v>
                </c:pt>
                <c:pt idx="13">
                  <c:v>0.13202052974308282</c:v>
                </c:pt>
                <c:pt idx="14">
                  <c:v>0.13293541451591825</c:v>
                </c:pt>
                <c:pt idx="15">
                  <c:v>0.13386306783350635</c:v>
                </c:pt>
                <c:pt idx="16">
                  <c:v>0.13236783646816347</c:v>
                </c:pt>
                <c:pt idx="17">
                  <c:v>0.13090563915908662</c:v>
                </c:pt>
                <c:pt idx="18">
                  <c:v>0.12947539313792814</c:v>
                </c:pt>
                <c:pt idx="19">
                  <c:v>0.12807606244526509</c:v>
                </c:pt>
                <c:pt idx="20">
                  <c:v>0.12670665542816167</c:v>
                </c:pt>
                <c:pt idx="21">
                  <c:v>0.13150878451076545</c:v>
                </c:pt>
                <c:pt idx="22">
                  <c:v>0.13668924972931581</c:v>
                </c:pt>
                <c:pt idx="23">
                  <c:v>0.14229459545021075</c:v>
                </c:pt>
                <c:pt idx="24">
                  <c:v>0.1483793272694742</c:v>
                </c:pt>
                <c:pt idx="25">
                  <c:v>0.15500769022271588</c:v>
                </c:pt>
                <c:pt idx="26">
                  <c:v>0.15998025367782617</c:v>
                </c:pt>
                <c:pt idx="27">
                  <c:v>0.16528242511005237</c:v>
                </c:pt>
                <c:pt idx="28">
                  <c:v>0.17094810016850112</c:v>
                </c:pt>
                <c:pt idx="29">
                  <c:v>0.17701598707323232</c:v>
                </c:pt>
                <c:pt idx="30">
                  <c:v>0.18353049217137529</c:v>
                </c:pt>
                <c:pt idx="31">
                  <c:v>0.18666221682202272</c:v>
                </c:pt>
                <c:pt idx="32">
                  <c:v>0.1899026750235947</c:v>
                </c:pt>
                <c:pt idx="33">
                  <c:v>0.19325762966697504</c:v>
                </c:pt>
                <c:pt idx="34">
                  <c:v>0.19673325821230603</c:v>
                </c:pt>
                <c:pt idx="35">
                  <c:v>0.20033619065066929</c:v>
                </c:pt>
                <c:pt idx="36">
                  <c:v>0.20407355171491914</c:v>
                </c:pt>
                <c:pt idx="37">
                  <c:v>0.20795300790510593</c:v>
                </c:pt>
                <c:pt idx="38">
                  <c:v>0.2119828199815853</c:v>
                </c:pt>
                <c:pt idx="39">
                  <c:v>0.21617190168215769</c:v>
                </c:pt>
                <c:pt idx="40">
                  <c:v>0.22052988554156533</c:v>
                </c:pt>
                <c:pt idx="41">
                  <c:v>0.22186271721532097</c:v>
                </c:pt>
                <c:pt idx="42">
                  <c:v>0.22321175750355585</c:v>
                </c:pt>
                <c:pt idx="43">
                  <c:v>0.22457730388542302</c:v>
                </c:pt>
                <c:pt idx="44">
                  <c:v>0.2259596611644572</c:v>
                </c:pt>
                <c:pt idx="45">
                  <c:v>0.22735914169539254</c:v>
                </c:pt>
                <c:pt idx="46">
                  <c:v>0.22877606561946143</c:v>
                </c:pt>
                <c:pt idx="47">
                  <c:v>0.23021076110854724</c:v>
                </c:pt>
                <c:pt idx="48">
                  <c:v>0.2316635646185817</c:v>
                </c:pt>
                <c:pt idx="49">
                  <c:v>0.2331348211525977</c:v>
                </c:pt>
                <c:pt idx="50">
                  <c:v>0.23462488453387037</c:v>
                </c:pt>
                <c:pt idx="51">
                  <c:v>0.24029408179171782</c:v>
                </c:pt>
                <c:pt idx="52">
                  <c:v>0.24624403029825245</c:v>
                </c:pt>
                <c:pt idx="53">
                  <c:v>0.25249611469984129</c:v>
                </c:pt>
                <c:pt idx="54">
                  <c:v>0.25907394802786637</c:v>
                </c:pt>
                <c:pt idx="55">
                  <c:v>0.26600366972344108</c:v>
                </c:pt>
                <c:pt idx="56">
                  <c:v>0.2669169956827625</c:v>
                </c:pt>
                <c:pt idx="57">
                  <c:v>0.26889065952259594</c:v>
                </c:pt>
                <c:pt idx="58">
                  <c:v>0.2673002053494154</c:v>
                </c:pt>
                <c:pt idx="59">
                  <c:v>0.2772454838611067</c:v>
                </c:pt>
                <c:pt idx="60">
                  <c:v>0.28341165801446416</c:v>
                </c:pt>
                <c:pt idx="61">
                  <c:v>0.28496427797684493</c:v>
                </c:pt>
                <c:pt idx="62">
                  <c:v>0.28653287431881258</c:v>
                </c:pt>
                <c:pt idx="63">
                  <c:v>0.29260302046329684</c:v>
                </c:pt>
                <c:pt idx="64">
                  <c:v>0.29131452238363764</c:v>
                </c:pt>
                <c:pt idx="65">
                  <c:v>0.29014757016912224</c:v>
                </c:pt>
                <c:pt idx="66">
                  <c:v>0.28515592799892309</c:v>
                </c:pt>
                <c:pt idx="67">
                  <c:v>0.29100019485763834</c:v>
                </c:pt>
                <c:pt idx="68">
                  <c:v>0.294863698745289</c:v>
                </c:pt>
                <c:pt idx="69">
                  <c:v>0.300155686760955</c:v>
                </c:pt>
                <c:pt idx="70">
                  <c:v>0.30257562074561639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C-47C6-AA39-1EAA58E8A887}"/>
            </c:ext>
          </c:extLst>
        </c:ser>
        <c:ser>
          <c:idx val="1"/>
          <c:order val="1"/>
          <c:tx>
            <c:strRef>
              <c:f>'PB COMMENTS'!$A$4</c:f>
              <c:strCache>
                <c:ptCount val="1"/>
                <c:pt idx="0">
                  <c:v>GBR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COMMENTS'!$H$2:$BZ$2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cat>
          <c:val>
            <c:numRef>
              <c:f>'PB COMMENTS'!$H$4:$BZ$4</c:f>
              <c:numCache>
                <c:formatCode>0.00%</c:formatCode>
                <c:ptCount val="71"/>
                <c:pt idx="0">
                  <c:v>0.15043444206303494</c:v>
                </c:pt>
                <c:pt idx="1">
                  <c:v>0.1521812984512583</c:v>
                </c:pt>
                <c:pt idx="2">
                  <c:v>0.15396920073080106</c:v>
                </c:pt>
                <c:pt idx="3">
                  <c:v>0.15579961278328019</c:v>
                </c:pt>
                <c:pt idx="4">
                  <c:v>0.15767406893931721</c:v>
                </c:pt>
                <c:pt idx="5">
                  <c:v>0.15959417826807654</c:v>
                </c:pt>
                <c:pt idx="6">
                  <c:v>0.16070438208343613</c:v>
                </c:pt>
                <c:pt idx="7">
                  <c:v>0.16183014018453215</c:v>
                </c:pt>
                <c:pt idx="8">
                  <c:v>0.16297178175761901</c:v>
                </c:pt>
                <c:pt idx="9">
                  <c:v>0.16412964534401317</c:v>
                </c:pt>
                <c:pt idx="10">
                  <c:v>0.1635251162635564</c:v>
                </c:pt>
                <c:pt idx="11">
                  <c:v>0.16302473341085272</c:v>
                </c:pt>
                <c:pt idx="12">
                  <c:v>0.16848982567573265</c:v>
                </c:pt>
                <c:pt idx="13">
                  <c:v>0.17010371289484888</c:v>
                </c:pt>
                <c:pt idx="14">
                  <c:v>0.17376543665579475</c:v>
                </c:pt>
                <c:pt idx="15">
                  <c:v>0.17399243265403877</c:v>
                </c:pt>
                <c:pt idx="16">
                  <c:v>0.18563234452497099</c:v>
                </c:pt>
                <c:pt idx="17">
                  <c:v>0.19543830843237955</c:v>
                </c:pt>
                <c:pt idx="18">
                  <c:v>0.18422020359151686</c:v>
                </c:pt>
                <c:pt idx="19">
                  <c:v>0.18447535622807018</c:v>
                </c:pt>
                <c:pt idx="20">
                  <c:v>0.20104333161761009</c:v>
                </c:pt>
                <c:pt idx="21">
                  <c:v>0.20925562796019906</c:v>
                </c:pt>
                <c:pt idx="22">
                  <c:v>0.21447859451959209</c:v>
                </c:pt>
                <c:pt idx="23">
                  <c:v>0.22069794067384702</c:v>
                </c:pt>
                <c:pt idx="24">
                  <c:v>0.22632320679127726</c:v>
                </c:pt>
                <c:pt idx="25">
                  <c:v>0.23163688208115946</c:v>
                </c:pt>
                <c:pt idx="26">
                  <c:v>0.23615462268912532</c:v>
                </c:pt>
                <c:pt idx="27">
                  <c:v>0.24260693478445663</c:v>
                </c:pt>
                <c:pt idx="28">
                  <c:v>0.24802831880198636</c:v>
                </c:pt>
                <c:pt idx="29">
                  <c:v>0.25225607423611118</c:v>
                </c:pt>
                <c:pt idx="30">
                  <c:v>0.2563834594738531</c:v>
                </c:pt>
                <c:pt idx="31">
                  <c:v>0.25666981329284716</c:v>
                </c:pt>
                <c:pt idx="32">
                  <c:v>0.25695680748229321</c:v>
                </c:pt>
                <c:pt idx="33">
                  <c:v>0.25724444419267778</c:v>
                </c:pt>
                <c:pt idx="34">
                  <c:v>0.25753272558412715</c:v>
                </c:pt>
                <c:pt idx="35">
                  <c:v>0.25782165382646155</c:v>
                </c:pt>
                <c:pt idx="36">
                  <c:v>0.25811123109924938</c:v>
                </c:pt>
                <c:pt idx="37">
                  <c:v>0.25840145959186228</c:v>
                </c:pt>
                <c:pt idx="38">
                  <c:v>0.25869234150352999</c:v>
                </c:pt>
                <c:pt idx="39">
                  <c:v>0.25898387904339631</c:v>
                </c:pt>
                <c:pt idx="40">
                  <c:v>0.2592760744305746</c:v>
                </c:pt>
                <c:pt idx="41">
                  <c:v>0.25956892989420433</c:v>
                </c:pt>
                <c:pt idx="42">
                  <c:v>0.2598624476735078</c:v>
                </c:pt>
                <c:pt idx="43">
                  <c:v>0.26015663001784711</c:v>
                </c:pt>
                <c:pt idx="44">
                  <c:v>0.26045147918678158</c:v>
                </c:pt>
                <c:pt idx="45">
                  <c:v>0.26074699745012564</c:v>
                </c:pt>
                <c:pt idx="46">
                  <c:v>0.26104318708800717</c:v>
                </c:pt>
                <c:pt idx="47">
                  <c:v>0.26134005039092612</c:v>
                </c:pt>
                <c:pt idx="48">
                  <c:v>0.26163758965981337</c:v>
                </c:pt>
                <c:pt idx="49">
                  <c:v>0.26193580720609033</c:v>
                </c:pt>
                <c:pt idx="50">
                  <c:v>0.2622347053517286</c:v>
                </c:pt>
                <c:pt idx="51">
                  <c:v>0.26526015199122382</c:v>
                </c:pt>
                <c:pt idx="52">
                  <c:v>0.26835622363396083</c:v>
                </c:pt>
                <c:pt idx="53">
                  <c:v>0.27152542245418326</c:v>
                </c:pt>
                <c:pt idx="54">
                  <c:v>0.27477037023813533</c:v>
                </c:pt>
                <c:pt idx="55">
                  <c:v>0.27809381561781066</c:v>
                </c:pt>
                <c:pt idx="56">
                  <c:v>0.2783590436774725</c:v>
                </c:pt>
                <c:pt idx="57">
                  <c:v>0.27224901757366676</c:v>
                </c:pt>
                <c:pt idx="58">
                  <c:v>0.27924413440521495</c:v>
                </c:pt>
                <c:pt idx="59">
                  <c:v>0.29422676485722044</c:v>
                </c:pt>
                <c:pt idx="60">
                  <c:v>0.29355012105389966</c:v>
                </c:pt>
                <c:pt idx="61">
                  <c:v>0.28610829646180674</c:v>
                </c:pt>
                <c:pt idx="62">
                  <c:v>0.28448353873985022</c:v>
                </c:pt>
                <c:pt idx="63">
                  <c:v>0.30082116272356657</c:v>
                </c:pt>
                <c:pt idx="64">
                  <c:v>0.30178064039079427</c:v>
                </c:pt>
                <c:pt idx="65">
                  <c:v>0.30158553604201649</c:v>
                </c:pt>
                <c:pt idx="66">
                  <c:v>0.30117989030967696</c:v>
                </c:pt>
                <c:pt idx="67">
                  <c:v>0.29592301438425433</c:v>
                </c:pt>
                <c:pt idx="68">
                  <c:v>0.29808701705364965</c:v>
                </c:pt>
                <c:pt idx="69">
                  <c:v>0.30343685471961546</c:v>
                </c:pt>
                <c:pt idx="70">
                  <c:v>0.30588324234218134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DC-47C6-AA39-1EAA58E8A887}"/>
            </c:ext>
          </c:extLst>
        </c:ser>
        <c:ser>
          <c:idx val="2"/>
          <c:order val="2"/>
          <c:tx>
            <c:strRef>
              <c:f>'PB COMMENTS'!$A$5</c:f>
              <c:strCache>
                <c:ptCount val="1"/>
                <c:pt idx="0">
                  <c:v>WRLD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COMMENTS'!$H$2:$BZ$2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cat>
          <c:val>
            <c:numRef>
              <c:f>'PB COMMENTS'!$H$5:$BZ$5</c:f>
              <c:numCache>
                <c:formatCode>0.00%</c:formatCode>
                <c:ptCount val="71"/>
                <c:pt idx="0">
                  <c:v>0.14052891098443282</c:v>
                </c:pt>
                <c:pt idx="1">
                  <c:v>0.14216074357886196</c:v>
                </c:pt>
                <c:pt idx="2">
                  <c:v>0.1438309193500823</c:v>
                </c:pt>
                <c:pt idx="3">
                  <c:v>0.14554080578872042</c:v>
                </c:pt>
                <c:pt idx="4">
                  <c:v>0.14729183619561068</c:v>
                </c:pt>
                <c:pt idx="5">
                  <c:v>0.14908551368888401</c:v>
                </c:pt>
                <c:pt idx="6">
                  <c:v>0.15012261484074571</c:v>
                </c:pt>
                <c:pt idx="7">
                  <c:v>0.15117424608828034</c:v>
                </c:pt>
                <c:pt idx="8">
                  <c:v>0.15224071494208996</c:v>
                </c:pt>
                <c:pt idx="9">
                  <c:v>0.15332233765184361</c:v>
                </c:pt>
                <c:pt idx="10">
                  <c:v>0.15441943951894047</c:v>
                </c:pt>
                <c:pt idx="11">
                  <c:v>0.15546775177280192</c:v>
                </c:pt>
                <c:pt idx="12">
                  <c:v>0.15653039473676755</c:v>
                </c:pt>
                <c:pt idx="13">
                  <c:v>0.15760766429019751</c:v>
                </c:pt>
                <c:pt idx="14">
                  <c:v>0.15869986451407075</c:v>
                </c:pt>
                <c:pt idx="15">
                  <c:v>0.15980730797714907</c:v>
                </c:pt>
                <c:pt idx="16">
                  <c:v>0.15802228315166367</c:v>
                </c:pt>
                <c:pt idx="17">
                  <c:v>0.15627669477186029</c:v>
                </c:pt>
                <c:pt idx="18">
                  <c:v>0.15456925021612483</c:v>
                </c:pt>
                <c:pt idx="19">
                  <c:v>0.1528987127438893</c:v>
                </c:pt>
                <c:pt idx="20">
                  <c:v>0.15126389850819214</c:v>
                </c:pt>
                <c:pt idx="21">
                  <c:v>0.15699673680085824</c:v>
                </c:pt>
                <c:pt idx="22">
                  <c:v>0.16318123723136879</c:v>
                </c:pt>
                <c:pt idx="23">
                  <c:v>0.1698729650128625</c:v>
                </c:pt>
                <c:pt idx="24">
                  <c:v>0.17713698956822982</c:v>
                </c:pt>
                <c:pt idx="25">
                  <c:v>0.18505000737811964</c:v>
                </c:pt>
                <c:pt idx="26">
                  <c:v>0.19098631223328014</c:v>
                </c:pt>
                <c:pt idx="27">
                  <c:v>0.19731610697600396</c:v>
                </c:pt>
                <c:pt idx="28">
                  <c:v>0.20407985663166028</c:v>
                </c:pt>
                <c:pt idx="29">
                  <c:v>0.21132377152953902</c:v>
                </c:pt>
                <c:pt idx="30">
                  <c:v>0.21910086449017907</c:v>
                </c:pt>
                <c:pt idx="31">
                  <c:v>0.2228395542859942</c:v>
                </c:pt>
                <c:pt idx="32">
                  <c:v>0.22670805147634526</c:v>
                </c:pt>
                <c:pt idx="33">
                  <c:v>0.23071323586828588</c:v>
                </c:pt>
                <c:pt idx="34">
                  <c:v>0.2348624821865363</c:v>
                </c:pt>
                <c:pt idx="35">
                  <c:v>0.23916370539258519</c:v>
                </c:pt>
                <c:pt idx="36">
                  <c:v>0.24362541107648022</c:v>
                </c:pt>
                <c:pt idx="37">
                  <c:v>0.24825675159633243</c:v>
                </c:pt>
                <c:pt idx="38">
                  <c:v>0.25306758874520863</c:v>
                </c:pt>
                <c:pt idx="39">
                  <c:v>0.25806856384834492</c:v>
                </c:pt>
                <c:pt idx="40">
                  <c:v>0.26327117633923752</c:v>
                </c:pt>
                <c:pt idx="41">
                  <c:v>0.26638381226774033</c:v>
                </c:pt>
                <c:pt idx="42">
                  <c:v>0.26957092972130176</c:v>
                </c:pt>
                <c:pt idx="43">
                  <c:v>0.27283523444858609</c:v>
                </c:pt>
                <c:pt idx="44">
                  <c:v>0.27617956486319845</c:v>
                </c:pt>
                <c:pt idx="45">
                  <c:v>0.27960690027541685</c:v>
                </c:pt>
                <c:pt idx="46">
                  <c:v>0.28312036974455196</c:v>
                </c:pt>
                <c:pt idx="47">
                  <c:v>0.28672326160721878</c:v>
                </c:pt>
                <c:pt idx="48">
                  <c:v>0.29041903374250716</c:v>
                </c:pt>
                <c:pt idx="49">
                  <c:v>0.29421132464140715</c:v>
                </c:pt>
                <c:pt idx="50">
                  <c:v>0.29810396535497691</c:v>
                </c:pt>
                <c:pt idx="51">
                  <c:v>0.29937738334397718</c:v>
                </c:pt>
                <c:pt idx="52">
                  <c:v>0.30066172738751662</c:v>
                </c:pt>
                <c:pt idx="53">
                  <c:v>0.30195713871143298</c:v>
                </c:pt>
                <c:pt idx="54">
                  <c:v>0.30326376098600138</c:v>
                </c:pt>
                <c:pt idx="55">
                  <c:v>0.30458174037905156</c:v>
                </c:pt>
                <c:pt idx="56">
                  <c:v>0.30483343759876269</c:v>
                </c:pt>
                <c:pt idx="57">
                  <c:v>0.30557650985476364</c:v>
                </c:pt>
                <c:pt idx="58">
                  <c:v>0.30731670512587766</c:v>
                </c:pt>
                <c:pt idx="59">
                  <c:v>0.3151990250256228</c:v>
                </c:pt>
                <c:pt idx="60">
                  <c:v>0.31393098008568943</c:v>
                </c:pt>
                <c:pt idx="61">
                  <c:v>0.31663836687258218</c:v>
                </c:pt>
                <c:pt idx="62">
                  <c:v>0.3204779758699618</c:v>
                </c:pt>
                <c:pt idx="63">
                  <c:v>0.32257637045577175</c:v>
                </c:pt>
                <c:pt idx="64">
                  <c:v>0.32298008285817326</c:v>
                </c:pt>
                <c:pt idx="65">
                  <c:v>0.32211401795157146</c:v>
                </c:pt>
                <c:pt idx="66">
                  <c:v>0.32149818134968583</c:v>
                </c:pt>
                <c:pt idx="67">
                  <c:v>0.32612849051936815</c:v>
                </c:pt>
                <c:pt idx="68">
                  <c:v>0.32120674332083238</c:v>
                </c:pt>
                <c:pt idx="69">
                  <c:v>0.32697151614108144</c:v>
                </c:pt>
                <c:pt idx="70">
                  <c:v>0.32960764638557094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DC-47C6-AA39-1EAA58E8A887}"/>
            </c:ext>
          </c:extLst>
        </c:ser>
        <c:ser>
          <c:idx val="3"/>
          <c:order val="3"/>
          <c:tx>
            <c:strRef>
              <c:f>'PB COMMENTS'!$A$6</c:f>
              <c:strCache>
                <c:ptCount val="1"/>
                <c:pt idx="0">
                  <c:v>EUR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COMMENTS'!$H$2:$BZ$2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cat>
          <c:val>
            <c:numRef>
              <c:f>'PB COMMENTS'!$H$6:$BZ$6</c:f>
              <c:numCache>
                <c:formatCode>0.00%</c:formatCode>
                <c:ptCount val="71"/>
                <c:pt idx="0">
                  <c:v>0.16600826482337119</c:v>
                </c:pt>
                <c:pt idx="1">
                  <c:v>0.16793596564724944</c:v>
                </c:pt>
                <c:pt idx="2">
                  <c:v>0.16990896166485209</c:v>
                </c:pt>
                <c:pt idx="3">
                  <c:v>0.17192886830708581</c:v>
                </c:pt>
                <c:pt idx="4">
                  <c:v>0.17399737874714052</c:v>
                </c:pt>
                <c:pt idx="5">
                  <c:v>0.17611626863410496</c:v>
                </c:pt>
                <c:pt idx="6">
                  <c:v>0.17734140701638382</c:v>
                </c:pt>
                <c:pt idx="7">
                  <c:v>0.17858370995187445</c:v>
                </c:pt>
                <c:pt idx="8">
                  <c:v>0.17984354070605083</c:v>
                </c:pt>
                <c:pt idx="9">
                  <c:v>0.18112127286793778</c:v>
                </c:pt>
                <c:pt idx="10">
                  <c:v>0.18241729071946303</c:v>
                </c:pt>
                <c:pt idx="11">
                  <c:v>0.18365567289319162</c:v>
                </c:pt>
                <c:pt idx="12">
                  <c:v>0.18491098408388495</c:v>
                </c:pt>
                <c:pt idx="13">
                  <c:v>0.18618357381690981</c:v>
                </c:pt>
                <c:pt idx="14">
                  <c:v>0.18747380130629082</c:v>
                </c:pt>
                <c:pt idx="15">
                  <c:v>0.18878203579275879</c:v>
                </c:pt>
                <c:pt idx="16">
                  <c:v>0.18667336739228779</c:v>
                </c:pt>
                <c:pt idx="17">
                  <c:v>0.18461128567545801</c:v>
                </c:pt>
                <c:pt idx="18">
                  <c:v>0.18259426365490627</c:v>
                </c:pt>
                <c:pt idx="19">
                  <c:v>0.18062084035613069</c:v>
                </c:pt>
                <c:pt idx="20">
                  <c:v>0.17868961728839694</c:v>
                </c:pt>
                <c:pt idx="21">
                  <c:v>0.18546187881673046</c:v>
                </c:pt>
                <c:pt idx="22">
                  <c:v>0.19276769352828246</c:v>
                </c:pt>
                <c:pt idx="23">
                  <c:v>0.20067270118751906</c:v>
                </c:pt>
                <c:pt idx="24">
                  <c:v>0.20925376898078243</c:v>
                </c:pt>
                <c:pt idx="25">
                  <c:v>0.21860149925873035</c:v>
                </c:pt>
                <c:pt idx="26">
                  <c:v>0.22561411795451547</c:v>
                </c:pt>
                <c:pt idx="27">
                  <c:v>0.23309157034894895</c:v>
                </c:pt>
                <c:pt idx="28">
                  <c:v>0.24108165819755945</c:v>
                </c:pt>
                <c:pt idx="29">
                  <c:v>0.24963897024317991</c:v>
                </c:pt>
                <c:pt idx="30">
                  <c:v>0.25882613108233937</c:v>
                </c:pt>
                <c:pt idx="31">
                  <c:v>0.26324268424117564</c:v>
                </c:pt>
                <c:pt idx="32">
                  <c:v>0.26781258022589166</c:v>
                </c:pt>
                <c:pt idx="33">
                  <c:v>0.27254394622414779</c:v>
                </c:pt>
                <c:pt idx="34">
                  <c:v>0.27744549407499408</c:v>
                </c:pt>
                <c:pt idx="35">
                  <c:v>0.28252657380479634</c:v>
                </c:pt>
                <c:pt idx="36">
                  <c:v>0.28779723315558314</c:v>
                </c:pt>
                <c:pt idx="37">
                  <c:v>0.29326828390322607</c:v>
                </c:pt>
                <c:pt idx="38">
                  <c:v>0.29895137588649229</c:v>
                </c:pt>
                <c:pt idx="39">
                  <c:v>0.30485907981361166</c:v>
                </c:pt>
                <c:pt idx="40">
                  <c:v>0.31100498008503086</c:v>
                </c:pt>
                <c:pt idx="41">
                  <c:v>0.31288462232551506</c:v>
                </c:pt>
                <c:pt idx="42">
                  <c:v>0.314787122963676</c:v>
                </c:pt>
                <c:pt idx="43">
                  <c:v>0.31671290152314358</c:v>
                </c:pt>
                <c:pt idx="44">
                  <c:v>0.31866238785684686</c:v>
                </c:pt>
                <c:pt idx="45">
                  <c:v>0.32063602246688661</c:v>
                </c:pt>
                <c:pt idx="46">
                  <c:v>0.32263425683636843</c:v>
                </c:pt>
                <c:pt idx="47">
                  <c:v>0.32465755377372219</c:v>
                </c:pt>
                <c:pt idx="48">
                  <c:v>0.32670638777005856</c:v>
                </c:pt>
                <c:pt idx="49">
                  <c:v>0.32878124537014275</c:v>
                </c:pt>
                <c:pt idx="50">
                  <c:v>0.3308826255575949</c:v>
                </c:pt>
                <c:pt idx="51">
                  <c:v>0.33712183705564436</c:v>
                </c:pt>
                <c:pt idx="52">
                  <c:v>0.33916259963324336</c:v>
                </c:pt>
                <c:pt idx="53">
                  <c:v>0.35118827186243323</c:v>
                </c:pt>
                <c:pt idx="54">
                  <c:v>0.35089701462362866</c:v>
                </c:pt>
                <c:pt idx="55">
                  <c:v>0.36451250786031192</c:v>
                </c:pt>
                <c:pt idx="56">
                  <c:v>0.3779138371124981</c:v>
                </c:pt>
                <c:pt idx="57">
                  <c:v>0.37852705520933816</c:v>
                </c:pt>
                <c:pt idx="58">
                  <c:v>0.38788971940007105</c:v>
                </c:pt>
                <c:pt idx="59">
                  <c:v>0.39697325707322473</c:v>
                </c:pt>
                <c:pt idx="60">
                  <c:v>0.39778904740230092</c:v>
                </c:pt>
                <c:pt idx="61">
                  <c:v>0.39927524146993193</c:v>
                </c:pt>
                <c:pt idx="62">
                  <c:v>0.40424017927748834</c:v>
                </c:pt>
                <c:pt idx="63">
                  <c:v>0.41097292507517308</c:v>
                </c:pt>
                <c:pt idx="64">
                  <c:v>0.42825711588980431</c:v>
                </c:pt>
                <c:pt idx="65">
                  <c:v>0.43469678001772882</c:v>
                </c:pt>
                <c:pt idx="66">
                  <c:v>0.43295546494035558</c:v>
                </c:pt>
                <c:pt idx="67">
                  <c:v>0.42550698361978218</c:v>
                </c:pt>
                <c:pt idx="68">
                  <c:v>0.43422774345098014</c:v>
                </c:pt>
                <c:pt idx="69">
                  <c:v>0.43999282747702134</c:v>
                </c:pt>
                <c:pt idx="70">
                  <c:v>0.447889482032653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DC-47C6-AA39-1EAA58E8A887}"/>
            </c:ext>
          </c:extLst>
        </c:ser>
        <c:ser>
          <c:idx val="4"/>
          <c:order val="4"/>
          <c:tx>
            <c:strRef>
              <c:f>'PB COMMENTS'!$A$7</c:f>
              <c:strCache>
                <c:ptCount val="1"/>
                <c:pt idx="0">
                  <c:v>IND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COMMENTS'!$H$2:$BZ$2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cat>
          <c:val>
            <c:numRef>
              <c:f>'PB COMMENTS'!$H$7:$BZ$7</c:f>
              <c:numCache>
                <c:formatCode>0.00%</c:formatCode>
                <c:ptCount val="71"/>
                <c:pt idx="0">
                  <c:v>0.11675840775445345</c:v>
                </c:pt>
                <c:pt idx="1">
                  <c:v>0.118114215425008</c:v>
                </c:pt>
                <c:pt idx="2">
                  <c:v>0.11950188051364838</c:v>
                </c:pt>
                <c:pt idx="3">
                  <c:v>0.1209225391995926</c:v>
                </c:pt>
                <c:pt idx="4">
                  <c:v>0.12237738234045201</c:v>
                </c:pt>
                <c:pt idx="5">
                  <c:v>0.12386765880151981</c:v>
                </c:pt>
                <c:pt idx="6">
                  <c:v>0.12472933401356992</c:v>
                </c:pt>
                <c:pt idx="7">
                  <c:v>0.12560308155168737</c:v>
                </c:pt>
                <c:pt idx="8">
                  <c:v>0.12648915691097284</c:v>
                </c:pt>
                <c:pt idx="9">
                  <c:v>0.12738782284737851</c:v>
                </c:pt>
                <c:pt idx="10">
                  <c:v>0.12829934963748402</c:v>
                </c:pt>
                <c:pt idx="11">
                  <c:v>0.12917033959060409</c:v>
                </c:pt>
                <c:pt idx="12">
                  <c:v>0.13005323621034556</c:v>
                </c:pt>
                <c:pt idx="13">
                  <c:v>0.13094828532799485</c:v>
                </c:pt>
                <c:pt idx="14">
                  <c:v>0.13185573958915128</c:v>
                </c:pt>
                <c:pt idx="15">
                  <c:v>0.13277585869148623</c:v>
                </c:pt>
                <c:pt idx="16">
                  <c:v>0.13129277129711414</c:v>
                </c:pt>
                <c:pt idx="17">
                  <c:v>0.12984244966299077</c:v>
                </c:pt>
                <c:pt idx="18">
                  <c:v>0.12842381981479703</c:v>
                </c:pt>
                <c:pt idx="19">
                  <c:v>0.12703585420696578</c:v>
                </c:pt>
                <c:pt idx="20">
                  <c:v>0.12567756924056864</c:v>
                </c:pt>
                <c:pt idx="21">
                  <c:v>0.13044069638840231</c:v>
                </c:pt>
                <c:pt idx="22">
                  <c:v>0.13557908690153406</c:v>
                </c:pt>
                <c:pt idx="23">
                  <c:v>0.14113890712229984</c:v>
                </c:pt>
                <c:pt idx="24">
                  <c:v>0.14717421996314223</c:v>
                </c:pt>
                <c:pt idx="25">
                  <c:v>0.15374874867430338</c:v>
                </c:pt>
                <c:pt idx="26">
                  <c:v>0.15868092596065803</c:v>
                </c:pt>
                <c:pt idx="27">
                  <c:v>0.16394003421386874</c:v>
                </c:pt>
                <c:pt idx="28">
                  <c:v>0.16951390148633808</c:v>
                </c:pt>
                <c:pt idx="29">
                  <c:v>0.17548012524467979</c:v>
                </c:pt>
                <c:pt idx="30">
                  <c:v>0.18188164501491355</c:v>
                </c:pt>
                <c:pt idx="31">
                  <c:v>0.18876790329187562</c:v>
                </c:pt>
                <c:pt idx="32">
                  <c:v>0.19619612503360076</c:v>
                </c:pt>
                <c:pt idx="33">
                  <c:v>0.20423291162745927</c:v>
                </c:pt>
                <c:pt idx="34">
                  <c:v>0.21295624335153368</c:v>
                </c:pt>
                <c:pt idx="35">
                  <c:v>0.22245801791616704</c:v>
                </c:pt>
                <c:pt idx="36">
                  <c:v>0.23284730033860696</c:v>
                </c:pt>
                <c:pt idx="37">
                  <c:v>0.24425452808902673</c:v>
                </c:pt>
                <c:pt idx="38">
                  <c:v>0.2568370159757809</c:v>
                </c:pt>
                <c:pt idx="39">
                  <c:v>0.27078625490665842</c:v>
                </c:pt>
                <c:pt idx="40">
                  <c:v>0.2863377256922478</c:v>
                </c:pt>
                <c:pt idx="41">
                  <c:v>0.29203719628255931</c:v>
                </c:pt>
                <c:pt idx="42">
                  <c:v>0.29796816749275623</c:v>
                </c:pt>
                <c:pt idx="43">
                  <c:v>0.30414503632008671</c:v>
                </c:pt>
                <c:pt idx="44">
                  <c:v>0.31058341882986457</c:v>
                </c:pt>
                <c:pt idx="45">
                  <c:v>0.31730028197695209</c:v>
                </c:pt>
                <c:pt idx="46">
                  <c:v>0.32431409291044749</c:v>
                </c:pt>
                <c:pt idx="47">
                  <c:v>0.33164498852794733</c:v>
                </c:pt>
                <c:pt idx="48">
                  <c:v>0.3393149685575777</c:v>
                </c:pt>
                <c:pt idx="49">
                  <c:v>0.34734811606687027</c:v>
                </c:pt>
                <c:pt idx="50">
                  <c:v>0.35577085005393472</c:v>
                </c:pt>
                <c:pt idx="51">
                  <c:v>0.35805303654773196</c:v>
                </c:pt>
                <c:pt idx="52">
                  <c:v>0.36036469145582012</c:v>
                </c:pt>
                <c:pt idx="53">
                  <c:v>0.36270638924724935</c:v>
                </c:pt>
                <c:pt idx="54">
                  <c:v>0.36507871942063963</c:v>
                </c:pt>
                <c:pt idx="55">
                  <c:v>0.36748228699893154</c:v>
                </c:pt>
                <c:pt idx="56">
                  <c:v>0.36636945175777691</c:v>
                </c:pt>
                <c:pt idx="57">
                  <c:v>0.38876095872422711</c:v>
                </c:pt>
                <c:pt idx="58">
                  <c:v>0.3847397201611929</c:v>
                </c:pt>
                <c:pt idx="59">
                  <c:v>0.38183967902904931</c:v>
                </c:pt>
                <c:pt idx="60">
                  <c:v>0.35739692903119002</c:v>
                </c:pt>
                <c:pt idx="61">
                  <c:v>0.35870055521437483</c:v>
                </c:pt>
                <c:pt idx="62">
                  <c:v>0.36459843422423655</c:v>
                </c:pt>
                <c:pt idx="63">
                  <c:v>0.3659305556664329</c:v>
                </c:pt>
                <c:pt idx="64">
                  <c:v>0.36099424023515425</c:v>
                </c:pt>
                <c:pt idx="65">
                  <c:v>0.3658954384443624</c:v>
                </c:pt>
                <c:pt idx="66">
                  <c:v>0.36256825984600255</c:v>
                </c:pt>
                <c:pt idx="67">
                  <c:v>0.36582491554051155</c:v>
                </c:pt>
                <c:pt idx="68">
                  <c:v>0.36803274285261406</c:v>
                </c:pt>
                <c:pt idx="69">
                  <c:v>0.3746379128780743</c:v>
                </c:pt>
                <c:pt idx="70">
                  <c:v>0.37765834213297061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DC-47C6-AA39-1EAA58E8A887}"/>
            </c:ext>
          </c:extLst>
        </c:ser>
        <c:ser>
          <c:idx val="5"/>
          <c:order val="5"/>
          <c:tx>
            <c:strRef>
              <c:f>'PB COMMENTS'!$A$8</c:f>
              <c:strCache>
                <c:ptCount val="1"/>
                <c:pt idx="0">
                  <c:v>IDN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COMMENTS'!$H$2:$BZ$2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cat>
          <c:val>
            <c:numRef>
              <c:f>'PB COMMENTS'!$H$8:$BZ$8</c:f>
              <c:numCache>
                <c:formatCode>0.00%</c:formatCode>
                <c:ptCount val="71"/>
                <c:pt idx="0">
                  <c:v>0.17613895127591939</c:v>
                </c:pt>
                <c:pt idx="1">
                  <c:v>0.17818429041522613</c:v>
                </c:pt>
                <c:pt idx="2">
                  <c:v>0.18027768889621049</c:v>
                </c:pt>
                <c:pt idx="3">
                  <c:v>0.1824208607317625</c:v>
                </c:pt>
                <c:pt idx="4">
                  <c:v>0.18461560242129332</c:v>
                </c:pt>
                <c:pt idx="5">
                  <c:v>0.18686379797322061</c:v>
                </c:pt>
                <c:pt idx="6">
                  <c:v>0.1881637006621143</c:v>
                </c:pt>
                <c:pt idx="7">
                  <c:v>0.18948181537439765</c:v>
                </c:pt>
                <c:pt idx="8">
                  <c:v>0.19081852754389042</c:v>
                </c:pt>
                <c:pt idx="9">
                  <c:v>0.19217423355795987</c:v>
                </c:pt>
                <c:pt idx="10">
                  <c:v>0.19354934114941266</c:v>
                </c:pt>
                <c:pt idx="11">
                  <c:v>0.19486329583468953</c:v>
                </c:pt>
                <c:pt idx="12">
                  <c:v>0.19619521263346401</c:v>
                </c:pt>
                <c:pt idx="13">
                  <c:v>0.19754546240095597</c:v>
                </c:pt>
                <c:pt idx="14">
                  <c:v>0.19891442627229533</c:v>
                </c:pt>
                <c:pt idx="15">
                  <c:v>0.20030249602119987</c:v>
                </c:pt>
                <c:pt idx="16">
                  <c:v>0.19806514572395528</c:v>
                </c:pt>
                <c:pt idx="17">
                  <c:v>0.19587722507172692</c:v>
                </c:pt>
                <c:pt idx="18">
                  <c:v>0.19373711389245271</c:v>
                </c:pt>
                <c:pt idx="19">
                  <c:v>0.19164326205537921</c:v>
                </c:pt>
                <c:pt idx="20">
                  <c:v>0.1895941857266048</c:v>
                </c:pt>
                <c:pt idx="21">
                  <c:v>0.19677972582387701</c:v>
                </c:pt>
                <c:pt idx="22">
                  <c:v>0.20453137929051685</c:v>
                </c:pt>
                <c:pt idx="23">
                  <c:v>0.21291879157030608</c:v>
                </c:pt>
                <c:pt idx="24">
                  <c:v>0.22202352068449285</c:v>
                </c:pt>
                <c:pt idx="25">
                  <c:v>0.23194169800969863</c:v>
                </c:pt>
                <c:pt idx="26">
                  <c:v>0.23938226311703051</c:v>
                </c:pt>
                <c:pt idx="27">
                  <c:v>0.24731602848932965</c:v>
                </c:pt>
                <c:pt idx="28">
                  <c:v>0.25579371299349646</c:v>
                </c:pt>
                <c:pt idx="29">
                  <c:v>0.26487323666094814</c:v>
                </c:pt>
                <c:pt idx="30">
                  <c:v>0.27462104576632301</c:v>
                </c:pt>
                <c:pt idx="31">
                  <c:v>0.27930711993545837</c:v>
                </c:pt>
                <c:pt idx="32">
                  <c:v>0.28415589470606589</c:v>
                </c:pt>
                <c:pt idx="33">
                  <c:v>0.28917599322900439</c:v>
                </c:pt>
                <c:pt idx="34">
                  <c:v>0.29437665898498577</c:v>
                </c:pt>
                <c:pt idx="35">
                  <c:v>0.29976781258754254</c:v>
                </c:pt>
                <c:pt idx="36">
                  <c:v>0.3053601149441027</c:v>
                </c:pt>
                <c:pt idx="37">
                  <c:v>0.31116503762125058</c:v>
                </c:pt>
                <c:pt idx="38">
                  <c:v>0.31719494139141619</c:v>
                </c:pt>
                <c:pt idx="39">
                  <c:v>0.32346316409272918</c:v>
                </c:pt>
                <c:pt idx="40">
                  <c:v>0.3299841191162996</c:v>
                </c:pt>
                <c:pt idx="41">
                  <c:v>0.33197846688787025</c:v>
                </c:pt>
                <c:pt idx="42">
                  <c:v>0.3339970679952548</c:v>
                </c:pt>
                <c:pt idx="43">
                  <c:v>0.33604036756359362</c:v>
                </c:pt>
                <c:pt idx="44">
                  <c:v>0.33810882167767387</c:v>
                </c:pt>
                <c:pt idx="45">
                  <c:v>0.34020289772132223</c:v>
                </c:pt>
                <c:pt idx="46">
                  <c:v>0.34232307472948814</c:v>
                </c:pt>
                <c:pt idx="47">
                  <c:v>0.34446984375357526</c:v>
                </c:pt>
                <c:pt idx="48">
                  <c:v>0.34664370824060614</c:v>
                </c:pt>
                <c:pt idx="49">
                  <c:v>0.34884518442683421</c:v>
                </c:pt>
                <c:pt idx="50">
                  <c:v>0.35107480174645167</c:v>
                </c:pt>
                <c:pt idx="51">
                  <c:v>0.35955775660145128</c:v>
                </c:pt>
                <c:pt idx="52">
                  <c:v>0.36846080623526661</c:v>
                </c:pt>
                <c:pt idx="53">
                  <c:v>0.37781594900347976</c:v>
                </c:pt>
                <c:pt idx="54">
                  <c:v>0.3876585176472343</c:v>
                </c:pt>
                <c:pt idx="55">
                  <c:v>0.39802762523471519</c:v>
                </c:pt>
                <c:pt idx="56">
                  <c:v>0.39939425661627415</c:v>
                </c:pt>
                <c:pt idx="57">
                  <c:v>0.40234749681779958</c:v>
                </c:pt>
                <c:pt idx="58">
                  <c:v>0.39996766236568898</c:v>
                </c:pt>
                <c:pt idx="59">
                  <c:v>0.41484901942524344</c:v>
                </c:pt>
                <c:pt idx="60">
                  <c:v>0.42407561264328536</c:v>
                </c:pt>
                <c:pt idx="61">
                  <c:v>0.42639883486484692</c:v>
                </c:pt>
                <c:pt idx="62">
                  <c:v>0.42874596292362283</c:v>
                </c:pt>
                <c:pt idx="63">
                  <c:v>0.43782886714531527</c:v>
                </c:pt>
                <c:pt idx="64">
                  <c:v>0.43590085678628737</c:v>
                </c:pt>
                <c:pt idx="65">
                  <c:v>0.43415471839959191</c:v>
                </c:pt>
                <c:pt idx="66">
                  <c:v>0.42668560535655953</c:v>
                </c:pt>
                <c:pt idx="67">
                  <c:v>0.4354305210241925</c:v>
                </c:pt>
                <c:pt idx="68">
                  <c:v>0.44121157389119042</c:v>
                </c:pt>
                <c:pt idx="69">
                  <c:v>0.44913010157479738</c:v>
                </c:pt>
                <c:pt idx="70">
                  <c:v>0.45275110642086208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DC-47C6-AA39-1EAA58E8A887}"/>
            </c:ext>
          </c:extLst>
        </c:ser>
        <c:ser>
          <c:idx val="6"/>
          <c:order val="6"/>
          <c:tx>
            <c:strRef>
              <c:f>'PB COMMENTS'!$A$9</c:f>
              <c:strCache>
                <c:ptCount val="1"/>
                <c:pt idx="0">
                  <c:v>CAN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COMMENTS'!$H$2:$BZ$2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cat>
          <c:val>
            <c:numRef>
              <c:f>'PB COMMENTS'!$H$9:$BZ$9</c:f>
              <c:numCache>
                <c:formatCode>0.00%</c:formatCode>
                <c:ptCount val="71"/>
                <c:pt idx="0">
                  <c:v>0.14903413154538653</c:v>
                </c:pt>
                <c:pt idx="1">
                  <c:v>0.15076472741946365</c:v>
                </c:pt>
                <c:pt idx="2">
                  <c:v>0.15253598711149627</c:v>
                </c:pt>
                <c:pt idx="3">
                  <c:v>0.15434936087664194</c:v>
                </c:pt>
                <c:pt idx="4">
                  <c:v>0.15620636876329216</c:v>
                </c:pt>
                <c:pt idx="5">
                  <c:v>0.1581086048626818</c:v>
                </c:pt>
                <c:pt idx="6">
                  <c:v>0.15920847440845481</c:v>
                </c:pt>
                <c:pt idx="7">
                  <c:v>0.16032375345377295</c:v>
                </c:pt>
                <c:pt idx="8">
                  <c:v>0.16145476812067894</c:v>
                </c:pt>
                <c:pt idx="9">
                  <c:v>0.16260185379919645</c:v>
                </c:pt>
                <c:pt idx="10">
                  <c:v>0.16376535547891638</c:v>
                </c:pt>
                <c:pt idx="11">
                  <c:v>0.1648771146553604</c:v>
                </c:pt>
                <c:pt idx="12">
                  <c:v>0.16600407187838323</c:v>
                </c:pt>
                <c:pt idx="13">
                  <c:v>0.16714654093482886</c:v>
                </c:pt>
                <c:pt idx="14">
                  <c:v>0.16830484430954623</c:v>
                </c:pt>
                <c:pt idx="15">
                  <c:v>0.16947931348887244</c:v>
                </c:pt>
                <c:pt idx="16">
                  <c:v>0.16758625374202332</c:v>
                </c:pt>
                <c:pt idx="17">
                  <c:v>0.16573501724985029</c:v>
                </c:pt>
                <c:pt idx="18">
                  <c:v>0.16392423315749996</c:v>
                </c:pt>
                <c:pt idx="19">
                  <c:v>0.16215258987324913</c:v>
                </c:pt>
                <c:pt idx="20">
                  <c:v>0.16041883190025702</c:v>
                </c:pt>
                <c:pt idx="21">
                  <c:v>0.16649863832764952</c:v>
                </c:pt>
                <c:pt idx="22">
                  <c:v>0.17305744280600568</c:v>
                </c:pt>
                <c:pt idx="23">
                  <c:v>0.18015417351762081</c:v>
                </c:pt>
                <c:pt idx="24">
                  <c:v>0.18785783807710391</c:v>
                </c:pt>
                <c:pt idx="25">
                  <c:v>0.19515195193650794</c:v>
                </c:pt>
                <c:pt idx="26">
                  <c:v>0.19601354995830267</c:v>
                </c:pt>
                <c:pt idx="27">
                  <c:v>0.20522528073446331</c:v>
                </c:pt>
                <c:pt idx="28">
                  <c:v>0.20459478832053254</c:v>
                </c:pt>
                <c:pt idx="29">
                  <c:v>0.2114146145978836</c:v>
                </c:pt>
                <c:pt idx="30">
                  <c:v>0.21888448183511369</c:v>
                </c:pt>
                <c:pt idx="31">
                  <c:v>0.22204495237652838</c:v>
                </c:pt>
                <c:pt idx="32">
                  <c:v>0.22529802803856222</c:v>
                </c:pt>
                <c:pt idx="33">
                  <c:v>0.22864783947910694</c:v>
                </c:pt>
                <c:pt idx="34">
                  <c:v>0.23209876672818758</c:v>
                </c:pt>
                <c:pt idx="35">
                  <c:v>0.2356554582949093</c:v>
                </c:pt>
                <c:pt idx="36">
                  <c:v>0.23932285205851844</c:v>
                </c:pt>
                <c:pt idx="37">
                  <c:v>0.24310619814100687</c:v>
                </c:pt>
                <c:pt idx="38">
                  <c:v>0.24701108398405958</c:v>
                </c:pt>
                <c:pt idx="39">
                  <c:v>0.2510434618822418</c:v>
                </c:pt>
                <c:pt idx="40">
                  <c:v>0.25520967925776467</c:v>
                </c:pt>
                <c:pt idx="41">
                  <c:v>0.25814686792799707</c:v>
                </c:pt>
                <c:pt idx="42">
                  <c:v>0.2611524515093388</c:v>
                </c:pt>
                <c:pt idx="43">
                  <c:v>0.26422884709343081</c:v>
                </c:pt>
                <c:pt idx="44">
                  <c:v>0.26737858702367601</c:v>
                </c:pt>
                <c:pt idx="45">
                  <c:v>0.2706043258474059</c:v>
                </c:pt>
                <c:pt idx="46">
                  <c:v>0.27390884777743069</c:v>
                </c:pt>
                <c:pt idx="47">
                  <c:v>0.277295074707055</c:v>
                </c:pt>
                <c:pt idx="48">
                  <c:v>0.28076607482705418</c:v>
                </c:pt>
                <c:pt idx="49">
                  <c:v>0.2843250718980242</c:v>
                </c:pt>
                <c:pt idx="50">
                  <c:v>0.2879754552370053</c:v>
                </c:pt>
                <c:pt idx="51">
                  <c:v>0.28760939349460146</c:v>
                </c:pt>
                <c:pt idx="52">
                  <c:v>0.28724426121390434</c:v>
                </c:pt>
                <c:pt idx="53">
                  <c:v>0.28688005485942969</c:v>
                </c:pt>
                <c:pt idx="54">
                  <c:v>0.2865167709136015</c:v>
                </c:pt>
                <c:pt idx="55">
                  <c:v>0.28615440587663876</c:v>
                </c:pt>
                <c:pt idx="56">
                  <c:v>0.2887414075586387</c:v>
                </c:pt>
                <c:pt idx="57">
                  <c:v>0.29318604404227383</c:v>
                </c:pt>
                <c:pt idx="58">
                  <c:v>0.28670094206596736</c:v>
                </c:pt>
                <c:pt idx="59">
                  <c:v>0.29330980572399773</c:v>
                </c:pt>
                <c:pt idx="60">
                  <c:v>0.30200556098033865</c:v>
                </c:pt>
                <c:pt idx="61">
                  <c:v>0.29756016753380887</c:v>
                </c:pt>
                <c:pt idx="62">
                  <c:v>0.29774132046520779</c:v>
                </c:pt>
                <c:pt idx="63">
                  <c:v>0.29808013561903407</c:v>
                </c:pt>
                <c:pt idx="64">
                  <c:v>0.29583239107510079</c:v>
                </c:pt>
                <c:pt idx="65">
                  <c:v>0.30013099054066034</c:v>
                </c:pt>
                <c:pt idx="66">
                  <c:v>0.29862682948753289</c:v>
                </c:pt>
                <c:pt idx="67">
                  <c:v>0.30317396410830999</c:v>
                </c:pt>
                <c:pt idx="68">
                  <c:v>0.30150262553988616</c:v>
                </c:pt>
                <c:pt idx="69">
                  <c:v>0.30691376393311104</c:v>
                </c:pt>
                <c:pt idx="70">
                  <c:v>0.30938818331099066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DC-47C6-AA39-1EAA58E8A887}"/>
            </c:ext>
          </c:extLst>
        </c:ser>
        <c:ser>
          <c:idx val="7"/>
          <c:order val="7"/>
          <c:tx>
            <c:strRef>
              <c:f>'PB COMMENTS'!$A$10</c:f>
              <c:strCache>
                <c:ptCount val="1"/>
                <c:pt idx="0">
                  <c:v>JPN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COMMENTS'!$H$2:$BZ$2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cat>
          <c:val>
            <c:numRef>
              <c:f>'PB COMMENTS'!$H$10:$BZ$10</c:f>
              <c:numCache>
                <c:formatCode>0.00%</c:formatCode>
                <c:ptCount val="71"/>
                <c:pt idx="0">
                  <c:v>0.159243981255213</c:v>
                </c:pt>
                <c:pt idx="1">
                  <c:v>0.16109313469459113</c:v>
                </c:pt>
                <c:pt idx="2">
                  <c:v>0.16298573769949581</c:v>
                </c:pt>
                <c:pt idx="3">
                  <c:v>0.16492333987740773</c:v>
                </c:pt>
                <c:pt idx="4">
                  <c:v>0.16690756541035187</c:v>
                </c:pt>
                <c:pt idx="5">
                  <c:v>0.16894011759563393</c:v>
                </c:pt>
                <c:pt idx="6">
                  <c:v>0.17011533567161488</c:v>
                </c:pt>
                <c:pt idx="7">
                  <c:v>0.17130701890246516</c:v>
                </c:pt>
                <c:pt idx="8">
                  <c:v>0.17770674742717371</c:v>
                </c:pt>
                <c:pt idx="9">
                  <c:v>0.18195520108834246</c:v>
                </c:pt>
                <c:pt idx="10">
                  <c:v>0.18333270089011242</c:v>
                </c:pt>
                <c:pt idx="11">
                  <c:v>0.18932652053541815</c:v>
                </c:pt>
                <c:pt idx="12">
                  <c:v>0.19387366404172734</c:v>
                </c:pt>
                <c:pt idx="13">
                  <c:v>0.19387366404172734</c:v>
                </c:pt>
                <c:pt idx="14">
                  <c:v>0.19702841301282054</c:v>
                </c:pt>
                <c:pt idx="15">
                  <c:v>0.20506729360533749</c:v>
                </c:pt>
                <c:pt idx="16">
                  <c:v>0.21942538253157606</c:v>
                </c:pt>
                <c:pt idx="17">
                  <c:v>0.22422762154320991</c:v>
                </c:pt>
                <c:pt idx="18">
                  <c:v>0.22479528640787624</c:v>
                </c:pt>
                <c:pt idx="19">
                  <c:v>0.23103418420930905</c:v>
                </c:pt>
                <c:pt idx="20">
                  <c:v>0.24172632885057477</c:v>
                </c:pt>
                <c:pt idx="21">
                  <c:v>0.2471079910884354</c:v>
                </c:pt>
                <c:pt idx="22">
                  <c:v>0.25321522280735115</c:v>
                </c:pt>
                <c:pt idx="23">
                  <c:v>0.2563834594738531</c:v>
                </c:pt>
                <c:pt idx="24">
                  <c:v>0.26039336695340504</c:v>
                </c:pt>
                <c:pt idx="25">
                  <c:v>0.27321273271111113</c:v>
                </c:pt>
                <c:pt idx="26">
                  <c:v>0.2943452092744015</c:v>
                </c:pt>
                <c:pt idx="27">
                  <c:v>0.30236369397654184</c:v>
                </c:pt>
                <c:pt idx="28">
                  <c:v>0.31010758369421809</c:v>
                </c:pt>
                <c:pt idx="29">
                  <c:v>0.30831297962191362</c:v>
                </c:pt>
                <c:pt idx="30">
                  <c:v>0.32485660291869922</c:v>
                </c:pt>
                <c:pt idx="31">
                  <c:v>0.3303998857773105</c:v>
                </c:pt>
                <c:pt idx="32">
                  <c:v>0.33613563154254139</c:v>
                </c:pt>
                <c:pt idx="33">
                  <c:v>0.34207404077089548</c:v>
                </c:pt>
                <c:pt idx="34">
                  <c:v>0.3482260478237027</c:v>
                </c:pt>
                <c:pt idx="35">
                  <c:v>0.35460338806087349</c:v>
                </c:pt>
                <c:pt idx="36">
                  <c:v>0.36121867255582885</c:v>
                </c:pt>
                <c:pt idx="37">
                  <c:v>0.36808547133245501</c:v>
                </c:pt>
                <c:pt idx="38">
                  <c:v>0.3752184062800899</c:v>
                </c:pt>
                <c:pt idx="39">
                  <c:v>0.38263325508530166</c:v>
                </c:pt>
                <c:pt idx="40">
                  <c:v>0.39034706773513494</c:v>
                </c:pt>
                <c:pt idx="41">
                  <c:v>0.39270623522101733</c:v>
                </c:pt>
                <c:pt idx="42">
                  <c:v>0.39509409262853312</c:v>
                </c:pt>
                <c:pt idx="43">
                  <c:v>0.39751116650815344</c:v>
                </c:pt>
                <c:pt idx="44">
                  <c:v>0.39995799637480939</c:v>
                </c:pt>
                <c:pt idx="45">
                  <c:v>0.40243513510936901</c:v>
                </c:pt>
                <c:pt idx="46">
                  <c:v>0.40494314937512621</c:v>
                </c:pt>
                <c:pt idx="47">
                  <c:v>0.407482620049961</c:v>
                </c:pt>
                <c:pt idx="48">
                  <c:v>0.4100541426748634</c:v>
                </c:pt>
                <c:pt idx="49">
                  <c:v>0.41265832791954787</c:v>
                </c:pt>
                <c:pt idx="50">
                  <c:v>0.41529580206592459</c:v>
                </c:pt>
                <c:pt idx="51">
                  <c:v>0.42533051695537533</c:v>
                </c:pt>
                <c:pt idx="52">
                  <c:v>0.43586217322952275</c:v>
                </c:pt>
                <c:pt idx="53">
                  <c:v>0.44692862260167737</c:v>
                </c:pt>
                <c:pt idx="54">
                  <c:v>0.45857166111928949</c:v>
                </c:pt>
                <c:pt idx="55">
                  <c:v>0.47083755668008992</c:v>
                </c:pt>
                <c:pt idx="56">
                  <c:v>0.4724541816070561</c:v>
                </c:pt>
                <c:pt idx="57">
                  <c:v>0.47594764867471417</c:v>
                </c:pt>
                <c:pt idx="58">
                  <c:v>0.47313247865209557</c:v>
                </c:pt>
                <c:pt idx="59">
                  <c:v>0.49073603517376363</c:v>
                </c:pt>
                <c:pt idx="60">
                  <c:v>0.50165041983413028</c:v>
                </c:pt>
                <c:pt idx="61">
                  <c:v>0.50439862173036776</c:v>
                </c:pt>
                <c:pt idx="62">
                  <c:v>0.50717510248282205</c:v>
                </c:pt>
                <c:pt idx="63">
                  <c:v>0.51791951357433641</c:v>
                </c:pt>
                <c:pt idx="64">
                  <c:v>0.51563881839353509</c:v>
                </c:pt>
                <c:pt idx="65">
                  <c:v>0.51357326444829776</c:v>
                </c:pt>
                <c:pt idx="66">
                  <c:v>0.50473785023885698</c:v>
                </c:pt>
                <c:pt idx="67">
                  <c:v>0.51508244560178873</c:v>
                </c:pt>
                <c:pt idx="68">
                  <c:v>0.52192100813957898</c:v>
                </c:pt>
                <c:pt idx="69">
                  <c:v>0.53128804698482146</c:v>
                </c:pt>
                <c:pt idx="70">
                  <c:v>0.53557143076614178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DC-47C6-AA39-1EAA58E8A887}"/>
            </c:ext>
          </c:extLst>
        </c:ser>
        <c:ser>
          <c:idx val="8"/>
          <c:order val="8"/>
          <c:tx>
            <c:strRef>
              <c:f>'PB COMMENTS'!$A$11</c:f>
              <c:strCache>
                <c:ptCount val="1"/>
                <c:pt idx="0">
                  <c:v>FRA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COMMENTS'!$H$2:$BZ$2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cat>
          <c:val>
            <c:numRef>
              <c:f>'PB COMMENTS'!$H$11:$BZ$11</c:f>
              <c:numCache>
                <c:formatCode>0.00%</c:formatCode>
                <c:ptCount val="71"/>
                <c:pt idx="0">
                  <c:v>0.17065774696888783</c:v>
                </c:pt>
                <c:pt idx="1">
                  <c:v>0.17263943793941366</c:v>
                </c:pt>
                <c:pt idx="2">
                  <c:v>0.17466769271034874</c:v>
                </c:pt>
                <c:pt idx="3">
                  <c:v>0.176744171956836</c:v>
                </c:pt>
                <c:pt idx="4">
                  <c:v>0.1788706162736714</c:v>
                </c:pt>
                <c:pt idx="5">
                  <c:v>0.18104885104149604</c:v>
                </c:pt>
                <c:pt idx="6">
                  <c:v>0.18230830252884989</c:v>
                </c:pt>
                <c:pt idx="7">
                  <c:v>0.18358539930622561</c:v>
                </c:pt>
                <c:pt idx="8">
                  <c:v>0.19732030695802469</c:v>
                </c:pt>
                <c:pt idx="9">
                  <c:v>0.19894131022653724</c:v>
                </c:pt>
                <c:pt idx="10">
                  <c:v>0.20746293955867084</c:v>
                </c:pt>
                <c:pt idx="11">
                  <c:v>0.2114146145978836</c:v>
                </c:pt>
                <c:pt idx="12">
                  <c:v>0.21327655275687221</c:v>
                </c:pt>
                <c:pt idx="13">
                  <c:v>0.22051524370309056</c:v>
                </c:pt>
                <c:pt idx="14">
                  <c:v>0.22632320679127726</c:v>
                </c:pt>
                <c:pt idx="15">
                  <c:v>0.23449156196596246</c:v>
                </c:pt>
                <c:pt idx="16">
                  <c:v>0.25787261799935468</c:v>
                </c:pt>
                <c:pt idx="17">
                  <c:v>0.24988969455284554</c:v>
                </c:pt>
                <c:pt idx="18">
                  <c:v>0.24438753614067282</c:v>
                </c:pt>
                <c:pt idx="19">
                  <c:v>0.25059493357792412</c:v>
                </c:pt>
                <c:pt idx="20">
                  <c:v>0.25249517951974726</c:v>
                </c:pt>
                <c:pt idx="21">
                  <c:v>0.24756729962205701</c:v>
                </c:pt>
                <c:pt idx="22">
                  <c:v>0.25154146779351594</c:v>
                </c:pt>
                <c:pt idx="23">
                  <c:v>0.25321522280735115</c:v>
                </c:pt>
                <c:pt idx="24">
                  <c:v>0.25249517951974726</c:v>
                </c:pt>
                <c:pt idx="25">
                  <c:v>0.26400635717872478</c:v>
                </c:pt>
                <c:pt idx="26">
                  <c:v>0.27349323859685148</c:v>
                </c:pt>
                <c:pt idx="27">
                  <c:v>0.27922684946890292</c:v>
                </c:pt>
                <c:pt idx="28">
                  <c:v>0.2892317202967789</c:v>
                </c:pt>
                <c:pt idx="29">
                  <c:v>0.29402032493745406</c:v>
                </c:pt>
                <c:pt idx="30">
                  <c:v>0.305835148557214</c:v>
                </c:pt>
                <c:pt idx="31">
                  <c:v>0.30591075855678984</c:v>
                </c:pt>
                <c:pt idx="32">
                  <c:v>0.30598640595092785</c:v>
                </c:pt>
                <c:pt idx="33">
                  <c:v>0.30606209076737634</c:v>
                </c:pt>
                <c:pt idx="34">
                  <c:v>0.30613781303391102</c:v>
                </c:pt>
                <c:pt idx="35">
                  <c:v>0.30621357277833516</c:v>
                </c:pt>
                <c:pt idx="36">
                  <c:v>0.30628937002847956</c:v>
                </c:pt>
                <c:pt idx="37">
                  <c:v>0.30636520481220259</c:v>
                </c:pt>
                <c:pt idx="38">
                  <c:v>0.30644107715739016</c:v>
                </c:pt>
                <c:pt idx="39">
                  <c:v>0.30651698709195579</c:v>
                </c:pt>
                <c:pt idx="40">
                  <c:v>0.30659293464384085</c:v>
                </c:pt>
                <c:pt idx="41">
                  <c:v>0.30647128017320274</c:v>
                </c:pt>
                <c:pt idx="42">
                  <c:v>0.30634972220798534</c:v>
                </c:pt>
                <c:pt idx="43">
                  <c:v>0.30622826063340114</c:v>
                </c:pt>
                <c:pt idx="44">
                  <c:v>0.30610689533484475</c:v>
                </c:pt>
                <c:pt idx="45">
                  <c:v>0.30598562619789227</c:v>
                </c:pt>
                <c:pt idx="46">
                  <c:v>0.30586445310830107</c:v>
                </c:pt>
                <c:pt idx="47">
                  <c:v>0.30574337595200946</c:v>
                </c:pt>
                <c:pt idx="48">
                  <c:v>0.30562239461513629</c:v>
                </c:pt>
                <c:pt idx="49">
                  <c:v>0.30550150898398049</c:v>
                </c:pt>
                <c:pt idx="50">
                  <c:v>0.30538071894502095</c:v>
                </c:pt>
                <c:pt idx="51">
                  <c:v>0.30411648615297804</c:v>
                </c:pt>
                <c:pt idx="52">
                  <c:v>0.30286267769398501</c:v>
                </c:pt>
                <c:pt idx="53">
                  <c:v>0.30161916516540543</c:v>
                </c:pt>
                <c:pt idx="54">
                  <c:v>0.30038582226479438</c:v>
                </c:pt>
                <c:pt idx="55">
                  <c:v>0.29916252474713362</c:v>
                </c:pt>
                <c:pt idx="56">
                  <c:v>0.29952731185757087</c:v>
                </c:pt>
                <c:pt idx="57">
                  <c:v>0.29742360093017545</c:v>
                </c:pt>
                <c:pt idx="58">
                  <c:v>0.29510297614911835</c:v>
                </c:pt>
                <c:pt idx="59">
                  <c:v>0.29356897911030272</c:v>
                </c:pt>
                <c:pt idx="60">
                  <c:v>0.29047061432378735</c:v>
                </c:pt>
                <c:pt idx="61">
                  <c:v>0.29609522973779084</c:v>
                </c:pt>
                <c:pt idx="62">
                  <c:v>0.29059110787288062</c:v>
                </c:pt>
                <c:pt idx="63">
                  <c:v>0.28690300335116847</c:v>
                </c:pt>
                <c:pt idx="64">
                  <c:v>0.28769147967052394</c:v>
                </c:pt>
                <c:pt idx="65">
                  <c:v>0.28665818899887641</c:v>
                </c:pt>
                <c:pt idx="66">
                  <c:v>0.28568086600531017</c:v>
                </c:pt>
                <c:pt idx="67">
                  <c:v>0.28568217244998795</c:v>
                </c:pt>
                <c:pt idx="68">
                  <c:v>0.28950799997764626</c:v>
                </c:pt>
                <c:pt idx="69">
                  <c:v>0.2947038680103693</c:v>
                </c:pt>
                <c:pt idx="70">
                  <c:v>0.29707984800030512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DC-47C6-AA39-1EAA58E8A887}"/>
            </c:ext>
          </c:extLst>
        </c:ser>
        <c:ser>
          <c:idx val="9"/>
          <c:order val="9"/>
          <c:tx>
            <c:strRef>
              <c:f>'PB COMMENTS'!$A$12</c:f>
              <c:strCache>
                <c:ptCount val="1"/>
                <c:pt idx="0">
                  <c:v>DEU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COMMENTS'!$H$2:$BZ$2</c:f>
              <c:numCache>
                <c:formatCode>General</c:formatCode>
                <c:ptCount val="7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</c:numCache>
            </c:numRef>
          </c:cat>
          <c:val>
            <c:numRef>
              <c:f>'PB COMMENTS'!$H$12:$BZ$12</c:f>
              <c:numCache>
                <c:formatCode>0.00%</c:formatCode>
                <c:ptCount val="71"/>
                <c:pt idx="0">
                  <c:v>0.19757168196946243</c:v>
                </c:pt>
                <c:pt idx="1">
                  <c:v>0.19986589963695489</c:v>
                </c:pt>
                <c:pt idx="2">
                  <c:v>0.20221402454586562</c:v>
                </c:pt>
                <c:pt idx="3">
                  <c:v>0.20461797927156561</c:v>
                </c:pt>
                <c:pt idx="4">
                  <c:v>0.20707977891297399</c:v>
                </c:pt>
                <c:pt idx="5">
                  <c:v>0.20960153672618329</c:v>
                </c:pt>
                <c:pt idx="6">
                  <c:v>0.21105961263035419</c:v>
                </c:pt>
                <c:pt idx="7">
                  <c:v>0.21253811661171698</c:v>
                </c:pt>
                <c:pt idx="8">
                  <c:v>0.21403748100399178</c:v>
                </c:pt>
                <c:pt idx="9">
                  <c:v>0.21555815042728266</c:v>
                </c:pt>
                <c:pt idx="10">
                  <c:v>0.21710058222765555</c:v>
                </c:pt>
                <c:pt idx="11">
                  <c:v>0.22460574569421021</c:v>
                </c:pt>
                <c:pt idx="12">
                  <c:v>0.23103418420930905</c:v>
                </c:pt>
                <c:pt idx="13">
                  <c:v>0.23826691806201553</c:v>
                </c:pt>
                <c:pt idx="14">
                  <c:v>0.24438753614067282</c:v>
                </c:pt>
                <c:pt idx="15">
                  <c:v>0.25515556934227335</c:v>
                </c:pt>
                <c:pt idx="16">
                  <c:v>0.27864269288005578</c:v>
                </c:pt>
                <c:pt idx="17">
                  <c:v>0.27981346049719885</c:v>
                </c:pt>
                <c:pt idx="18">
                  <c:v>0.28248400253799932</c:v>
                </c:pt>
                <c:pt idx="19">
                  <c:v>0.28459659657407416</c:v>
                </c:pt>
                <c:pt idx="20">
                  <c:v>0.29930608358801503</c:v>
                </c:pt>
                <c:pt idx="21">
                  <c:v>0.29930608358801503</c:v>
                </c:pt>
                <c:pt idx="22">
                  <c:v>0.29930608358801503</c:v>
                </c:pt>
                <c:pt idx="23">
                  <c:v>0.27951984721231204</c:v>
                </c:pt>
                <c:pt idx="24">
                  <c:v>0.29730180177827387</c:v>
                </c:pt>
                <c:pt idx="25">
                  <c:v>0.30167883849754629</c:v>
                </c:pt>
                <c:pt idx="26">
                  <c:v>0.31083128867366788</c:v>
                </c:pt>
                <c:pt idx="27">
                  <c:v>0.29730180177827387</c:v>
                </c:pt>
                <c:pt idx="28">
                  <c:v>0.30305166597648847</c:v>
                </c:pt>
                <c:pt idx="29">
                  <c:v>0.31413020565251576</c:v>
                </c:pt>
                <c:pt idx="30">
                  <c:v>0.32485660291869922</c:v>
                </c:pt>
                <c:pt idx="31">
                  <c:v>0.32180134021185081</c:v>
                </c:pt>
                <c:pt idx="32">
                  <c:v>0.31880301128011934</c:v>
                </c:pt>
                <c:pt idx="33">
                  <c:v>0.31586003940220853</c:v>
                </c:pt>
                <c:pt idx="34">
                  <c:v>0.31297090554514362</c:v>
                </c:pt>
                <c:pt idx="35">
                  <c:v>0.31013414574984455</c:v>
                </c:pt>
                <c:pt idx="36">
                  <c:v>0.3073483486576043</c:v>
                </c:pt>
                <c:pt idx="37">
                  <c:v>0.304612153168692</c:v>
                </c:pt>
                <c:pt idx="38">
                  <c:v>0.30192424622491926</c:v>
                </c:pt>
                <c:pt idx="39">
                  <c:v>0.29928336070857958</c:v>
                </c:pt>
                <c:pt idx="40">
                  <c:v>0.2966882734506982</c:v>
                </c:pt>
                <c:pt idx="41">
                  <c:v>0.29918932447633512</c:v>
                </c:pt>
                <c:pt idx="42">
                  <c:v>0.30173290118463952</c:v>
                </c:pt>
                <c:pt idx="43">
                  <c:v>0.30432009747973865</c:v>
                </c:pt>
                <c:pt idx="44">
                  <c:v>0.30695204510878621</c:v>
                </c:pt>
                <c:pt idx="45">
                  <c:v>0.30962991531268785</c:v>
                </c:pt>
                <c:pt idx="46">
                  <c:v>0.31235492056399322</c:v>
                </c:pt>
                <c:pt idx="47">
                  <c:v>0.31512831639737277</c:v>
                </c:pt>
                <c:pt idx="48">
                  <c:v>0.31795140333848426</c:v>
                </c:pt>
                <c:pt idx="49">
                  <c:v>0.32082552893745592</c:v>
                </c:pt>
                <c:pt idx="50">
                  <c:v>0.32375208991366544</c:v>
                </c:pt>
                <c:pt idx="51">
                  <c:v>0.31921295814432765</c:v>
                </c:pt>
                <c:pt idx="52">
                  <c:v>0.31479934735062726</c:v>
                </c:pt>
                <c:pt idx="53">
                  <c:v>0.31050612197708682</c:v>
                </c:pt>
                <c:pt idx="54">
                  <c:v>0.30632842285319017</c:v>
                </c:pt>
                <c:pt idx="55">
                  <c:v>0.30226164884713885</c:v>
                </c:pt>
                <c:pt idx="56">
                  <c:v>0.3070512369215595</c:v>
                </c:pt>
                <c:pt idx="57">
                  <c:v>0.30601633723405369</c:v>
                </c:pt>
                <c:pt idx="58">
                  <c:v>0.3037657713716248</c:v>
                </c:pt>
                <c:pt idx="59">
                  <c:v>0.3016893882867599</c:v>
                </c:pt>
                <c:pt idx="60">
                  <c:v>0.29789242008452677</c:v>
                </c:pt>
                <c:pt idx="61">
                  <c:v>0.29893545007178179</c:v>
                </c:pt>
                <c:pt idx="62">
                  <c:v>0.29828513216021862</c:v>
                </c:pt>
                <c:pt idx="63">
                  <c:v>0.29677025810785823</c:v>
                </c:pt>
                <c:pt idx="64">
                  <c:v>0.29737537892782356</c:v>
                </c:pt>
                <c:pt idx="65">
                  <c:v>0.29923854768058095</c:v>
                </c:pt>
                <c:pt idx="66">
                  <c:v>0.29800569177581254</c:v>
                </c:pt>
                <c:pt idx="67">
                  <c:v>0.2965704648457555</c:v>
                </c:pt>
                <c:pt idx="68">
                  <c:v>0.29815176825571926</c:v>
                </c:pt>
                <c:pt idx="69">
                  <c:v>0.30350276802670789</c:v>
                </c:pt>
                <c:pt idx="70">
                  <c:v>0.30594968705966819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DDC-47C6-AA39-1EAA58E8A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764064"/>
        <c:axId val="442766360"/>
      </c:lineChart>
      <c:catAx>
        <c:axId val="44276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66360"/>
        <c:crosses val="autoZero"/>
        <c:auto val="1"/>
        <c:lblAlgn val="ctr"/>
        <c:lblOffset val="100"/>
        <c:noMultiLvlLbl val="0"/>
      </c:catAx>
      <c:valAx>
        <c:axId val="44276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6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276932689418761"/>
          <c:y val="0.13040850754995573"/>
          <c:w val="0.13066467063004289"/>
          <c:h val="0.721449063678080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538165</xdr:colOff>
      <xdr:row>13</xdr:row>
      <xdr:rowOff>59531</xdr:rowOff>
    </xdr:from>
    <xdr:to>
      <xdr:col>25</xdr:col>
      <xdr:colOff>157840</xdr:colOff>
      <xdr:row>31</xdr:row>
      <xdr:rowOff>119062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2165" y="2536031"/>
          <a:ext cx="4477425" cy="3488531"/>
        </a:xfrm>
        <a:prstGeom prst="rect">
          <a:avLst/>
        </a:prstGeom>
      </xdr:spPr>
    </xdr:pic>
    <xdr:clientData/>
  </xdr:twoCellAnchor>
  <xdr:twoCellAnchor editAs="oneCell">
    <xdr:from>
      <xdr:col>17</xdr:col>
      <xdr:colOff>273843</xdr:colOff>
      <xdr:row>25</xdr:row>
      <xdr:rowOff>115557</xdr:rowOff>
    </xdr:from>
    <xdr:to>
      <xdr:col>25</xdr:col>
      <xdr:colOff>488156</xdr:colOff>
      <xdr:row>47</xdr:row>
      <xdr:rowOff>115882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23093" y="4878057"/>
          <a:ext cx="5072063" cy="4191325"/>
        </a:xfrm>
        <a:prstGeom prst="rect">
          <a:avLst/>
        </a:prstGeom>
      </xdr:spPr>
    </xdr:pic>
    <xdr:clientData/>
  </xdr:twoCellAnchor>
  <xdr:twoCellAnchor editAs="oneCell">
    <xdr:from>
      <xdr:col>5</xdr:col>
      <xdr:colOff>459583</xdr:colOff>
      <xdr:row>3</xdr:row>
      <xdr:rowOff>107157</xdr:rowOff>
    </xdr:from>
    <xdr:to>
      <xdr:col>12</xdr:col>
      <xdr:colOff>404813</xdr:colOff>
      <xdr:row>19</xdr:row>
      <xdr:rowOff>23277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958" y="678657"/>
          <a:ext cx="4195761" cy="296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83342</xdr:rowOff>
    </xdr:from>
    <xdr:to>
      <xdr:col>6</xdr:col>
      <xdr:colOff>490444</xdr:colOff>
      <xdr:row>79</xdr:row>
      <xdr:rowOff>186477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036842"/>
          <a:ext cx="6860288" cy="6199135"/>
        </a:xfrm>
        <a:prstGeom prst="rect">
          <a:avLst/>
        </a:prstGeom>
      </xdr:spPr>
    </xdr:pic>
    <xdr:clientData/>
  </xdr:twoCellAnchor>
  <xdr:twoCellAnchor editAs="oneCell">
    <xdr:from>
      <xdr:col>17</xdr:col>
      <xdr:colOff>464345</xdr:colOff>
      <xdr:row>0</xdr:row>
      <xdr:rowOff>1</xdr:rowOff>
    </xdr:from>
    <xdr:to>
      <xdr:col>25</xdr:col>
      <xdr:colOff>83344</xdr:colOff>
      <xdr:row>10</xdr:row>
      <xdr:rowOff>121561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18345" y="1"/>
          <a:ext cx="4476749" cy="2026560"/>
        </a:xfrm>
        <a:prstGeom prst="rect">
          <a:avLst/>
        </a:prstGeom>
      </xdr:spPr>
    </xdr:pic>
    <xdr:clientData/>
  </xdr:twoCellAnchor>
  <xdr:twoCellAnchor editAs="oneCell">
    <xdr:from>
      <xdr:col>5</xdr:col>
      <xdr:colOff>464343</xdr:colOff>
      <xdr:row>20</xdr:row>
      <xdr:rowOff>147635</xdr:rowOff>
    </xdr:from>
    <xdr:to>
      <xdr:col>14</xdr:col>
      <xdr:colOff>582235</xdr:colOff>
      <xdr:row>46</xdr:row>
      <xdr:rowOff>23812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31718" y="3957635"/>
          <a:ext cx="5582861" cy="48291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76200</xdr:rowOff>
    </xdr:from>
    <xdr:to>
      <xdr:col>11</xdr:col>
      <xdr:colOff>246786</xdr:colOff>
      <xdr:row>33</xdr:row>
      <xdr:rowOff>37367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57200"/>
          <a:ext cx="6914286" cy="58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66675</xdr:rowOff>
    </xdr:from>
    <xdr:to>
      <xdr:col>11</xdr:col>
      <xdr:colOff>208687</xdr:colOff>
      <xdr:row>10</xdr:row>
      <xdr:rowOff>190294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447675"/>
          <a:ext cx="6904762" cy="1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11</xdr:col>
      <xdr:colOff>122971</xdr:colOff>
      <xdr:row>40</xdr:row>
      <xdr:rowOff>85048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0"/>
          <a:ext cx="6828571" cy="5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13</xdr:row>
      <xdr:rowOff>28575</xdr:rowOff>
    </xdr:from>
    <xdr:to>
      <xdr:col>21</xdr:col>
      <xdr:colOff>123082</xdr:colOff>
      <xdr:row>33</xdr:row>
      <xdr:rowOff>104289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1825" y="2505075"/>
          <a:ext cx="5942857" cy="3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19050</xdr:rowOff>
    </xdr:from>
    <xdr:to>
      <xdr:col>10</xdr:col>
      <xdr:colOff>8767</xdr:colOff>
      <xdr:row>43</xdr:row>
      <xdr:rowOff>189502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00050"/>
          <a:ext cx="6066667" cy="79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3</xdr:row>
      <xdr:rowOff>38100</xdr:rowOff>
    </xdr:from>
    <xdr:to>
      <xdr:col>13</xdr:col>
      <xdr:colOff>285261</xdr:colOff>
      <xdr:row>19</xdr:row>
      <xdr:rowOff>47243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5775" y="419100"/>
          <a:ext cx="3914286" cy="3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2</xdr:row>
      <xdr:rowOff>180975</xdr:rowOff>
    </xdr:from>
    <xdr:to>
      <xdr:col>15</xdr:col>
      <xdr:colOff>37431</xdr:colOff>
      <xdr:row>41</xdr:row>
      <xdr:rowOff>122903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29050" y="561975"/>
          <a:ext cx="5352381" cy="73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11</xdr:row>
      <xdr:rowOff>161925</xdr:rowOff>
    </xdr:from>
    <xdr:to>
      <xdr:col>6</xdr:col>
      <xdr:colOff>1161015</xdr:colOff>
      <xdr:row>36</xdr:row>
      <xdr:rowOff>151806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2257425"/>
          <a:ext cx="8276190" cy="47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352425</xdr:colOff>
      <xdr:row>2</xdr:row>
      <xdr:rowOff>38100</xdr:rowOff>
    </xdr:from>
    <xdr:to>
      <xdr:col>15</xdr:col>
      <xdr:colOff>361339</xdr:colOff>
      <xdr:row>21</xdr:row>
      <xdr:rowOff>37648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9625" y="419100"/>
          <a:ext cx="4885714" cy="36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28575</xdr:rowOff>
    </xdr:from>
    <xdr:to>
      <xdr:col>10</xdr:col>
      <xdr:colOff>94476</xdr:colOff>
      <xdr:row>24</xdr:row>
      <xdr:rowOff>37575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9575"/>
          <a:ext cx="6190476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24</xdr:row>
      <xdr:rowOff>161925</xdr:rowOff>
    </xdr:from>
    <xdr:to>
      <xdr:col>10</xdr:col>
      <xdr:colOff>218288</xdr:colOff>
      <xdr:row>45</xdr:row>
      <xdr:rowOff>161425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4733925"/>
          <a:ext cx="6295238" cy="40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390525</xdr:colOff>
      <xdr:row>2</xdr:row>
      <xdr:rowOff>66675</xdr:rowOff>
    </xdr:from>
    <xdr:to>
      <xdr:col>10</xdr:col>
      <xdr:colOff>199439</xdr:colOff>
      <xdr:row>22</xdr:row>
      <xdr:rowOff>170961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447675"/>
          <a:ext cx="4685714" cy="39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38</xdr:row>
      <xdr:rowOff>0</xdr:rowOff>
    </xdr:from>
    <xdr:to>
      <xdr:col>34</xdr:col>
      <xdr:colOff>294512</xdr:colOff>
      <xdr:row>54</xdr:row>
      <xdr:rowOff>113905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83313" y="7239000"/>
          <a:ext cx="6104762" cy="31619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3</xdr:row>
      <xdr:rowOff>142875</xdr:rowOff>
    </xdr:from>
    <xdr:to>
      <xdr:col>20</xdr:col>
      <xdr:colOff>370544</xdr:colOff>
      <xdr:row>28</xdr:row>
      <xdr:rowOff>18470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4925" y="714375"/>
          <a:ext cx="7447619" cy="46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504825</xdr:colOff>
      <xdr:row>3</xdr:row>
      <xdr:rowOff>142875</xdr:rowOff>
    </xdr:from>
    <xdr:to>
      <xdr:col>28</xdr:col>
      <xdr:colOff>313739</xdr:colOff>
      <xdr:row>16</xdr:row>
      <xdr:rowOff>66375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96825" y="714375"/>
          <a:ext cx="4685714" cy="24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66675</xdr:rowOff>
    </xdr:from>
    <xdr:to>
      <xdr:col>9</xdr:col>
      <xdr:colOff>228600</xdr:colOff>
      <xdr:row>23</xdr:row>
      <xdr:rowOff>161925</xdr:rowOff>
    </xdr:to>
    <xdr:pic>
      <xdr:nvPicPr>
        <xdr:cNvPr id="2" name="Picture 1" descr="http://www.cementplantsmanufacturers.com/images/cement-plant-process-large.jp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75"/>
          <a:ext cx="5715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47009</xdr:colOff>
      <xdr:row>21</xdr:row>
      <xdr:rowOff>190000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4923809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18</xdr:col>
      <xdr:colOff>141486</xdr:colOff>
      <xdr:row>54</xdr:row>
      <xdr:rowOff>142190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11114286" cy="54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494383</xdr:colOff>
      <xdr:row>12</xdr:row>
      <xdr:rowOff>133095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7333333" cy="203809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38100</xdr:rowOff>
    </xdr:from>
    <xdr:to>
      <xdr:col>13</xdr:col>
      <xdr:colOff>294479</xdr:colOff>
      <xdr:row>29</xdr:row>
      <xdr:rowOff>161243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8275" y="238125"/>
          <a:ext cx="6371429" cy="5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31</xdr:row>
      <xdr:rowOff>104775</xdr:rowOff>
    </xdr:from>
    <xdr:to>
      <xdr:col>11</xdr:col>
      <xdr:colOff>8912</xdr:colOff>
      <xdr:row>52</xdr:row>
      <xdr:rowOff>113799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0175" y="6019800"/>
          <a:ext cx="4904762" cy="4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1</xdr:row>
      <xdr:rowOff>38100</xdr:rowOff>
    </xdr:from>
    <xdr:to>
      <xdr:col>22</xdr:col>
      <xdr:colOff>456612</xdr:colOff>
      <xdr:row>18</xdr:row>
      <xdr:rowOff>180552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63475" y="238125"/>
          <a:ext cx="4704762" cy="33809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182561</xdr:colOff>
      <xdr:row>21</xdr:row>
      <xdr:rowOff>71437</xdr:rowOff>
    </xdr:from>
    <xdr:to>
      <xdr:col>7</xdr:col>
      <xdr:colOff>67468</xdr:colOff>
      <xdr:row>40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dor/Downloads/Energ&#237;a%20inputs%20v3.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6.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6.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GNR/Reports/31x_32x_33(globaux%202010)/index_31x_32x_3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Buidings"/>
      <sheetName val="Greenhouses"/>
      <sheetName val="Transport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</sheetNames>
    <sheetDataSet>
      <sheetData sheetId="0" refreshError="1"/>
      <sheetData sheetId="1" refreshError="1">
        <row r="2">
          <cell r="F2">
            <v>1.055056</v>
          </cell>
        </row>
        <row r="9">
          <cell r="L9">
            <v>0.79960317460317454</v>
          </cell>
          <cell r="N9">
            <v>40.299999999999997</v>
          </cell>
        </row>
        <row r="10">
          <cell r="N10">
            <v>36.840910000000001</v>
          </cell>
        </row>
        <row r="11">
          <cell r="M11">
            <v>22.4</v>
          </cell>
        </row>
        <row r="15">
          <cell r="F15">
            <v>3.5999999997119998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Not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GH-building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  <sheetName val="Template"/>
    </sheetNames>
    <sheetDataSet>
      <sheetData sheetId="0"/>
      <sheetData sheetId="1">
        <row r="5">
          <cell r="W5">
            <v>70.142337662337667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Not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GH-building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  <sheetName val="Template"/>
    </sheetNames>
    <sheetDataSet>
      <sheetData sheetId="0" refreshError="1"/>
      <sheetData sheetId="1">
        <row r="3">
          <cell r="M3">
            <v>46.2</v>
          </cell>
        </row>
        <row r="4">
          <cell r="M4">
            <v>47.1</v>
          </cell>
        </row>
        <row r="5">
          <cell r="M5">
            <v>45.7</v>
          </cell>
        </row>
        <row r="9">
          <cell r="M9">
            <v>50.4</v>
          </cell>
        </row>
      </sheetData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Buidings"/>
      <sheetName val="Greenhouse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</sheetNames>
    <sheetDataSet>
      <sheetData sheetId="0"/>
      <sheetData sheetId="1">
        <row r="5">
          <cell r="N5">
            <v>38.566230000000004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_me"/>
      <sheetName val="Index"/>
      <sheetName val="33"/>
      <sheetName val="Graph 33"/>
      <sheetName val="Configuration"/>
      <sheetName val="MD"/>
      <sheetName val="Configurations save"/>
    </sheetNames>
    <sheetDataSet>
      <sheetData sheetId="0"/>
      <sheetData sheetId="1"/>
      <sheetData sheetId="2"/>
      <sheetData sheetId="3"/>
      <sheetData sheetId="4"/>
      <sheetData sheetId="5">
        <row r="2">
          <cell r="D2" t="str">
            <v>All GNR Participants</v>
          </cell>
        </row>
        <row r="3">
          <cell r="D3" t="str">
            <v>AALBORG PORTLAND</v>
          </cell>
        </row>
        <row r="4">
          <cell r="D4" t="str">
            <v>ASH GROVE CEMENT</v>
          </cell>
        </row>
        <row r="5">
          <cell r="D5" t="str">
            <v>BIO BIO</v>
          </cell>
        </row>
        <row r="6">
          <cell r="D6" t="str">
            <v>BUZZI UNICEM</v>
          </cell>
        </row>
        <row r="7">
          <cell r="D7" t="str">
            <v>CALME</v>
          </cell>
        </row>
        <row r="8">
          <cell r="D8" t="str">
            <v>CEMENT HRANICE</v>
          </cell>
        </row>
        <row r="9">
          <cell r="D9" t="str">
            <v>CEMENTERIA DI MONSELICE</v>
          </cell>
        </row>
        <row r="10">
          <cell r="D10" t="str">
            <v>CEMENTI DELLA LUCANIA</v>
          </cell>
        </row>
        <row r="11">
          <cell r="D11" t="str">
            <v>CEMENTI MOCCIA</v>
          </cell>
        </row>
        <row r="12">
          <cell r="D12" t="str">
            <v>CEMENTIR</v>
          </cell>
        </row>
        <row r="13">
          <cell r="D13" t="str">
            <v>CEMENTIROSSI</v>
          </cell>
        </row>
        <row r="14">
          <cell r="D14" t="str">
            <v>CEMENTIZILLO</v>
          </cell>
        </row>
        <row r="15">
          <cell r="D15" t="str">
            <v>CEMENTOS DEL NORTE</v>
          </cell>
        </row>
        <row r="16">
          <cell r="D16" t="str">
            <v>CEMENTOS MOLINS</v>
          </cell>
        </row>
        <row r="17">
          <cell r="D17" t="str">
            <v>CEMENTOS PROGRESO</v>
          </cell>
        </row>
        <row r="18">
          <cell r="D18" t="str">
            <v>CEMENTOWNIA ODRA</v>
          </cell>
        </row>
        <row r="19">
          <cell r="D19" t="str">
            <v>CEMENTOWNIA WARTA</v>
          </cell>
        </row>
        <row r="20">
          <cell r="D20" t="str">
            <v>CEMEX</v>
          </cell>
        </row>
        <row r="21">
          <cell r="D21" t="str">
            <v>CHIMBORAZO</v>
          </cell>
        </row>
        <row r="22">
          <cell r="D22" t="str">
            <v>CIMALUX</v>
          </cell>
        </row>
        <row r="23">
          <cell r="D23" t="str">
            <v>CIMENTOS LIZ</v>
          </cell>
        </row>
        <row r="24">
          <cell r="D24" t="str">
            <v>CIMPOR</v>
          </cell>
        </row>
        <row r="25">
          <cell r="D25" t="str">
            <v>COLACEM</v>
          </cell>
        </row>
        <row r="26">
          <cell r="D26" t="str">
            <v>COMODORO RIVADAVIA</v>
          </cell>
        </row>
        <row r="27">
          <cell r="D27" t="str">
            <v>CRH</v>
          </cell>
        </row>
        <row r="28">
          <cell r="D28" t="str">
            <v>DYCKERHOFF POLSKA</v>
          </cell>
        </row>
        <row r="29">
          <cell r="D29" t="str">
            <v>GMUNDNER</v>
          </cell>
        </row>
        <row r="30">
          <cell r="D30" t="str">
            <v>GUAPAN</v>
          </cell>
        </row>
        <row r="31">
          <cell r="D31" t="str">
            <v>HEIDELBERG CEMENT</v>
          </cell>
        </row>
        <row r="32">
          <cell r="D32" t="str">
            <v>HOLCIM</v>
          </cell>
        </row>
        <row r="33">
          <cell r="D33" t="str">
            <v>INTERCEMENT</v>
          </cell>
        </row>
        <row r="34">
          <cell r="D34" t="str">
            <v>ITALCEMENTI</v>
          </cell>
        </row>
        <row r="35">
          <cell r="D35" t="str">
            <v>KIRCHDORFER</v>
          </cell>
        </row>
        <row r="36">
          <cell r="D36" t="str">
            <v>LAFARGE</v>
          </cell>
        </row>
        <row r="37">
          <cell r="D37" t="str">
            <v>LEUBE</v>
          </cell>
        </row>
        <row r="38">
          <cell r="D38" t="str">
            <v>MELON</v>
          </cell>
        </row>
        <row r="39">
          <cell r="D39" t="str">
            <v>OFICEMEN</v>
          </cell>
        </row>
        <row r="40">
          <cell r="D40" t="str">
            <v>PORTLAND VALDERRIVAS</v>
          </cell>
        </row>
        <row r="41">
          <cell r="D41" t="str">
            <v>QUINN GROUP</v>
          </cell>
        </row>
        <row r="42">
          <cell r="D42" t="str">
            <v>SACCI</v>
          </cell>
        </row>
        <row r="43">
          <cell r="D43" t="str">
            <v>SCG CEMENT</v>
          </cell>
        </row>
        <row r="44">
          <cell r="D44" t="str">
            <v>SCHRETTER</v>
          </cell>
        </row>
        <row r="45">
          <cell r="D45" t="str">
            <v>SECIL</v>
          </cell>
        </row>
        <row r="46">
          <cell r="D46" t="str">
            <v>SHREE CEMENT</v>
          </cell>
        </row>
        <row r="47">
          <cell r="D47" t="str">
            <v>TAIHEIYO</v>
          </cell>
        </row>
        <row r="48">
          <cell r="D48" t="str">
            <v>TARMAC</v>
          </cell>
        </row>
        <row r="49">
          <cell r="D49" t="str">
            <v>TITAN</v>
          </cell>
        </row>
        <row r="50">
          <cell r="D50" t="str">
            <v>ULTRATECH CEMENT</v>
          </cell>
        </row>
        <row r="51">
          <cell r="D51" t="str">
            <v>VDZ</v>
          </cell>
        </row>
        <row r="52">
          <cell r="D52" t="str">
            <v>VICAT FRANCE</v>
          </cell>
        </row>
        <row r="53">
          <cell r="D53" t="str">
            <v>VICAT SWITZERLAND</v>
          </cell>
        </row>
        <row r="54">
          <cell r="D54" t="str">
            <v>VOTORANTIM</v>
          </cell>
        </row>
        <row r="55">
          <cell r="D55" t="str">
            <v>WOPFINGER</v>
          </cell>
        </row>
        <row r="56">
          <cell r="D56" t="str">
            <v>WUP</v>
          </cell>
        </row>
        <row r="57">
          <cell r="D57" t="str">
            <v>YATAI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gccassociation.org/gnr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documents1.worldbank.org/curated/en/163771467989543614/pdf/WTP17000Energy0developing0countries.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energy.gov/eere/amo/downloads/bandwidth-study-us-cement-manufacturin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researchgate.net/publication/237232402_Energy_Efficiency_and_CO2_Emissions_from_the_Global_Cement_Industry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sciencedirect.com/science/article/pii/S0360544219304104?casa_token=sbtvvo3R2pQAAAAA:GEG_K1sL0jT7fcLhHVHB7GoyG1fYY9xFkXgQ4-iB8zHCFdKEp8x0NxSZWGLgObImXS1Wdbwk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undp.org/content/undp/en/home/librarypage/environment-energy/sustainable_energy/world_energy_assessmentenergyandthechallengeofsustainability.html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hyperlink" Target="https://documents.worldbank.org/en/publication/documents-reports/documentdetail/573971468107682519/energy-efficiency-in-russia-untapped-reserves" TargetMode="External"/><Relationship Id="rId4" Type="http://schemas.openxmlformats.org/officeDocument/2006/relationships/comments" Target="../comments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hyperlink" Target="https://beeindia.gov.in/sites/default/files/Cement.pdf" TargetMode="External"/><Relationship Id="rId4" Type="http://schemas.openxmlformats.org/officeDocument/2006/relationships/comments" Target="../comments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osti.gov/biblio/10182246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inderscienceonline.com/doi/abs/10.1504/IJEX.2015.071562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www.sciencedirect.com/science/article/abs/pii/S1364032111000207?via%3Dihub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hyperlink" Target="https://www.cement-co2-protocol.org/en/" TargetMode="External"/><Relationship Id="rId1" Type="http://schemas.openxmlformats.org/officeDocument/2006/relationships/hyperlink" Target="http://www.cementplantsmanufacturers.com/cement-plant-manufacturing-process.html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www.sciencedirect.com/science/article/pii/S0301421510005902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3"/>
  <sheetViews>
    <sheetView workbookViewId="0">
      <selection activeCell="D15" sqref="D15"/>
    </sheetView>
  </sheetViews>
  <sheetFormatPr defaultColWidth="8.7109375" defaultRowHeight="15" x14ac:dyDescent="0.25"/>
  <cols>
    <col min="1" max="1" width="8.7109375" style="165"/>
    <col min="2" max="16384" width="8.7109375" style="166"/>
  </cols>
  <sheetData>
    <row r="1" spans="1:1" x14ac:dyDescent="0.25">
      <c r="A1" s="165" t="s">
        <v>255</v>
      </c>
    </row>
    <row r="2" spans="1:1" x14ac:dyDescent="0.25">
      <c r="A2" s="165" t="s">
        <v>256</v>
      </c>
    </row>
    <row r="3" spans="1:1" x14ac:dyDescent="0.25">
      <c r="A3" s="165" t="s">
        <v>257</v>
      </c>
    </row>
    <row r="4" spans="1:1" x14ac:dyDescent="0.25">
      <c r="A4" s="165" t="s">
        <v>258</v>
      </c>
    </row>
    <row r="5" spans="1:1" x14ac:dyDescent="0.25">
      <c r="A5" s="165" t="s">
        <v>259</v>
      </c>
    </row>
    <row r="6" spans="1:1" x14ac:dyDescent="0.25">
      <c r="A6" s="165" t="s">
        <v>260</v>
      </c>
    </row>
    <row r="7" spans="1:1" x14ac:dyDescent="0.25">
      <c r="A7" s="165" t="s">
        <v>261</v>
      </c>
    </row>
    <row r="9" spans="1:1" x14ac:dyDescent="0.25">
      <c r="A9" s="165" t="s">
        <v>262</v>
      </c>
    </row>
    <row r="10" spans="1:1" x14ac:dyDescent="0.25">
      <c r="A10" s="165" t="s">
        <v>263</v>
      </c>
    </row>
    <row r="11" spans="1:1" x14ac:dyDescent="0.25">
      <c r="A11" s="165" t="s">
        <v>264</v>
      </c>
    </row>
    <row r="12" spans="1:1" x14ac:dyDescent="0.25">
      <c r="A12" s="165" t="s">
        <v>265</v>
      </c>
    </row>
    <row r="13" spans="1:1" x14ac:dyDescent="0.25">
      <c r="A13" s="165" t="s">
        <v>266</v>
      </c>
    </row>
    <row r="14" spans="1:1" x14ac:dyDescent="0.25">
      <c r="A14" s="165" t="s">
        <v>267</v>
      </c>
    </row>
    <row r="15" spans="1:1" x14ac:dyDescent="0.25">
      <c r="A15" s="165" t="s">
        <v>261</v>
      </c>
    </row>
    <row r="17" spans="1:1" x14ac:dyDescent="0.25">
      <c r="A17" s="165" t="s">
        <v>288</v>
      </c>
    </row>
    <row r="18" spans="1:1" x14ac:dyDescent="0.25">
      <c r="A18" s="165" t="s">
        <v>268</v>
      </c>
    </row>
    <row r="19" spans="1:1" x14ac:dyDescent="0.25">
      <c r="A19" s="165" t="s">
        <v>269</v>
      </c>
    </row>
    <row r="20" spans="1:1" x14ac:dyDescent="0.25">
      <c r="A20" s="165" t="s">
        <v>270</v>
      </c>
    </row>
    <row r="21" spans="1:1" x14ac:dyDescent="0.25">
      <c r="A21" s="165" t="s">
        <v>289</v>
      </c>
    </row>
    <row r="22" spans="1:1" x14ac:dyDescent="0.25">
      <c r="A22" s="165" t="s">
        <v>290</v>
      </c>
    </row>
    <row r="23" spans="1:1" x14ac:dyDescent="0.25">
      <c r="A23" s="165" t="s">
        <v>261</v>
      </c>
    </row>
    <row r="25" spans="1:1" x14ac:dyDescent="0.25">
      <c r="A25" s="165" t="s">
        <v>271</v>
      </c>
    </row>
    <row r="26" spans="1:1" x14ac:dyDescent="0.25">
      <c r="A26" s="165" t="s">
        <v>272</v>
      </c>
    </row>
    <row r="27" spans="1:1" x14ac:dyDescent="0.25">
      <c r="A27" s="165" t="s">
        <v>273</v>
      </c>
    </row>
    <row r="28" spans="1:1" x14ac:dyDescent="0.25">
      <c r="A28" s="165" t="s">
        <v>274</v>
      </c>
    </row>
    <row r="29" spans="1:1" x14ac:dyDescent="0.25">
      <c r="A29" s="165" t="s">
        <v>275</v>
      </c>
    </row>
    <row r="30" spans="1:1" x14ac:dyDescent="0.25">
      <c r="A30" s="165" t="s">
        <v>276</v>
      </c>
    </row>
    <row r="31" spans="1:1" x14ac:dyDescent="0.25">
      <c r="A31" s="165" t="s">
        <v>277</v>
      </c>
    </row>
    <row r="32" spans="1:1" x14ac:dyDescent="0.25">
      <c r="A32" s="165" t="s">
        <v>278</v>
      </c>
    </row>
    <row r="33" spans="1:1" x14ac:dyDescent="0.25">
      <c r="A33" s="165" t="s">
        <v>261</v>
      </c>
    </row>
    <row r="35" spans="1:1" x14ac:dyDescent="0.25">
      <c r="A35" s="165" t="s">
        <v>279</v>
      </c>
    </row>
    <row r="36" spans="1:1" x14ac:dyDescent="0.25">
      <c r="A36" s="165" t="s">
        <v>280</v>
      </c>
    </row>
    <row r="37" spans="1:1" x14ac:dyDescent="0.25">
      <c r="A37" s="165" t="s">
        <v>281</v>
      </c>
    </row>
    <row r="38" spans="1:1" x14ac:dyDescent="0.25">
      <c r="A38" s="165" t="s">
        <v>282</v>
      </c>
    </row>
    <row r="39" spans="1:1" x14ac:dyDescent="0.25">
      <c r="A39" s="165" t="s">
        <v>283</v>
      </c>
    </row>
    <row r="40" spans="1:1" x14ac:dyDescent="0.25">
      <c r="A40" s="165" t="s">
        <v>284</v>
      </c>
    </row>
    <row r="41" spans="1:1" x14ac:dyDescent="0.25">
      <c r="A41" s="165" t="s">
        <v>285</v>
      </c>
    </row>
    <row r="42" spans="1:1" x14ac:dyDescent="0.25">
      <c r="A42" s="165" t="s">
        <v>286</v>
      </c>
    </row>
    <row r="43" spans="1:1" x14ac:dyDescent="0.25">
      <c r="A43" s="165" t="s">
        <v>287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18"/>
  <sheetViews>
    <sheetView zoomScale="80" zoomScaleNormal="80" workbookViewId="0">
      <selection activeCell="A6" sqref="A6"/>
    </sheetView>
  </sheetViews>
  <sheetFormatPr defaultColWidth="8.7109375" defaultRowHeight="15" x14ac:dyDescent="0.25"/>
  <cols>
    <col min="1" max="1" width="9.140625" style="3"/>
    <col min="2" max="2" width="11.7109375" style="3" bestFit="1" customWidth="1"/>
    <col min="3" max="3" width="10.140625" style="3" bestFit="1" customWidth="1"/>
    <col min="4" max="4" width="8.140625" style="3" bestFit="1" customWidth="1"/>
    <col min="5" max="5" width="13.42578125" style="3" bestFit="1" customWidth="1"/>
    <col min="6" max="6" width="12.42578125" style="3" customWidth="1"/>
    <col min="7" max="7" width="11.42578125" style="3" customWidth="1"/>
    <col min="8" max="11" width="9" style="3" customWidth="1"/>
    <col min="12" max="68" width="9.140625" style="3"/>
  </cols>
  <sheetData>
    <row r="1" spans="1:68" s="60" customFormat="1" x14ac:dyDescent="0.25">
      <c r="A1" s="63" t="s">
        <v>10</v>
      </c>
      <c r="B1" s="63" t="s">
        <v>230</v>
      </c>
      <c r="C1" s="63" t="s">
        <v>231</v>
      </c>
      <c r="D1" s="63" t="s">
        <v>232</v>
      </c>
      <c r="E1" s="63" t="s">
        <v>84</v>
      </c>
      <c r="F1" s="63" t="s">
        <v>126</v>
      </c>
      <c r="G1" s="63" t="s">
        <v>229</v>
      </c>
      <c r="H1" s="63">
        <v>1960</v>
      </c>
      <c r="I1" s="63">
        <v>1961</v>
      </c>
      <c r="J1" s="63">
        <v>1962</v>
      </c>
      <c r="K1" s="63">
        <v>1963</v>
      </c>
      <c r="L1" s="63">
        <v>1964</v>
      </c>
      <c r="M1" s="63">
        <v>1965</v>
      </c>
      <c r="N1" s="63">
        <v>1966</v>
      </c>
      <c r="O1" s="63">
        <v>1967</v>
      </c>
      <c r="P1" s="63">
        <v>1968</v>
      </c>
      <c r="Q1" s="63">
        <v>1969</v>
      </c>
      <c r="R1" s="63">
        <v>1970</v>
      </c>
      <c r="S1" s="63">
        <v>1971</v>
      </c>
      <c r="T1" s="63">
        <v>1972</v>
      </c>
      <c r="U1" s="63">
        <v>1973</v>
      </c>
      <c r="V1" s="63">
        <v>1974</v>
      </c>
      <c r="W1" s="63">
        <v>1975</v>
      </c>
      <c r="X1" s="63">
        <v>1976</v>
      </c>
      <c r="Y1" s="63">
        <v>1977</v>
      </c>
      <c r="Z1" s="63">
        <v>1978</v>
      </c>
      <c r="AA1" s="63">
        <v>1979</v>
      </c>
      <c r="AB1" s="63">
        <v>1980</v>
      </c>
      <c r="AC1" s="63">
        <v>1981</v>
      </c>
      <c r="AD1" s="63">
        <v>1982</v>
      </c>
      <c r="AE1" s="63">
        <v>1983</v>
      </c>
      <c r="AF1" s="63">
        <v>1984</v>
      </c>
      <c r="AG1" s="63">
        <v>1985</v>
      </c>
      <c r="AH1" s="63">
        <v>1986</v>
      </c>
      <c r="AI1" s="63">
        <v>1987</v>
      </c>
      <c r="AJ1" s="63">
        <v>1988</v>
      </c>
      <c r="AK1" s="63">
        <v>1989</v>
      </c>
      <c r="AL1" s="63">
        <v>1990</v>
      </c>
      <c r="AM1" s="63">
        <v>1991</v>
      </c>
      <c r="AN1" s="63">
        <v>1992</v>
      </c>
      <c r="AO1" s="63">
        <v>1993</v>
      </c>
      <c r="AP1" s="63">
        <v>1994</v>
      </c>
      <c r="AQ1" s="63">
        <v>1995</v>
      </c>
      <c r="AR1" s="63">
        <v>1996</v>
      </c>
      <c r="AS1" s="63">
        <v>1997</v>
      </c>
      <c r="AT1" s="63">
        <v>1998</v>
      </c>
      <c r="AU1" s="63">
        <v>1999</v>
      </c>
      <c r="AV1" s="63">
        <v>2000</v>
      </c>
      <c r="AW1" s="63">
        <v>2001</v>
      </c>
      <c r="AX1" s="63">
        <v>2002</v>
      </c>
      <c r="AY1" s="63">
        <v>2003</v>
      </c>
      <c r="AZ1" s="63">
        <v>2004</v>
      </c>
      <c r="BA1" s="63">
        <v>2005</v>
      </c>
      <c r="BB1" s="63">
        <v>2006</v>
      </c>
      <c r="BC1" s="63">
        <v>2007</v>
      </c>
      <c r="BD1" s="63">
        <v>2008</v>
      </c>
      <c r="BE1" s="63">
        <v>2009</v>
      </c>
      <c r="BF1" s="63">
        <v>2010</v>
      </c>
      <c r="BG1" s="63">
        <v>2011</v>
      </c>
      <c r="BH1" s="63">
        <v>2012</v>
      </c>
      <c r="BI1" s="63">
        <v>2013</v>
      </c>
      <c r="BJ1" s="63">
        <v>2014</v>
      </c>
      <c r="BK1" s="63">
        <v>2015</v>
      </c>
      <c r="BL1" s="63">
        <v>2016</v>
      </c>
      <c r="BM1" s="63">
        <v>2017</v>
      </c>
      <c r="BN1" s="63">
        <v>2018</v>
      </c>
      <c r="BO1" s="63">
        <v>2019</v>
      </c>
      <c r="BP1" s="63">
        <v>2020</v>
      </c>
    </row>
    <row r="2" spans="1:68" x14ac:dyDescent="0.25">
      <c r="A2" s="3" t="s">
        <v>94</v>
      </c>
      <c r="B2" s="3" t="s">
        <v>233</v>
      </c>
      <c r="C2" s="3" t="s">
        <v>234</v>
      </c>
      <c r="D2" s="3" t="s">
        <v>235</v>
      </c>
      <c r="E2" s="3" t="s">
        <v>112</v>
      </c>
      <c r="F2" s="3" t="s">
        <v>236</v>
      </c>
      <c r="G2" s="3" t="s">
        <v>237</v>
      </c>
      <c r="H2" s="53">
        <f t="array" ref="H2:BP2">TRANSPOSE(Calcs!F13:F73)</f>
        <v>0.12934990376092012</v>
      </c>
      <c r="I2" s="53">
        <v>0.13022802564486688</v>
      </c>
      <c r="J2" s="53">
        <v>0.13111815169084517</v>
      </c>
      <c r="K2" s="53">
        <v>0.13202052974308282</v>
      </c>
      <c r="L2" s="53">
        <v>0.13293541451591825</v>
      </c>
      <c r="M2" s="53">
        <v>0.13386306783350635</v>
      </c>
      <c r="N2" s="53">
        <v>0.13236783646816347</v>
      </c>
      <c r="O2" s="53">
        <v>0.13090563915908662</v>
      </c>
      <c r="P2" s="53">
        <v>0.12947539313792814</v>
      </c>
      <c r="Q2" s="53">
        <v>0.12807606244526509</v>
      </c>
      <c r="R2" s="53">
        <v>0.12670665542816167</v>
      </c>
      <c r="S2" s="53">
        <v>0.13150878451076545</v>
      </c>
      <c r="T2" s="53">
        <v>0.13668924972931581</v>
      </c>
      <c r="U2" s="53">
        <v>0.14229459545021075</v>
      </c>
      <c r="V2" s="53">
        <v>0.1483793272694742</v>
      </c>
      <c r="W2" s="53">
        <v>0.15500769022271588</v>
      </c>
      <c r="X2" s="53">
        <v>0.15998025367782617</v>
      </c>
      <c r="Y2" s="53">
        <v>0.16528242511005237</v>
      </c>
      <c r="Z2" s="53">
        <v>0.17094810016850112</v>
      </c>
      <c r="AA2" s="53">
        <v>0.17701598707323232</v>
      </c>
      <c r="AB2" s="53">
        <v>0.18353049217137529</v>
      </c>
      <c r="AC2" s="53">
        <v>0.18666221682202272</v>
      </c>
      <c r="AD2" s="53">
        <v>0.1899026750235947</v>
      </c>
      <c r="AE2" s="53">
        <v>0.19325762966697504</v>
      </c>
      <c r="AF2" s="53">
        <v>0.19673325821230603</v>
      </c>
      <c r="AG2" s="53">
        <v>0.20033619065066929</v>
      </c>
      <c r="AH2" s="53">
        <v>0.20407355171491914</v>
      </c>
      <c r="AI2" s="53">
        <v>0.20795300790510593</v>
      </c>
      <c r="AJ2" s="53">
        <v>0.2119828199815853</v>
      </c>
      <c r="AK2" s="53">
        <v>0.21617190168215769</v>
      </c>
      <c r="AL2" s="53">
        <v>0.22052988554156533</v>
      </c>
      <c r="AM2" s="53">
        <v>0.22186271721532097</v>
      </c>
      <c r="AN2" s="53">
        <v>0.22321175750355585</v>
      </c>
      <c r="AO2" s="53">
        <v>0.22457730388542302</v>
      </c>
      <c r="AP2" s="53">
        <v>0.2259596611644572</v>
      </c>
      <c r="AQ2" s="53">
        <v>0.22735914169539254</v>
      </c>
      <c r="AR2" s="53">
        <v>0.22877606561946143</v>
      </c>
      <c r="AS2" s="53">
        <v>0.23021076110854724</v>
      </c>
      <c r="AT2" s="53">
        <v>0.2316635646185817</v>
      </c>
      <c r="AU2" s="53">
        <v>0.2331348211525977</v>
      </c>
      <c r="AV2" s="53">
        <v>0.23462488453387037</v>
      </c>
      <c r="AW2" s="53">
        <v>0.24029408179171782</v>
      </c>
      <c r="AX2" s="53">
        <v>0.24624403029825245</v>
      </c>
      <c r="AY2" s="53">
        <v>0.25249611469984129</v>
      </c>
      <c r="AZ2" s="53">
        <v>0.25907394802786637</v>
      </c>
      <c r="BA2" s="53">
        <v>0.26600366972344108</v>
      </c>
      <c r="BB2" s="53">
        <v>0.2669169956827625</v>
      </c>
      <c r="BC2" s="53">
        <v>0.26889065952259594</v>
      </c>
      <c r="BD2" s="53">
        <v>0.2673002053494154</v>
      </c>
      <c r="BE2" s="53">
        <v>0.2772454838611067</v>
      </c>
      <c r="BF2" s="53">
        <v>0.28341165801446416</v>
      </c>
      <c r="BG2" s="53">
        <v>0.28496427797684493</v>
      </c>
      <c r="BH2" s="53">
        <v>0.28653287431881258</v>
      </c>
      <c r="BI2" s="53">
        <v>0.29260302046329684</v>
      </c>
      <c r="BJ2" s="53">
        <v>0.29131452238363764</v>
      </c>
      <c r="BK2" s="53">
        <v>0.29014757016912224</v>
      </c>
      <c r="BL2" s="53">
        <v>0.28515592799892309</v>
      </c>
      <c r="BM2" s="53">
        <v>0.29100019485763834</v>
      </c>
      <c r="BN2" s="53">
        <v>0.294863698745289</v>
      </c>
      <c r="BO2" s="53">
        <v>0.300155686760955</v>
      </c>
      <c r="BP2" s="53">
        <v>0.30257562074561639</v>
      </c>
    </row>
    <row r="3" spans="1:68" x14ac:dyDescent="0.25">
      <c r="A3" s="3" t="s">
        <v>93</v>
      </c>
      <c r="B3" s="3" t="s">
        <v>233</v>
      </c>
      <c r="C3" s="3" t="s">
        <v>234</v>
      </c>
      <c r="D3" s="3" t="s">
        <v>235</v>
      </c>
      <c r="E3" s="3" t="s">
        <v>112</v>
      </c>
      <c r="F3" s="3" t="s">
        <v>236</v>
      </c>
      <c r="G3" s="3" t="s">
        <v>237</v>
      </c>
      <c r="H3" s="53">
        <f t="array" ref="H3:BP3">TRANSPOSE(Calcs!N13:N74)</f>
        <v>0.1635251162635564</v>
      </c>
      <c r="I3" s="53">
        <v>0.16302473341085272</v>
      </c>
      <c r="J3" s="53">
        <v>0.16848982567573265</v>
      </c>
      <c r="K3" s="53">
        <v>0.17010371289484888</v>
      </c>
      <c r="L3" s="53">
        <v>0.17376543665579475</v>
      </c>
      <c r="M3" s="53">
        <v>0.17399243265403877</v>
      </c>
      <c r="N3" s="53">
        <v>0.18563234452497099</v>
      </c>
      <c r="O3" s="53">
        <v>0.19543830843237955</v>
      </c>
      <c r="P3" s="53">
        <v>0.18422020359151686</v>
      </c>
      <c r="Q3" s="53">
        <v>0.18447535622807018</v>
      </c>
      <c r="R3" s="53">
        <v>0.20104333161761009</v>
      </c>
      <c r="S3" s="53">
        <v>0.20925562796019906</v>
      </c>
      <c r="T3" s="53">
        <v>0.21447859451959209</v>
      </c>
      <c r="U3" s="53">
        <v>0.22069794067384702</v>
      </c>
      <c r="V3" s="53">
        <v>0.22632320679127726</v>
      </c>
      <c r="W3" s="53">
        <v>0.23163688208115946</v>
      </c>
      <c r="X3" s="53">
        <v>0.23615462268912532</v>
      </c>
      <c r="Y3" s="53">
        <v>0.24260693478445663</v>
      </c>
      <c r="Z3" s="53">
        <v>0.24802831880198636</v>
      </c>
      <c r="AA3" s="53">
        <v>0.25225607423611118</v>
      </c>
      <c r="AB3" s="53">
        <v>0.2563834594738531</v>
      </c>
      <c r="AC3" s="53">
        <v>0.25666981329284716</v>
      </c>
      <c r="AD3" s="53">
        <v>0.25695680748229321</v>
      </c>
      <c r="AE3" s="53">
        <v>0.25724444419267778</v>
      </c>
      <c r="AF3" s="53">
        <v>0.25753272558412715</v>
      </c>
      <c r="AG3" s="53">
        <v>0.25782165382646155</v>
      </c>
      <c r="AH3" s="53">
        <v>0.25811123109924938</v>
      </c>
      <c r="AI3" s="53">
        <v>0.25840145959186228</v>
      </c>
      <c r="AJ3" s="53">
        <v>0.25869234150352999</v>
      </c>
      <c r="AK3" s="53">
        <v>0.25898387904339631</v>
      </c>
      <c r="AL3" s="53">
        <v>0.2592760744305746</v>
      </c>
      <c r="AM3" s="53">
        <v>0.25956892989420433</v>
      </c>
      <c r="AN3" s="53">
        <v>0.2598624476735078</v>
      </c>
      <c r="AO3" s="53">
        <v>0.26015663001784711</v>
      </c>
      <c r="AP3" s="53">
        <v>0.26045147918678158</v>
      </c>
      <c r="AQ3" s="53">
        <v>0.26074699745012564</v>
      </c>
      <c r="AR3" s="53">
        <v>0.26104318708800717</v>
      </c>
      <c r="AS3" s="53">
        <v>0.26134005039092612</v>
      </c>
      <c r="AT3" s="53">
        <v>0.26163758965981337</v>
      </c>
      <c r="AU3" s="53">
        <v>0.26193580720609033</v>
      </c>
      <c r="AV3" s="53">
        <v>0.2622347053517286</v>
      </c>
      <c r="AW3" s="53">
        <v>0.26526015199122382</v>
      </c>
      <c r="AX3" s="53">
        <v>0.26835622363396083</v>
      </c>
      <c r="AY3" s="53">
        <v>0.27152542245418326</v>
      </c>
      <c r="AZ3" s="53">
        <v>0.27477037023813533</v>
      </c>
      <c r="BA3" s="53">
        <v>0.27809381561781066</v>
      </c>
      <c r="BB3" s="53">
        <v>0.2783590436774725</v>
      </c>
      <c r="BC3" s="53">
        <v>0.27224901757366676</v>
      </c>
      <c r="BD3" s="53">
        <v>0.27924413440521495</v>
      </c>
      <c r="BE3" s="53">
        <v>0.29422676485722044</v>
      </c>
      <c r="BF3" s="53">
        <v>0.29355012105389966</v>
      </c>
      <c r="BG3" s="53">
        <v>0.28610829646180674</v>
      </c>
      <c r="BH3" s="53">
        <v>0.28448353873985022</v>
      </c>
      <c r="BI3" s="53">
        <v>0.30082116272356657</v>
      </c>
      <c r="BJ3" s="53">
        <v>0.30178064039079427</v>
      </c>
      <c r="BK3" s="53">
        <v>0.30158553604201649</v>
      </c>
      <c r="BL3" s="53">
        <v>0.30117989030967696</v>
      </c>
      <c r="BM3" s="53">
        <v>0.29592301438425433</v>
      </c>
      <c r="BN3" s="53">
        <v>0.29808701705364965</v>
      </c>
      <c r="BO3" s="53">
        <v>0.30343685471961546</v>
      </c>
      <c r="BP3" s="53">
        <v>0.30588324234218134</v>
      </c>
    </row>
    <row r="4" spans="1:68" x14ac:dyDescent="0.25">
      <c r="A4" s="3" t="s">
        <v>253</v>
      </c>
      <c r="B4" s="3" t="s">
        <v>233</v>
      </c>
      <c r="C4" s="3" t="s">
        <v>234</v>
      </c>
      <c r="D4" s="3" t="s">
        <v>235</v>
      </c>
      <c r="E4" s="3" t="s">
        <v>112</v>
      </c>
      <c r="F4" s="3" t="s">
        <v>236</v>
      </c>
      <c r="G4" s="3" t="s">
        <v>237</v>
      </c>
      <c r="H4" s="53">
        <f t="array" ref="H4:BP4">TRANSPOSE(Calcs!J13:J74)</f>
        <v>0.15441943951894047</v>
      </c>
      <c r="I4" s="53">
        <v>0.15546775177280192</v>
      </c>
      <c r="J4" s="53">
        <v>0.15653039473676755</v>
      </c>
      <c r="K4" s="53">
        <v>0.15760766429019751</v>
      </c>
      <c r="L4" s="53">
        <v>0.15869986451407075</v>
      </c>
      <c r="M4" s="53">
        <v>0.15980730797714907</v>
      </c>
      <c r="N4" s="53">
        <v>0.15802228315166367</v>
      </c>
      <c r="O4" s="53">
        <v>0.15627669477186029</v>
      </c>
      <c r="P4" s="53">
        <v>0.15456925021612483</v>
      </c>
      <c r="Q4" s="53">
        <v>0.1528987127438893</v>
      </c>
      <c r="R4" s="53">
        <v>0.15126389850819214</v>
      </c>
      <c r="S4" s="53">
        <v>0.15699673680085824</v>
      </c>
      <c r="T4" s="53">
        <v>0.16318123723136879</v>
      </c>
      <c r="U4" s="53">
        <v>0.1698729650128625</v>
      </c>
      <c r="V4" s="53">
        <v>0.17713698956822982</v>
      </c>
      <c r="W4" s="53">
        <v>0.18505000737811964</v>
      </c>
      <c r="X4" s="53">
        <v>0.19098631223328014</v>
      </c>
      <c r="Y4" s="53">
        <v>0.19731610697600396</v>
      </c>
      <c r="Z4" s="53">
        <v>0.20407985663166028</v>
      </c>
      <c r="AA4" s="53">
        <v>0.21132377152953902</v>
      </c>
      <c r="AB4" s="53">
        <v>0.21910086449017907</v>
      </c>
      <c r="AC4" s="53">
        <v>0.2228395542859942</v>
      </c>
      <c r="AD4" s="53">
        <v>0.22670805147634526</v>
      </c>
      <c r="AE4" s="53">
        <v>0.23071323586828588</v>
      </c>
      <c r="AF4" s="53">
        <v>0.2348624821865363</v>
      </c>
      <c r="AG4" s="53">
        <v>0.23916370539258519</v>
      </c>
      <c r="AH4" s="53">
        <v>0.24362541107648022</v>
      </c>
      <c r="AI4" s="53">
        <v>0.24825675159633243</v>
      </c>
      <c r="AJ4" s="53">
        <v>0.25306758874520863</v>
      </c>
      <c r="AK4" s="53">
        <v>0.25806856384834492</v>
      </c>
      <c r="AL4" s="53">
        <v>0.26327117633923752</v>
      </c>
      <c r="AM4" s="53">
        <v>0.26638381226774033</v>
      </c>
      <c r="AN4" s="53">
        <v>0.26957092972130176</v>
      </c>
      <c r="AO4" s="53">
        <v>0.27283523444858609</v>
      </c>
      <c r="AP4" s="53">
        <v>0.27617956486319845</v>
      </c>
      <c r="AQ4" s="53">
        <v>0.27960690027541685</v>
      </c>
      <c r="AR4" s="53">
        <v>0.28312036974455196</v>
      </c>
      <c r="AS4" s="53">
        <v>0.28672326160721878</v>
      </c>
      <c r="AT4" s="53">
        <v>0.29041903374250716</v>
      </c>
      <c r="AU4" s="53">
        <v>0.29421132464140715</v>
      </c>
      <c r="AV4" s="53">
        <v>0.29810396535497691</v>
      </c>
      <c r="AW4" s="53">
        <v>0.29937738334397718</v>
      </c>
      <c r="AX4" s="53">
        <v>0.30066172738751662</v>
      </c>
      <c r="AY4" s="53">
        <v>0.30195713871143298</v>
      </c>
      <c r="AZ4" s="53">
        <v>0.30326376098600138</v>
      </c>
      <c r="BA4" s="53">
        <v>0.30458174037905156</v>
      </c>
      <c r="BB4" s="53">
        <v>0.30483343759876269</v>
      </c>
      <c r="BC4" s="53">
        <v>0.30557650985476364</v>
      </c>
      <c r="BD4" s="53">
        <v>0.30731670512587766</v>
      </c>
      <c r="BE4" s="53">
        <v>0.3151990250256228</v>
      </c>
      <c r="BF4" s="53">
        <v>0.31393098008568943</v>
      </c>
      <c r="BG4" s="53">
        <v>0.31663836687258218</v>
      </c>
      <c r="BH4" s="53">
        <v>0.3204779758699618</v>
      </c>
      <c r="BI4" s="53">
        <v>0.32257637045577175</v>
      </c>
      <c r="BJ4" s="53">
        <v>0.32298008285817326</v>
      </c>
      <c r="BK4" s="53">
        <v>0.32211401795157146</v>
      </c>
      <c r="BL4" s="53">
        <v>0.32149818134968583</v>
      </c>
      <c r="BM4" s="53">
        <v>0.32612849051936815</v>
      </c>
      <c r="BN4" s="53">
        <v>0.32120674332083238</v>
      </c>
      <c r="BO4" s="53">
        <v>0.32697151614108144</v>
      </c>
      <c r="BP4" s="53">
        <v>0.32960764638557094</v>
      </c>
    </row>
    <row r="5" spans="1:68" x14ac:dyDescent="0.25">
      <c r="A5" s="3" t="s">
        <v>254</v>
      </c>
      <c r="B5" s="3" t="s">
        <v>233</v>
      </c>
      <c r="C5" s="3" t="s">
        <v>234</v>
      </c>
      <c r="D5" s="3" t="s">
        <v>235</v>
      </c>
      <c r="E5" s="3" t="s">
        <v>112</v>
      </c>
      <c r="F5" s="3" t="s">
        <v>236</v>
      </c>
      <c r="G5" s="3" t="s">
        <v>237</v>
      </c>
      <c r="H5" s="53">
        <f t="array" ref="H5:BP5">TRANSPOSE(Calcs!V13:V74)</f>
        <v>0.18241729071946303</v>
      </c>
      <c r="I5" s="53">
        <v>0.18365567289319162</v>
      </c>
      <c r="J5" s="53">
        <v>0.18491098408388495</v>
      </c>
      <c r="K5" s="53">
        <v>0.18618357381690981</v>
      </c>
      <c r="L5" s="53">
        <v>0.18747380130629082</v>
      </c>
      <c r="M5" s="53">
        <v>0.18878203579275879</v>
      </c>
      <c r="N5" s="53">
        <v>0.18667336739228779</v>
      </c>
      <c r="O5" s="53">
        <v>0.18461128567545801</v>
      </c>
      <c r="P5" s="53">
        <v>0.18259426365490627</v>
      </c>
      <c r="Q5" s="53">
        <v>0.18062084035613069</v>
      </c>
      <c r="R5" s="53">
        <v>0.17868961728839694</v>
      </c>
      <c r="S5" s="53">
        <v>0.18546187881673046</v>
      </c>
      <c r="T5" s="53">
        <v>0.19276769352828246</v>
      </c>
      <c r="U5" s="53">
        <v>0.20067270118751906</v>
      </c>
      <c r="V5" s="53">
        <v>0.20925376898078243</v>
      </c>
      <c r="W5" s="53">
        <v>0.21860149925873035</v>
      </c>
      <c r="X5" s="53">
        <v>0.22561411795451547</v>
      </c>
      <c r="Y5" s="53">
        <v>0.23309157034894895</v>
      </c>
      <c r="Z5" s="53">
        <v>0.24108165819755945</v>
      </c>
      <c r="AA5" s="53">
        <v>0.24963897024317991</v>
      </c>
      <c r="AB5" s="53">
        <v>0.25882613108233937</v>
      </c>
      <c r="AC5" s="53">
        <v>0.26324268424117564</v>
      </c>
      <c r="AD5" s="53">
        <v>0.26781258022589166</v>
      </c>
      <c r="AE5" s="53">
        <v>0.27254394622414779</v>
      </c>
      <c r="AF5" s="53">
        <v>0.27744549407499408</v>
      </c>
      <c r="AG5" s="53">
        <v>0.28252657380479634</v>
      </c>
      <c r="AH5" s="53">
        <v>0.28779723315558314</v>
      </c>
      <c r="AI5" s="53">
        <v>0.29326828390322607</v>
      </c>
      <c r="AJ5" s="53">
        <v>0.29895137588649229</v>
      </c>
      <c r="AK5" s="53">
        <v>0.30485907981361166</v>
      </c>
      <c r="AL5" s="53">
        <v>0.31100498008503086</v>
      </c>
      <c r="AM5" s="53">
        <v>0.31288462232551506</v>
      </c>
      <c r="AN5" s="53">
        <v>0.314787122963676</v>
      </c>
      <c r="AO5" s="53">
        <v>0.31671290152314358</v>
      </c>
      <c r="AP5" s="53">
        <v>0.31866238785684686</v>
      </c>
      <c r="AQ5" s="53">
        <v>0.32063602246688661</v>
      </c>
      <c r="AR5" s="53">
        <v>0.32263425683636843</v>
      </c>
      <c r="AS5" s="53">
        <v>0.32465755377372219</v>
      </c>
      <c r="AT5" s="53">
        <v>0.32670638777005856</v>
      </c>
      <c r="AU5" s="53">
        <v>0.32878124537014275</v>
      </c>
      <c r="AV5" s="53">
        <v>0.3308826255575949</v>
      </c>
      <c r="AW5" s="53">
        <v>0.33712183705564436</v>
      </c>
      <c r="AX5" s="53">
        <v>0.33916259963324336</v>
      </c>
      <c r="AY5" s="53">
        <v>0.35118827186243323</v>
      </c>
      <c r="AZ5" s="53">
        <v>0.35089701462362866</v>
      </c>
      <c r="BA5" s="53">
        <v>0.36451250786031192</v>
      </c>
      <c r="BB5" s="53">
        <v>0.3779138371124981</v>
      </c>
      <c r="BC5" s="53">
        <v>0.37852705520933816</v>
      </c>
      <c r="BD5" s="53">
        <v>0.38788971940007105</v>
      </c>
      <c r="BE5" s="53">
        <v>0.39697325707322473</v>
      </c>
      <c r="BF5" s="53">
        <v>0.39778904740230092</v>
      </c>
      <c r="BG5" s="53">
        <v>0.39927524146993193</v>
      </c>
      <c r="BH5" s="53">
        <v>0.40424017927748834</v>
      </c>
      <c r="BI5" s="53">
        <v>0.41097292507517308</v>
      </c>
      <c r="BJ5" s="53">
        <v>0.42825711588980431</v>
      </c>
      <c r="BK5" s="53">
        <v>0.43469678001772882</v>
      </c>
      <c r="BL5" s="53">
        <v>0.43295546494035558</v>
      </c>
      <c r="BM5" s="53">
        <v>0.42550698361978218</v>
      </c>
      <c r="BN5" s="53">
        <v>0.43422774345098014</v>
      </c>
      <c r="BO5" s="53">
        <v>0.43999282747702134</v>
      </c>
      <c r="BP5" s="53">
        <v>0.447889482032653</v>
      </c>
    </row>
    <row r="6" spans="1:68" x14ac:dyDescent="0.25">
      <c r="A6" s="3" t="s">
        <v>91</v>
      </c>
      <c r="B6" s="3" t="s">
        <v>233</v>
      </c>
      <c r="C6" s="3" t="s">
        <v>234</v>
      </c>
      <c r="D6" s="3" t="s">
        <v>235</v>
      </c>
      <c r="E6" s="3" t="s">
        <v>112</v>
      </c>
      <c r="F6" s="3" t="s">
        <v>236</v>
      </c>
      <c r="G6" s="3" t="s">
        <v>237</v>
      </c>
      <c r="H6" s="53">
        <f t="array" ref="H6:BP6">TRANSPOSE(Calcs!R13:R73)</f>
        <v>0.12829934963748402</v>
      </c>
      <c r="I6" s="53">
        <v>0.12917033959060409</v>
      </c>
      <c r="J6" s="53">
        <v>0.13005323621034556</v>
      </c>
      <c r="K6" s="53">
        <v>0.13094828532799485</v>
      </c>
      <c r="L6" s="53">
        <v>0.13185573958915128</v>
      </c>
      <c r="M6" s="53">
        <v>0.13277585869148623</v>
      </c>
      <c r="N6" s="53">
        <v>0.13129277129711414</v>
      </c>
      <c r="O6" s="53">
        <v>0.12984244966299077</v>
      </c>
      <c r="P6" s="53">
        <v>0.12842381981479703</v>
      </c>
      <c r="Q6" s="53">
        <v>0.12703585420696578</v>
      </c>
      <c r="R6" s="53">
        <v>0.12567756924056864</v>
      </c>
      <c r="S6" s="53">
        <v>0.13044069638840231</v>
      </c>
      <c r="T6" s="53">
        <v>0.13557908690153406</v>
      </c>
      <c r="U6" s="53">
        <v>0.14113890712229984</v>
      </c>
      <c r="V6" s="53">
        <v>0.14717421996314223</v>
      </c>
      <c r="W6" s="53">
        <v>0.15374874867430338</v>
      </c>
      <c r="X6" s="53">
        <v>0.15868092596065803</v>
      </c>
      <c r="Y6" s="53">
        <v>0.16394003421386874</v>
      </c>
      <c r="Z6" s="53">
        <v>0.16951390148633808</v>
      </c>
      <c r="AA6" s="53">
        <v>0.17548012524467979</v>
      </c>
      <c r="AB6" s="53">
        <v>0.18188164501491355</v>
      </c>
      <c r="AC6" s="53">
        <v>0.18876790329187562</v>
      </c>
      <c r="AD6" s="53">
        <v>0.19619612503360076</v>
      </c>
      <c r="AE6" s="53">
        <v>0.20423291162745927</v>
      </c>
      <c r="AF6" s="53">
        <v>0.21295624335153368</v>
      </c>
      <c r="AG6" s="53">
        <v>0.22245801791616704</v>
      </c>
      <c r="AH6" s="53">
        <v>0.23284730033860696</v>
      </c>
      <c r="AI6" s="53">
        <v>0.24425452808902673</v>
      </c>
      <c r="AJ6" s="53">
        <v>0.2568370159757809</v>
      </c>
      <c r="AK6" s="53">
        <v>0.27078625490665842</v>
      </c>
      <c r="AL6" s="53">
        <v>0.2863377256922478</v>
      </c>
      <c r="AM6" s="53">
        <v>0.29203719628255931</v>
      </c>
      <c r="AN6" s="53">
        <v>0.29796816749275623</v>
      </c>
      <c r="AO6" s="53">
        <v>0.30414503632008671</v>
      </c>
      <c r="AP6" s="53">
        <v>0.31058341882986457</v>
      </c>
      <c r="AQ6" s="53">
        <v>0.31730028197695209</v>
      </c>
      <c r="AR6" s="53">
        <v>0.32431409291044749</v>
      </c>
      <c r="AS6" s="53">
        <v>0.33164498852794733</v>
      </c>
      <c r="AT6" s="53">
        <v>0.3393149685575777</v>
      </c>
      <c r="AU6" s="53">
        <v>0.34734811606687027</v>
      </c>
      <c r="AV6" s="53">
        <v>0.35577085005393472</v>
      </c>
      <c r="AW6" s="53">
        <v>0.35805303654773196</v>
      </c>
      <c r="AX6" s="53">
        <v>0.36036469145582012</v>
      </c>
      <c r="AY6" s="53">
        <v>0.36270638924724935</v>
      </c>
      <c r="AZ6" s="53">
        <v>0.36507871942063963</v>
      </c>
      <c r="BA6" s="53">
        <v>0.36748228699893154</v>
      </c>
      <c r="BB6" s="53">
        <v>0.36636945175777691</v>
      </c>
      <c r="BC6" s="53">
        <v>0.38876095872422711</v>
      </c>
      <c r="BD6" s="53">
        <v>0.3847397201611929</v>
      </c>
      <c r="BE6" s="53">
        <v>0.38183967902904931</v>
      </c>
      <c r="BF6" s="53">
        <v>0.35739692903119002</v>
      </c>
      <c r="BG6" s="53">
        <v>0.35870055521437483</v>
      </c>
      <c r="BH6" s="53">
        <v>0.36459843422423655</v>
      </c>
      <c r="BI6" s="53">
        <v>0.3659305556664329</v>
      </c>
      <c r="BJ6" s="53">
        <v>0.36099424023515425</v>
      </c>
      <c r="BK6" s="53">
        <v>0.3658954384443624</v>
      </c>
      <c r="BL6" s="53">
        <v>0.36256825984600255</v>
      </c>
      <c r="BM6" s="53">
        <v>0.36582491554051155</v>
      </c>
      <c r="BN6" s="53">
        <v>0.36803274285261406</v>
      </c>
      <c r="BO6" s="53">
        <v>0.3746379128780743</v>
      </c>
      <c r="BP6" s="53">
        <v>0.37765834213297061</v>
      </c>
    </row>
    <row r="7" spans="1:68" x14ac:dyDescent="0.25">
      <c r="A7" s="3" t="s">
        <v>147</v>
      </c>
      <c r="B7" s="3" t="s">
        <v>233</v>
      </c>
      <c r="C7" s="3" t="s">
        <v>234</v>
      </c>
      <c r="D7" s="3" t="s">
        <v>235</v>
      </c>
      <c r="E7" s="3" t="s">
        <v>112</v>
      </c>
      <c r="F7" s="3" t="s">
        <v>236</v>
      </c>
      <c r="G7" s="3" t="s">
        <v>237</v>
      </c>
      <c r="H7" s="53">
        <f t="array" ref="H7:BP7">TRANSPOSE(Calcs!Z13:Z73)</f>
        <v>0.19354934114941266</v>
      </c>
      <c r="I7" s="53">
        <v>0.19486329583468953</v>
      </c>
      <c r="J7" s="53">
        <v>0.19619521263346401</v>
      </c>
      <c r="K7" s="53">
        <v>0.19754546240095597</v>
      </c>
      <c r="L7" s="53">
        <v>0.19891442627229533</v>
      </c>
      <c r="M7" s="53">
        <v>0.20030249602119987</v>
      </c>
      <c r="N7" s="53">
        <v>0.19806514572395528</v>
      </c>
      <c r="O7" s="53">
        <v>0.19587722507172692</v>
      </c>
      <c r="P7" s="53">
        <v>0.19373711389245271</v>
      </c>
      <c r="Q7" s="53">
        <v>0.19164326205537921</v>
      </c>
      <c r="R7" s="53">
        <v>0.1895941857266048</v>
      </c>
      <c r="S7" s="53">
        <v>0.19677972582387701</v>
      </c>
      <c r="T7" s="53">
        <v>0.20453137929051685</v>
      </c>
      <c r="U7" s="53">
        <v>0.21291879157030608</v>
      </c>
      <c r="V7" s="53">
        <v>0.22202352068449285</v>
      </c>
      <c r="W7" s="53">
        <v>0.23194169800969863</v>
      </c>
      <c r="X7" s="53">
        <v>0.23938226311703051</v>
      </c>
      <c r="Y7" s="53">
        <v>0.24731602848932965</v>
      </c>
      <c r="Z7" s="53">
        <v>0.25579371299349646</v>
      </c>
      <c r="AA7" s="53">
        <v>0.26487323666094814</v>
      </c>
      <c r="AB7" s="53">
        <v>0.27462104576632301</v>
      </c>
      <c r="AC7" s="53">
        <v>0.27930711993545837</v>
      </c>
      <c r="AD7" s="53">
        <v>0.28415589470606589</v>
      </c>
      <c r="AE7" s="53">
        <v>0.28917599322900439</v>
      </c>
      <c r="AF7" s="53">
        <v>0.29437665898498577</v>
      </c>
      <c r="AG7" s="53">
        <v>0.29976781258754254</v>
      </c>
      <c r="AH7" s="53">
        <v>0.3053601149441027</v>
      </c>
      <c r="AI7" s="53">
        <v>0.31116503762125058</v>
      </c>
      <c r="AJ7" s="53">
        <v>0.31719494139141619</v>
      </c>
      <c r="AK7" s="53">
        <v>0.32346316409272918</v>
      </c>
      <c r="AL7" s="53">
        <v>0.3299841191162996</v>
      </c>
      <c r="AM7" s="53">
        <v>0.33197846688787025</v>
      </c>
      <c r="AN7" s="53">
        <v>0.3339970679952548</v>
      </c>
      <c r="AO7" s="53">
        <v>0.33604036756359362</v>
      </c>
      <c r="AP7" s="53">
        <v>0.33810882167767387</v>
      </c>
      <c r="AQ7" s="53">
        <v>0.34020289772132223</v>
      </c>
      <c r="AR7" s="53">
        <v>0.34232307472948814</v>
      </c>
      <c r="AS7" s="53">
        <v>0.34446984375357526</v>
      </c>
      <c r="AT7" s="53">
        <v>0.34664370824060614</v>
      </c>
      <c r="AU7" s="53">
        <v>0.34884518442683421</v>
      </c>
      <c r="AV7" s="53">
        <v>0.35107480174645167</v>
      </c>
      <c r="AW7" s="53">
        <v>0.35955775660145128</v>
      </c>
      <c r="AX7" s="53">
        <v>0.36846080623526661</v>
      </c>
      <c r="AY7" s="53">
        <v>0.37781594900347976</v>
      </c>
      <c r="AZ7" s="53">
        <v>0.3876585176472343</v>
      </c>
      <c r="BA7" s="53">
        <v>0.39802762523471519</v>
      </c>
      <c r="BB7" s="53">
        <v>0.39939425661627415</v>
      </c>
      <c r="BC7" s="53">
        <v>0.40234749681779958</v>
      </c>
      <c r="BD7" s="53">
        <v>0.39996766236568898</v>
      </c>
      <c r="BE7" s="53">
        <v>0.41484901942524344</v>
      </c>
      <c r="BF7" s="53">
        <v>0.42407561264328536</v>
      </c>
      <c r="BG7" s="53">
        <v>0.42639883486484692</v>
      </c>
      <c r="BH7" s="53">
        <v>0.42874596292362283</v>
      </c>
      <c r="BI7" s="53">
        <v>0.43782886714531527</v>
      </c>
      <c r="BJ7" s="53">
        <v>0.43590085678628737</v>
      </c>
      <c r="BK7" s="53">
        <v>0.43415471839959191</v>
      </c>
      <c r="BL7" s="53">
        <v>0.42668560535655953</v>
      </c>
      <c r="BM7" s="53">
        <v>0.4354305210241925</v>
      </c>
      <c r="BN7" s="53">
        <v>0.44121157389119042</v>
      </c>
      <c r="BO7" s="53">
        <v>0.44913010157479738</v>
      </c>
      <c r="BP7" s="53">
        <v>0.45275110642086208</v>
      </c>
    </row>
    <row r="8" spans="1:68" x14ac:dyDescent="0.25">
      <c r="A8" s="3" t="s">
        <v>88</v>
      </c>
      <c r="B8" s="3" t="s">
        <v>233</v>
      </c>
      <c r="C8" s="3" t="s">
        <v>234</v>
      </c>
      <c r="D8" s="3" t="s">
        <v>235</v>
      </c>
      <c r="E8" s="3" t="s">
        <v>112</v>
      </c>
      <c r="F8" s="3" t="s">
        <v>236</v>
      </c>
      <c r="G8" s="3" t="s">
        <v>237</v>
      </c>
      <c r="H8" s="53">
        <f t="array" ref="H8:BP8">TRANSPOSE(Calcs!AD13:AD74)</f>
        <v>0.16376535547891638</v>
      </c>
      <c r="I8" s="53">
        <v>0.1648771146553604</v>
      </c>
      <c r="J8" s="53">
        <v>0.16600407187838323</v>
      </c>
      <c r="K8" s="53">
        <v>0.16714654093482886</v>
      </c>
      <c r="L8" s="53">
        <v>0.16830484430954623</v>
      </c>
      <c r="M8" s="53">
        <v>0.16947931348887244</v>
      </c>
      <c r="N8" s="53">
        <v>0.16758625374202332</v>
      </c>
      <c r="O8" s="53">
        <v>0.16573501724985029</v>
      </c>
      <c r="P8" s="53">
        <v>0.16392423315749996</v>
      </c>
      <c r="Q8" s="53">
        <v>0.16215258987324913</v>
      </c>
      <c r="R8" s="53">
        <v>0.16041883190025702</v>
      </c>
      <c r="S8" s="53">
        <v>0.16649863832764952</v>
      </c>
      <c r="T8" s="53">
        <v>0.17305744280600568</v>
      </c>
      <c r="U8" s="53">
        <v>0.18015417351762081</v>
      </c>
      <c r="V8" s="53">
        <v>0.18785783807710391</v>
      </c>
      <c r="W8" s="53">
        <v>0.19515195193650794</v>
      </c>
      <c r="X8" s="53">
        <v>0.19601354995830267</v>
      </c>
      <c r="Y8" s="53">
        <v>0.20522528073446331</v>
      </c>
      <c r="Z8" s="53">
        <v>0.20459478832053254</v>
      </c>
      <c r="AA8" s="53">
        <v>0.2114146145978836</v>
      </c>
      <c r="AB8" s="53">
        <v>0.21888448183511369</v>
      </c>
      <c r="AC8" s="53">
        <v>0.22204495237652838</v>
      </c>
      <c r="AD8" s="53">
        <v>0.22529802803856222</v>
      </c>
      <c r="AE8" s="53">
        <v>0.22864783947910694</v>
      </c>
      <c r="AF8" s="53">
        <v>0.23209876672818758</v>
      </c>
      <c r="AG8" s="53">
        <v>0.2356554582949093</v>
      </c>
      <c r="AH8" s="53">
        <v>0.23932285205851844</v>
      </c>
      <c r="AI8" s="53">
        <v>0.24310619814100687</v>
      </c>
      <c r="AJ8" s="53">
        <v>0.24701108398405958</v>
      </c>
      <c r="AK8" s="53">
        <v>0.2510434618822418</v>
      </c>
      <c r="AL8" s="53">
        <v>0.25520967925776467</v>
      </c>
      <c r="AM8" s="53">
        <v>0.25814686792799707</v>
      </c>
      <c r="AN8" s="53">
        <v>0.2611524515093388</v>
      </c>
      <c r="AO8" s="53">
        <v>0.26422884709343081</v>
      </c>
      <c r="AP8" s="53">
        <v>0.26737858702367601</v>
      </c>
      <c r="AQ8" s="53">
        <v>0.2706043258474059</v>
      </c>
      <c r="AR8" s="53">
        <v>0.27390884777743069</v>
      </c>
      <c r="AS8" s="53">
        <v>0.277295074707055</v>
      </c>
      <c r="AT8" s="53">
        <v>0.28076607482705418</v>
      </c>
      <c r="AU8" s="53">
        <v>0.2843250718980242</v>
      </c>
      <c r="AV8" s="53">
        <v>0.2879754552370053</v>
      </c>
      <c r="AW8" s="53">
        <v>0.28760939349460146</v>
      </c>
      <c r="AX8" s="53">
        <v>0.28724426121390434</v>
      </c>
      <c r="AY8" s="53">
        <v>0.28688005485942969</v>
      </c>
      <c r="AZ8" s="53">
        <v>0.2865167709136015</v>
      </c>
      <c r="BA8" s="53">
        <v>0.28615440587663876</v>
      </c>
      <c r="BB8" s="53">
        <v>0.2887414075586387</v>
      </c>
      <c r="BC8" s="53">
        <v>0.29318604404227383</v>
      </c>
      <c r="BD8" s="53">
        <v>0.28670094206596736</v>
      </c>
      <c r="BE8" s="53">
        <v>0.29330980572399773</v>
      </c>
      <c r="BF8" s="53">
        <v>0.30200556098033865</v>
      </c>
      <c r="BG8" s="53">
        <v>0.29756016753380887</v>
      </c>
      <c r="BH8" s="53">
        <v>0.29774132046520779</v>
      </c>
      <c r="BI8" s="53">
        <v>0.29808013561903407</v>
      </c>
      <c r="BJ8" s="53">
        <v>0.29583239107510079</v>
      </c>
      <c r="BK8" s="53">
        <v>0.30013099054066034</v>
      </c>
      <c r="BL8" s="53">
        <v>0.29862682948753289</v>
      </c>
      <c r="BM8" s="53">
        <v>0.30317396410830999</v>
      </c>
      <c r="BN8" s="53">
        <v>0.30150262553988616</v>
      </c>
      <c r="BO8" s="53">
        <v>0.30691376393311104</v>
      </c>
      <c r="BP8" s="53">
        <v>0.30938818331099066</v>
      </c>
    </row>
    <row r="9" spans="1:68" x14ac:dyDescent="0.25">
      <c r="A9" s="3" t="s">
        <v>165</v>
      </c>
      <c r="B9" s="3" t="s">
        <v>233</v>
      </c>
      <c r="C9" s="3" t="s">
        <v>234</v>
      </c>
      <c r="D9" s="3" t="s">
        <v>235</v>
      </c>
      <c r="E9" s="3" t="s">
        <v>112</v>
      </c>
      <c r="F9" s="3" t="s">
        <v>236</v>
      </c>
      <c r="G9" s="3" t="s">
        <v>237</v>
      </c>
      <c r="H9" s="53">
        <f t="array" ref="H9:BP9">TRANSPOSE(Calcs!AH13:AH74)</f>
        <v>0.18333270089011242</v>
      </c>
      <c r="I9" s="53">
        <v>0.18932652053541815</v>
      </c>
      <c r="J9" s="53">
        <v>0.19387366404172734</v>
      </c>
      <c r="K9" s="53">
        <v>0.19387366404172734</v>
      </c>
      <c r="L9" s="53">
        <v>0.19702841301282054</v>
      </c>
      <c r="M9" s="53">
        <v>0.20506729360533749</v>
      </c>
      <c r="N9" s="53">
        <v>0.21942538253157606</v>
      </c>
      <c r="O9" s="53">
        <v>0.22422762154320991</v>
      </c>
      <c r="P9" s="53">
        <v>0.22479528640787624</v>
      </c>
      <c r="Q9" s="53">
        <v>0.23103418420930905</v>
      </c>
      <c r="R9" s="53">
        <v>0.24172632885057477</v>
      </c>
      <c r="S9" s="53">
        <v>0.2471079910884354</v>
      </c>
      <c r="T9" s="53">
        <v>0.25321522280735115</v>
      </c>
      <c r="U9" s="53">
        <v>0.2563834594738531</v>
      </c>
      <c r="V9" s="53">
        <v>0.26039336695340504</v>
      </c>
      <c r="W9" s="53">
        <v>0.27321273271111113</v>
      </c>
      <c r="X9" s="53">
        <v>0.2943452092744015</v>
      </c>
      <c r="Y9" s="53">
        <v>0.30236369397654184</v>
      </c>
      <c r="Z9" s="53">
        <v>0.31010758369421809</v>
      </c>
      <c r="AA9" s="53">
        <v>0.30831297962191362</v>
      </c>
      <c r="AB9" s="53">
        <v>0.32485660291869922</v>
      </c>
      <c r="AC9" s="53">
        <v>0.3303998857773105</v>
      </c>
      <c r="AD9" s="53">
        <v>0.33613563154254139</v>
      </c>
      <c r="AE9" s="53">
        <v>0.34207404077089548</v>
      </c>
      <c r="AF9" s="53">
        <v>0.3482260478237027</v>
      </c>
      <c r="AG9" s="53">
        <v>0.35460338806087349</v>
      </c>
      <c r="AH9" s="53">
        <v>0.36121867255582885</v>
      </c>
      <c r="AI9" s="53">
        <v>0.36808547133245501</v>
      </c>
      <c r="AJ9" s="53">
        <v>0.3752184062800899</v>
      </c>
      <c r="AK9" s="53">
        <v>0.38263325508530166</v>
      </c>
      <c r="AL9" s="53">
        <v>0.39034706773513494</v>
      </c>
      <c r="AM9" s="53">
        <v>0.39270623522101733</v>
      </c>
      <c r="AN9" s="53">
        <v>0.39509409262853312</v>
      </c>
      <c r="AO9" s="53">
        <v>0.39751116650815344</v>
      </c>
      <c r="AP9" s="53">
        <v>0.39995799637480939</v>
      </c>
      <c r="AQ9" s="53">
        <v>0.40243513510936901</v>
      </c>
      <c r="AR9" s="53">
        <v>0.40494314937512621</v>
      </c>
      <c r="AS9" s="53">
        <v>0.407482620049961</v>
      </c>
      <c r="AT9" s="53">
        <v>0.4100541426748634</v>
      </c>
      <c r="AU9" s="53">
        <v>0.41265832791954787</v>
      </c>
      <c r="AV9" s="53">
        <v>0.41529580206592459</v>
      </c>
      <c r="AW9" s="53">
        <v>0.42533051695537533</v>
      </c>
      <c r="AX9" s="53">
        <v>0.43586217322952275</v>
      </c>
      <c r="AY9" s="53">
        <v>0.44692862260167737</v>
      </c>
      <c r="AZ9" s="53">
        <v>0.45857166111928949</v>
      </c>
      <c r="BA9" s="53">
        <v>0.47083755668008992</v>
      </c>
      <c r="BB9" s="53">
        <v>0.4724541816070561</v>
      </c>
      <c r="BC9" s="53">
        <v>0.47594764867471417</v>
      </c>
      <c r="BD9" s="53">
        <v>0.47313247865209557</v>
      </c>
      <c r="BE9" s="53">
        <v>0.49073603517376363</v>
      </c>
      <c r="BF9" s="53">
        <v>0.50165041983413028</v>
      </c>
      <c r="BG9" s="53">
        <v>0.50439862173036776</v>
      </c>
      <c r="BH9" s="53">
        <v>0.50717510248282205</v>
      </c>
      <c r="BI9" s="53">
        <v>0.51791951357433641</v>
      </c>
      <c r="BJ9" s="53">
        <v>0.51563881839353509</v>
      </c>
      <c r="BK9" s="53">
        <v>0.51357326444829776</v>
      </c>
      <c r="BL9" s="53">
        <v>0.50473785023885698</v>
      </c>
      <c r="BM9" s="53">
        <v>0.51508244560178873</v>
      </c>
      <c r="BN9" s="53">
        <v>0.52192100813957898</v>
      </c>
      <c r="BO9" s="53">
        <v>0.53128804698482146</v>
      </c>
      <c r="BP9" s="53">
        <v>0.53557143076614178</v>
      </c>
    </row>
    <row r="10" spans="1:68" x14ac:dyDescent="0.25">
      <c r="A10" s="3" t="s">
        <v>89</v>
      </c>
      <c r="B10" s="3" t="s">
        <v>233</v>
      </c>
      <c r="C10" s="3" t="s">
        <v>234</v>
      </c>
      <c r="D10" s="3" t="s">
        <v>235</v>
      </c>
      <c r="E10" s="3" t="s">
        <v>112</v>
      </c>
      <c r="F10" s="3" t="s">
        <v>236</v>
      </c>
      <c r="G10" s="3" t="s">
        <v>237</v>
      </c>
      <c r="H10" s="53">
        <f t="array" ref="H10:BP10">TRANSPOSE(Calcs!AL13:AL74)</f>
        <v>0.20746293955867084</v>
      </c>
      <c r="I10" s="53">
        <v>0.2114146145978836</v>
      </c>
      <c r="J10" s="53">
        <v>0.21327655275687221</v>
      </c>
      <c r="K10" s="53">
        <v>0.22051524370309056</v>
      </c>
      <c r="L10" s="53">
        <v>0.22632320679127726</v>
      </c>
      <c r="M10" s="53">
        <v>0.23449156196596246</v>
      </c>
      <c r="N10" s="53">
        <v>0.25787261799935468</v>
      </c>
      <c r="O10" s="53">
        <v>0.24988969455284554</v>
      </c>
      <c r="P10" s="53">
        <v>0.24438753614067282</v>
      </c>
      <c r="Q10" s="53">
        <v>0.25059493357792412</v>
      </c>
      <c r="R10" s="53">
        <v>0.25249517951974726</v>
      </c>
      <c r="S10" s="53">
        <v>0.24756729962205701</v>
      </c>
      <c r="T10" s="53">
        <v>0.25154146779351594</v>
      </c>
      <c r="U10" s="53">
        <v>0.25321522280735115</v>
      </c>
      <c r="V10" s="53">
        <v>0.25249517951974726</v>
      </c>
      <c r="W10" s="53">
        <v>0.26400635717872478</v>
      </c>
      <c r="X10" s="53">
        <v>0.27349323859685148</v>
      </c>
      <c r="Y10" s="53">
        <v>0.27922684946890292</v>
      </c>
      <c r="Z10" s="53">
        <v>0.2892317202967789</v>
      </c>
      <c r="AA10" s="53">
        <v>0.29402032493745406</v>
      </c>
      <c r="AB10" s="53">
        <v>0.305835148557214</v>
      </c>
      <c r="AC10" s="53">
        <v>0.30591075855678984</v>
      </c>
      <c r="AD10" s="53">
        <v>0.30598640595092785</v>
      </c>
      <c r="AE10" s="53">
        <v>0.30606209076737634</v>
      </c>
      <c r="AF10" s="53">
        <v>0.30613781303391102</v>
      </c>
      <c r="AG10" s="53">
        <v>0.30621357277833516</v>
      </c>
      <c r="AH10" s="53">
        <v>0.30628937002847956</v>
      </c>
      <c r="AI10" s="53">
        <v>0.30636520481220259</v>
      </c>
      <c r="AJ10" s="53">
        <v>0.30644107715739016</v>
      </c>
      <c r="AK10" s="53">
        <v>0.30651698709195579</v>
      </c>
      <c r="AL10" s="53">
        <v>0.30659293464384085</v>
      </c>
      <c r="AM10" s="53">
        <v>0.30647128017320274</v>
      </c>
      <c r="AN10" s="53">
        <v>0.30634972220798534</v>
      </c>
      <c r="AO10" s="53">
        <v>0.30622826063340114</v>
      </c>
      <c r="AP10" s="53">
        <v>0.30610689533484475</v>
      </c>
      <c r="AQ10" s="53">
        <v>0.30598562619789227</v>
      </c>
      <c r="AR10" s="53">
        <v>0.30586445310830107</v>
      </c>
      <c r="AS10" s="53">
        <v>0.30574337595200946</v>
      </c>
      <c r="AT10" s="53">
        <v>0.30562239461513629</v>
      </c>
      <c r="AU10" s="53">
        <v>0.30550150898398049</v>
      </c>
      <c r="AV10" s="53">
        <v>0.30538071894502095</v>
      </c>
      <c r="AW10" s="53">
        <v>0.30411648615297804</v>
      </c>
      <c r="AX10" s="53">
        <v>0.30286267769398501</v>
      </c>
      <c r="AY10" s="53">
        <v>0.30161916516540543</v>
      </c>
      <c r="AZ10" s="53">
        <v>0.30038582226479438</v>
      </c>
      <c r="BA10" s="53">
        <v>0.29916252474713362</v>
      </c>
      <c r="BB10" s="53">
        <v>0.29952731185757087</v>
      </c>
      <c r="BC10" s="53">
        <v>0.29742360093017545</v>
      </c>
      <c r="BD10" s="53">
        <v>0.29510297614911835</v>
      </c>
      <c r="BE10" s="53">
        <v>0.29356897911030272</v>
      </c>
      <c r="BF10" s="53">
        <v>0.29047061432378735</v>
      </c>
      <c r="BG10" s="53">
        <v>0.29609522973779084</v>
      </c>
      <c r="BH10" s="53">
        <v>0.29059110787288062</v>
      </c>
      <c r="BI10" s="53">
        <v>0.28690300335116847</v>
      </c>
      <c r="BJ10" s="53">
        <v>0.28769147967052394</v>
      </c>
      <c r="BK10" s="53">
        <v>0.28665818899887641</v>
      </c>
      <c r="BL10" s="53">
        <v>0.28568086600531017</v>
      </c>
      <c r="BM10" s="53">
        <v>0.28568217244998795</v>
      </c>
      <c r="BN10" s="53">
        <v>0.28950799997764626</v>
      </c>
      <c r="BO10" s="53">
        <v>0.2947038680103693</v>
      </c>
      <c r="BP10" s="53">
        <v>0.29707984800030512</v>
      </c>
    </row>
    <row r="11" spans="1:68" x14ac:dyDescent="0.25">
      <c r="A11" s="3" t="s">
        <v>90</v>
      </c>
      <c r="B11" s="3" t="s">
        <v>233</v>
      </c>
      <c r="C11" s="3" t="s">
        <v>234</v>
      </c>
      <c r="D11" s="3" t="s">
        <v>235</v>
      </c>
      <c r="E11" s="3" t="s">
        <v>112</v>
      </c>
      <c r="F11" s="3" t="s">
        <v>236</v>
      </c>
      <c r="G11" s="3" t="s">
        <v>237</v>
      </c>
      <c r="H11" s="53">
        <f t="array" ref="H11:BP11">TRANSPOSE(Calcs!AP13:AP74)</f>
        <v>0.21710058222765555</v>
      </c>
      <c r="I11" s="53">
        <v>0.22460574569421021</v>
      </c>
      <c r="J11" s="53">
        <v>0.23103418420930905</v>
      </c>
      <c r="K11" s="53">
        <v>0.23826691806201553</v>
      </c>
      <c r="L11" s="53">
        <v>0.24438753614067282</v>
      </c>
      <c r="M11" s="53">
        <v>0.25515556934227335</v>
      </c>
      <c r="N11" s="53">
        <v>0.27864269288005578</v>
      </c>
      <c r="O11" s="53">
        <v>0.27981346049719885</v>
      </c>
      <c r="P11" s="53">
        <v>0.28248400253799932</v>
      </c>
      <c r="Q11" s="53">
        <v>0.28459659657407416</v>
      </c>
      <c r="R11" s="53">
        <v>0.29930608358801503</v>
      </c>
      <c r="S11" s="53">
        <v>0.29930608358801503</v>
      </c>
      <c r="T11" s="53">
        <v>0.29930608358801503</v>
      </c>
      <c r="U11" s="53">
        <v>0.27951984721231204</v>
      </c>
      <c r="V11" s="53">
        <v>0.29730180177827387</v>
      </c>
      <c r="W11" s="53">
        <v>0.30167883849754629</v>
      </c>
      <c r="X11" s="53">
        <v>0.31083128867366788</v>
      </c>
      <c r="Y11" s="53">
        <v>0.29730180177827387</v>
      </c>
      <c r="Z11" s="53">
        <v>0.30305166597648847</v>
      </c>
      <c r="AA11" s="53">
        <v>0.31413020565251576</v>
      </c>
      <c r="AB11" s="53">
        <v>0.32485660291869922</v>
      </c>
      <c r="AC11" s="53">
        <v>0.32180134021185081</v>
      </c>
      <c r="AD11" s="53">
        <v>0.31880301128011934</v>
      </c>
      <c r="AE11" s="53">
        <v>0.31586003940220853</v>
      </c>
      <c r="AF11" s="53">
        <v>0.31297090554514362</v>
      </c>
      <c r="AG11" s="53">
        <v>0.31013414574984455</v>
      </c>
      <c r="AH11" s="53">
        <v>0.3073483486576043</v>
      </c>
      <c r="AI11" s="53">
        <v>0.304612153168692</v>
      </c>
      <c r="AJ11" s="53">
        <v>0.30192424622491926</v>
      </c>
      <c r="AK11" s="53">
        <v>0.29928336070857958</v>
      </c>
      <c r="AL11" s="53">
        <v>0.2966882734506982</v>
      </c>
      <c r="AM11" s="53">
        <v>0.29918932447633512</v>
      </c>
      <c r="AN11" s="53">
        <v>0.30173290118463952</v>
      </c>
      <c r="AO11" s="53">
        <v>0.30432009747973865</v>
      </c>
      <c r="AP11" s="53">
        <v>0.30695204510878621</v>
      </c>
      <c r="AQ11" s="53">
        <v>0.30962991531268785</v>
      </c>
      <c r="AR11" s="53">
        <v>0.31235492056399322</v>
      </c>
      <c r="AS11" s="53">
        <v>0.31512831639737277</v>
      </c>
      <c r="AT11" s="53">
        <v>0.31795140333848426</v>
      </c>
      <c r="AU11" s="53">
        <v>0.32082552893745592</v>
      </c>
      <c r="AV11" s="53">
        <v>0.32375208991366544</v>
      </c>
      <c r="AW11" s="53">
        <v>0.31921295814432765</v>
      </c>
      <c r="AX11" s="53">
        <v>0.31479934735062726</v>
      </c>
      <c r="AY11" s="53">
        <v>0.31050612197708682</v>
      </c>
      <c r="AZ11" s="53">
        <v>0.30632842285319017</v>
      </c>
      <c r="BA11" s="53">
        <v>0.30226164884713885</v>
      </c>
      <c r="BB11" s="53">
        <v>0.3070512369215595</v>
      </c>
      <c r="BC11" s="53">
        <v>0.30601633723405369</v>
      </c>
      <c r="BD11" s="53">
        <v>0.3037657713716248</v>
      </c>
      <c r="BE11" s="53">
        <v>0.3016893882867599</v>
      </c>
      <c r="BF11" s="53">
        <v>0.29789242008452677</v>
      </c>
      <c r="BG11" s="53">
        <v>0.29893545007178179</v>
      </c>
      <c r="BH11" s="53">
        <v>0.29828513216021862</v>
      </c>
      <c r="BI11" s="53">
        <v>0.29677025810785823</v>
      </c>
      <c r="BJ11" s="53">
        <v>0.29737537892782356</v>
      </c>
      <c r="BK11" s="53">
        <v>0.29923854768058095</v>
      </c>
      <c r="BL11" s="53">
        <v>0.29800569177581254</v>
      </c>
      <c r="BM11" s="53">
        <v>0.2965704648457555</v>
      </c>
      <c r="BN11" s="53">
        <v>0.29815176825571926</v>
      </c>
      <c r="BO11" s="53">
        <v>0.30350276802670789</v>
      </c>
      <c r="BP11" s="53">
        <v>0.30594968705966819</v>
      </c>
    </row>
    <row r="13" spans="1:68" x14ac:dyDescent="0.25">
      <c r="B13" s="52"/>
      <c r="C13" s="52"/>
    </row>
    <row r="14" spans="1:68" x14ac:dyDescent="0.25">
      <c r="B14" s="52"/>
      <c r="C14" s="153"/>
    </row>
    <row r="15" spans="1:68" x14ac:dyDescent="0.25">
      <c r="B15" s="52"/>
      <c r="C15" s="153"/>
    </row>
    <row r="16" spans="1:68" x14ac:dyDescent="0.25">
      <c r="B16" s="52"/>
      <c r="C16" s="153"/>
    </row>
    <row r="17" spans="2:3" x14ac:dyDescent="0.25">
      <c r="B17" s="52"/>
      <c r="C17" s="153"/>
    </row>
    <row r="18" spans="2:3" x14ac:dyDescent="0.25">
      <c r="B18" s="52"/>
      <c r="C18" s="15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75"/>
  <sheetViews>
    <sheetView tabSelected="1" zoomScale="80" zoomScaleNormal="80" workbookViewId="0">
      <pane xSplit="1" topLeftCell="Y1" activePane="topRight" state="frozen"/>
      <selection pane="topRight" activeCell="B4" sqref="B4"/>
    </sheetView>
  </sheetViews>
  <sheetFormatPr defaultColWidth="8.7109375" defaultRowHeight="15" x14ac:dyDescent="0.25"/>
  <cols>
    <col min="1" max="1" width="9.140625" style="3"/>
    <col min="2" max="2" width="22.42578125" style="3" customWidth="1"/>
    <col min="3" max="3" width="9.140625" style="3"/>
    <col min="4" max="4" width="19.28515625" style="3" customWidth="1"/>
    <col min="5" max="5" width="16.28515625" bestFit="1" customWidth="1"/>
    <col min="6" max="6" width="16.7109375" customWidth="1"/>
    <col min="8" max="8" width="16" customWidth="1"/>
    <col min="9" max="9" width="16.28515625" customWidth="1"/>
    <col min="10" max="10" width="18.28515625" customWidth="1"/>
    <col min="12" max="12" width="17.28515625" customWidth="1"/>
    <col min="13" max="13" width="22.7109375" bestFit="1" customWidth="1"/>
    <col min="14" max="14" width="18.7109375" customWidth="1"/>
    <col min="16" max="16" width="17.28515625" customWidth="1"/>
    <col min="17" max="17" width="22.7109375" bestFit="1" customWidth="1"/>
    <col min="18" max="18" width="18.7109375" customWidth="1"/>
    <col min="20" max="20" width="17.28515625" customWidth="1"/>
    <col min="21" max="21" width="16" bestFit="1" customWidth="1"/>
    <col min="22" max="22" width="18.7109375" customWidth="1"/>
    <col min="24" max="24" width="17.28515625" customWidth="1"/>
    <col min="25" max="25" width="22.7109375" bestFit="1" customWidth="1"/>
    <col min="26" max="26" width="18.7109375" customWidth="1"/>
    <col min="28" max="28" width="17.28515625" customWidth="1"/>
    <col min="29" max="29" width="22.7109375" bestFit="1" customWidth="1"/>
    <col min="30" max="30" width="18.7109375" customWidth="1"/>
    <col min="32" max="32" width="17.28515625" customWidth="1"/>
    <col min="33" max="33" width="22.7109375" bestFit="1" customWidth="1"/>
    <col min="34" max="34" width="18.7109375" customWidth="1"/>
    <col min="36" max="36" width="17.28515625" customWidth="1"/>
    <col min="37" max="37" width="22.7109375" bestFit="1" customWidth="1"/>
    <col min="38" max="38" width="18.7109375" customWidth="1"/>
    <col min="40" max="40" width="17.28515625" customWidth="1"/>
    <col min="41" max="41" width="22.7109375" bestFit="1" customWidth="1"/>
    <col min="42" max="42" width="18.7109375" customWidth="1"/>
  </cols>
  <sheetData>
    <row r="1" spans="1:42" s="47" customFormat="1" x14ac:dyDescent="0.25">
      <c r="A1" s="46"/>
      <c r="B1" s="46"/>
      <c r="C1" s="46"/>
      <c r="D1" s="48" t="s">
        <v>94</v>
      </c>
      <c r="E1" s="51"/>
      <c r="F1" s="51"/>
      <c r="H1" s="54" t="s">
        <v>15</v>
      </c>
      <c r="I1" s="56"/>
      <c r="J1" s="56"/>
      <c r="L1" s="55" t="s">
        <v>93</v>
      </c>
      <c r="M1" s="67"/>
      <c r="N1" s="67"/>
      <c r="P1" s="68" t="s">
        <v>91</v>
      </c>
      <c r="Q1" s="69"/>
      <c r="R1" s="69"/>
      <c r="T1" s="70" t="s">
        <v>238</v>
      </c>
      <c r="U1" s="71"/>
      <c r="V1" s="71"/>
      <c r="X1" s="72" t="s">
        <v>147</v>
      </c>
      <c r="Y1" s="73"/>
      <c r="Z1" s="73"/>
      <c r="AB1" s="146" t="s">
        <v>88</v>
      </c>
      <c r="AC1" s="147"/>
      <c r="AD1" s="147"/>
      <c r="AF1" s="144" t="s">
        <v>165</v>
      </c>
      <c r="AG1" s="145"/>
      <c r="AH1" s="145"/>
      <c r="AJ1" s="148" t="s">
        <v>89</v>
      </c>
      <c r="AK1" s="149"/>
      <c r="AL1" s="149"/>
      <c r="AN1" s="150" t="s">
        <v>90</v>
      </c>
      <c r="AO1" s="151"/>
      <c r="AP1" s="151"/>
    </row>
    <row r="2" spans="1:42" s="40" customFormat="1" ht="30" x14ac:dyDescent="0.25">
      <c r="A2" s="44" t="s">
        <v>79</v>
      </c>
      <c r="B2" s="45" t="s">
        <v>39</v>
      </c>
      <c r="C2" s="44"/>
      <c r="D2" s="50" t="s">
        <v>82</v>
      </c>
      <c r="E2" s="49" t="s">
        <v>120</v>
      </c>
      <c r="F2" s="50" t="s">
        <v>124</v>
      </c>
      <c r="H2" s="50" t="s">
        <v>82</v>
      </c>
      <c r="I2" s="49" t="s">
        <v>120</v>
      </c>
      <c r="J2" s="50" t="s">
        <v>124</v>
      </c>
      <c r="L2" s="50" t="s">
        <v>82</v>
      </c>
      <c r="M2" s="49" t="s">
        <v>120</v>
      </c>
      <c r="N2" s="50" t="s">
        <v>124</v>
      </c>
      <c r="P2" s="50" t="s">
        <v>82</v>
      </c>
      <c r="Q2" s="49" t="s">
        <v>120</v>
      </c>
      <c r="R2" s="50" t="s">
        <v>124</v>
      </c>
      <c r="T2" s="50" t="s">
        <v>82</v>
      </c>
      <c r="U2" s="49" t="s">
        <v>120</v>
      </c>
      <c r="V2" s="50" t="s">
        <v>124</v>
      </c>
      <c r="X2" s="50" t="s">
        <v>82</v>
      </c>
      <c r="Y2" s="49" t="s">
        <v>120</v>
      </c>
      <c r="Z2" s="50" t="s">
        <v>124</v>
      </c>
      <c r="AB2" s="50" t="s">
        <v>82</v>
      </c>
      <c r="AC2" s="49" t="s">
        <v>120</v>
      </c>
      <c r="AD2" s="50" t="s">
        <v>124</v>
      </c>
      <c r="AF2" s="50" t="s">
        <v>82</v>
      </c>
      <c r="AG2" s="49" t="s">
        <v>120</v>
      </c>
      <c r="AH2" s="50" t="s">
        <v>124</v>
      </c>
      <c r="AJ2" s="50" t="s">
        <v>82</v>
      </c>
      <c r="AK2" s="49" t="s">
        <v>120</v>
      </c>
      <c r="AL2" s="50" t="s">
        <v>124</v>
      </c>
      <c r="AN2" s="50" t="s">
        <v>82</v>
      </c>
      <c r="AO2" s="49" t="s">
        <v>120</v>
      </c>
      <c r="AP2" s="50" t="s">
        <v>124</v>
      </c>
    </row>
    <row r="3" spans="1:42" x14ac:dyDescent="0.25">
      <c r="A3" s="3">
        <v>1950</v>
      </c>
      <c r="B3" s="6">
        <f>DOE_2017!$O$2</f>
        <v>1.118806140452</v>
      </c>
      <c r="D3" s="6">
        <f>USGS_2018!D2</f>
        <v>9.504406932517707</v>
      </c>
      <c r="E3" s="3" t="s">
        <v>121</v>
      </c>
      <c r="F3" s="53">
        <f>B3/D3</f>
        <v>0.11771446113320291</v>
      </c>
      <c r="H3" s="42">
        <f t="shared" ref="H3:H42" si="0">D3*$H$43/$D$43</f>
        <v>7.9613947949538764</v>
      </c>
      <c r="I3" s="58" t="s">
        <v>125</v>
      </c>
      <c r="J3" s="53">
        <f t="shared" ref="J3:J34" si="1">B3/H3</f>
        <v>0.14052891098443282</v>
      </c>
      <c r="L3" s="42">
        <f t="shared" ref="L3:L10" si="2">D3*$L$12/$D$12</f>
        <v>7.4371674804576902</v>
      </c>
      <c r="M3" s="58" t="s">
        <v>125</v>
      </c>
      <c r="N3" s="53">
        <f>B3/L3</f>
        <v>0.15043444206303494</v>
      </c>
      <c r="P3" s="42">
        <f t="shared" ref="P3:P28" si="3">D3*(P$30/D$30)</f>
        <v>9.58223190919907</v>
      </c>
      <c r="Q3" s="58" t="s">
        <v>125</v>
      </c>
      <c r="R3" s="53">
        <f>B3/P3</f>
        <v>0.11675840775445345</v>
      </c>
      <c r="T3" s="143">
        <f t="shared" ref="T3:T51" si="4">D3*(T$53/D$53)</f>
        <v>6.739460481936745</v>
      </c>
      <c r="U3" s="58" t="s">
        <v>125</v>
      </c>
      <c r="V3" s="53">
        <f>B3/T3</f>
        <v>0.16600826482337119</v>
      </c>
      <c r="X3" s="143">
        <f t="shared" ref="X3:X31" si="5">D3*(X$33/D$33)</f>
        <v>6.3518383205280058</v>
      </c>
      <c r="Y3" s="58" t="s">
        <v>125</v>
      </c>
      <c r="Z3" s="53">
        <f>B3/X3</f>
        <v>0.17613895127591939</v>
      </c>
      <c r="AB3" s="143">
        <f t="shared" ref="AB3:AB26" si="6">D3*(AB$27/D$27)</f>
        <v>7.5070463983700346</v>
      </c>
      <c r="AC3" s="58" t="s">
        <v>125</v>
      </c>
      <c r="AD3" s="53">
        <f t="shared" ref="AD3:AD34" si="7">B3/AB3</f>
        <v>0.14903413154538653</v>
      </c>
      <c r="AF3" s="42">
        <f t="shared" ref="AF3:AF9" si="8">D3*(AF$10/D$10)</f>
        <v>7.0257358025917531</v>
      </c>
      <c r="AG3" s="58" t="s">
        <v>125</v>
      </c>
      <c r="AH3" s="53">
        <f t="shared" ref="AH3:AH34" si="9">B3/AF3</f>
        <v>0.159243981255213</v>
      </c>
      <c r="AJ3" s="143">
        <f t="shared" ref="AJ3:AJ9" si="10">D3*(AJ$10/D$10)</f>
        <v>6.5558473630615</v>
      </c>
      <c r="AK3" s="58" t="s">
        <v>125</v>
      </c>
      <c r="AL3" s="53">
        <f t="shared" ref="AL3:AL34" si="11">B3/AJ3</f>
        <v>0.17065774696888783</v>
      </c>
      <c r="AN3" s="143">
        <f t="shared" ref="AN3:AN12" si="12">D3*(AN$13/D$13)</f>
        <v>5.6627859281216617</v>
      </c>
      <c r="AO3" s="58" t="s">
        <v>125</v>
      </c>
      <c r="AP3" s="53">
        <f t="shared" ref="AP3:AP34" si="13">B3/AN3</f>
        <v>0.19757168196946243</v>
      </c>
    </row>
    <row r="4" spans="1:42" x14ac:dyDescent="0.25">
      <c r="A4" s="3">
        <v>1951</v>
      </c>
      <c r="B4" s="6">
        <f>DOE_2017!$O$2</f>
        <v>1.118806140452</v>
      </c>
      <c r="D4" s="43">
        <f>D3+((D$8-D$3)/(A$8-A$3))</f>
        <v>9.3953078898934876</v>
      </c>
      <c r="E4" s="52" t="s">
        <v>122</v>
      </c>
      <c r="F4" s="53">
        <f t="shared" ref="F4:F67" si="14">B4/D4</f>
        <v>0.11908137056961138</v>
      </c>
      <c r="H4" s="42">
        <f t="shared" si="0"/>
        <v>7.8700076567294799</v>
      </c>
      <c r="I4" s="58" t="s">
        <v>125</v>
      </c>
      <c r="J4" s="53">
        <f t="shared" si="1"/>
        <v>0.14216074357886196</v>
      </c>
      <c r="L4" s="42">
        <f t="shared" si="2"/>
        <v>7.351797834806483</v>
      </c>
      <c r="M4" s="58" t="s">
        <v>125</v>
      </c>
      <c r="N4" s="53">
        <f t="shared" ref="N4:N67" si="15">B4/L4</f>
        <v>0.1521812984512583</v>
      </c>
      <c r="P4" s="42">
        <f t="shared" si="3"/>
        <v>9.4722395304089559</v>
      </c>
      <c r="Q4" s="58" t="s">
        <v>125</v>
      </c>
      <c r="R4" s="53">
        <f t="shared" ref="R4:R67" si="16">B4/P4</f>
        <v>0.118114215425008</v>
      </c>
      <c r="T4" s="143">
        <f t="shared" si="4"/>
        <v>6.6620996648333168</v>
      </c>
      <c r="U4" s="58" t="s">
        <v>125</v>
      </c>
      <c r="V4" s="53">
        <f t="shared" ref="V4:V67" si="17">B4/T4</f>
        <v>0.16793596564724944</v>
      </c>
      <c r="X4" s="143">
        <f t="shared" si="5"/>
        <v>6.2789269348314907</v>
      </c>
      <c r="Y4" s="58" t="s">
        <v>125</v>
      </c>
      <c r="Z4" s="53">
        <f t="shared" ref="Z4:Z67" si="18">B4/X4</f>
        <v>0.17818429041522613</v>
      </c>
      <c r="AB4" s="143">
        <f t="shared" si="6"/>
        <v>7.4208746276522151</v>
      </c>
      <c r="AC4" s="58" t="s">
        <v>125</v>
      </c>
      <c r="AD4" s="53">
        <f t="shared" si="7"/>
        <v>0.15076472741946365</v>
      </c>
      <c r="AF4" s="42">
        <f t="shared" si="8"/>
        <v>6.9450888926650522</v>
      </c>
      <c r="AG4" s="58" t="s">
        <v>125</v>
      </c>
      <c r="AH4" s="53">
        <f t="shared" si="9"/>
        <v>0.16109313469459113</v>
      </c>
      <c r="AJ4" s="143">
        <f t="shared" si="10"/>
        <v>6.4805942014514404</v>
      </c>
      <c r="AK4" s="58" t="s">
        <v>125</v>
      </c>
      <c r="AL4" s="53">
        <f t="shared" si="11"/>
        <v>0.17263943793941366</v>
      </c>
      <c r="AN4" s="143">
        <f t="shared" si="12"/>
        <v>5.597784026611083</v>
      </c>
      <c r="AO4" s="58" t="s">
        <v>125</v>
      </c>
      <c r="AP4" s="53">
        <f t="shared" si="13"/>
        <v>0.19986589963695489</v>
      </c>
    </row>
    <row r="5" spans="1:42" x14ac:dyDescent="0.25">
      <c r="A5" s="3">
        <v>1952</v>
      </c>
      <c r="B5" s="6">
        <f>DOE_2017!$O$2</f>
        <v>1.118806140452</v>
      </c>
      <c r="D5" s="43">
        <f t="shared" ref="D5:D7" si="19">D4+((D$8-D$3)/(A$8-A$3))</f>
        <v>9.2862088472692683</v>
      </c>
      <c r="E5" s="52" t="s">
        <v>122</v>
      </c>
      <c r="F5" s="53">
        <f t="shared" si="14"/>
        <v>0.12048039828234099</v>
      </c>
      <c r="H5" s="42">
        <f t="shared" si="0"/>
        <v>7.7786205185050834</v>
      </c>
      <c r="I5" s="58" t="s">
        <v>125</v>
      </c>
      <c r="J5" s="53">
        <f t="shared" si="1"/>
        <v>0.1438309193500823</v>
      </c>
      <c r="L5" s="42">
        <f t="shared" si="2"/>
        <v>7.2664281891552767</v>
      </c>
      <c r="M5" s="58" t="s">
        <v>125</v>
      </c>
      <c r="N5" s="53">
        <f t="shared" si="15"/>
        <v>0.15396920073080106</v>
      </c>
      <c r="P5" s="42">
        <f t="shared" si="3"/>
        <v>9.3622471516188437</v>
      </c>
      <c r="Q5" s="58" t="s">
        <v>125</v>
      </c>
      <c r="R5" s="53">
        <f t="shared" si="16"/>
        <v>0.11950188051364838</v>
      </c>
      <c r="T5" s="143">
        <f t="shared" si="4"/>
        <v>6.5847388477298887</v>
      </c>
      <c r="U5" s="58" t="s">
        <v>125</v>
      </c>
      <c r="V5" s="53">
        <f t="shared" si="17"/>
        <v>0.16990896166485209</v>
      </c>
      <c r="X5" s="143">
        <f t="shared" si="5"/>
        <v>6.2060155491349756</v>
      </c>
      <c r="Y5" s="58" t="s">
        <v>125</v>
      </c>
      <c r="Z5" s="53">
        <f t="shared" si="18"/>
        <v>0.18027768889621049</v>
      </c>
      <c r="AB5" s="143">
        <f t="shared" si="6"/>
        <v>7.3347028569343964</v>
      </c>
      <c r="AC5" s="58" t="s">
        <v>125</v>
      </c>
      <c r="AD5" s="53">
        <f t="shared" si="7"/>
        <v>0.15253598711149627</v>
      </c>
      <c r="AF5" s="42">
        <f t="shared" si="8"/>
        <v>6.8644419827383523</v>
      </c>
      <c r="AG5" s="58" t="s">
        <v>125</v>
      </c>
      <c r="AH5" s="53">
        <f t="shared" si="9"/>
        <v>0.16298573769949581</v>
      </c>
      <c r="AJ5" s="143">
        <f t="shared" si="10"/>
        <v>6.4053410398413808</v>
      </c>
      <c r="AK5" s="58" t="s">
        <v>125</v>
      </c>
      <c r="AL5" s="53">
        <f t="shared" si="11"/>
        <v>0.17466769271034874</v>
      </c>
      <c r="AN5" s="143">
        <f t="shared" si="12"/>
        <v>5.5327821251005043</v>
      </c>
      <c r="AO5" s="58" t="s">
        <v>125</v>
      </c>
      <c r="AP5" s="53">
        <f t="shared" si="13"/>
        <v>0.20221402454586562</v>
      </c>
    </row>
    <row r="6" spans="1:42" x14ac:dyDescent="0.25">
      <c r="A6" s="3">
        <v>1953</v>
      </c>
      <c r="B6" s="6">
        <f>DOE_2017!$O$2</f>
        <v>1.118806140452</v>
      </c>
      <c r="D6" s="43">
        <f t="shared" si="19"/>
        <v>9.177109804645049</v>
      </c>
      <c r="E6" s="52" t="s">
        <v>122</v>
      </c>
      <c r="F6" s="53">
        <f t="shared" si="14"/>
        <v>0.12191268975399092</v>
      </c>
      <c r="H6" s="42">
        <f t="shared" si="0"/>
        <v>7.687233380280686</v>
      </c>
      <c r="I6" s="58" t="s">
        <v>125</v>
      </c>
      <c r="J6" s="53">
        <f t="shared" si="1"/>
        <v>0.14554080578872042</v>
      </c>
      <c r="L6" s="42">
        <f t="shared" si="2"/>
        <v>7.1810585435040695</v>
      </c>
      <c r="M6" s="58" t="s">
        <v>125</v>
      </c>
      <c r="N6" s="53">
        <f t="shared" si="15"/>
        <v>0.15579961278328019</v>
      </c>
      <c r="P6" s="42">
        <f t="shared" si="3"/>
        <v>9.2522547728287314</v>
      </c>
      <c r="Q6" s="58" t="s">
        <v>125</v>
      </c>
      <c r="R6" s="53">
        <f t="shared" si="16"/>
        <v>0.1209225391995926</v>
      </c>
      <c r="T6" s="143">
        <f t="shared" si="4"/>
        <v>6.5073780306264597</v>
      </c>
      <c r="U6" s="58" t="s">
        <v>125</v>
      </c>
      <c r="V6" s="53">
        <f t="shared" si="17"/>
        <v>0.17192886830708581</v>
      </c>
      <c r="X6" s="143">
        <f t="shared" si="5"/>
        <v>6.1331041634384595</v>
      </c>
      <c r="Y6" s="58" t="s">
        <v>125</v>
      </c>
      <c r="Z6" s="53">
        <f t="shared" si="18"/>
        <v>0.1824208607317625</v>
      </c>
      <c r="AB6" s="143">
        <f t="shared" si="6"/>
        <v>7.2485310862165777</v>
      </c>
      <c r="AC6" s="58" t="s">
        <v>125</v>
      </c>
      <c r="AD6" s="53">
        <f t="shared" si="7"/>
        <v>0.15434936087664194</v>
      </c>
      <c r="AF6" s="42">
        <f t="shared" si="8"/>
        <v>6.7837950728116523</v>
      </c>
      <c r="AG6" s="58" t="s">
        <v>125</v>
      </c>
      <c r="AH6" s="53">
        <f t="shared" si="9"/>
        <v>0.16492333987740773</v>
      </c>
      <c r="AJ6" s="143">
        <f t="shared" si="10"/>
        <v>6.3300878782313221</v>
      </c>
      <c r="AK6" s="58" t="s">
        <v>125</v>
      </c>
      <c r="AL6" s="53">
        <f t="shared" si="11"/>
        <v>0.176744171956836</v>
      </c>
      <c r="AN6" s="143">
        <f t="shared" si="12"/>
        <v>5.4677802235899264</v>
      </c>
      <c r="AO6" s="58" t="s">
        <v>125</v>
      </c>
      <c r="AP6" s="53">
        <f t="shared" si="13"/>
        <v>0.20461797927156561</v>
      </c>
    </row>
    <row r="7" spans="1:42" x14ac:dyDescent="0.25">
      <c r="A7" s="3">
        <v>1954</v>
      </c>
      <c r="B7" s="6">
        <f>DOE_2017!$O$2</f>
        <v>1.118806140452</v>
      </c>
      <c r="D7" s="43">
        <f t="shared" si="19"/>
        <v>9.0680107620208297</v>
      </c>
      <c r="E7" s="52" t="s">
        <v>122</v>
      </c>
      <c r="F7" s="53">
        <f t="shared" si="14"/>
        <v>0.12337944559327708</v>
      </c>
      <c r="H7" s="42">
        <f t="shared" si="0"/>
        <v>7.5958462420562896</v>
      </c>
      <c r="I7" s="58" t="s">
        <v>125</v>
      </c>
      <c r="J7" s="53">
        <f t="shared" si="1"/>
        <v>0.14729183619561068</v>
      </c>
      <c r="L7" s="42">
        <f t="shared" si="2"/>
        <v>7.0956888978528623</v>
      </c>
      <c r="M7" s="58" t="s">
        <v>125</v>
      </c>
      <c r="N7" s="53">
        <f t="shared" si="15"/>
        <v>0.15767406893931721</v>
      </c>
      <c r="P7" s="42">
        <f t="shared" si="3"/>
        <v>9.1422623940386174</v>
      </c>
      <c r="Q7" s="58" t="s">
        <v>125</v>
      </c>
      <c r="R7" s="53">
        <f t="shared" si="16"/>
        <v>0.12237738234045201</v>
      </c>
      <c r="T7" s="143">
        <f t="shared" si="4"/>
        <v>6.4300172135230316</v>
      </c>
      <c r="U7" s="58" t="s">
        <v>125</v>
      </c>
      <c r="V7" s="53">
        <f t="shared" si="17"/>
        <v>0.17399737874714052</v>
      </c>
      <c r="X7" s="143">
        <f t="shared" si="5"/>
        <v>6.0601927777419444</v>
      </c>
      <c r="Y7" s="58" t="s">
        <v>125</v>
      </c>
      <c r="Z7" s="53">
        <f t="shared" si="18"/>
        <v>0.18461560242129332</v>
      </c>
      <c r="AB7" s="143">
        <f t="shared" si="6"/>
        <v>7.162359315498759</v>
      </c>
      <c r="AC7" s="58" t="s">
        <v>125</v>
      </c>
      <c r="AD7" s="53">
        <f t="shared" si="7"/>
        <v>0.15620636876329216</v>
      </c>
      <c r="AF7" s="42">
        <f t="shared" si="8"/>
        <v>6.7031481628849514</v>
      </c>
      <c r="AG7" s="58" t="s">
        <v>125</v>
      </c>
      <c r="AH7" s="53">
        <f t="shared" si="9"/>
        <v>0.16690756541035187</v>
      </c>
      <c r="AJ7" s="143">
        <f t="shared" si="10"/>
        <v>6.2548347166212626</v>
      </c>
      <c r="AK7" s="58" t="s">
        <v>125</v>
      </c>
      <c r="AL7" s="53">
        <f t="shared" si="11"/>
        <v>0.1788706162736714</v>
      </c>
      <c r="AN7" s="143">
        <f t="shared" si="12"/>
        <v>5.4027783220793477</v>
      </c>
      <c r="AO7" s="58" t="s">
        <v>125</v>
      </c>
      <c r="AP7" s="53">
        <f t="shared" si="13"/>
        <v>0.20707977891297399</v>
      </c>
    </row>
    <row r="8" spans="1:42" x14ac:dyDescent="0.25">
      <c r="A8" s="3">
        <v>1955</v>
      </c>
      <c r="B8" s="6">
        <f>DOE_2017!$O$2</f>
        <v>1.118806140452</v>
      </c>
      <c r="D8" s="6">
        <f>USGS_2018!D3</f>
        <v>8.9589117193966104</v>
      </c>
      <c r="E8" s="3" t="s">
        <v>121</v>
      </c>
      <c r="F8" s="53">
        <f t="shared" si="14"/>
        <v>0.12488192489158186</v>
      </c>
      <c r="H8" s="42">
        <f t="shared" si="0"/>
        <v>7.5044591038318931</v>
      </c>
      <c r="I8" s="58" t="s">
        <v>125</v>
      </c>
      <c r="J8" s="53">
        <f t="shared" si="1"/>
        <v>0.14908551368888401</v>
      </c>
      <c r="L8" s="42">
        <f t="shared" si="2"/>
        <v>7.010319252201656</v>
      </c>
      <c r="M8" s="58" t="s">
        <v>125</v>
      </c>
      <c r="N8" s="53">
        <f t="shared" si="15"/>
        <v>0.15959417826807654</v>
      </c>
      <c r="P8" s="42">
        <f t="shared" si="3"/>
        <v>9.0322700152485051</v>
      </c>
      <c r="Q8" s="58" t="s">
        <v>125</v>
      </c>
      <c r="R8" s="53">
        <f t="shared" si="16"/>
        <v>0.12386765880151981</v>
      </c>
      <c r="T8" s="143">
        <f t="shared" si="4"/>
        <v>6.3526563964196034</v>
      </c>
      <c r="U8" s="58" t="s">
        <v>125</v>
      </c>
      <c r="V8" s="53">
        <f t="shared" si="17"/>
        <v>0.17611626863410496</v>
      </c>
      <c r="X8" s="143">
        <f t="shared" si="5"/>
        <v>5.9872813920454284</v>
      </c>
      <c r="Y8" s="58" t="s">
        <v>125</v>
      </c>
      <c r="Z8" s="53">
        <f t="shared" si="18"/>
        <v>0.18686379797322061</v>
      </c>
      <c r="AB8" s="143">
        <f t="shared" si="6"/>
        <v>7.0761875447809395</v>
      </c>
      <c r="AC8" s="58" t="s">
        <v>125</v>
      </c>
      <c r="AD8" s="53">
        <f t="shared" si="7"/>
        <v>0.1581086048626818</v>
      </c>
      <c r="AF8" s="42">
        <f t="shared" si="8"/>
        <v>6.6225012529582514</v>
      </c>
      <c r="AG8" s="58" t="s">
        <v>125</v>
      </c>
      <c r="AH8" s="53">
        <f t="shared" si="9"/>
        <v>0.16894011759563393</v>
      </c>
      <c r="AJ8" s="143">
        <f t="shared" si="10"/>
        <v>6.1795815550112039</v>
      </c>
      <c r="AK8" s="58" t="s">
        <v>125</v>
      </c>
      <c r="AL8" s="53">
        <f t="shared" si="11"/>
        <v>0.18104885104149604</v>
      </c>
      <c r="AN8" s="143">
        <f t="shared" si="12"/>
        <v>5.337776420568769</v>
      </c>
      <c r="AO8" s="58" t="s">
        <v>125</v>
      </c>
      <c r="AP8" s="53">
        <f t="shared" si="13"/>
        <v>0.20960153672618329</v>
      </c>
    </row>
    <row r="9" spans="1:42" x14ac:dyDescent="0.25">
      <c r="A9" s="3">
        <v>1956</v>
      </c>
      <c r="B9" s="6">
        <f>DOE_2017!$O$2</f>
        <v>1.118806140452</v>
      </c>
      <c r="D9" s="43">
        <f>D8+((D$13-D$8)/(A$13-A$8))</f>
        <v>8.8970203269940065</v>
      </c>
      <c r="E9" s="52" t="s">
        <v>122</v>
      </c>
      <c r="F9" s="53">
        <f t="shared" si="14"/>
        <v>0.12575065576252378</v>
      </c>
      <c r="H9" s="42">
        <f t="shared" si="0"/>
        <v>7.4526155945182611</v>
      </c>
      <c r="I9" s="58" t="s">
        <v>125</v>
      </c>
      <c r="J9" s="53">
        <f t="shared" si="1"/>
        <v>0.15012261484074571</v>
      </c>
      <c r="L9" s="42">
        <f t="shared" si="2"/>
        <v>6.9618894391512418</v>
      </c>
      <c r="M9" s="58" t="s">
        <v>125</v>
      </c>
      <c r="N9" s="53">
        <f t="shared" si="15"/>
        <v>0.16070438208343613</v>
      </c>
      <c r="P9" s="42">
        <f t="shared" si="3"/>
        <v>8.9698718372879274</v>
      </c>
      <c r="Q9" s="58" t="s">
        <v>125</v>
      </c>
      <c r="R9" s="53">
        <f t="shared" si="16"/>
        <v>0.12472933401356992</v>
      </c>
      <c r="T9" s="143">
        <f t="shared" si="4"/>
        <v>6.3087699555053049</v>
      </c>
      <c r="U9" s="58" t="s">
        <v>125</v>
      </c>
      <c r="V9" s="53">
        <f t="shared" si="17"/>
        <v>0.17734140701638382</v>
      </c>
      <c r="X9" s="143">
        <f t="shared" si="5"/>
        <v>5.9459190934017663</v>
      </c>
      <c r="Y9" s="58" t="s">
        <v>125</v>
      </c>
      <c r="Z9" s="53">
        <f t="shared" si="18"/>
        <v>0.1881637006621143</v>
      </c>
      <c r="AB9" s="143">
        <f t="shared" si="6"/>
        <v>7.0273026898157713</v>
      </c>
      <c r="AC9" s="58" t="s">
        <v>125</v>
      </c>
      <c r="AD9" s="53">
        <f t="shared" si="7"/>
        <v>0.15920847440845481</v>
      </c>
      <c r="AF9" s="42">
        <f t="shared" si="8"/>
        <v>6.576750626479126</v>
      </c>
      <c r="AG9" s="58" t="s">
        <v>125</v>
      </c>
      <c r="AH9" s="53">
        <f t="shared" si="9"/>
        <v>0.17011533567161488</v>
      </c>
      <c r="AJ9" s="143">
        <f t="shared" si="10"/>
        <v>6.1368907775056014</v>
      </c>
      <c r="AK9" s="58" t="s">
        <v>125</v>
      </c>
      <c r="AL9" s="53">
        <f t="shared" si="11"/>
        <v>0.18230830252884989</v>
      </c>
      <c r="AN9" s="143">
        <f t="shared" si="12"/>
        <v>5.3009011364550158</v>
      </c>
      <c r="AO9" s="58" t="s">
        <v>125</v>
      </c>
      <c r="AP9" s="53">
        <f t="shared" si="13"/>
        <v>0.21105961263035419</v>
      </c>
    </row>
    <row r="10" spans="1:42" x14ac:dyDescent="0.25">
      <c r="A10" s="3">
        <v>1957</v>
      </c>
      <c r="B10" s="6">
        <f>DOE_2017!$O$2</f>
        <v>1.118806140452</v>
      </c>
      <c r="D10" s="43">
        <f t="shared" ref="D10:D12" si="20">D9+((D$13-D$8)/(A$13-A$8))</f>
        <v>8.8351289345914026</v>
      </c>
      <c r="E10" s="52" t="s">
        <v>122</v>
      </c>
      <c r="F10" s="53">
        <f t="shared" si="14"/>
        <v>0.12663155781141311</v>
      </c>
      <c r="H10" s="42">
        <f t="shared" si="0"/>
        <v>7.4007720852046273</v>
      </c>
      <c r="I10" s="58" t="s">
        <v>125</v>
      </c>
      <c r="J10" s="53">
        <f t="shared" si="1"/>
        <v>0.15117424608828034</v>
      </c>
      <c r="L10" s="42">
        <f t="shared" si="2"/>
        <v>6.9134596261008268</v>
      </c>
      <c r="M10" s="58" t="s">
        <v>125</v>
      </c>
      <c r="N10" s="53">
        <f t="shared" si="15"/>
        <v>0.16183014018453215</v>
      </c>
      <c r="P10" s="42">
        <f t="shared" si="3"/>
        <v>8.9074736593273478</v>
      </c>
      <c r="Q10" s="58" t="s">
        <v>125</v>
      </c>
      <c r="R10" s="53">
        <f t="shared" si="16"/>
        <v>0.12560308155168737</v>
      </c>
      <c r="T10" s="143">
        <f t="shared" si="4"/>
        <v>6.2648835145910056</v>
      </c>
      <c r="U10" s="58" t="s">
        <v>125</v>
      </c>
      <c r="V10" s="53">
        <f t="shared" si="17"/>
        <v>0.17858370995187445</v>
      </c>
      <c r="X10" s="143">
        <f t="shared" si="5"/>
        <v>5.9045567947581032</v>
      </c>
      <c r="Y10" s="58" t="s">
        <v>125</v>
      </c>
      <c r="Z10" s="53">
        <f t="shared" si="18"/>
        <v>0.18948181537439765</v>
      </c>
      <c r="AB10" s="143">
        <f t="shared" si="6"/>
        <v>6.9784178348506023</v>
      </c>
      <c r="AC10" s="58" t="s">
        <v>125</v>
      </c>
      <c r="AD10" s="53">
        <f t="shared" si="7"/>
        <v>0.16032375345377295</v>
      </c>
      <c r="AF10" s="6">
        <f>Fog_1983!R54</f>
        <v>6.5309999999999997</v>
      </c>
      <c r="AG10" s="3" t="s">
        <v>162</v>
      </c>
      <c r="AH10" s="53">
        <f t="shared" si="9"/>
        <v>0.17130701890246516</v>
      </c>
      <c r="AJ10" s="6">
        <f>Fog_1983!S54</f>
        <v>6.094199999999999</v>
      </c>
      <c r="AK10" s="3" t="s">
        <v>162</v>
      </c>
      <c r="AL10" s="53">
        <f t="shared" si="11"/>
        <v>0.18358539930622561</v>
      </c>
      <c r="AN10" s="143">
        <f t="shared" si="12"/>
        <v>5.2640258523412617</v>
      </c>
      <c r="AO10" s="58" t="s">
        <v>125</v>
      </c>
      <c r="AP10" s="53">
        <f t="shared" si="13"/>
        <v>0.21253811661171698</v>
      </c>
    </row>
    <row r="11" spans="1:42" x14ac:dyDescent="0.25">
      <c r="A11" s="3">
        <v>1958</v>
      </c>
      <c r="B11" s="6">
        <f>DOE_2017!$O$2</f>
        <v>1.118806140452</v>
      </c>
      <c r="D11" s="43">
        <f t="shared" si="20"/>
        <v>8.7732375421887987</v>
      </c>
      <c r="E11" s="52" t="s">
        <v>122</v>
      </c>
      <c r="F11" s="53">
        <f t="shared" si="14"/>
        <v>0.12752488862542227</v>
      </c>
      <c r="H11" s="42">
        <f>D11*$H$43/$D$43</f>
        <v>7.3489285758909944</v>
      </c>
      <c r="I11" s="58" t="s">
        <v>125</v>
      </c>
      <c r="J11" s="53">
        <f t="shared" si="1"/>
        <v>0.15224071494208996</v>
      </c>
      <c r="L11" s="42">
        <f>D11*$L$12/$D$12</f>
        <v>6.8650298130504135</v>
      </c>
      <c r="M11" s="58" t="s">
        <v>125</v>
      </c>
      <c r="N11" s="53">
        <f t="shared" si="15"/>
        <v>0.16297178175761901</v>
      </c>
      <c r="P11" s="42">
        <f t="shared" si="3"/>
        <v>8.84507548136677</v>
      </c>
      <c r="Q11" s="58" t="s">
        <v>125</v>
      </c>
      <c r="R11" s="53">
        <f t="shared" si="16"/>
        <v>0.12648915691097284</v>
      </c>
      <c r="T11" s="143">
        <f t="shared" si="4"/>
        <v>6.2209970736767071</v>
      </c>
      <c r="U11" s="58" t="s">
        <v>125</v>
      </c>
      <c r="V11" s="53">
        <f t="shared" si="17"/>
        <v>0.17984354070605083</v>
      </c>
      <c r="X11" s="143">
        <f t="shared" si="5"/>
        <v>5.8631944961144402</v>
      </c>
      <c r="Y11" s="58" t="s">
        <v>125</v>
      </c>
      <c r="Z11" s="53">
        <f t="shared" si="18"/>
        <v>0.19081852754389042</v>
      </c>
      <c r="AB11" s="143">
        <f t="shared" si="6"/>
        <v>6.9295329798854333</v>
      </c>
      <c r="AC11" s="58" t="s">
        <v>125</v>
      </c>
      <c r="AD11" s="53">
        <f t="shared" si="7"/>
        <v>0.16145476812067894</v>
      </c>
      <c r="AF11" s="6">
        <f>Fog_1983!R55</f>
        <v>6.295799999999999</v>
      </c>
      <c r="AG11" s="3" t="s">
        <v>162</v>
      </c>
      <c r="AH11" s="53">
        <f t="shared" si="9"/>
        <v>0.17770674742717371</v>
      </c>
      <c r="AJ11" s="6">
        <f>Fog_1983!S55</f>
        <v>5.67</v>
      </c>
      <c r="AK11" s="3" t="s">
        <v>162</v>
      </c>
      <c r="AL11" s="53">
        <f t="shared" si="11"/>
        <v>0.19732030695802469</v>
      </c>
      <c r="AN11" s="143">
        <f t="shared" si="12"/>
        <v>5.2271505682275077</v>
      </c>
      <c r="AO11" s="58" t="s">
        <v>125</v>
      </c>
      <c r="AP11" s="53">
        <f t="shared" si="13"/>
        <v>0.21403748100399178</v>
      </c>
    </row>
    <row r="12" spans="1:42" s="40" customFormat="1" x14ac:dyDescent="0.25">
      <c r="A12" s="155">
        <v>1959</v>
      </c>
      <c r="B12" s="156">
        <f>DOE_2017!$O$2</f>
        <v>1.118806140452</v>
      </c>
      <c r="C12" s="155"/>
      <c r="D12" s="157">
        <f t="shared" si="20"/>
        <v>8.7113461497861948</v>
      </c>
      <c r="E12" s="158" t="s">
        <v>122</v>
      </c>
      <c r="F12" s="159">
        <f t="shared" si="14"/>
        <v>0.12843091311202909</v>
      </c>
      <c r="H12" s="160">
        <f t="shared" si="0"/>
        <v>7.2970850665773623</v>
      </c>
      <c r="I12" s="161" t="s">
        <v>125</v>
      </c>
      <c r="J12" s="159">
        <f t="shared" si="1"/>
        <v>0.15332233765184361</v>
      </c>
      <c r="L12" s="156">
        <f>Fog_1983!Q56</f>
        <v>6.8165999999999993</v>
      </c>
      <c r="M12" s="155" t="s">
        <v>162</v>
      </c>
      <c r="N12" s="159">
        <f t="shared" si="15"/>
        <v>0.16412964534401317</v>
      </c>
      <c r="P12" s="160">
        <f t="shared" si="3"/>
        <v>8.7826773034061922</v>
      </c>
      <c r="Q12" s="161" t="s">
        <v>125</v>
      </c>
      <c r="R12" s="159">
        <f t="shared" si="16"/>
        <v>0.12738782284737851</v>
      </c>
      <c r="T12" s="162">
        <f t="shared" si="4"/>
        <v>6.1771106327624086</v>
      </c>
      <c r="U12" s="161" t="s">
        <v>125</v>
      </c>
      <c r="V12" s="159">
        <f t="shared" si="17"/>
        <v>0.18112127286793778</v>
      </c>
      <c r="X12" s="162">
        <f t="shared" si="5"/>
        <v>5.8218321974707781</v>
      </c>
      <c r="Y12" s="161" t="s">
        <v>125</v>
      </c>
      <c r="Z12" s="159">
        <f t="shared" si="18"/>
        <v>0.19217423355795987</v>
      </c>
      <c r="AB12" s="162">
        <f t="shared" si="6"/>
        <v>6.8806481249202642</v>
      </c>
      <c r="AC12" s="161" t="s">
        <v>125</v>
      </c>
      <c r="AD12" s="159">
        <f t="shared" si="7"/>
        <v>0.16260185379919645</v>
      </c>
      <c r="AF12" s="156">
        <f>Fog_1983!R56</f>
        <v>6.1487999999999996</v>
      </c>
      <c r="AG12" s="155" t="s">
        <v>162</v>
      </c>
      <c r="AH12" s="159">
        <f t="shared" si="9"/>
        <v>0.18195520108834246</v>
      </c>
      <c r="AJ12" s="156">
        <f>Fog_1983!S56</f>
        <v>5.6237999999999992</v>
      </c>
      <c r="AK12" s="155" t="s">
        <v>162</v>
      </c>
      <c r="AL12" s="159">
        <f t="shared" si="11"/>
        <v>0.19894131022653724</v>
      </c>
      <c r="AN12" s="162">
        <f t="shared" si="12"/>
        <v>5.1902752841137545</v>
      </c>
      <c r="AO12" s="161" t="s">
        <v>125</v>
      </c>
      <c r="AP12" s="159">
        <f t="shared" si="13"/>
        <v>0.21555815042728266</v>
      </c>
    </row>
    <row r="13" spans="1:42" x14ac:dyDescent="0.25">
      <c r="A13" s="3">
        <v>1960</v>
      </c>
      <c r="B13" s="6">
        <f>DOE_2017!$O$2</f>
        <v>1.118806140452</v>
      </c>
      <c r="D13" s="6">
        <f>USGS_2018!D4</f>
        <v>8.6494547573835892</v>
      </c>
      <c r="E13" s="3" t="s">
        <v>121</v>
      </c>
      <c r="F13" s="53">
        <f t="shared" si="14"/>
        <v>0.12934990376092012</v>
      </c>
      <c r="H13" s="42">
        <f t="shared" si="0"/>
        <v>7.2452415572637268</v>
      </c>
      <c r="I13" s="58" t="s">
        <v>125</v>
      </c>
      <c r="J13" s="53">
        <f t="shared" si="1"/>
        <v>0.15441943951894047</v>
      </c>
      <c r="L13" s="6">
        <f>Fog_1983!Q57</f>
        <v>6.8417999999999992</v>
      </c>
      <c r="M13" s="3" t="s">
        <v>162</v>
      </c>
      <c r="N13" s="53">
        <f t="shared" si="15"/>
        <v>0.1635251162635564</v>
      </c>
      <c r="P13" s="42">
        <f t="shared" si="3"/>
        <v>8.7202791254456127</v>
      </c>
      <c r="Q13" s="58" t="s">
        <v>125</v>
      </c>
      <c r="R13" s="53">
        <f t="shared" si="16"/>
        <v>0.12829934963748402</v>
      </c>
      <c r="T13" s="143">
        <f t="shared" si="4"/>
        <v>6.1332241918481083</v>
      </c>
      <c r="U13" s="58" t="s">
        <v>125</v>
      </c>
      <c r="V13" s="53">
        <f t="shared" si="17"/>
        <v>0.18241729071946303</v>
      </c>
      <c r="X13" s="143">
        <f t="shared" si="5"/>
        <v>5.7804698988271142</v>
      </c>
      <c r="Y13" s="58" t="s">
        <v>125</v>
      </c>
      <c r="Z13" s="53">
        <f t="shared" si="18"/>
        <v>0.19354934114941266</v>
      </c>
      <c r="AB13" s="143">
        <f t="shared" si="6"/>
        <v>6.8317632699550934</v>
      </c>
      <c r="AC13" s="58" t="s">
        <v>125</v>
      </c>
      <c r="AD13" s="53">
        <f t="shared" si="7"/>
        <v>0.16376535547891638</v>
      </c>
      <c r="AF13" s="6">
        <f>Fog_1983!R57</f>
        <v>6.1025999999999998</v>
      </c>
      <c r="AG13" s="3" t="s">
        <v>162</v>
      </c>
      <c r="AH13" s="53">
        <f t="shared" si="9"/>
        <v>0.18333270089011242</v>
      </c>
      <c r="AJ13" s="6">
        <f>Fog_1983!S57</f>
        <v>5.3927999999999994</v>
      </c>
      <c r="AK13" s="3" t="s">
        <v>162</v>
      </c>
      <c r="AL13" s="53">
        <f t="shared" si="11"/>
        <v>0.20746293955867084</v>
      </c>
      <c r="AN13" s="6">
        <f>Fog_1983!T57</f>
        <v>5.1533999999999995</v>
      </c>
      <c r="AO13" s="3" t="s">
        <v>162</v>
      </c>
      <c r="AP13" s="53">
        <f t="shared" si="13"/>
        <v>0.21710058222765555</v>
      </c>
    </row>
    <row r="14" spans="1:42" x14ac:dyDescent="0.25">
      <c r="A14" s="3">
        <v>1961</v>
      </c>
      <c r="B14" s="6">
        <f>DOE_2017!$O$2</f>
        <v>1.118806140452</v>
      </c>
      <c r="D14" s="43">
        <f>D13+((D$18-D$13)/(A$18-A$13))</f>
        <v>8.5911318620693482</v>
      </c>
      <c r="E14" s="52" t="s">
        <v>122</v>
      </c>
      <c r="F14" s="53">
        <f t="shared" si="14"/>
        <v>0.13022802564486688</v>
      </c>
      <c r="H14" s="42">
        <f t="shared" si="0"/>
        <v>7.1963872101720838</v>
      </c>
      <c r="I14" s="58" t="s">
        <v>125</v>
      </c>
      <c r="J14" s="53">
        <f t="shared" si="1"/>
        <v>0.15546775177280192</v>
      </c>
      <c r="L14" s="6">
        <f>Fog_1983!Q58</f>
        <v>6.8628</v>
      </c>
      <c r="M14" s="3" t="s">
        <v>162</v>
      </c>
      <c r="N14" s="53">
        <f t="shared" si="15"/>
        <v>0.16302473341085272</v>
      </c>
      <c r="P14" s="42">
        <f t="shared" si="3"/>
        <v>8.6614786645136483</v>
      </c>
      <c r="Q14" s="58" t="s">
        <v>125</v>
      </c>
      <c r="R14" s="53">
        <f t="shared" si="16"/>
        <v>0.12917033959060409</v>
      </c>
      <c r="T14" s="143">
        <f t="shared" si="4"/>
        <v>6.091868129239125</v>
      </c>
      <c r="U14" s="58" t="s">
        <v>125</v>
      </c>
      <c r="V14" s="53">
        <f t="shared" si="17"/>
        <v>0.18365567289319162</v>
      </c>
      <c r="X14" s="143">
        <f t="shared" si="5"/>
        <v>5.7414924429951588</v>
      </c>
      <c r="Y14" s="58" t="s">
        <v>125</v>
      </c>
      <c r="Z14" s="53">
        <f t="shared" si="18"/>
        <v>0.19486329583468953</v>
      </c>
      <c r="AB14" s="143">
        <f t="shared" si="6"/>
        <v>6.7856969888793843</v>
      </c>
      <c r="AC14" s="58" t="s">
        <v>125</v>
      </c>
      <c r="AD14" s="53">
        <f t="shared" si="7"/>
        <v>0.1648771146553604</v>
      </c>
      <c r="AF14" s="6">
        <f>Fog_1983!R58</f>
        <v>5.9093999999999998</v>
      </c>
      <c r="AG14" s="3" t="s">
        <v>162</v>
      </c>
      <c r="AH14" s="53">
        <f t="shared" si="9"/>
        <v>0.18932652053541815</v>
      </c>
      <c r="AJ14" s="6">
        <f>Fog_1983!S58</f>
        <v>5.2919999999999998</v>
      </c>
      <c r="AK14" s="3" t="s">
        <v>162</v>
      </c>
      <c r="AL14" s="53">
        <f t="shared" si="11"/>
        <v>0.2114146145978836</v>
      </c>
      <c r="AN14" s="6">
        <f>Fog_1983!T58</f>
        <v>4.9812000000000003</v>
      </c>
      <c r="AO14" s="3" t="s">
        <v>162</v>
      </c>
      <c r="AP14" s="53">
        <f t="shared" si="13"/>
        <v>0.22460574569421021</v>
      </c>
    </row>
    <row r="15" spans="1:42" x14ac:dyDescent="0.25">
      <c r="A15" s="3">
        <v>1962</v>
      </c>
      <c r="B15" s="6">
        <f>DOE_2017!$O$2</f>
        <v>1.118806140452</v>
      </c>
      <c r="D15" s="43">
        <f t="shared" ref="D15:D17" si="21">D14+((D$18-D$13)/(A$18-A$13))</f>
        <v>8.5328089667551072</v>
      </c>
      <c r="E15" s="52" t="s">
        <v>122</v>
      </c>
      <c r="F15" s="53">
        <f t="shared" si="14"/>
        <v>0.13111815169084517</v>
      </c>
      <c r="H15" s="42">
        <f t="shared" si="0"/>
        <v>7.1475328630804418</v>
      </c>
      <c r="I15" s="58" t="s">
        <v>125</v>
      </c>
      <c r="J15" s="53">
        <f t="shared" si="1"/>
        <v>0.15653039473676755</v>
      </c>
      <c r="L15" s="6">
        <f>Fog_1983!Q59</f>
        <v>6.6402000000000001</v>
      </c>
      <c r="M15" s="3" t="s">
        <v>162</v>
      </c>
      <c r="N15" s="53">
        <f t="shared" si="15"/>
        <v>0.16848982567573265</v>
      </c>
      <c r="P15" s="42">
        <f t="shared" si="3"/>
        <v>8.602678203581684</v>
      </c>
      <c r="Q15" s="58" t="s">
        <v>125</v>
      </c>
      <c r="R15" s="53">
        <f t="shared" si="16"/>
        <v>0.13005323621034556</v>
      </c>
      <c r="T15" s="143">
        <f t="shared" si="4"/>
        <v>6.0505120666301417</v>
      </c>
      <c r="U15" s="58" t="s">
        <v>125</v>
      </c>
      <c r="V15" s="53">
        <f t="shared" si="17"/>
        <v>0.18491098408388495</v>
      </c>
      <c r="X15" s="143">
        <f t="shared" si="5"/>
        <v>5.7025149871632035</v>
      </c>
      <c r="Y15" s="58" t="s">
        <v>125</v>
      </c>
      <c r="Z15" s="53">
        <f t="shared" si="18"/>
        <v>0.19619521263346401</v>
      </c>
      <c r="AB15" s="143">
        <f t="shared" si="6"/>
        <v>6.7396307078036743</v>
      </c>
      <c r="AC15" s="58" t="s">
        <v>125</v>
      </c>
      <c r="AD15" s="53">
        <f t="shared" si="7"/>
        <v>0.16600407187838323</v>
      </c>
      <c r="AF15" s="6">
        <f>Fog_1983!R59</f>
        <v>5.7707999999999995</v>
      </c>
      <c r="AG15" s="3" t="s">
        <v>162</v>
      </c>
      <c r="AH15" s="53">
        <f t="shared" si="9"/>
        <v>0.19387366404172734</v>
      </c>
      <c r="AJ15" s="6">
        <f>Fog_1983!S59</f>
        <v>5.2457999999999991</v>
      </c>
      <c r="AK15" s="3" t="s">
        <v>162</v>
      </c>
      <c r="AL15" s="53">
        <f t="shared" si="11"/>
        <v>0.21327655275687221</v>
      </c>
      <c r="AN15" s="6">
        <f>Fog_1983!T59</f>
        <v>4.8426</v>
      </c>
      <c r="AO15" s="3" t="s">
        <v>162</v>
      </c>
      <c r="AP15" s="53">
        <f t="shared" si="13"/>
        <v>0.23103418420930905</v>
      </c>
    </row>
    <row r="16" spans="1:42" x14ac:dyDescent="0.25">
      <c r="A16" s="3">
        <v>1963</v>
      </c>
      <c r="B16" s="6">
        <f>DOE_2017!$O$2</f>
        <v>1.118806140452</v>
      </c>
      <c r="D16" s="43">
        <f t="shared" si="21"/>
        <v>8.4744860714408663</v>
      </c>
      <c r="E16" s="52" t="s">
        <v>122</v>
      </c>
      <c r="F16" s="53">
        <f t="shared" si="14"/>
        <v>0.13202052974308282</v>
      </c>
      <c r="H16" s="42">
        <f t="shared" si="0"/>
        <v>7.098678515988798</v>
      </c>
      <c r="I16" s="58" t="s">
        <v>125</v>
      </c>
      <c r="J16" s="53">
        <f t="shared" si="1"/>
        <v>0.15760766429019751</v>
      </c>
      <c r="L16" s="6">
        <f>Fog_1983!Q60</f>
        <v>6.5771999999999995</v>
      </c>
      <c r="M16" s="3" t="s">
        <v>162</v>
      </c>
      <c r="N16" s="53">
        <f t="shared" si="15"/>
        <v>0.17010371289484888</v>
      </c>
      <c r="P16" s="42">
        <f t="shared" si="3"/>
        <v>8.5438777426497197</v>
      </c>
      <c r="Q16" s="58" t="s">
        <v>125</v>
      </c>
      <c r="R16" s="53">
        <f t="shared" si="16"/>
        <v>0.13094828532799485</v>
      </c>
      <c r="T16" s="143">
        <f t="shared" si="4"/>
        <v>6.0091560040211576</v>
      </c>
      <c r="U16" s="58" t="s">
        <v>125</v>
      </c>
      <c r="V16" s="53">
        <f t="shared" si="17"/>
        <v>0.18618357381690981</v>
      </c>
      <c r="X16" s="143">
        <f t="shared" si="5"/>
        <v>5.6635375313312482</v>
      </c>
      <c r="Y16" s="58" t="s">
        <v>125</v>
      </c>
      <c r="Z16" s="53">
        <f t="shared" si="18"/>
        <v>0.19754546240095597</v>
      </c>
      <c r="AB16" s="143">
        <f t="shared" si="6"/>
        <v>6.6935644267279644</v>
      </c>
      <c r="AC16" s="58" t="s">
        <v>125</v>
      </c>
      <c r="AD16" s="53">
        <f t="shared" si="7"/>
        <v>0.16714654093482886</v>
      </c>
      <c r="AF16" s="6">
        <f>Fog_1983!R60</f>
        <v>5.7707999999999995</v>
      </c>
      <c r="AG16" s="3" t="s">
        <v>162</v>
      </c>
      <c r="AH16" s="53">
        <f t="shared" si="9"/>
        <v>0.19387366404172734</v>
      </c>
      <c r="AJ16" s="6">
        <f>Fog_1983!S60</f>
        <v>5.073599999999999</v>
      </c>
      <c r="AK16" s="3" t="s">
        <v>162</v>
      </c>
      <c r="AL16" s="53">
        <f t="shared" si="11"/>
        <v>0.22051524370309056</v>
      </c>
      <c r="AN16" s="6">
        <f>Fog_1983!T60</f>
        <v>4.6955999999999998</v>
      </c>
      <c r="AO16" s="3" t="s">
        <v>162</v>
      </c>
      <c r="AP16" s="53">
        <f t="shared" si="13"/>
        <v>0.23826691806201553</v>
      </c>
    </row>
    <row r="17" spans="1:42" x14ac:dyDescent="0.25">
      <c r="A17" s="3">
        <v>1964</v>
      </c>
      <c r="B17" s="6">
        <f>DOE_2017!$O$2</f>
        <v>1.118806140452</v>
      </c>
      <c r="D17" s="43">
        <f t="shared" si="21"/>
        <v>8.4161631761266253</v>
      </c>
      <c r="E17" s="52" t="s">
        <v>122</v>
      </c>
      <c r="F17" s="53">
        <f t="shared" si="14"/>
        <v>0.13293541451591825</v>
      </c>
      <c r="H17" s="42">
        <f t="shared" si="0"/>
        <v>7.049824168897155</v>
      </c>
      <c r="I17" s="58" t="s">
        <v>125</v>
      </c>
      <c r="J17" s="53">
        <f t="shared" si="1"/>
        <v>0.15869986451407075</v>
      </c>
      <c r="L17" s="6">
        <f>Fog_1983!Q61</f>
        <v>6.4385999999999992</v>
      </c>
      <c r="M17" s="3" t="s">
        <v>162</v>
      </c>
      <c r="N17" s="53">
        <f t="shared" si="15"/>
        <v>0.17376543665579475</v>
      </c>
      <c r="P17" s="42">
        <f t="shared" si="3"/>
        <v>8.4850772817177553</v>
      </c>
      <c r="Q17" s="58" t="s">
        <v>125</v>
      </c>
      <c r="R17" s="53">
        <f t="shared" si="16"/>
        <v>0.13185573958915128</v>
      </c>
      <c r="T17" s="143">
        <f t="shared" si="4"/>
        <v>5.9677999414121743</v>
      </c>
      <c r="U17" s="58" t="s">
        <v>125</v>
      </c>
      <c r="V17" s="53">
        <f t="shared" si="17"/>
        <v>0.18747380130629082</v>
      </c>
      <c r="X17" s="143">
        <f t="shared" si="5"/>
        <v>5.6245600754992928</v>
      </c>
      <c r="Y17" s="58" t="s">
        <v>125</v>
      </c>
      <c r="Z17" s="53">
        <f t="shared" si="18"/>
        <v>0.19891442627229533</v>
      </c>
      <c r="AB17" s="143">
        <f t="shared" si="6"/>
        <v>6.6474981456522544</v>
      </c>
      <c r="AC17" s="58" t="s">
        <v>125</v>
      </c>
      <c r="AD17" s="53">
        <f t="shared" si="7"/>
        <v>0.16830484430954623</v>
      </c>
      <c r="AF17" s="6">
        <f>Fog_1983!R61</f>
        <v>5.678399999999999</v>
      </c>
      <c r="AG17" s="3" t="s">
        <v>162</v>
      </c>
      <c r="AH17" s="53">
        <f t="shared" si="9"/>
        <v>0.19702841301282054</v>
      </c>
      <c r="AJ17" s="6">
        <f>Fog_1983!S61</f>
        <v>4.9433999999999996</v>
      </c>
      <c r="AK17" s="3" t="s">
        <v>162</v>
      </c>
      <c r="AL17" s="53">
        <f t="shared" si="11"/>
        <v>0.22632320679127726</v>
      </c>
      <c r="AN17" s="6">
        <f>Fog_1983!T61</f>
        <v>4.5779999999999994</v>
      </c>
      <c r="AO17" s="3" t="s">
        <v>162</v>
      </c>
      <c r="AP17" s="53">
        <f t="shared" si="13"/>
        <v>0.24438753614067282</v>
      </c>
    </row>
    <row r="18" spans="1:42" x14ac:dyDescent="0.25">
      <c r="A18" s="3">
        <v>1965</v>
      </c>
      <c r="B18" s="6">
        <f>DOE_2017!$O$2</f>
        <v>1.118806140452</v>
      </c>
      <c r="D18" s="6">
        <f>USGS_2018!D5</f>
        <v>8.3578402808123844</v>
      </c>
      <c r="E18" s="3" t="s">
        <v>121</v>
      </c>
      <c r="F18" s="53">
        <f t="shared" si="14"/>
        <v>0.13386306783350635</v>
      </c>
      <c r="H18" s="42">
        <f t="shared" si="0"/>
        <v>7.000969821805513</v>
      </c>
      <c r="I18" s="58" t="s">
        <v>125</v>
      </c>
      <c r="J18" s="53">
        <f t="shared" si="1"/>
        <v>0.15980730797714907</v>
      </c>
      <c r="L18" s="6">
        <f>Fog_1983!Q62</f>
        <v>6.4301999999999992</v>
      </c>
      <c r="M18" s="3" t="s">
        <v>162</v>
      </c>
      <c r="N18" s="53">
        <f t="shared" si="15"/>
        <v>0.17399243265403877</v>
      </c>
      <c r="P18" s="42">
        <f t="shared" si="3"/>
        <v>8.426276820785791</v>
      </c>
      <c r="Q18" s="58" t="s">
        <v>125</v>
      </c>
      <c r="R18" s="53">
        <f t="shared" si="16"/>
        <v>0.13277585869148623</v>
      </c>
      <c r="T18" s="143">
        <f t="shared" si="4"/>
        <v>5.9264438788031901</v>
      </c>
      <c r="U18" s="58" t="s">
        <v>125</v>
      </c>
      <c r="V18" s="53">
        <f t="shared" si="17"/>
        <v>0.18878203579275879</v>
      </c>
      <c r="X18" s="143">
        <f t="shared" si="5"/>
        <v>5.5855826196673375</v>
      </c>
      <c r="Y18" s="58" t="s">
        <v>125</v>
      </c>
      <c r="Z18" s="53">
        <f t="shared" si="18"/>
        <v>0.20030249602119987</v>
      </c>
      <c r="AB18" s="143">
        <f t="shared" si="6"/>
        <v>6.6014318645765453</v>
      </c>
      <c r="AC18" s="58" t="s">
        <v>125</v>
      </c>
      <c r="AD18" s="53">
        <f t="shared" si="7"/>
        <v>0.16947931348887244</v>
      </c>
      <c r="AF18" s="6">
        <f>Fog_1983!R62</f>
        <v>5.4557999999999991</v>
      </c>
      <c r="AG18" s="3" t="s">
        <v>162</v>
      </c>
      <c r="AH18" s="53">
        <f t="shared" si="9"/>
        <v>0.20506729360533749</v>
      </c>
      <c r="AJ18" s="6">
        <f>Fog_1983!S62</f>
        <v>4.7711999999999994</v>
      </c>
      <c r="AK18" s="3" t="s">
        <v>162</v>
      </c>
      <c r="AL18" s="53">
        <f t="shared" si="11"/>
        <v>0.23449156196596246</v>
      </c>
      <c r="AN18" s="6">
        <f>Fog_1983!T62</f>
        <v>4.3847999999999994</v>
      </c>
      <c r="AO18" s="3" t="s">
        <v>162</v>
      </c>
      <c r="AP18" s="53">
        <f t="shared" si="13"/>
        <v>0.25515556934227335</v>
      </c>
    </row>
    <row r="19" spans="1:42" x14ac:dyDescent="0.25">
      <c r="A19" s="3">
        <v>1966</v>
      </c>
      <c r="B19" s="6">
        <f>DOE_2017!$O$2</f>
        <v>1.118806140452</v>
      </c>
      <c r="D19" s="43">
        <f>D18+((D$23-D$18)/(A$23-A$18))</f>
        <v>8.4522507151583639</v>
      </c>
      <c r="E19" s="52" t="s">
        <v>122</v>
      </c>
      <c r="F19" s="53">
        <f t="shared" si="14"/>
        <v>0.13236783646816347</v>
      </c>
      <c r="H19" s="42">
        <f t="shared" si="0"/>
        <v>7.0800530035261744</v>
      </c>
      <c r="I19" s="58" t="s">
        <v>125</v>
      </c>
      <c r="J19" s="53">
        <f t="shared" si="1"/>
        <v>0.15802228315166367</v>
      </c>
      <c r="L19" s="6">
        <f>Fog_1983!Q63</f>
        <v>6.0269999999999992</v>
      </c>
      <c r="M19" s="3" t="s">
        <v>162</v>
      </c>
      <c r="N19" s="53">
        <f t="shared" si="15"/>
        <v>0.18563234452497099</v>
      </c>
      <c r="P19" s="42">
        <f t="shared" si="3"/>
        <v>8.5214603165025249</v>
      </c>
      <c r="Q19" s="58" t="s">
        <v>125</v>
      </c>
      <c r="R19" s="53">
        <f t="shared" si="16"/>
        <v>0.13129277129711414</v>
      </c>
      <c r="T19" s="143">
        <f t="shared" si="4"/>
        <v>5.9933891806904978</v>
      </c>
      <c r="U19" s="58" t="s">
        <v>125</v>
      </c>
      <c r="V19" s="53">
        <f t="shared" si="17"/>
        <v>0.18667336739228779</v>
      </c>
      <c r="X19" s="143">
        <f t="shared" si="5"/>
        <v>5.6486775417381487</v>
      </c>
      <c r="Y19" s="58" t="s">
        <v>125</v>
      </c>
      <c r="Z19" s="53">
        <f t="shared" si="18"/>
        <v>0.19806514572395528</v>
      </c>
      <c r="AB19" s="143">
        <f t="shared" si="6"/>
        <v>6.6760018525997529</v>
      </c>
      <c r="AC19" s="58" t="s">
        <v>125</v>
      </c>
      <c r="AD19" s="53">
        <f t="shared" si="7"/>
        <v>0.16758625374202332</v>
      </c>
      <c r="AF19" s="6">
        <f>Fog_1983!R63</f>
        <v>5.0987999999999998</v>
      </c>
      <c r="AG19" s="3" t="s">
        <v>162</v>
      </c>
      <c r="AH19" s="53">
        <f t="shared" si="9"/>
        <v>0.21942538253157606</v>
      </c>
      <c r="AJ19" s="6">
        <f>Fog_1983!S63</f>
        <v>4.3385999999999996</v>
      </c>
      <c r="AK19" s="3" t="s">
        <v>162</v>
      </c>
      <c r="AL19" s="53">
        <f t="shared" si="11"/>
        <v>0.25787261799935468</v>
      </c>
      <c r="AN19" s="6">
        <f>Fog_1983!T63</f>
        <v>4.0152000000000001</v>
      </c>
      <c r="AO19" s="3" t="s">
        <v>162</v>
      </c>
      <c r="AP19" s="53">
        <f t="shared" si="13"/>
        <v>0.27864269288005578</v>
      </c>
    </row>
    <row r="20" spans="1:42" x14ac:dyDescent="0.25">
      <c r="A20" s="3">
        <v>1967</v>
      </c>
      <c r="B20" s="6">
        <f>DOE_2017!$O$2</f>
        <v>1.118806140452</v>
      </c>
      <c r="D20" s="43">
        <f t="shared" ref="D20:D22" si="22">D19+((D$23-D$18)/(A$23-A$18))</f>
        <v>8.5466611495043434</v>
      </c>
      <c r="E20" s="52" t="s">
        <v>122</v>
      </c>
      <c r="F20" s="53">
        <f t="shared" si="14"/>
        <v>0.13090563915908662</v>
      </c>
      <c r="H20" s="42">
        <f t="shared" si="0"/>
        <v>7.1591361852468358</v>
      </c>
      <c r="I20" s="58" t="s">
        <v>125</v>
      </c>
      <c r="J20" s="53">
        <f t="shared" si="1"/>
        <v>0.15627669477186029</v>
      </c>
      <c r="L20" s="6">
        <f>Fog_1983!Q64</f>
        <v>5.7245999999999997</v>
      </c>
      <c r="M20" s="3" t="s">
        <v>162</v>
      </c>
      <c r="N20" s="53">
        <f t="shared" si="15"/>
        <v>0.19543830843237955</v>
      </c>
      <c r="P20" s="42">
        <f t="shared" si="3"/>
        <v>8.6166438122192588</v>
      </c>
      <c r="Q20" s="58" t="s">
        <v>125</v>
      </c>
      <c r="R20" s="53">
        <f t="shared" si="16"/>
        <v>0.12984244966299077</v>
      </c>
      <c r="T20" s="143">
        <f t="shared" si="4"/>
        <v>6.0603344825778045</v>
      </c>
      <c r="U20" s="58" t="s">
        <v>125</v>
      </c>
      <c r="V20" s="53">
        <f t="shared" si="17"/>
        <v>0.18461128567545801</v>
      </c>
      <c r="X20" s="143">
        <f t="shared" si="5"/>
        <v>5.7117724638089609</v>
      </c>
      <c r="Y20" s="58" t="s">
        <v>125</v>
      </c>
      <c r="Z20" s="53">
        <f t="shared" si="18"/>
        <v>0.19587722507172692</v>
      </c>
      <c r="AB20" s="143">
        <f t="shared" si="6"/>
        <v>6.7505718406229605</v>
      </c>
      <c r="AC20" s="58" t="s">
        <v>125</v>
      </c>
      <c r="AD20" s="53">
        <f t="shared" si="7"/>
        <v>0.16573501724985029</v>
      </c>
      <c r="AF20" s="6">
        <f>Fog_1983!R64</f>
        <v>4.9895999999999994</v>
      </c>
      <c r="AG20" s="3" t="s">
        <v>162</v>
      </c>
      <c r="AH20" s="53">
        <f t="shared" si="9"/>
        <v>0.22422762154320991</v>
      </c>
      <c r="AJ20" s="6">
        <f>Fog_1983!S64</f>
        <v>4.4771999999999998</v>
      </c>
      <c r="AK20" s="3" t="s">
        <v>162</v>
      </c>
      <c r="AL20" s="53">
        <f t="shared" si="11"/>
        <v>0.24988969455284554</v>
      </c>
      <c r="AN20" s="6">
        <f>Fog_1983!T64</f>
        <v>3.9984000000000002</v>
      </c>
      <c r="AO20" s="3" t="s">
        <v>162</v>
      </c>
      <c r="AP20" s="53">
        <f t="shared" si="13"/>
        <v>0.27981346049719885</v>
      </c>
    </row>
    <row r="21" spans="1:42" x14ac:dyDescent="0.25">
      <c r="A21" s="3">
        <v>1968</v>
      </c>
      <c r="B21" s="6">
        <f>DOE_2017!$O$2</f>
        <v>1.118806140452</v>
      </c>
      <c r="D21" s="43">
        <f t="shared" si="22"/>
        <v>8.6410715838503229</v>
      </c>
      <c r="E21" s="52" t="s">
        <v>122</v>
      </c>
      <c r="F21" s="53">
        <f t="shared" si="14"/>
        <v>0.12947539313792814</v>
      </c>
      <c r="H21" s="42">
        <f t="shared" si="0"/>
        <v>7.2382193669674981</v>
      </c>
      <c r="I21" s="58" t="s">
        <v>125</v>
      </c>
      <c r="J21" s="53">
        <f t="shared" si="1"/>
        <v>0.15456925021612483</v>
      </c>
      <c r="L21" s="6">
        <f>Fog_1983!Q65</f>
        <v>6.073199999999999</v>
      </c>
      <c r="M21" s="3" t="s">
        <v>162</v>
      </c>
      <c r="N21" s="53">
        <f t="shared" si="15"/>
        <v>0.18422020359151686</v>
      </c>
      <c r="P21" s="42">
        <f t="shared" si="3"/>
        <v>8.7118273079359909</v>
      </c>
      <c r="Q21" s="58" t="s">
        <v>125</v>
      </c>
      <c r="R21" s="53">
        <f t="shared" si="16"/>
        <v>0.12842381981479703</v>
      </c>
      <c r="T21" s="143">
        <f t="shared" si="4"/>
        <v>6.1272797844651121</v>
      </c>
      <c r="U21" s="58" t="s">
        <v>125</v>
      </c>
      <c r="V21" s="53">
        <f t="shared" si="17"/>
        <v>0.18259426365490627</v>
      </c>
      <c r="X21" s="143">
        <f t="shared" si="5"/>
        <v>5.7748673858797721</v>
      </c>
      <c r="Y21" s="58" t="s">
        <v>125</v>
      </c>
      <c r="Z21" s="53">
        <f t="shared" si="18"/>
        <v>0.19373711389245271</v>
      </c>
      <c r="AB21" s="143">
        <f t="shared" si="6"/>
        <v>6.825141828646168</v>
      </c>
      <c r="AC21" s="58" t="s">
        <v>125</v>
      </c>
      <c r="AD21" s="53">
        <f t="shared" si="7"/>
        <v>0.16392423315749996</v>
      </c>
      <c r="AF21" s="6">
        <f>Fog_1983!R65</f>
        <v>4.9769999999999994</v>
      </c>
      <c r="AG21" s="3" t="s">
        <v>162</v>
      </c>
      <c r="AH21" s="53">
        <f t="shared" si="9"/>
        <v>0.22479528640787624</v>
      </c>
      <c r="AJ21" s="6">
        <f>Fog_1983!S65</f>
        <v>4.5779999999999994</v>
      </c>
      <c r="AK21" s="3" t="s">
        <v>162</v>
      </c>
      <c r="AL21" s="53">
        <f t="shared" si="11"/>
        <v>0.24438753614067282</v>
      </c>
      <c r="AN21" s="6">
        <f>Fog_1983!T65</f>
        <v>3.9605999999999999</v>
      </c>
      <c r="AO21" s="3" t="s">
        <v>162</v>
      </c>
      <c r="AP21" s="53">
        <f t="shared" si="13"/>
        <v>0.28248400253799932</v>
      </c>
    </row>
    <row r="22" spans="1:42" x14ac:dyDescent="0.25">
      <c r="A22" s="3">
        <v>1969</v>
      </c>
      <c r="B22" s="6">
        <f>DOE_2017!$O$2</f>
        <v>1.118806140452</v>
      </c>
      <c r="D22" s="43">
        <f t="shared" si="22"/>
        <v>8.7354820181963024</v>
      </c>
      <c r="E22" s="52" t="s">
        <v>122</v>
      </c>
      <c r="F22" s="53">
        <f t="shared" si="14"/>
        <v>0.12807606244526509</v>
      </c>
      <c r="H22" s="42">
        <f t="shared" si="0"/>
        <v>7.3173025486881595</v>
      </c>
      <c r="I22" s="58" t="s">
        <v>125</v>
      </c>
      <c r="J22" s="53">
        <f t="shared" si="1"/>
        <v>0.1528987127438893</v>
      </c>
      <c r="L22" s="6">
        <f>Fog_1983!Q66</f>
        <v>6.0648</v>
      </c>
      <c r="M22" s="3" t="s">
        <v>162</v>
      </c>
      <c r="N22" s="53">
        <f t="shared" si="15"/>
        <v>0.18447535622807018</v>
      </c>
      <c r="P22" s="42">
        <f t="shared" si="3"/>
        <v>8.8070108036527248</v>
      </c>
      <c r="Q22" s="58" t="s">
        <v>125</v>
      </c>
      <c r="R22" s="53">
        <f t="shared" si="16"/>
        <v>0.12703585420696578</v>
      </c>
      <c r="T22" s="143">
        <f t="shared" si="4"/>
        <v>6.1942250863524189</v>
      </c>
      <c r="U22" s="58" t="s">
        <v>125</v>
      </c>
      <c r="V22" s="53">
        <f t="shared" si="17"/>
        <v>0.18062084035613069</v>
      </c>
      <c r="X22" s="143">
        <f t="shared" si="5"/>
        <v>5.8379623079505834</v>
      </c>
      <c r="Y22" s="58" t="s">
        <v>125</v>
      </c>
      <c r="Z22" s="53">
        <f t="shared" si="18"/>
        <v>0.19164326205537921</v>
      </c>
      <c r="AB22" s="143">
        <f t="shared" si="6"/>
        <v>6.8997118166693756</v>
      </c>
      <c r="AC22" s="58" t="s">
        <v>125</v>
      </c>
      <c r="AD22" s="53">
        <f t="shared" si="7"/>
        <v>0.16215258987324913</v>
      </c>
      <c r="AF22" s="6">
        <f>Fog_1983!R66</f>
        <v>4.8426</v>
      </c>
      <c r="AG22" s="3" t="s">
        <v>162</v>
      </c>
      <c r="AH22" s="53">
        <f t="shared" si="9"/>
        <v>0.23103418420930905</v>
      </c>
      <c r="AJ22" s="6">
        <f>Fog_1983!S66</f>
        <v>4.4645999999999999</v>
      </c>
      <c r="AK22" s="3" t="s">
        <v>162</v>
      </c>
      <c r="AL22" s="53">
        <f t="shared" si="11"/>
        <v>0.25059493357792412</v>
      </c>
      <c r="AN22" s="6">
        <f>Fog_1983!T66</f>
        <v>3.9311999999999991</v>
      </c>
      <c r="AO22" s="3" t="s">
        <v>162</v>
      </c>
      <c r="AP22" s="53">
        <f t="shared" si="13"/>
        <v>0.28459659657407416</v>
      </c>
    </row>
    <row r="23" spans="1:42" x14ac:dyDescent="0.25">
      <c r="A23" s="3">
        <v>1970</v>
      </c>
      <c r="B23" s="6">
        <f>DOE_2017!$O$2</f>
        <v>1.118806140452</v>
      </c>
      <c r="D23" s="6">
        <f>USGS_2018!D6</f>
        <v>8.8298924525422784</v>
      </c>
      <c r="E23" s="3" t="s">
        <v>121</v>
      </c>
      <c r="F23" s="53">
        <f t="shared" si="14"/>
        <v>0.12670665542816167</v>
      </c>
      <c r="H23" s="42">
        <f t="shared" si="0"/>
        <v>7.3963857304088183</v>
      </c>
      <c r="I23" s="58" t="s">
        <v>125</v>
      </c>
      <c r="J23" s="53">
        <f t="shared" si="1"/>
        <v>0.15126389850819214</v>
      </c>
      <c r="L23" s="6">
        <f>Fog_1983!Q67</f>
        <v>5.5649999999999995</v>
      </c>
      <c r="M23" s="3" t="s">
        <v>162</v>
      </c>
      <c r="N23" s="53">
        <f t="shared" si="15"/>
        <v>0.20104333161761009</v>
      </c>
      <c r="P23" s="42">
        <f t="shared" si="3"/>
        <v>8.9021942993694552</v>
      </c>
      <c r="Q23" s="58" t="s">
        <v>125</v>
      </c>
      <c r="R23" s="53">
        <f t="shared" si="16"/>
        <v>0.12567756924056864</v>
      </c>
      <c r="T23" s="143">
        <f t="shared" si="4"/>
        <v>6.2611703882397238</v>
      </c>
      <c r="U23" s="58" t="s">
        <v>125</v>
      </c>
      <c r="V23" s="53">
        <f t="shared" si="17"/>
        <v>0.17868961728839694</v>
      </c>
      <c r="X23" s="143">
        <f t="shared" si="5"/>
        <v>5.9010572300213928</v>
      </c>
      <c r="Y23" s="58" t="s">
        <v>125</v>
      </c>
      <c r="Z23" s="53">
        <f t="shared" si="18"/>
        <v>0.1895941857266048</v>
      </c>
      <c r="AB23" s="143">
        <f t="shared" si="6"/>
        <v>6.9742818046925796</v>
      </c>
      <c r="AC23" s="58" t="s">
        <v>125</v>
      </c>
      <c r="AD23" s="53">
        <f t="shared" si="7"/>
        <v>0.16041883190025702</v>
      </c>
      <c r="AF23" s="6">
        <f>Fog_1983!R67</f>
        <v>4.6283999999999992</v>
      </c>
      <c r="AG23" s="3" t="s">
        <v>162</v>
      </c>
      <c r="AH23" s="53">
        <f t="shared" si="9"/>
        <v>0.24172632885057477</v>
      </c>
      <c r="AJ23" s="6">
        <f>Fog_1983!S67</f>
        <v>4.4309999999999992</v>
      </c>
      <c r="AK23" s="3" t="s">
        <v>162</v>
      </c>
      <c r="AL23" s="53">
        <f t="shared" si="11"/>
        <v>0.25249517951974726</v>
      </c>
      <c r="AN23" s="6">
        <f>Fog_1983!T67</f>
        <v>3.7379999999999995</v>
      </c>
      <c r="AO23" s="3" t="s">
        <v>162</v>
      </c>
      <c r="AP23" s="53">
        <f t="shared" si="13"/>
        <v>0.29930608358801503</v>
      </c>
    </row>
    <row r="24" spans="1:42" x14ac:dyDescent="0.25">
      <c r="A24" s="3">
        <v>1971</v>
      </c>
      <c r="B24" s="6">
        <f>DOE_2017!$O$2</f>
        <v>1.118806140452</v>
      </c>
      <c r="D24" s="43">
        <f>D23+((D$28-D$23)/(A$28-A$23))</f>
        <v>8.507463167682257</v>
      </c>
      <c r="E24" s="52" t="s">
        <v>122</v>
      </c>
      <c r="F24" s="53">
        <f t="shared" si="14"/>
        <v>0.13150878451076545</v>
      </c>
      <c r="H24" s="42">
        <f t="shared" si="0"/>
        <v>7.1263018789437922</v>
      </c>
      <c r="I24" s="58" t="s">
        <v>125</v>
      </c>
      <c r="J24" s="53">
        <f t="shared" si="1"/>
        <v>0.15699673680085824</v>
      </c>
      <c r="L24" s="6">
        <f>Fog_1983!Q68</f>
        <v>5.3465999999999987</v>
      </c>
      <c r="M24" s="3" t="s">
        <v>162</v>
      </c>
      <c r="N24" s="53">
        <f t="shared" si="15"/>
        <v>0.20925562796019906</v>
      </c>
      <c r="P24" s="42">
        <f t="shared" si="3"/>
        <v>8.5771248653918946</v>
      </c>
      <c r="Q24" s="58" t="s">
        <v>125</v>
      </c>
      <c r="R24" s="53">
        <f t="shared" si="16"/>
        <v>0.13044069638840231</v>
      </c>
      <c r="T24" s="143">
        <f t="shared" si="4"/>
        <v>6.0325396657799457</v>
      </c>
      <c r="U24" s="58" t="s">
        <v>125</v>
      </c>
      <c r="V24" s="53">
        <f t="shared" si="17"/>
        <v>0.18546187881673046</v>
      </c>
      <c r="X24" s="143">
        <f t="shared" si="5"/>
        <v>5.6855762745261709</v>
      </c>
      <c r="Y24" s="58" t="s">
        <v>125</v>
      </c>
      <c r="Z24" s="53">
        <f t="shared" si="18"/>
        <v>0.19677972582387701</v>
      </c>
      <c r="AB24" s="143">
        <f t="shared" si="6"/>
        <v>6.7196113535194355</v>
      </c>
      <c r="AC24" s="58" t="s">
        <v>125</v>
      </c>
      <c r="AD24" s="53">
        <f t="shared" si="7"/>
        <v>0.16649863832764952</v>
      </c>
      <c r="AF24" s="6">
        <f>Fog_1983!R68</f>
        <v>4.5275999999999996</v>
      </c>
      <c r="AG24" s="3" t="s">
        <v>162</v>
      </c>
      <c r="AH24" s="53">
        <f t="shared" si="9"/>
        <v>0.2471079910884354</v>
      </c>
      <c r="AJ24" s="6">
        <f>Fog_1983!S68</f>
        <v>4.5191999999999997</v>
      </c>
      <c r="AK24" s="3" t="s">
        <v>162</v>
      </c>
      <c r="AL24" s="53">
        <f t="shared" si="11"/>
        <v>0.24756729962205701</v>
      </c>
      <c r="AN24" s="6">
        <f>Fog_1983!T68</f>
        <v>3.7379999999999995</v>
      </c>
      <c r="AO24" s="3" t="s">
        <v>162</v>
      </c>
      <c r="AP24" s="53">
        <f t="shared" si="13"/>
        <v>0.29930608358801503</v>
      </c>
    </row>
    <row r="25" spans="1:42" x14ac:dyDescent="0.25">
      <c r="A25" s="3">
        <v>1972</v>
      </c>
      <c r="B25" s="6">
        <f>DOE_2017!$O$2</f>
        <v>1.118806140452</v>
      </c>
      <c r="D25" s="43">
        <f t="shared" ref="D25:D27" si="23">D24+((D$28-D$23)/(A$28-A$23))</f>
        <v>8.1850338828222355</v>
      </c>
      <c r="E25" s="52" t="s">
        <v>122</v>
      </c>
      <c r="F25" s="53">
        <f t="shared" si="14"/>
        <v>0.13668924972931581</v>
      </c>
      <c r="H25" s="42">
        <f t="shared" si="0"/>
        <v>6.856218027478767</v>
      </c>
      <c r="I25" s="58" t="s">
        <v>125</v>
      </c>
      <c r="J25" s="53">
        <f t="shared" si="1"/>
        <v>0.16318123723136879</v>
      </c>
      <c r="L25" s="6">
        <f>Fog_1983!Q69</f>
        <v>5.2163999999999993</v>
      </c>
      <c r="M25" s="3" t="s">
        <v>162</v>
      </c>
      <c r="N25" s="53">
        <f t="shared" si="15"/>
        <v>0.21447859451959209</v>
      </c>
      <c r="P25" s="42">
        <f t="shared" si="3"/>
        <v>8.252055431414334</v>
      </c>
      <c r="Q25" s="58" t="s">
        <v>125</v>
      </c>
      <c r="R25" s="53">
        <f t="shared" si="16"/>
        <v>0.13557908690153406</v>
      </c>
      <c r="T25" s="143">
        <f t="shared" si="4"/>
        <v>5.8039089433201685</v>
      </c>
      <c r="U25" s="58" t="s">
        <v>125</v>
      </c>
      <c r="V25" s="53">
        <f t="shared" si="17"/>
        <v>0.19276769352828246</v>
      </c>
      <c r="X25" s="143">
        <f t="shared" si="5"/>
        <v>5.4700953190309498</v>
      </c>
      <c r="Y25" s="58" t="s">
        <v>125</v>
      </c>
      <c r="Z25" s="53">
        <f t="shared" si="18"/>
        <v>0.20453137929051685</v>
      </c>
      <c r="AB25" s="143">
        <f t="shared" si="6"/>
        <v>6.4649409023462905</v>
      </c>
      <c r="AC25" s="58" t="s">
        <v>125</v>
      </c>
      <c r="AD25" s="53">
        <f t="shared" si="7"/>
        <v>0.17305744280600568</v>
      </c>
      <c r="AF25" s="6">
        <f>Fog_1983!R69</f>
        <v>4.4183999999999992</v>
      </c>
      <c r="AG25" s="3" t="s">
        <v>162</v>
      </c>
      <c r="AH25" s="53">
        <f t="shared" si="9"/>
        <v>0.25321522280735115</v>
      </c>
      <c r="AJ25" s="6">
        <f>Fog_1983!S69</f>
        <v>4.4477999999999991</v>
      </c>
      <c r="AK25" s="3" t="s">
        <v>162</v>
      </c>
      <c r="AL25" s="53">
        <f t="shared" si="11"/>
        <v>0.25154146779351594</v>
      </c>
      <c r="AN25" s="6">
        <f>Fog_1983!T69</f>
        <v>3.7379999999999995</v>
      </c>
      <c r="AO25" s="3" t="s">
        <v>162</v>
      </c>
      <c r="AP25" s="53">
        <f t="shared" si="13"/>
        <v>0.29930608358801503</v>
      </c>
    </row>
    <row r="26" spans="1:42" x14ac:dyDescent="0.25">
      <c r="A26" s="3">
        <v>1973</v>
      </c>
      <c r="B26" s="6">
        <f>DOE_2017!$O$2</f>
        <v>1.118806140452</v>
      </c>
      <c r="D26" s="43">
        <f t="shared" si="23"/>
        <v>7.8626045979622132</v>
      </c>
      <c r="E26" s="52" t="s">
        <v>122</v>
      </c>
      <c r="F26" s="53">
        <f t="shared" si="14"/>
        <v>0.14229459545021075</v>
      </c>
      <c r="H26" s="42">
        <f t="shared" si="0"/>
        <v>6.58613417601374</v>
      </c>
      <c r="I26" s="58" t="s">
        <v>125</v>
      </c>
      <c r="J26" s="53">
        <f t="shared" si="1"/>
        <v>0.1698729650128625</v>
      </c>
      <c r="L26" s="6">
        <f>Fog_1983!Q70</f>
        <v>5.0693999999999999</v>
      </c>
      <c r="M26" s="3" t="s">
        <v>162</v>
      </c>
      <c r="N26" s="53">
        <f t="shared" si="15"/>
        <v>0.22069794067384702</v>
      </c>
      <c r="P26" s="42">
        <f t="shared" si="3"/>
        <v>7.9269859974367716</v>
      </c>
      <c r="Q26" s="58" t="s">
        <v>125</v>
      </c>
      <c r="R26" s="53">
        <f t="shared" si="16"/>
        <v>0.14113890712229984</v>
      </c>
      <c r="T26" s="143">
        <f t="shared" si="4"/>
        <v>5.5752782208603904</v>
      </c>
      <c r="U26" s="58" t="s">
        <v>125</v>
      </c>
      <c r="V26" s="53">
        <f t="shared" si="17"/>
        <v>0.20067270118751906</v>
      </c>
      <c r="X26" s="143">
        <f t="shared" si="5"/>
        <v>5.254614363535727</v>
      </c>
      <c r="Y26" s="58" t="s">
        <v>125</v>
      </c>
      <c r="Z26" s="53">
        <f t="shared" si="18"/>
        <v>0.21291879157030608</v>
      </c>
      <c r="AB26" s="143">
        <f t="shared" si="6"/>
        <v>6.2102704511731446</v>
      </c>
      <c r="AC26" s="58" t="s">
        <v>125</v>
      </c>
      <c r="AD26" s="53">
        <f t="shared" si="7"/>
        <v>0.18015417351762081</v>
      </c>
      <c r="AF26" s="6">
        <f>Fog_1983!R70</f>
        <v>4.3637999999999995</v>
      </c>
      <c r="AG26" s="3" t="s">
        <v>162</v>
      </c>
      <c r="AH26" s="53">
        <f t="shared" si="9"/>
        <v>0.2563834594738531</v>
      </c>
      <c r="AJ26" s="6">
        <f>Fog_1983!S70</f>
        <v>4.4183999999999992</v>
      </c>
      <c r="AK26" s="3" t="s">
        <v>162</v>
      </c>
      <c r="AL26" s="53">
        <f t="shared" si="11"/>
        <v>0.25321522280735115</v>
      </c>
      <c r="AN26" s="6">
        <f>Fog_1983!T70</f>
        <v>4.0025999999999993</v>
      </c>
      <c r="AO26" s="3" t="s">
        <v>162</v>
      </c>
      <c r="AP26" s="53">
        <f t="shared" si="13"/>
        <v>0.27951984721231204</v>
      </c>
    </row>
    <row r="27" spans="1:42" x14ac:dyDescent="0.25">
      <c r="A27" s="3">
        <v>1974</v>
      </c>
      <c r="B27" s="6">
        <f>DOE_2017!$O$2</f>
        <v>1.118806140452</v>
      </c>
      <c r="D27" s="43">
        <f t="shared" si="23"/>
        <v>7.5401753131021909</v>
      </c>
      <c r="E27" s="52" t="s">
        <v>122</v>
      </c>
      <c r="F27" s="53">
        <f t="shared" si="14"/>
        <v>0.1483793272694742</v>
      </c>
      <c r="H27" s="42">
        <f t="shared" si="0"/>
        <v>6.316050324548713</v>
      </c>
      <c r="I27" s="58" t="s">
        <v>125</v>
      </c>
      <c r="J27" s="53">
        <f t="shared" si="1"/>
        <v>0.17713698956822982</v>
      </c>
      <c r="L27" s="6">
        <f>Fog_1983!Q71</f>
        <v>4.9433999999999996</v>
      </c>
      <c r="M27" s="3" t="s">
        <v>162</v>
      </c>
      <c r="N27" s="53">
        <f t="shared" si="15"/>
        <v>0.22632320679127726</v>
      </c>
      <c r="P27" s="42">
        <f t="shared" si="3"/>
        <v>7.6019165634592101</v>
      </c>
      <c r="Q27" s="58" t="s">
        <v>125</v>
      </c>
      <c r="R27" s="53">
        <f t="shared" si="16"/>
        <v>0.14717421996314223</v>
      </c>
      <c r="T27" s="143">
        <f t="shared" si="4"/>
        <v>5.3466474984006123</v>
      </c>
      <c r="U27" s="58" t="s">
        <v>125</v>
      </c>
      <c r="V27" s="53">
        <f t="shared" si="17"/>
        <v>0.20925376898078243</v>
      </c>
      <c r="X27" s="143">
        <f t="shared" si="5"/>
        <v>5.039133408040505</v>
      </c>
      <c r="Y27" s="58" t="s">
        <v>125</v>
      </c>
      <c r="Z27" s="53">
        <f t="shared" si="18"/>
        <v>0.22202352068449285</v>
      </c>
      <c r="AB27" s="6">
        <f>Fog_1983!P71</f>
        <v>5.9555999999999996</v>
      </c>
      <c r="AC27" s="3" t="s">
        <v>162</v>
      </c>
      <c r="AD27" s="53">
        <f t="shared" si="7"/>
        <v>0.18785783807710391</v>
      </c>
      <c r="AF27" s="6">
        <f>Fog_1983!R71</f>
        <v>4.2965999999999998</v>
      </c>
      <c r="AG27" s="3" t="s">
        <v>162</v>
      </c>
      <c r="AH27" s="53">
        <f t="shared" si="9"/>
        <v>0.26039336695340504</v>
      </c>
      <c r="AJ27" s="6">
        <f>Fog_1983!S71</f>
        <v>4.4309999999999992</v>
      </c>
      <c r="AK27" s="3" t="s">
        <v>162</v>
      </c>
      <c r="AL27" s="53">
        <f t="shared" si="11"/>
        <v>0.25249517951974726</v>
      </c>
      <c r="AN27" s="6">
        <f>Fog_1983!T71</f>
        <v>3.7631999999999994</v>
      </c>
      <c r="AO27" s="3" t="s">
        <v>162</v>
      </c>
      <c r="AP27" s="53">
        <f t="shared" si="13"/>
        <v>0.29730180177827387</v>
      </c>
    </row>
    <row r="28" spans="1:42" x14ac:dyDescent="0.25">
      <c r="A28" s="3">
        <v>1975</v>
      </c>
      <c r="B28" s="6">
        <f>DOE_2017!$O$2</f>
        <v>1.118806140452</v>
      </c>
      <c r="D28" s="6">
        <f>USGS_2018!D7</f>
        <v>7.2177460282421686</v>
      </c>
      <c r="E28" s="3" t="s">
        <v>121</v>
      </c>
      <c r="F28" s="53">
        <f t="shared" si="14"/>
        <v>0.15500769022271588</v>
      </c>
      <c r="H28" s="42">
        <f t="shared" si="0"/>
        <v>6.045966473083686</v>
      </c>
      <c r="I28" s="58" t="s">
        <v>125</v>
      </c>
      <c r="J28" s="53">
        <f t="shared" si="1"/>
        <v>0.18505000737811964</v>
      </c>
      <c r="L28" s="6">
        <f>Fog_1983!Q72</f>
        <v>4.8299999999999992</v>
      </c>
      <c r="M28" s="3" t="s">
        <v>162</v>
      </c>
      <c r="N28" s="53">
        <f t="shared" si="15"/>
        <v>0.23163688208115946</v>
      </c>
      <c r="P28" s="42">
        <f t="shared" si="3"/>
        <v>7.2768471294816486</v>
      </c>
      <c r="Q28" s="58" t="s">
        <v>125</v>
      </c>
      <c r="R28" s="53">
        <f t="shared" si="16"/>
        <v>0.15374874867430338</v>
      </c>
      <c r="T28" s="143">
        <f t="shared" si="4"/>
        <v>5.118016775940835</v>
      </c>
      <c r="U28" s="58" t="s">
        <v>125</v>
      </c>
      <c r="V28" s="53">
        <f t="shared" si="17"/>
        <v>0.21860149925873035</v>
      </c>
      <c r="X28" s="143">
        <f t="shared" si="5"/>
        <v>4.8236524525452822</v>
      </c>
      <c r="Y28" s="58" t="s">
        <v>125</v>
      </c>
      <c r="Z28" s="53">
        <f t="shared" si="18"/>
        <v>0.23194169800969863</v>
      </c>
      <c r="AB28" s="6">
        <f>Fog_1983!P72</f>
        <v>5.7329999999999997</v>
      </c>
      <c r="AC28" s="3" t="s">
        <v>162</v>
      </c>
      <c r="AD28" s="53">
        <f t="shared" si="7"/>
        <v>0.19515195193650794</v>
      </c>
      <c r="AF28" s="6">
        <f>Fog_1983!R72</f>
        <v>4.0949999999999998</v>
      </c>
      <c r="AG28" s="3" t="s">
        <v>162</v>
      </c>
      <c r="AH28" s="53">
        <f t="shared" si="9"/>
        <v>0.27321273271111113</v>
      </c>
      <c r="AJ28" s="6">
        <f>Fog_1983!S72</f>
        <v>4.2378</v>
      </c>
      <c r="AK28" s="3" t="s">
        <v>162</v>
      </c>
      <c r="AL28" s="53">
        <f t="shared" si="11"/>
        <v>0.26400635717872478</v>
      </c>
      <c r="AN28" s="6">
        <f>Fog_1983!T72</f>
        <v>3.7085999999999997</v>
      </c>
      <c r="AO28" s="3" t="s">
        <v>162</v>
      </c>
      <c r="AP28" s="53">
        <f t="shared" si="13"/>
        <v>0.30167883849754629</v>
      </c>
    </row>
    <row r="29" spans="1:42" x14ac:dyDescent="0.25">
      <c r="A29" s="3">
        <v>1976</v>
      </c>
      <c r="B29" s="6">
        <f>DOE_2017!$O$2</f>
        <v>1.118806140452</v>
      </c>
      <c r="D29" s="43">
        <f>D28+((D$33-D$28)/(A$33-A$28))</f>
        <v>6.9934014650651255</v>
      </c>
      <c r="E29" s="52" t="s">
        <v>122</v>
      </c>
      <c r="F29" s="53">
        <f t="shared" si="14"/>
        <v>0.15998025367782617</v>
      </c>
      <c r="H29" s="42">
        <f t="shared" si="0"/>
        <v>5.8580435810783902</v>
      </c>
      <c r="I29" s="58" t="s">
        <v>125</v>
      </c>
      <c r="J29" s="53">
        <f t="shared" si="1"/>
        <v>0.19098631223328014</v>
      </c>
      <c r="L29" s="6">
        <f>Fog_1983!Q73</f>
        <v>4.7375999999999996</v>
      </c>
      <c r="M29" s="3" t="s">
        <v>162</v>
      </c>
      <c r="N29" s="53">
        <f t="shared" si="15"/>
        <v>0.23615462268912532</v>
      </c>
      <c r="P29" s="42">
        <f>D29*(P$30/D$30)</f>
        <v>7.0506655647408252</v>
      </c>
      <c r="Q29" s="58" t="s">
        <v>125</v>
      </c>
      <c r="R29" s="53">
        <f t="shared" si="16"/>
        <v>0.15868092596065803</v>
      </c>
      <c r="T29" s="143">
        <f t="shared" si="4"/>
        <v>4.9589367482648177</v>
      </c>
      <c r="U29" s="58" t="s">
        <v>125</v>
      </c>
      <c r="V29" s="53">
        <f t="shared" si="17"/>
        <v>0.22561411795451547</v>
      </c>
      <c r="X29" s="143">
        <f t="shared" si="5"/>
        <v>4.6737219620362263</v>
      </c>
      <c r="Y29" s="58" t="s">
        <v>125</v>
      </c>
      <c r="Z29" s="53">
        <f t="shared" si="18"/>
        <v>0.23938226311703051</v>
      </c>
      <c r="AB29" s="6">
        <f>Fog_1983!P73</f>
        <v>5.7077999999999998</v>
      </c>
      <c r="AC29" s="3" t="s">
        <v>162</v>
      </c>
      <c r="AD29" s="53">
        <f t="shared" si="7"/>
        <v>0.19601354995830267</v>
      </c>
      <c r="AF29" s="6">
        <f>Fog_1983!R73</f>
        <v>3.8009999999999997</v>
      </c>
      <c r="AG29" s="3" t="s">
        <v>162</v>
      </c>
      <c r="AH29" s="53">
        <f t="shared" si="9"/>
        <v>0.2943452092744015</v>
      </c>
      <c r="AJ29" s="6">
        <f>Fog_1983!S73</f>
        <v>4.0907999999999998</v>
      </c>
      <c r="AK29" s="3" t="s">
        <v>162</v>
      </c>
      <c r="AL29" s="53">
        <f t="shared" si="11"/>
        <v>0.27349323859685148</v>
      </c>
      <c r="AN29" s="6">
        <f>Fog_1983!T73</f>
        <v>3.5993999999999997</v>
      </c>
      <c r="AO29" s="3" t="s">
        <v>162</v>
      </c>
      <c r="AP29" s="53">
        <f t="shared" si="13"/>
        <v>0.31083128867366788</v>
      </c>
    </row>
    <row r="30" spans="1:42" x14ac:dyDescent="0.25">
      <c r="A30" s="3">
        <v>1977</v>
      </c>
      <c r="B30" s="6">
        <f>DOE_2017!$O$2</f>
        <v>1.118806140452</v>
      </c>
      <c r="D30" s="43">
        <f t="shared" ref="D30:D32" si="24">D29+((D$33-D$28)/(A$33-A$28))</f>
        <v>6.7690569018880824</v>
      </c>
      <c r="E30" s="52" t="s">
        <v>122</v>
      </c>
      <c r="F30" s="53">
        <f t="shared" si="14"/>
        <v>0.16528242511005237</v>
      </c>
      <c r="H30" s="42">
        <f t="shared" si="0"/>
        <v>5.6701206890730944</v>
      </c>
      <c r="I30" s="58" t="s">
        <v>125</v>
      </c>
      <c r="J30" s="53">
        <f t="shared" si="1"/>
        <v>0.19731610697600396</v>
      </c>
      <c r="L30" s="6">
        <f>Fog_1983!Q74</f>
        <v>4.6115999999999993</v>
      </c>
      <c r="M30" s="3" t="s">
        <v>162</v>
      </c>
      <c r="N30" s="53">
        <f t="shared" si="15"/>
        <v>0.24260693478445663</v>
      </c>
      <c r="P30" s="6">
        <f>Fog_1983!D10</f>
        <v>6.8244840000000009</v>
      </c>
      <c r="Q30" s="3" t="s">
        <v>162</v>
      </c>
      <c r="R30" s="53">
        <f t="shared" si="16"/>
        <v>0.16394003421386874</v>
      </c>
      <c r="T30" s="143">
        <f t="shared" si="4"/>
        <v>4.7998567205888012</v>
      </c>
      <c r="U30" s="58" t="s">
        <v>125</v>
      </c>
      <c r="V30" s="53">
        <f t="shared" si="17"/>
        <v>0.23309157034894895</v>
      </c>
      <c r="X30" s="143">
        <f t="shared" si="5"/>
        <v>4.5237914715271694</v>
      </c>
      <c r="Y30" s="58" t="s">
        <v>125</v>
      </c>
      <c r="Z30" s="53">
        <f t="shared" si="18"/>
        <v>0.24731602848932965</v>
      </c>
      <c r="AB30" s="6">
        <f>Fog_1983!P74</f>
        <v>5.4515999999999991</v>
      </c>
      <c r="AC30" s="3" t="s">
        <v>162</v>
      </c>
      <c r="AD30" s="53">
        <f t="shared" si="7"/>
        <v>0.20522528073446331</v>
      </c>
      <c r="AF30" s="6">
        <f>Fog_1983!R74</f>
        <v>3.7001999999999997</v>
      </c>
      <c r="AG30" s="3" t="s">
        <v>162</v>
      </c>
      <c r="AH30" s="53">
        <f t="shared" si="9"/>
        <v>0.30236369397654184</v>
      </c>
      <c r="AJ30" s="6">
        <f>Fog_1983!S74</f>
        <v>4.0067999999999993</v>
      </c>
      <c r="AK30" s="3" t="s">
        <v>162</v>
      </c>
      <c r="AL30" s="53">
        <f t="shared" si="11"/>
        <v>0.27922684946890292</v>
      </c>
      <c r="AN30" s="6">
        <f>Fog_1983!T74</f>
        <v>3.7631999999999994</v>
      </c>
      <c r="AO30" s="3" t="s">
        <v>162</v>
      </c>
      <c r="AP30" s="53">
        <f t="shared" si="13"/>
        <v>0.29730180177827387</v>
      </c>
    </row>
    <row r="31" spans="1:42" x14ac:dyDescent="0.25">
      <c r="A31" s="3">
        <v>1978</v>
      </c>
      <c r="B31" s="6">
        <f>DOE_2017!$O$2</f>
        <v>1.118806140452</v>
      </c>
      <c r="D31" s="43">
        <f t="shared" si="24"/>
        <v>6.5447123387110393</v>
      </c>
      <c r="E31" s="52" t="s">
        <v>122</v>
      </c>
      <c r="F31" s="53">
        <f t="shared" si="14"/>
        <v>0.17094810016850112</v>
      </c>
      <c r="H31" s="42">
        <f t="shared" si="0"/>
        <v>5.4821977970677978</v>
      </c>
      <c r="I31" s="58" t="s">
        <v>125</v>
      </c>
      <c r="J31" s="53">
        <f t="shared" si="1"/>
        <v>0.20407985663166028</v>
      </c>
      <c r="L31" s="6">
        <f>Fog_1983!Q75</f>
        <v>4.5107999999999997</v>
      </c>
      <c r="M31" s="3" t="s">
        <v>162</v>
      </c>
      <c r="N31" s="53">
        <f t="shared" si="15"/>
        <v>0.24802831880198636</v>
      </c>
      <c r="P31" s="43">
        <f>P30+((P$43-P$30)/(A$43-A$30))</f>
        <v>6.6000848935812488</v>
      </c>
      <c r="Q31" s="52" t="s">
        <v>122</v>
      </c>
      <c r="R31" s="53">
        <f t="shared" si="16"/>
        <v>0.16951390148633808</v>
      </c>
      <c r="T31" s="143">
        <f t="shared" si="4"/>
        <v>4.6407766929127838</v>
      </c>
      <c r="U31" s="58" t="s">
        <v>125</v>
      </c>
      <c r="V31" s="53">
        <f t="shared" si="17"/>
        <v>0.24108165819755945</v>
      </c>
      <c r="X31" s="143">
        <f t="shared" si="5"/>
        <v>4.3738609810181126</v>
      </c>
      <c r="Y31" s="58" t="s">
        <v>125</v>
      </c>
      <c r="Z31" s="53">
        <f t="shared" si="18"/>
        <v>0.25579371299349646</v>
      </c>
      <c r="AB31" s="6">
        <f>Fog_1983!P75</f>
        <v>5.468399999999999</v>
      </c>
      <c r="AC31" s="3" t="s">
        <v>162</v>
      </c>
      <c r="AD31" s="53">
        <f t="shared" si="7"/>
        <v>0.20459478832053254</v>
      </c>
      <c r="AF31" s="6">
        <f>Fog_1983!R75</f>
        <v>3.6077999999999997</v>
      </c>
      <c r="AG31" s="3" t="s">
        <v>162</v>
      </c>
      <c r="AH31" s="53">
        <f t="shared" si="9"/>
        <v>0.31010758369421809</v>
      </c>
      <c r="AJ31" s="6">
        <f>Fog_1983!S75</f>
        <v>3.8681999999999994</v>
      </c>
      <c r="AK31" s="3" t="s">
        <v>162</v>
      </c>
      <c r="AL31" s="53">
        <f t="shared" si="11"/>
        <v>0.2892317202967789</v>
      </c>
      <c r="AN31" s="6">
        <f>Fog_1983!T75</f>
        <v>3.6917999999999997</v>
      </c>
      <c r="AO31" s="3" t="s">
        <v>162</v>
      </c>
      <c r="AP31" s="53">
        <f t="shared" si="13"/>
        <v>0.30305166597648847</v>
      </c>
    </row>
    <row r="32" spans="1:42" x14ac:dyDescent="0.25">
      <c r="A32" s="3">
        <v>1979</v>
      </c>
      <c r="B32" s="6">
        <f>DOE_2017!$O$2</f>
        <v>1.118806140452</v>
      </c>
      <c r="D32" s="43">
        <f t="shared" si="24"/>
        <v>6.3203677755339962</v>
      </c>
      <c r="E32" s="52" t="s">
        <v>122</v>
      </c>
      <c r="F32" s="53">
        <f t="shared" si="14"/>
        <v>0.17701598707323232</v>
      </c>
      <c r="H32" s="42">
        <f t="shared" si="0"/>
        <v>5.294274905062502</v>
      </c>
      <c r="I32" s="58" t="s">
        <v>125</v>
      </c>
      <c r="J32" s="53">
        <f t="shared" si="1"/>
        <v>0.21132377152953902</v>
      </c>
      <c r="L32" s="6">
        <f>Fog_1983!Q76</f>
        <v>4.4351999999999991</v>
      </c>
      <c r="M32" s="3" t="s">
        <v>162</v>
      </c>
      <c r="N32" s="53">
        <f t="shared" si="15"/>
        <v>0.25225607423611118</v>
      </c>
      <c r="P32" s="43">
        <f t="shared" ref="P32:P42" si="25">P31+((P$43-P$30)/(A$43-A$30))</f>
        <v>6.3756857871624977</v>
      </c>
      <c r="Q32" s="52" t="s">
        <v>122</v>
      </c>
      <c r="R32" s="53">
        <f t="shared" si="16"/>
        <v>0.17548012524467979</v>
      </c>
      <c r="T32" s="143">
        <f>D32*(T$53/D$53)</f>
        <v>4.4816966652367674</v>
      </c>
      <c r="U32" s="58" t="s">
        <v>125</v>
      </c>
      <c r="V32" s="53">
        <f t="shared" si="17"/>
        <v>0.24963897024317991</v>
      </c>
      <c r="X32" s="143">
        <f>D32*(X$33/D$33)</f>
        <v>4.2239304905090558</v>
      </c>
      <c r="Y32" s="58" t="s">
        <v>125</v>
      </c>
      <c r="Z32" s="53">
        <f t="shared" si="18"/>
        <v>0.26487323666094814</v>
      </c>
      <c r="AB32" s="6">
        <f>Fog_1983!P76</f>
        <v>5.2919999999999998</v>
      </c>
      <c r="AC32" s="3" t="s">
        <v>162</v>
      </c>
      <c r="AD32" s="53">
        <f t="shared" si="7"/>
        <v>0.2114146145978836</v>
      </c>
      <c r="AF32" s="6">
        <f>Fog_1983!R76</f>
        <v>3.6287999999999996</v>
      </c>
      <c r="AG32" s="3" t="s">
        <v>162</v>
      </c>
      <c r="AH32" s="53">
        <f t="shared" si="9"/>
        <v>0.30831297962191362</v>
      </c>
      <c r="AJ32" s="6">
        <f>Fog_1983!S76</f>
        <v>3.8051999999999992</v>
      </c>
      <c r="AK32" s="3" t="s">
        <v>162</v>
      </c>
      <c r="AL32" s="53">
        <f t="shared" si="11"/>
        <v>0.29402032493745406</v>
      </c>
      <c r="AN32" s="6">
        <f>Fog_1983!T76</f>
        <v>3.5615999999999999</v>
      </c>
      <c r="AO32" s="3" t="s">
        <v>162</v>
      </c>
      <c r="AP32" s="53">
        <f t="shared" si="13"/>
        <v>0.31413020565251576</v>
      </c>
    </row>
    <row r="33" spans="1:42" x14ac:dyDescent="0.25">
      <c r="A33" s="3">
        <v>1980</v>
      </c>
      <c r="B33" s="6">
        <f>DOE_2017!$O$2</f>
        <v>1.118806140452</v>
      </c>
      <c r="D33" s="6">
        <f>USGS_2018!D8</f>
        <v>6.096023212356954</v>
      </c>
      <c r="E33" s="3" t="s">
        <v>121</v>
      </c>
      <c r="F33" s="53">
        <f t="shared" si="14"/>
        <v>0.18353049217137529</v>
      </c>
      <c r="H33" s="42">
        <f t="shared" si="0"/>
        <v>5.1063520130572062</v>
      </c>
      <c r="I33" s="58" t="s">
        <v>125</v>
      </c>
      <c r="J33" s="53">
        <f t="shared" si="1"/>
        <v>0.21910086449017907</v>
      </c>
      <c r="L33" s="6">
        <f>Fog_1983!Q77</f>
        <v>4.3637999999999995</v>
      </c>
      <c r="M33" s="3" t="s">
        <v>162</v>
      </c>
      <c r="N33" s="53">
        <f t="shared" si="15"/>
        <v>0.2563834594738531</v>
      </c>
      <c r="P33" s="43">
        <f t="shared" si="25"/>
        <v>6.1512866807437465</v>
      </c>
      <c r="Q33" s="52" t="s">
        <v>122</v>
      </c>
      <c r="R33" s="53">
        <f t="shared" si="16"/>
        <v>0.18188164501491355</v>
      </c>
      <c r="T33" s="143">
        <f t="shared" si="4"/>
        <v>4.3226166375607509</v>
      </c>
      <c r="U33" s="58" t="s">
        <v>125</v>
      </c>
      <c r="V33" s="53">
        <f t="shared" si="17"/>
        <v>0.25882613108233937</v>
      </c>
      <c r="X33" s="6">
        <f>Fog_1983!D32</f>
        <v>4.0739999999999998</v>
      </c>
      <c r="Y33" s="3" t="s">
        <v>162</v>
      </c>
      <c r="Z33" s="53">
        <f t="shared" si="18"/>
        <v>0.27462104576632301</v>
      </c>
      <c r="AB33" s="6">
        <f>Fog_1983!P77</f>
        <v>5.1113999999999997</v>
      </c>
      <c r="AC33" s="3" t="s">
        <v>162</v>
      </c>
      <c r="AD33" s="53">
        <f t="shared" si="7"/>
        <v>0.21888448183511369</v>
      </c>
      <c r="AF33" s="6">
        <f>Fog_1983!R77</f>
        <v>3.4439999999999995</v>
      </c>
      <c r="AG33" s="3" t="s">
        <v>162</v>
      </c>
      <c r="AH33" s="53">
        <f t="shared" si="9"/>
        <v>0.32485660291869922</v>
      </c>
      <c r="AJ33" s="6">
        <f>Fog_1983!S77</f>
        <v>3.6581999999999995</v>
      </c>
      <c r="AK33" s="3" t="s">
        <v>162</v>
      </c>
      <c r="AL33" s="53">
        <f t="shared" si="11"/>
        <v>0.305835148557214</v>
      </c>
      <c r="AN33" s="6">
        <f>Fog_1983!T77</f>
        <v>3.4439999999999995</v>
      </c>
      <c r="AO33" s="3" t="s">
        <v>162</v>
      </c>
      <c r="AP33" s="53">
        <f t="shared" si="13"/>
        <v>0.32485660291869922</v>
      </c>
    </row>
    <row r="34" spans="1:42" x14ac:dyDescent="0.25">
      <c r="A34" s="3">
        <v>1981</v>
      </c>
      <c r="B34" s="6">
        <f>DOE_2017!$O$2</f>
        <v>1.118806140452</v>
      </c>
      <c r="D34" s="43">
        <f>D33+((D$43-D$33)/(A$43-A$33))</f>
        <v>5.9937472055137482</v>
      </c>
      <c r="E34" s="52" t="s">
        <v>122</v>
      </c>
      <c r="F34" s="53">
        <f t="shared" si="14"/>
        <v>0.18666221682202272</v>
      </c>
      <c r="H34" s="42">
        <f t="shared" si="0"/>
        <v>5.020680211090867</v>
      </c>
      <c r="I34" s="58" t="s">
        <v>125</v>
      </c>
      <c r="J34" s="53">
        <f t="shared" si="1"/>
        <v>0.2228395542859942</v>
      </c>
      <c r="L34" s="43">
        <f>L33+((L$53-L$33)/(A$53-A$33))</f>
        <v>4.3589315241192752</v>
      </c>
      <c r="M34" s="52" t="s">
        <v>122</v>
      </c>
      <c r="N34" s="53">
        <f t="shared" si="15"/>
        <v>0.25666981329284716</v>
      </c>
      <c r="P34" s="43">
        <f t="shared" si="25"/>
        <v>5.9268875743249954</v>
      </c>
      <c r="Q34" s="52" t="s">
        <v>122</v>
      </c>
      <c r="R34" s="53">
        <f t="shared" si="16"/>
        <v>0.18876790329187562</v>
      </c>
      <c r="T34" s="143">
        <f t="shared" si="4"/>
        <v>4.2500939529509614</v>
      </c>
      <c r="U34" s="58" t="s">
        <v>125</v>
      </c>
      <c r="V34" s="53">
        <f t="shared" si="17"/>
        <v>0.26324268424117564</v>
      </c>
      <c r="X34" s="143">
        <f>D34*(X$33/D$33)</f>
        <v>4.0056484801050942</v>
      </c>
      <c r="Y34" s="58" t="s">
        <v>125</v>
      </c>
      <c r="Z34" s="53">
        <f t="shared" si="18"/>
        <v>0.27930711993545837</v>
      </c>
      <c r="AB34" s="43">
        <f t="shared" ref="AB34:AB42" si="26">AB33+((AB$43-AB$33)/(A$43-A$33))</f>
        <v>5.0386470328530883</v>
      </c>
      <c r="AC34" s="52" t="s">
        <v>122</v>
      </c>
      <c r="AD34" s="53">
        <f t="shared" si="7"/>
        <v>0.22204495237652838</v>
      </c>
      <c r="AF34" s="42">
        <f t="shared" ref="AF34:AF74" si="27">D34*(AF$33/D$33)</f>
        <v>3.386218302769255</v>
      </c>
      <c r="AG34" s="58" t="s">
        <v>125</v>
      </c>
      <c r="AH34" s="53">
        <f t="shared" si="9"/>
        <v>0.3303998857773105</v>
      </c>
      <c r="AJ34" s="43">
        <f t="shared" ref="AJ34:AJ42" si="28">AJ33+((AJ$43-AJ$33)/(A$43-A$33))</f>
        <v>3.6572958261757336</v>
      </c>
      <c r="AK34" s="52" t="s">
        <v>122</v>
      </c>
      <c r="AL34" s="53">
        <f t="shared" si="11"/>
        <v>0.30591075855678984</v>
      </c>
      <c r="AN34" s="43">
        <f t="shared" ref="AN34:AN42" si="29">AN33+((AN$43-AN$33)/(A$43-A$33))</f>
        <v>3.4766982005589497</v>
      </c>
      <c r="AO34" s="52" t="s">
        <v>122</v>
      </c>
      <c r="AP34" s="53">
        <f t="shared" si="13"/>
        <v>0.32180134021185081</v>
      </c>
    </row>
    <row r="35" spans="1:42" x14ac:dyDescent="0.25">
      <c r="A35" s="3">
        <v>1982</v>
      </c>
      <c r="B35" s="6">
        <f>DOE_2017!$O$2</f>
        <v>1.118806140452</v>
      </c>
      <c r="D35" s="43">
        <f t="shared" ref="D35:D42" si="30">D34+((D$43-D$33)/(A$43-A$33))</f>
        <v>5.8914711986705424</v>
      </c>
      <c r="E35" s="52" t="s">
        <v>122</v>
      </c>
      <c r="F35" s="53">
        <f t="shared" si="14"/>
        <v>0.1899026750235947</v>
      </c>
      <c r="H35" s="42">
        <f t="shared" si="0"/>
        <v>4.935008409124527</v>
      </c>
      <c r="I35" s="58" t="s">
        <v>125</v>
      </c>
      <c r="J35" s="53">
        <f t="shared" ref="J35:J66" si="31">B35/H35</f>
        <v>0.22670805147634526</v>
      </c>
      <c r="L35" s="43">
        <f t="shared" ref="L35:L52" si="32">L34+((L$53-L$33)/(A$53-A$33))</f>
        <v>4.3540630482385509</v>
      </c>
      <c r="M35" s="52" t="s">
        <v>122</v>
      </c>
      <c r="N35" s="53">
        <f t="shared" si="15"/>
        <v>0.25695680748229321</v>
      </c>
      <c r="P35" s="43">
        <f t="shared" si="25"/>
        <v>5.7024884679062442</v>
      </c>
      <c r="Q35" s="52" t="s">
        <v>122</v>
      </c>
      <c r="R35" s="53">
        <f t="shared" si="16"/>
        <v>0.19619612503360076</v>
      </c>
      <c r="T35" s="143">
        <f t="shared" si="4"/>
        <v>4.1775712683411719</v>
      </c>
      <c r="U35" s="58" t="s">
        <v>125</v>
      </c>
      <c r="V35" s="53">
        <f t="shared" si="17"/>
        <v>0.26781258022589166</v>
      </c>
      <c r="X35" s="143">
        <f t="shared" ref="X35:X74" si="33">D35*(X$33/D$33)</f>
        <v>3.9372969602101895</v>
      </c>
      <c r="Y35" s="58" t="s">
        <v>125</v>
      </c>
      <c r="Z35" s="53">
        <f t="shared" si="18"/>
        <v>0.28415589470606589</v>
      </c>
      <c r="AB35" s="43">
        <f t="shared" si="26"/>
        <v>4.965894065706177</v>
      </c>
      <c r="AC35" s="52" t="s">
        <v>122</v>
      </c>
      <c r="AD35" s="53">
        <f t="shared" ref="AD35:AD66" si="34">B35/AB35</f>
        <v>0.22529802803856222</v>
      </c>
      <c r="AF35" s="42">
        <f t="shared" si="27"/>
        <v>3.3284366055385104</v>
      </c>
      <c r="AG35" s="58" t="s">
        <v>125</v>
      </c>
      <c r="AH35" s="53">
        <f t="shared" ref="AH35:AH66" si="35">B35/AF35</f>
        <v>0.33613563154254139</v>
      </c>
      <c r="AJ35" s="43">
        <f t="shared" si="28"/>
        <v>3.6563916523514677</v>
      </c>
      <c r="AK35" s="52" t="s">
        <v>122</v>
      </c>
      <c r="AL35" s="53">
        <f t="shared" ref="AL35:AL66" si="36">B35/AJ35</f>
        <v>0.30598640595092785</v>
      </c>
      <c r="AN35" s="43">
        <f t="shared" si="29"/>
        <v>3.5093964011179</v>
      </c>
      <c r="AO35" s="52" t="s">
        <v>122</v>
      </c>
      <c r="AP35" s="53">
        <f t="shared" ref="AP35:AP66" si="37">B35/AN35</f>
        <v>0.31880301128011934</v>
      </c>
    </row>
    <row r="36" spans="1:42" x14ac:dyDescent="0.25">
      <c r="A36" s="3">
        <v>1983</v>
      </c>
      <c r="B36" s="6">
        <f>DOE_2017!$O$2</f>
        <v>1.118806140452</v>
      </c>
      <c r="D36" s="43">
        <f t="shared" si="30"/>
        <v>5.7891951918273366</v>
      </c>
      <c r="E36" s="52" t="s">
        <v>122</v>
      </c>
      <c r="F36" s="53">
        <f t="shared" si="14"/>
        <v>0.19325762966697504</v>
      </c>
      <c r="H36" s="42">
        <f t="shared" si="0"/>
        <v>4.8493366071581869</v>
      </c>
      <c r="I36" s="58" t="s">
        <v>125</v>
      </c>
      <c r="J36" s="53">
        <f t="shared" si="31"/>
        <v>0.23071323586828588</v>
      </c>
      <c r="L36" s="43">
        <f t="shared" si="32"/>
        <v>4.3491945723578267</v>
      </c>
      <c r="M36" s="52" t="s">
        <v>122</v>
      </c>
      <c r="N36" s="53">
        <f t="shared" si="15"/>
        <v>0.25724444419267778</v>
      </c>
      <c r="P36" s="43">
        <f t="shared" si="25"/>
        <v>5.478089361487493</v>
      </c>
      <c r="Q36" s="52" t="s">
        <v>122</v>
      </c>
      <c r="R36" s="53">
        <f t="shared" si="16"/>
        <v>0.20423291162745927</v>
      </c>
      <c r="T36" s="143">
        <f t="shared" si="4"/>
        <v>4.1050485837313824</v>
      </c>
      <c r="U36" s="58" t="s">
        <v>125</v>
      </c>
      <c r="V36" s="53">
        <f t="shared" si="17"/>
        <v>0.27254394622414779</v>
      </c>
      <c r="X36" s="143">
        <f t="shared" si="33"/>
        <v>3.8689454403152839</v>
      </c>
      <c r="Y36" s="58" t="s">
        <v>125</v>
      </c>
      <c r="Z36" s="53">
        <f t="shared" si="18"/>
        <v>0.28917599322900439</v>
      </c>
      <c r="AB36" s="43">
        <f t="shared" si="26"/>
        <v>4.8931410985592656</v>
      </c>
      <c r="AC36" s="52" t="s">
        <v>122</v>
      </c>
      <c r="AD36" s="53">
        <f t="shared" si="34"/>
        <v>0.22864783947910694</v>
      </c>
      <c r="AF36" s="42">
        <f t="shared" si="27"/>
        <v>3.2706549083077654</v>
      </c>
      <c r="AG36" s="58" t="s">
        <v>125</v>
      </c>
      <c r="AH36" s="53">
        <f t="shared" si="35"/>
        <v>0.34207404077089548</v>
      </c>
      <c r="AJ36" s="43">
        <f t="shared" si="28"/>
        <v>3.6554874785272018</v>
      </c>
      <c r="AK36" s="52" t="s">
        <v>122</v>
      </c>
      <c r="AL36" s="53">
        <f t="shared" si="36"/>
        <v>0.30606209076737634</v>
      </c>
      <c r="AN36" s="43">
        <f t="shared" si="29"/>
        <v>3.5420946016768502</v>
      </c>
      <c r="AO36" s="52" t="s">
        <v>122</v>
      </c>
      <c r="AP36" s="53">
        <f t="shared" si="37"/>
        <v>0.31586003940220853</v>
      </c>
    </row>
    <row r="37" spans="1:42" x14ac:dyDescent="0.25">
      <c r="A37" s="3">
        <v>1984</v>
      </c>
      <c r="B37" s="6">
        <f>DOE_2017!$O$2</f>
        <v>1.118806140452</v>
      </c>
      <c r="D37" s="43">
        <f t="shared" si="30"/>
        <v>5.6869191849841307</v>
      </c>
      <c r="E37" s="52" t="s">
        <v>122</v>
      </c>
      <c r="F37" s="53">
        <f t="shared" si="14"/>
        <v>0.19673325821230603</v>
      </c>
      <c r="H37" s="42">
        <f t="shared" si="0"/>
        <v>4.7636648051918469</v>
      </c>
      <c r="I37" s="58" t="s">
        <v>125</v>
      </c>
      <c r="J37" s="53">
        <f t="shared" si="31"/>
        <v>0.2348624821865363</v>
      </c>
      <c r="L37" s="43">
        <f t="shared" si="32"/>
        <v>4.3443260964771024</v>
      </c>
      <c r="M37" s="52" t="s">
        <v>122</v>
      </c>
      <c r="N37" s="53">
        <f t="shared" si="15"/>
        <v>0.25753272558412715</v>
      </c>
      <c r="P37" s="43">
        <f t="shared" si="25"/>
        <v>5.2536902550687419</v>
      </c>
      <c r="Q37" s="52" t="s">
        <v>122</v>
      </c>
      <c r="R37" s="53">
        <f t="shared" si="16"/>
        <v>0.21295624335153368</v>
      </c>
      <c r="T37" s="143">
        <f t="shared" si="4"/>
        <v>4.0325258991215929</v>
      </c>
      <c r="U37" s="58" t="s">
        <v>125</v>
      </c>
      <c r="V37" s="53">
        <f t="shared" si="17"/>
        <v>0.27744549407499408</v>
      </c>
      <c r="X37" s="143">
        <f t="shared" si="33"/>
        <v>3.8005939204203787</v>
      </c>
      <c r="Y37" s="58" t="s">
        <v>125</v>
      </c>
      <c r="Z37" s="53">
        <f t="shared" si="18"/>
        <v>0.29437665898498577</v>
      </c>
      <c r="AB37" s="43">
        <f t="shared" si="26"/>
        <v>4.8203881314123542</v>
      </c>
      <c r="AC37" s="52" t="s">
        <v>122</v>
      </c>
      <c r="AD37" s="53">
        <f t="shared" si="34"/>
        <v>0.23209876672818758</v>
      </c>
      <c r="AF37" s="42">
        <f t="shared" si="27"/>
        <v>3.2128732110770208</v>
      </c>
      <c r="AG37" s="58" t="s">
        <v>125</v>
      </c>
      <c r="AH37" s="53">
        <f t="shared" si="35"/>
        <v>0.3482260478237027</v>
      </c>
      <c r="AJ37" s="43">
        <f t="shared" si="28"/>
        <v>3.6545833047029359</v>
      </c>
      <c r="AK37" s="52" t="s">
        <v>122</v>
      </c>
      <c r="AL37" s="53">
        <f t="shared" si="36"/>
        <v>0.30613781303391102</v>
      </c>
      <c r="AN37" s="43">
        <f t="shared" si="29"/>
        <v>3.5747928022358004</v>
      </c>
      <c r="AO37" s="52" t="s">
        <v>122</v>
      </c>
      <c r="AP37" s="53">
        <f t="shared" si="37"/>
        <v>0.31297090554514362</v>
      </c>
    </row>
    <row r="38" spans="1:42" x14ac:dyDescent="0.25">
      <c r="A38" s="3">
        <v>1985</v>
      </c>
      <c r="B38" s="6">
        <f>DOE_2017!$O$2</f>
        <v>1.118806140452</v>
      </c>
      <c r="D38" s="43">
        <f t="shared" si="30"/>
        <v>5.5846431781409249</v>
      </c>
      <c r="E38" s="52" t="s">
        <v>122</v>
      </c>
      <c r="F38" s="53">
        <f t="shared" si="14"/>
        <v>0.20033619065066929</v>
      </c>
      <c r="H38" s="42">
        <f t="shared" si="0"/>
        <v>4.6779930032255068</v>
      </c>
      <c r="I38" s="58" t="s">
        <v>125</v>
      </c>
      <c r="J38" s="53">
        <f t="shared" si="31"/>
        <v>0.23916370539258519</v>
      </c>
      <c r="L38" s="43">
        <f t="shared" si="32"/>
        <v>4.3394576205963782</v>
      </c>
      <c r="M38" s="52" t="s">
        <v>122</v>
      </c>
      <c r="N38" s="53">
        <f t="shared" si="15"/>
        <v>0.25782165382646155</v>
      </c>
      <c r="P38" s="43">
        <f t="shared" si="25"/>
        <v>5.0292911486499907</v>
      </c>
      <c r="Q38" s="52" t="s">
        <v>122</v>
      </c>
      <c r="R38" s="53">
        <f t="shared" si="16"/>
        <v>0.22245801791616704</v>
      </c>
      <c r="T38" s="143">
        <f t="shared" si="4"/>
        <v>3.9600032145118038</v>
      </c>
      <c r="U38" s="58" t="s">
        <v>125</v>
      </c>
      <c r="V38" s="53">
        <f t="shared" si="17"/>
        <v>0.28252657380479634</v>
      </c>
      <c r="X38" s="143">
        <f t="shared" si="33"/>
        <v>3.7322424005254735</v>
      </c>
      <c r="Y38" s="152" t="s">
        <v>125</v>
      </c>
      <c r="Z38" s="53">
        <f t="shared" si="18"/>
        <v>0.29976781258754254</v>
      </c>
      <c r="AB38" s="43">
        <f t="shared" si="26"/>
        <v>4.7476351642654429</v>
      </c>
      <c r="AC38" s="52" t="s">
        <v>122</v>
      </c>
      <c r="AD38" s="53">
        <f t="shared" si="34"/>
        <v>0.2356554582949093</v>
      </c>
      <c r="AF38" s="42">
        <f t="shared" si="27"/>
        <v>3.1550915138462763</v>
      </c>
      <c r="AG38" s="58" t="s">
        <v>125</v>
      </c>
      <c r="AH38" s="53">
        <f t="shared" si="35"/>
        <v>0.35460338806087349</v>
      </c>
      <c r="AJ38" s="43">
        <f t="shared" si="28"/>
        <v>3.65367913087867</v>
      </c>
      <c r="AK38" s="52" t="s">
        <v>122</v>
      </c>
      <c r="AL38" s="53">
        <f t="shared" si="36"/>
        <v>0.30621357277833516</v>
      </c>
      <c r="AN38" s="43">
        <f t="shared" si="29"/>
        <v>3.6074910027947507</v>
      </c>
      <c r="AO38" s="52" t="s">
        <v>122</v>
      </c>
      <c r="AP38" s="53">
        <f t="shared" si="37"/>
        <v>0.31013414574984455</v>
      </c>
    </row>
    <row r="39" spans="1:42" x14ac:dyDescent="0.25">
      <c r="A39" s="3">
        <v>1986</v>
      </c>
      <c r="B39" s="6">
        <f>DOE_2017!$O$2</f>
        <v>1.118806140452</v>
      </c>
      <c r="D39" s="43">
        <f t="shared" si="30"/>
        <v>5.4823671712977191</v>
      </c>
      <c r="E39" s="52" t="s">
        <v>122</v>
      </c>
      <c r="F39" s="53">
        <f t="shared" si="14"/>
        <v>0.20407355171491914</v>
      </c>
      <c r="H39" s="42">
        <f t="shared" si="0"/>
        <v>4.5923212012591668</v>
      </c>
      <c r="I39" s="58" t="s">
        <v>125</v>
      </c>
      <c r="J39" s="53">
        <f t="shared" si="31"/>
        <v>0.24362541107648022</v>
      </c>
      <c r="L39" s="43">
        <f t="shared" si="32"/>
        <v>4.3345891447156539</v>
      </c>
      <c r="M39" s="52" t="s">
        <v>122</v>
      </c>
      <c r="N39" s="53">
        <f t="shared" si="15"/>
        <v>0.25811123109924938</v>
      </c>
      <c r="P39" s="43">
        <f t="shared" si="25"/>
        <v>4.8048920422312396</v>
      </c>
      <c r="Q39" s="52" t="s">
        <v>122</v>
      </c>
      <c r="R39" s="53">
        <f t="shared" si="16"/>
        <v>0.23284730033860696</v>
      </c>
      <c r="T39" s="143">
        <f t="shared" si="4"/>
        <v>3.8874805299020143</v>
      </c>
      <c r="U39" s="58" t="s">
        <v>125</v>
      </c>
      <c r="V39" s="53">
        <f t="shared" si="17"/>
        <v>0.28779723315558314</v>
      </c>
      <c r="X39" s="143">
        <f t="shared" si="33"/>
        <v>3.6638908806305683</v>
      </c>
      <c r="Y39" s="152" t="s">
        <v>125</v>
      </c>
      <c r="Z39" s="53">
        <f t="shared" si="18"/>
        <v>0.3053601149441027</v>
      </c>
      <c r="AB39" s="43">
        <f t="shared" si="26"/>
        <v>4.6748821971185315</v>
      </c>
      <c r="AC39" s="52" t="s">
        <v>122</v>
      </c>
      <c r="AD39" s="53">
        <f t="shared" si="34"/>
        <v>0.23932285205851844</v>
      </c>
      <c r="AF39" s="42">
        <f t="shared" si="27"/>
        <v>3.0973098166155317</v>
      </c>
      <c r="AG39" s="58" t="s">
        <v>125</v>
      </c>
      <c r="AH39" s="53">
        <f t="shared" si="35"/>
        <v>0.36121867255582885</v>
      </c>
      <c r="AJ39" s="43">
        <f t="shared" si="28"/>
        <v>3.6527749570544041</v>
      </c>
      <c r="AK39" s="52" t="s">
        <v>122</v>
      </c>
      <c r="AL39" s="53">
        <f t="shared" si="36"/>
        <v>0.30628937002847956</v>
      </c>
      <c r="AN39" s="43">
        <f t="shared" si="29"/>
        <v>3.6401892033537009</v>
      </c>
      <c r="AO39" s="52" t="s">
        <v>122</v>
      </c>
      <c r="AP39" s="53">
        <f t="shared" si="37"/>
        <v>0.3073483486576043</v>
      </c>
    </row>
    <row r="40" spans="1:42" x14ac:dyDescent="0.25">
      <c r="A40" s="3">
        <v>1987</v>
      </c>
      <c r="B40" s="6">
        <f>DOE_2017!$O$2</f>
        <v>1.118806140452</v>
      </c>
      <c r="D40" s="43">
        <f t="shared" si="30"/>
        <v>5.3800911644545133</v>
      </c>
      <c r="E40" s="52" t="s">
        <v>122</v>
      </c>
      <c r="F40" s="53">
        <f t="shared" si="14"/>
        <v>0.20795300790510593</v>
      </c>
      <c r="H40" s="42">
        <f t="shared" si="0"/>
        <v>4.5066493992928267</v>
      </c>
      <c r="I40" s="58" t="s">
        <v>125</v>
      </c>
      <c r="J40" s="53">
        <f t="shared" si="31"/>
        <v>0.24825675159633243</v>
      </c>
      <c r="L40" s="43">
        <f t="shared" si="32"/>
        <v>4.3297206688349297</v>
      </c>
      <c r="M40" s="52" t="s">
        <v>122</v>
      </c>
      <c r="N40" s="53">
        <f t="shared" si="15"/>
        <v>0.25840145959186228</v>
      </c>
      <c r="P40" s="43">
        <f t="shared" si="25"/>
        <v>4.5804929358124884</v>
      </c>
      <c r="Q40" s="52" t="s">
        <v>122</v>
      </c>
      <c r="R40" s="53">
        <f t="shared" si="16"/>
        <v>0.24425452808902673</v>
      </c>
      <c r="T40" s="143">
        <f t="shared" si="4"/>
        <v>3.8149578452922253</v>
      </c>
      <c r="U40" s="58" t="s">
        <v>125</v>
      </c>
      <c r="V40" s="53">
        <f t="shared" si="17"/>
        <v>0.29326828390322607</v>
      </c>
      <c r="X40" s="143">
        <f t="shared" si="33"/>
        <v>3.5955393607356632</v>
      </c>
      <c r="Y40" s="152" t="s">
        <v>125</v>
      </c>
      <c r="Z40" s="53">
        <f t="shared" si="18"/>
        <v>0.31116503762125058</v>
      </c>
      <c r="AB40" s="43">
        <f t="shared" si="26"/>
        <v>4.6021292299716201</v>
      </c>
      <c r="AC40" s="52" t="s">
        <v>122</v>
      </c>
      <c r="AD40" s="53">
        <f t="shared" si="34"/>
        <v>0.24310619814100687</v>
      </c>
      <c r="AF40" s="42">
        <f t="shared" si="27"/>
        <v>3.0395281193847872</v>
      </c>
      <c r="AG40" s="58" t="s">
        <v>125</v>
      </c>
      <c r="AH40" s="53">
        <f t="shared" si="35"/>
        <v>0.36808547133245501</v>
      </c>
      <c r="AJ40" s="43">
        <f t="shared" si="28"/>
        <v>3.6518707832301383</v>
      </c>
      <c r="AK40" s="52" t="s">
        <v>122</v>
      </c>
      <c r="AL40" s="53">
        <f t="shared" si="36"/>
        <v>0.30636520481220259</v>
      </c>
      <c r="AN40" s="43">
        <f t="shared" si="29"/>
        <v>3.6728874039126511</v>
      </c>
      <c r="AO40" s="52" t="s">
        <v>122</v>
      </c>
      <c r="AP40" s="53">
        <f t="shared" si="37"/>
        <v>0.304612153168692</v>
      </c>
    </row>
    <row r="41" spans="1:42" x14ac:dyDescent="0.25">
      <c r="A41" s="3">
        <v>1988</v>
      </c>
      <c r="B41" s="6">
        <f>DOE_2017!$O$2</f>
        <v>1.118806140452</v>
      </c>
      <c r="D41" s="43">
        <f t="shared" si="30"/>
        <v>5.2778151576113075</v>
      </c>
      <c r="E41" s="52" t="s">
        <v>122</v>
      </c>
      <c r="F41" s="53">
        <f t="shared" si="14"/>
        <v>0.2119828199815853</v>
      </c>
      <c r="H41" s="42">
        <f t="shared" si="0"/>
        <v>4.4209775973264875</v>
      </c>
      <c r="I41" s="58" t="s">
        <v>125</v>
      </c>
      <c r="J41" s="53">
        <f t="shared" si="31"/>
        <v>0.25306758874520863</v>
      </c>
      <c r="L41" s="43">
        <f t="shared" si="32"/>
        <v>4.3248521929542054</v>
      </c>
      <c r="M41" s="52" t="s">
        <v>122</v>
      </c>
      <c r="N41" s="53">
        <f t="shared" si="15"/>
        <v>0.25869234150352999</v>
      </c>
      <c r="P41" s="43">
        <f t="shared" si="25"/>
        <v>4.3560938293937372</v>
      </c>
      <c r="Q41" s="52" t="s">
        <v>122</v>
      </c>
      <c r="R41" s="53">
        <f t="shared" si="16"/>
        <v>0.2568370159757809</v>
      </c>
      <c r="T41" s="143">
        <f t="shared" si="4"/>
        <v>3.7424351606824358</v>
      </c>
      <c r="U41" s="58" t="s">
        <v>125</v>
      </c>
      <c r="V41" s="53">
        <f t="shared" si="17"/>
        <v>0.29895137588649229</v>
      </c>
      <c r="X41" s="143">
        <f t="shared" si="33"/>
        <v>3.527187840840758</v>
      </c>
      <c r="Y41" s="152" t="s">
        <v>125</v>
      </c>
      <c r="Z41" s="53">
        <f t="shared" si="18"/>
        <v>0.31719494139141619</v>
      </c>
      <c r="AB41" s="43">
        <f t="shared" si="26"/>
        <v>4.5293762628247087</v>
      </c>
      <c r="AC41" s="52" t="s">
        <v>122</v>
      </c>
      <c r="AD41" s="53">
        <f t="shared" si="34"/>
        <v>0.24701108398405958</v>
      </c>
      <c r="AF41" s="42">
        <f t="shared" si="27"/>
        <v>2.9817464221540426</v>
      </c>
      <c r="AG41" s="58" t="s">
        <v>125</v>
      </c>
      <c r="AH41" s="53">
        <f t="shared" si="35"/>
        <v>0.3752184062800899</v>
      </c>
      <c r="AJ41" s="43">
        <f t="shared" si="28"/>
        <v>3.6509666094058724</v>
      </c>
      <c r="AK41" s="52" t="s">
        <v>122</v>
      </c>
      <c r="AL41" s="53">
        <f t="shared" si="36"/>
        <v>0.30644107715739016</v>
      </c>
      <c r="AN41" s="43">
        <f t="shared" si="29"/>
        <v>3.7055856044716013</v>
      </c>
      <c r="AO41" s="52" t="s">
        <v>122</v>
      </c>
      <c r="AP41" s="53">
        <f t="shared" si="37"/>
        <v>0.30192424622491926</v>
      </c>
    </row>
    <row r="42" spans="1:42" x14ac:dyDescent="0.25">
      <c r="A42" s="3">
        <v>1989</v>
      </c>
      <c r="B42" s="6">
        <f>DOE_2017!$O$2</f>
        <v>1.118806140452</v>
      </c>
      <c r="D42" s="43">
        <f t="shared" si="30"/>
        <v>5.1755391507681017</v>
      </c>
      <c r="E42" s="52" t="s">
        <v>122</v>
      </c>
      <c r="F42" s="53">
        <f t="shared" si="14"/>
        <v>0.21617190168215769</v>
      </c>
      <c r="H42" s="42">
        <f t="shared" si="0"/>
        <v>4.3353057953601475</v>
      </c>
      <c r="I42" s="58" t="s">
        <v>125</v>
      </c>
      <c r="J42" s="53">
        <f t="shared" si="31"/>
        <v>0.25806856384834492</v>
      </c>
      <c r="L42" s="43">
        <f t="shared" si="32"/>
        <v>4.3199837170734812</v>
      </c>
      <c r="M42" s="52" t="s">
        <v>122</v>
      </c>
      <c r="N42" s="53">
        <f t="shared" si="15"/>
        <v>0.25898387904339631</v>
      </c>
      <c r="P42" s="43">
        <f t="shared" si="25"/>
        <v>4.1316947229749861</v>
      </c>
      <c r="Q42" s="52" t="s">
        <v>122</v>
      </c>
      <c r="R42" s="53">
        <f t="shared" si="16"/>
        <v>0.27078625490665842</v>
      </c>
      <c r="T42" s="143">
        <f t="shared" si="4"/>
        <v>3.6699124760726463</v>
      </c>
      <c r="U42" s="58" t="s">
        <v>125</v>
      </c>
      <c r="V42" s="53">
        <f t="shared" si="17"/>
        <v>0.30485907981361166</v>
      </c>
      <c r="X42" s="143">
        <f t="shared" si="33"/>
        <v>3.4588363209458528</v>
      </c>
      <c r="Y42" s="152" t="s">
        <v>125</v>
      </c>
      <c r="Z42" s="53">
        <f t="shared" si="18"/>
        <v>0.32346316409272918</v>
      </c>
      <c r="AB42" s="43">
        <f t="shared" si="26"/>
        <v>4.4566232956777974</v>
      </c>
      <c r="AC42" s="52" t="s">
        <v>122</v>
      </c>
      <c r="AD42" s="53">
        <f t="shared" si="34"/>
        <v>0.2510434618822418</v>
      </c>
      <c r="AF42" s="42">
        <f t="shared" si="27"/>
        <v>2.9239647249232976</v>
      </c>
      <c r="AG42" s="58" t="s">
        <v>125</v>
      </c>
      <c r="AH42" s="53">
        <f t="shared" si="35"/>
        <v>0.38263325508530166</v>
      </c>
      <c r="AJ42" s="43">
        <f t="shared" si="28"/>
        <v>3.6500624355816065</v>
      </c>
      <c r="AK42" s="52" t="s">
        <v>122</v>
      </c>
      <c r="AL42" s="53">
        <f t="shared" si="36"/>
        <v>0.30651698709195579</v>
      </c>
      <c r="AN42" s="43">
        <f t="shared" si="29"/>
        <v>3.7382838050305516</v>
      </c>
      <c r="AO42" s="52" t="s">
        <v>122</v>
      </c>
      <c r="AP42" s="53">
        <f t="shared" si="37"/>
        <v>0.29928336070857958</v>
      </c>
    </row>
    <row r="43" spans="1:42" x14ac:dyDescent="0.25">
      <c r="A43" s="3">
        <v>1990</v>
      </c>
      <c r="B43" s="6">
        <f>DOE_2017!$O$2</f>
        <v>1.118806140452</v>
      </c>
      <c r="D43" s="6">
        <f>GNR_2018!F42</f>
        <v>5.0732631439248994</v>
      </c>
      <c r="E43" s="3" t="s">
        <v>37</v>
      </c>
      <c r="F43" s="53">
        <f t="shared" si="14"/>
        <v>0.22052988554156533</v>
      </c>
      <c r="H43" s="6">
        <f>GNR_2018!F24</f>
        <v>4.2496339933938101</v>
      </c>
      <c r="I43" s="3" t="s">
        <v>37</v>
      </c>
      <c r="J43" s="53">
        <f t="shared" si="31"/>
        <v>0.26327117633923752</v>
      </c>
      <c r="L43" s="43">
        <f t="shared" si="32"/>
        <v>4.3151152411927569</v>
      </c>
      <c r="M43" s="52" t="s">
        <v>122</v>
      </c>
      <c r="N43" s="53">
        <f t="shared" si="15"/>
        <v>0.2592760744305746</v>
      </c>
      <c r="P43" s="6">
        <f>GNR_2018!F34</f>
        <v>3.90729561655623</v>
      </c>
      <c r="Q43" s="3" t="s">
        <v>37</v>
      </c>
      <c r="R43" s="53">
        <f t="shared" si="16"/>
        <v>0.2863377256922478</v>
      </c>
      <c r="T43" s="143">
        <f t="shared" si="4"/>
        <v>3.5973897914628594</v>
      </c>
      <c r="U43" s="58" t="s">
        <v>125</v>
      </c>
      <c r="V43" s="53">
        <f t="shared" si="17"/>
        <v>0.31100498008503086</v>
      </c>
      <c r="X43" s="143">
        <f t="shared" si="33"/>
        <v>3.3904848010509498</v>
      </c>
      <c r="Y43" s="152" t="s">
        <v>125</v>
      </c>
      <c r="Z43" s="53">
        <f t="shared" si="18"/>
        <v>0.3299841191162996</v>
      </c>
      <c r="AB43" s="6">
        <f>GNR_2018!F29</f>
        <v>4.3838703285308904</v>
      </c>
      <c r="AC43" s="3" t="s">
        <v>37</v>
      </c>
      <c r="AD43" s="53">
        <f t="shared" si="34"/>
        <v>0.25520967925776467</v>
      </c>
      <c r="AF43" s="42">
        <f t="shared" si="27"/>
        <v>2.8661830276925553</v>
      </c>
      <c r="AG43" s="58" t="s">
        <v>125</v>
      </c>
      <c r="AH43" s="53">
        <f t="shared" si="35"/>
        <v>0.39034706773513494</v>
      </c>
      <c r="AJ43" s="6">
        <f>GNR_2018!F32</f>
        <v>3.6491582617573397</v>
      </c>
      <c r="AK43" s="3" t="s">
        <v>37</v>
      </c>
      <c r="AL43" s="53">
        <f t="shared" si="36"/>
        <v>0.30659293464384085</v>
      </c>
      <c r="AN43" s="6">
        <f>GNR_2018!F33</f>
        <v>3.7709820055895</v>
      </c>
      <c r="AO43" s="3" t="s">
        <v>37</v>
      </c>
      <c r="AP43" s="53">
        <f t="shared" si="37"/>
        <v>0.2966882734506982</v>
      </c>
    </row>
    <row r="44" spans="1:42" x14ac:dyDescent="0.25">
      <c r="A44" s="3">
        <v>1991</v>
      </c>
      <c r="B44" s="6">
        <f>DOE_2017!$O$2</f>
        <v>1.118806140452</v>
      </c>
      <c r="D44" s="43">
        <f>D43+((D$53-D$43)/(A$53-A$43))</f>
        <v>5.0427857122392608</v>
      </c>
      <c r="E44" s="52" t="s">
        <v>122</v>
      </c>
      <c r="F44" s="53">
        <f t="shared" si="14"/>
        <v>0.22186271721532097</v>
      </c>
      <c r="H44" s="43">
        <f>H43+((H$53-H$43)/(A$53-A$43))</f>
        <v>4.1999779601002798</v>
      </c>
      <c r="I44" s="52" t="s">
        <v>122</v>
      </c>
      <c r="J44" s="53">
        <f t="shared" si="31"/>
        <v>0.26638381226774033</v>
      </c>
      <c r="L44" s="43">
        <f t="shared" si="32"/>
        <v>4.3102467653120327</v>
      </c>
      <c r="M44" s="52" t="s">
        <v>122</v>
      </c>
      <c r="N44" s="53">
        <f t="shared" si="15"/>
        <v>0.25956892989420433</v>
      </c>
      <c r="P44" s="43">
        <f>P43+((P$53-P$43)/(A$53-A$43))</f>
        <v>3.8310398630505409</v>
      </c>
      <c r="Q44" s="52" t="s">
        <v>122</v>
      </c>
      <c r="R44" s="53">
        <f t="shared" si="16"/>
        <v>0.29203719628255931</v>
      </c>
      <c r="T44" s="143">
        <f t="shared" si="4"/>
        <v>3.5757786117338495</v>
      </c>
      <c r="U44" s="58" t="s">
        <v>125</v>
      </c>
      <c r="V44" s="53">
        <f t="shared" si="17"/>
        <v>0.31288462232551506</v>
      </c>
      <c r="X44" s="143">
        <f t="shared" si="33"/>
        <v>3.3701165950317202</v>
      </c>
      <c r="Y44" s="152" t="s">
        <v>125</v>
      </c>
      <c r="Z44" s="53">
        <f t="shared" si="18"/>
        <v>0.33197846688787025</v>
      </c>
      <c r="AB44" s="43">
        <f t="shared" ref="AB44:AB52" si="38">AB43+((AB$53-AB$43)/(A$53-A$43))</f>
        <v>4.3339907605001819</v>
      </c>
      <c r="AC44" s="52" t="s">
        <v>122</v>
      </c>
      <c r="AD44" s="53">
        <f t="shared" si="34"/>
        <v>0.25814686792799707</v>
      </c>
      <c r="AF44" s="42">
        <f t="shared" si="27"/>
        <v>2.8489645442536187</v>
      </c>
      <c r="AG44" s="58" t="s">
        <v>125</v>
      </c>
      <c r="AH44" s="53">
        <f t="shared" si="35"/>
        <v>0.39270623522101733</v>
      </c>
      <c r="AJ44" s="43">
        <f t="shared" ref="AJ44:AJ52" si="39">AJ43+((AJ$53-AJ$43)/(A$53-A$43))</f>
        <v>3.6506068034163097</v>
      </c>
      <c r="AK44" s="52" t="s">
        <v>122</v>
      </c>
      <c r="AL44" s="53">
        <f t="shared" si="36"/>
        <v>0.30647128017320274</v>
      </c>
      <c r="AN44" s="43">
        <f t="shared" ref="AN44:AN52" si="40">AN43+((AN$53-AN$43)/(A$53-A$43))</f>
        <v>3.7394587604695562</v>
      </c>
      <c r="AO44" s="52" t="s">
        <v>122</v>
      </c>
      <c r="AP44" s="53">
        <f t="shared" si="37"/>
        <v>0.29918932447633512</v>
      </c>
    </row>
    <row r="45" spans="1:42" x14ac:dyDescent="0.25">
      <c r="A45" s="3">
        <v>1992</v>
      </c>
      <c r="B45" s="6">
        <f>DOE_2017!$O$2</f>
        <v>1.118806140452</v>
      </c>
      <c r="D45" s="43">
        <f t="shared" ref="D45:D52" si="41">D44+((D$53-D$43)/(A$53-A$43))</f>
        <v>5.0123082805536221</v>
      </c>
      <c r="E45" s="52" t="s">
        <v>122</v>
      </c>
      <c r="F45" s="53">
        <f t="shared" si="14"/>
        <v>0.22321175750355585</v>
      </c>
      <c r="H45" s="43">
        <f t="shared" ref="H45:H52" si="42">H44+((H$53-H$43)/(A$53-A$43))</f>
        <v>4.1503219268067495</v>
      </c>
      <c r="I45" s="52" t="s">
        <v>122</v>
      </c>
      <c r="J45" s="53">
        <f t="shared" si="31"/>
        <v>0.26957092972130176</v>
      </c>
      <c r="L45" s="43">
        <f t="shared" si="32"/>
        <v>4.3053782894313084</v>
      </c>
      <c r="M45" s="52" t="s">
        <v>122</v>
      </c>
      <c r="N45" s="53">
        <f t="shared" si="15"/>
        <v>0.2598624476735078</v>
      </c>
      <c r="P45" s="43">
        <f t="shared" ref="P45:P52" si="43">P44+((P$53-P$43)/(A$53-A$43))</f>
        <v>3.7547841095448518</v>
      </c>
      <c r="Q45" s="52" t="s">
        <v>122</v>
      </c>
      <c r="R45" s="53">
        <f t="shared" si="16"/>
        <v>0.29796816749275623</v>
      </c>
      <c r="T45" s="143">
        <f t="shared" si="4"/>
        <v>3.5541674320048395</v>
      </c>
      <c r="U45" s="58" t="s">
        <v>125</v>
      </c>
      <c r="V45" s="53">
        <f t="shared" si="17"/>
        <v>0.314787122963676</v>
      </c>
      <c r="X45" s="143">
        <f t="shared" si="33"/>
        <v>3.3497483890124906</v>
      </c>
      <c r="Y45" s="152" t="s">
        <v>125</v>
      </c>
      <c r="Z45" s="53">
        <f t="shared" si="18"/>
        <v>0.3339970679952548</v>
      </c>
      <c r="AB45" s="43">
        <f t="shared" si="38"/>
        <v>4.2841111924694744</v>
      </c>
      <c r="AC45" s="52" t="s">
        <v>122</v>
      </c>
      <c r="AD45" s="53">
        <f t="shared" si="34"/>
        <v>0.2611524515093388</v>
      </c>
      <c r="AF45" s="42">
        <f t="shared" si="27"/>
        <v>2.8317460608146825</v>
      </c>
      <c r="AG45" s="58" t="s">
        <v>125</v>
      </c>
      <c r="AH45" s="53">
        <f t="shared" si="35"/>
        <v>0.39509409262853312</v>
      </c>
      <c r="AJ45" s="43">
        <f t="shared" si="39"/>
        <v>3.6520553450752797</v>
      </c>
      <c r="AK45" s="52" t="s">
        <v>122</v>
      </c>
      <c r="AL45" s="53">
        <f t="shared" si="36"/>
        <v>0.30634972220798534</v>
      </c>
      <c r="AN45" s="43">
        <f t="shared" si="40"/>
        <v>3.7079355153496123</v>
      </c>
      <c r="AO45" s="52" t="s">
        <v>122</v>
      </c>
      <c r="AP45" s="53">
        <f t="shared" si="37"/>
        <v>0.30173290118463952</v>
      </c>
    </row>
    <row r="46" spans="1:42" x14ac:dyDescent="0.25">
      <c r="A46" s="3">
        <v>1993</v>
      </c>
      <c r="B46" s="6">
        <f>DOE_2017!$O$2</f>
        <v>1.118806140452</v>
      </c>
      <c r="D46" s="43">
        <f t="shared" si="41"/>
        <v>4.9818308488679834</v>
      </c>
      <c r="E46" s="52" t="s">
        <v>122</v>
      </c>
      <c r="F46" s="53">
        <f t="shared" si="14"/>
        <v>0.22457730388542302</v>
      </c>
      <c r="H46" s="43">
        <f t="shared" si="42"/>
        <v>4.1006658935132192</v>
      </c>
      <c r="I46" s="52" t="s">
        <v>122</v>
      </c>
      <c r="J46" s="53">
        <f t="shared" si="31"/>
        <v>0.27283523444858609</v>
      </c>
      <c r="L46" s="43">
        <f t="shared" si="32"/>
        <v>4.3005098135505841</v>
      </c>
      <c r="M46" s="52" t="s">
        <v>122</v>
      </c>
      <c r="N46" s="53">
        <f t="shared" si="15"/>
        <v>0.26015663001784711</v>
      </c>
      <c r="P46" s="43">
        <f t="shared" si="43"/>
        <v>3.6785283560391626</v>
      </c>
      <c r="Q46" s="52" t="s">
        <v>122</v>
      </c>
      <c r="R46" s="53">
        <f t="shared" si="16"/>
        <v>0.30414503632008671</v>
      </c>
      <c r="T46" s="143">
        <f t="shared" si="4"/>
        <v>3.5325562522758296</v>
      </c>
      <c r="U46" s="58" t="s">
        <v>125</v>
      </c>
      <c r="V46" s="53">
        <f t="shared" si="17"/>
        <v>0.31671290152314358</v>
      </c>
      <c r="X46" s="143">
        <f t="shared" si="33"/>
        <v>3.329380182993261</v>
      </c>
      <c r="Y46" s="152" t="s">
        <v>125</v>
      </c>
      <c r="Z46" s="53">
        <f t="shared" si="18"/>
        <v>0.33604036756359362</v>
      </c>
      <c r="AB46" s="43">
        <f t="shared" si="38"/>
        <v>4.2342316244387668</v>
      </c>
      <c r="AC46" s="52" t="s">
        <v>122</v>
      </c>
      <c r="AD46" s="53">
        <f t="shared" si="34"/>
        <v>0.26422884709343081</v>
      </c>
      <c r="AF46" s="42">
        <f t="shared" si="27"/>
        <v>2.8145275773757463</v>
      </c>
      <c r="AG46" s="58" t="s">
        <v>125</v>
      </c>
      <c r="AH46" s="53">
        <f t="shared" si="35"/>
        <v>0.39751116650815344</v>
      </c>
      <c r="AJ46" s="43">
        <f t="shared" si="39"/>
        <v>3.6535038867342498</v>
      </c>
      <c r="AK46" s="52" t="s">
        <v>122</v>
      </c>
      <c r="AL46" s="53">
        <f t="shared" si="36"/>
        <v>0.30622826063340114</v>
      </c>
      <c r="AN46" s="43">
        <f t="shared" si="40"/>
        <v>3.6764122702296684</v>
      </c>
      <c r="AO46" s="52" t="s">
        <v>122</v>
      </c>
      <c r="AP46" s="53">
        <f t="shared" si="37"/>
        <v>0.30432009747973865</v>
      </c>
    </row>
    <row r="47" spans="1:42" x14ac:dyDescent="0.25">
      <c r="A47" s="3">
        <v>1994</v>
      </c>
      <c r="B47" s="6">
        <f>DOE_2017!$O$2</f>
        <v>1.118806140452</v>
      </c>
      <c r="D47" s="43">
        <f t="shared" si="41"/>
        <v>4.9513534171823448</v>
      </c>
      <c r="E47" s="52" t="s">
        <v>122</v>
      </c>
      <c r="F47" s="53">
        <f t="shared" si="14"/>
        <v>0.2259596611644572</v>
      </c>
      <c r="H47" s="43">
        <f t="shared" si="42"/>
        <v>4.0510098602196889</v>
      </c>
      <c r="I47" s="52" t="s">
        <v>122</v>
      </c>
      <c r="J47" s="53">
        <f t="shared" si="31"/>
        <v>0.27617956486319845</v>
      </c>
      <c r="L47" s="43">
        <f t="shared" si="32"/>
        <v>4.2956413376698599</v>
      </c>
      <c r="M47" s="52" t="s">
        <v>122</v>
      </c>
      <c r="N47" s="53">
        <f t="shared" si="15"/>
        <v>0.26045147918678158</v>
      </c>
      <c r="P47" s="43">
        <f t="shared" si="43"/>
        <v>3.6022726025334735</v>
      </c>
      <c r="Q47" s="52" t="s">
        <v>122</v>
      </c>
      <c r="R47" s="53">
        <f t="shared" si="16"/>
        <v>0.31058341882986457</v>
      </c>
      <c r="T47" s="143">
        <f t="shared" si="4"/>
        <v>3.5109450725468196</v>
      </c>
      <c r="U47" s="58" t="s">
        <v>125</v>
      </c>
      <c r="V47" s="53">
        <f t="shared" si="17"/>
        <v>0.31866238785684686</v>
      </c>
      <c r="X47" s="143">
        <f t="shared" si="33"/>
        <v>3.3090119769740318</v>
      </c>
      <c r="Y47" s="152" t="s">
        <v>125</v>
      </c>
      <c r="Z47" s="53">
        <f t="shared" si="18"/>
        <v>0.33810882167767387</v>
      </c>
      <c r="AB47" s="43">
        <f t="shared" si="38"/>
        <v>4.1843520564080592</v>
      </c>
      <c r="AC47" s="52" t="s">
        <v>122</v>
      </c>
      <c r="AD47" s="53">
        <f t="shared" si="34"/>
        <v>0.26737858702367601</v>
      </c>
      <c r="AF47" s="42">
        <f t="shared" si="27"/>
        <v>2.7973090939368102</v>
      </c>
      <c r="AG47" s="58" t="s">
        <v>125</v>
      </c>
      <c r="AH47" s="53">
        <f t="shared" si="35"/>
        <v>0.39995799637480939</v>
      </c>
      <c r="AJ47" s="43">
        <f t="shared" si="39"/>
        <v>3.6549524283932198</v>
      </c>
      <c r="AK47" s="52" t="s">
        <v>122</v>
      </c>
      <c r="AL47" s="53">
        <f t="shared" si="36"/>
        <v>0.30610689533484475</v>
      </c>
      <c r="AN47" s="43">
        <f t="shared" si="40"/>
        <v>3.6448890251097246</v>
      </c>
      <c r="AO47" s="52" t="s">
        <v>122</v>
      </c>
      <c r="AP47" s="53">
        <f t="shared" si="37"/>
        <v>0.30695204510878621</v>
      </c>
    </row>
    <row r="48" spans="1:42" x14ac:dyDescent="0.25">
      <c r="A48" s="3">
        <v>1995</v>
      </c>
      <c r="B48" s="6">
        <f>DOE_2017!$O$2</f>
        <v>1.118806140452</v>
      </c>
      <c r="D48" s="43">
        <f t="shared" si="41"/>
        <v>4.9208759854967061</v>
      </c>
      <c r="E48" s="52" t="s">
        <v>122</v>
      </c>
      <c r="F48" s="53">
        <f t="shared" si="14"/>
        <v>0.22735914169539254</v>
      </c>
      <c r="H48" s="43">
        <f t="shared" si="42"/>
        <v>4.0013538269261586</v>
      </c>
      <c r="I48" s="52" t="s">
        <v>122</v>
      </c>
      <c r="J48" s="53">
        <f t="shared" si="31"/>
        <v>0.27960690027541685</v>
      </c>
      <c r="L48" s="43">
        <f t="shared" si="32"/>
        <v>4.2907728617891356</v>
      </c>
      <c r="M48" s="52" t="s">
        <v>122</v>
      </c>
      <c r="N48" s="53">
        <f t="shared" si="15"/>
        <v>0.26074699745012564</v>
      </c>
      <c r="P48" s="43">
        <f t="shared" si="43"/>
        <v>3.5260168490277843</v>
      </c>
      <c r="Q48" s="52" t="s">
        <v>122</v>
      </c>
      <c r="R48" s="53">
        <f t="shared" si="16"/>
        <v>0.31730028197695209</v>
      </c>
      <c r="T48" s="143">
        <f t="shared" si="4"/>
        <v>3.4893338928178093</v>
      </c>
      <c r="U48" s="58" t="s">
        <v>125</v>
      </c>
      <c r="V48" s="53">
        <f t="shared" si="17"/>
        <v>0.32063602246688661</v>
      </c>
      <c r="X48" s="143">
        <f t="shared" si="33"/>
        <v>3.2886437709548022</v>
      </c>
      <c r="Y48" s="152" t="s">
        <v>125</v>
      </c>
      <c r="Z48" s="53">
        <f t="shared" si="18"/>
        <v>0.34020289772132223</v>
      </c>
      <c r="AB48" s="43">
        <f t="shared" si="38"/>
        <v>4.1344724883773516</v>
      </c>
      <c r="AC48" s="52" t="s">
        <v>122</v>
      </c>
      <c r="AD48" s="53">
        <f t="shared" si="34"/>
        <v>0.2706043258474059</v>
      </c>
      <c r="AF48" s="42">
        <f t="shared" si="27"/>
        <v>2.7800906104978735</v>
      </c>
      <c r="AG48" s="58" t="s">
        <v>125</v>
      </c>
      <c r="AH48" s="53">
        <f t="shared" si="35"/>
        <v>0.40243513510936901</v>
      </c>
      <c r="AJ48" s="43">
        <f t="shared" si="39"/>
        <v>3.6564009700521898</v>
      </c>
      <c r="AK48" s="52" t="s">
        <v>122</v>
      </c>
      <c r="AL48" s="53">
        <f t="shared" si="36"/>
        <v>0.30598562619789227</v>
      </c>
      <c r="AN48" s="43">
        <f t="shared" si="40"/>
        <v>3.6133657799897807</v>
      </c>
      <c r="AO48" s="52" t="s">
        <v>122</v>
      </c>
      <c r="AP48" s="53">
        <f t="shared" si="37"/>
        <v>0.30962991531268785</v>
      </c>
    </row>
    <row r="49" spans="1:42" x14ac:dyDescent="0.25">
      <c r="A49" s="3">
        <v>1996</v>
      </c>
      <c r="B49" s="6">
        <f>DOE_2017!$O$2</f>
        <v>1.118806140452</v>
      </c>
      <c r="D49" s="43">
        <f t="shared" si="41"/>
        <v>4.8903985538110675</v>
      </c>
      <c r="E49" s="52" t="s">
        <v>122</v>
      </c>
      <c r="F49" s="53">
        <f t="shared" si="14"/>
        <v>0.22877606561946143</v>
      </c>
      <c r="H49" s="43">
        <f t="shared" si="42"/>
        <v>3.9516977936326287</v>
      </c>
      <c r="I49" s="52" t="s">
        <v>122</v>
      </c>
      <c r="J49" s="53">
        <f t="shared" si="31"/>
        <v>0.28312036974455196</v>
      </c>
      <c r="L49" s="43">
        <f t="shared" si="32"/>
        <v>4.2859043859084114</v>
      </c>
      <c r="M49" s="52" t="s">
        <v>122</v>
      </c>
      <c r="N49" s="53">
        <f t="shared" si="15"/>
        <v>0.26104318708800717</v>
      </c>
      <c r="P49" s="43">
        <f t="shared" si="43"/>
        <v>3.4497610955220952</v>
      </c>
      <c r="Q49" s="52" t="s">
        <v>122</v>
      </c>
      <c r="R49" s="53">
        <f t="shared" si="16"/>
        <v>0.32431409291044749</v>
      </c>
      <c r="T49" s="143">
        <f t="shared" si="4"/>
        <v>3.4677227130887993</v>
      </c>
      <c r="U49" s="58" t="s">
        <v>125</v>
      </c>
      <c r="V49" s="53">
        <f t="shared" si="17"/>
        <v>0.32263425683636843</v>
      </c>
      <c r="X49" s="143">
        <f t="shared" si="33"/>
        <v>3.2682755649355726</v>
      </c>
      <c r="Y49" s="152" t="s">
        <v>125</v>
      </c>
      <c r="Z49" s="53">
        <f t="shared" si="18"/>
        <v>0.34232307472948814</v>
      </c>
      <c r="AB49" s="43">
        <f t="shared" si="38"/>
        <v>4.084592920346644</v>
      </c>
      <c r="AC49" s="52" t="s">
        <v>122</v>
      </c>
      <c r="AD49" s="53">
        <f t="shared" si="34"/>
        <v>0.27390884777743069</v>
      </c>
      <c r="AF49" s="42">
        <f t="shared" si="27"/>
        <v>2.7628721270589374</v>
      </c>
      <c r="AG49" s="58" t="s">
        <v>125</v>
      </c>
      <c r="AH49" s="53">
        <f t="shared" si="35"/>
        <v>0.40494314937512621</v>
      </c>
      <c r="AJ49" s="43">
        <f t="shared" si="39"/>
        <v>3.6578495117111598</v>
      </c>
      <c r="AK49" s="52" t="s">
        <v>122</v>
      </c>
      <c r="AL49" s="53">
        <f t="shared" si="36"/>
        <v>0.30586445310830107</v>
      </c>
      <c r="AN49" s="43">
        <f t="shared" si="40"/>
        <v>3.5818425348698368</v>
      </c>
      <c r="AO49" s="52" t="s">
        <v>122</v>
      </c>
      <c r="AP49" s="53">
        <f t="shared" si="37"/>
        <v>0.31235492056399322</v>
      </c>
    </row>
    <row r="50" spans="1:42" x14ac:dyDescent="0.25">
      <c r="A50" s="3">
        <v>1997</v>
      </c>
      <c r="B50" s="6">
        <f>DOE_2017!$O$2</f>
        <v>1.118806140452</v>
      </c>
      <c r="D50" s="43">
        <f t="shared" si="41"/>
        <v>4.8599211221254288</v>
      </c>
      <c r="E50" s="52" t="s">
        <v>122</v>
      </c>
      <c r="F50" s="53">
        <f t="shared" si="14"/>
        <v>0.23021076110854724</v>
      </c>
      <c r="H50" s="43">
        <f t="shared" si="42"/>
        <v>3.9020417603390989</v>
      </c>
      <c r="I50" s="52" t="s">
        <v>122</v>
      </c>
      <c r="J50" s="53">
        <f t="shared" si="31"/>
        <v>0.28672326160721878</v>
      </c>
      <c r="L50" s="43">
        <f t="shared" si="32"/>
        <v>4.2810359100276871</v>
      </c>
      <c r="M50" s="52" t="s">
        <v>122</v>
      </c>
      <c r="N50" s="53">
        <f t="shared" si="15"/>
        <v>0.26134005039092612</v>
      </c>
      <c r="P50" s="43">
        <f t="shared" si="43"/>
        <v>3.3735053420164061</v>
      </c>
      <c r="Q50" s="52" t="s">
        <v>122</v>
      </c>
      <c r="R50" s="53">
        <f t="shared" si="16"/>
        <v>0.33164498852794733</v>
      </c>
      <c r="T50" s="143">
        <f t="shared" si="4"/>
        <v>3.4461115333597894</v>
      </c>
      <c r="U50" s="58" t="s">
        <v>125</v>
      </c>
      <c r="V50" s="53">
        <f t="shared" si="17"/>
        <v>0.32465755377372219</v>
      </c>
      <c r="X50" s="143">
        <f t="shared" si="33"/>
        <v>3.247907358916343</v>
      </c>
      <c r="Y50" s="152" t="s">
        <v>125</v>
      </c>
      <c r="Z50" s="53">
        <f t="shared" si="18"/>
        <v>0.34446984375357526</v>
      </c>
      <c r="AB50" s="43">
        <f t="shared" si="38"/>
        <v>4.0347133523159364</v>
      </c>
      <c r="AC50" s="52" t="s">
        <v>122</v>
      </c>
      <c r="AD50" s="53">
        <f t="shared" si="34"/>
        <v>0.277295074707055</v>
      </c>
      <c r="AF50" s="42">
        <f t="shared" si="27"/>
        <v>2.7456536436200012</v>
      </c>
      <c r="AG50" s="58" t="s">
        <v>125</v>
      </c>
      <c r="AH50" s="53">
        <f t="shared" si="35"/>
        <v>0.407482620049961</v>
      </c>
      <c r="AJ50" s="43">
        <f t="shared" si="39"/>
        <v>3.6592980533701298</v>
      </c>
      <c r="AK50" s="52" t="s">
        <v>122</v>
      </c>
      <c r="AL50" s="53">
        <f t="shared" si="36"/>
        <v>0.30574337595200946</v>
      </c>
      <c r="AN50" s="43">
        <f t="shared" si="40"/>
        <v>3.550319289749893</v>
      </c>
      <c r="AO50" s="52" t="s">
        <v>122</v>
      </c>
      <c r="AP50" s="53">
        <f t="shared" si="37"/>
        <v>0.31512831639737277</v>
      </c>
    </row>
    <row r="51" spans="1:42" x14ac:dyDescent="0.25">
      <c r="A51" s="3">
        <v>1998</v>
      </c>
      <c r="B51" s="6">
        <f>DOE_2017!$O$2</f>
        <v>1.118806140452</v>
      </c>
      <c r="D51" s="43">
        <f t="shared" si="41"/>
        <v>4.8294436904397902</v>
      </c>
      <c r="E51" s="52" t="s">
        <v>122</v>
      </c>
      <c r="F51" s="53">
        <f t="shared" si="14"/>
        <v>0.2316635646185817</v>
      </c>
      <c r="H51" s="43">
        <f t="shared" si="42"/>
        <v>3.852385727045569</v>
      </c>
      <c r="I51" s="52" t="s">
        <v>122</v>
      </c>
      <c r="J51" s="53">
        <f t="shared" si="31"/>
        <v>0.29041903374250716</v>
      </c>
      <c r="L51" s="43">
        <f t="shared" si="32"/>
        <v>4.2761674341469629</v>
      </c>
      <c r="M51" s="52" t="s">
        <v>122</v>
      </c>
      <c r="N51" s="53">
        <f t="shared" si="15"/>
        <v>0.26163758965981337</v>
      </c>
      <c r="P51" s="43">
        <f t="shared" si="43"/>
        <v>3.2972495885107169</v>
      </c>
      <c r="Q51" s="52" t="s">
        <v>122</v>
      </c>
      <c r="R51" s="53">
        <f t="shared" si="16"/>
        <v>0.3393149685575777</v>
      </c>
      <c r="T51" s="143">
        <f t="shared" si="4"/>
        <v>3.4245003536307794</v>
      </c>
      <c r="U51" s="58" t="s">
        <v>125</v>
      </c>
      <c r="V51" s="53">
        <f t="shared" si="17"/>
        <v>0.32670638777005856</v>
      </c>
      <c r="X51" s="143">
        <f t="shared" si="33"/>
        <v>3.2275391528971134</v>
      </c>
      <c r="Y51" s="58" t="s">
        <v>125</v>
      </c>
      <c r="Z51" s="53">
        <f t="shared" si="18"/>
        <v>0.34664370824060614</v>
      </c>
      <c r="AB51" s="43">
        <f t="shared" si="38"/>
        <v>3.9848337842852284</v>
      </c>
      <c r="AC51" s="52" t="s">
        <v>122</v>
      </c>
      <c r="AD51" s="53">
        <f t="shared" si="34"/>
        <v>0.28076607482705418</v>
      </c>
      <c r="AF51" s="42">
        <f t="shared" si="27"/>
        <v>2.7284351601810646</v>
      </c>
      <c r="AG51" s="58" t="s">
        <v>125</v>
      </c>
      <c r="AH51" s="53">
        <f t="shared" si="35"/>
        <v>0.4100541426748634</v>
      </c>
      <c r="AJ51" s="43">
        <f t="shared" si="39"/>
        <v>3.6607465950290998</v>
      </c>
      <c r="AK51" s="52" t="s">
        <v>122</v>
      </c>
      <c r="AL51" s="53">
        <f t="shared" si="36"/>
        <v>0.30562239461513629</v>
      </c>
      <c r="AN51" s="43">
        <f t="shared" si="40"/>
        <v>3.5187960446299491</v>
      </c>
      <c r="AO51" s="52" t="s">
        <v>122</v>
      </c>
      <c r="AP51" s="53">
        <f t="shared" si="37"/>
        <v>0.31795140333848426</v>
      </c>
    </row>
    <row r="52" spans="1:42" x14ac:dyDescent="0.25">
      <c r="A52" s="3">
        <v>1999</v>
      </c>
      <c r="B52" s="6">
        <f>DOE_2017!$O$2</f>
        <v>1.118806140452</v>
      </c>
      <c r="D52" s="43">
        <f t="shared" si="41"/>
        <v>4.7989662587541515</v>
      </c>
      <c r="E52" s="52" t="s">
        <v>122</v>
      </c>
      <c r="F52" s="53">
        <f t="shared" si="14"/>
        <v>0.2331348211525977</v>
      </c>
      <c r="H52" s="43">
        <f t="shared" si="42"/>
        <v>3.8027296937520392</v>
      </c>
      <c r="I52" s="52" t="s">
        <v>122</v>
      </c>
      <c r="J52" s="53">
        <f t="shared" si="31"/>
        <v>0.29421132464140715</v>
      </c>
      <c r="L52" s="43">
        <f t="shared" si="32"/>
        <v>4.2712989582662386</v>
      </c>
      <c r="M52" s="52" t="s">
        <v>122</v>
      </c>
      <c r="N52" s="53">
        <f t="shared" si="15"/>
        <v>0.26193580720609033</v>
      </c>
      <c r="P52" s="43">
        <f t="shared" si="43"/>
        <v>3.2209938350050278</v>
      </c>
      <c r="Q52" s="52" t="s">
        <v>122</v>
      </c>
      <c r="R52" s="53">
        <f t="shared" si="16"/>
        <v>0.34734811606687027</v>
      </c>
      <c r="T52" s="143">
        <f>D52*(T$53/D$53)</f>
        <v>3.4028891739017695</v>
      </c>
      <c r="U52" s="58" t="s">
        <v>125</v>
      </c>
      <c r="V52" s="53">
        <f t="shared" si="17"/>
        <v>0.32878124537014275</v>
      </c>
      <c r="X52" s="143">
        <f t="shared" si="33"/>
        <v>3.2071709468778842</v>
      </c>
      <c r="Y52" s="58" t="s">
        <v>125</v>
      </c>
      <c r="Z52" s="53">
        <f t="shared" si="18"/>
        <v>0.34884518442683421</v>
      </c>
      <c r="AB52" s="43">
        <f t="shared" si="38"/>
        <v>3.9349542162545204</v>
      </c>
      <c r="AC52" s="52" t="s">
        <v>122</v>
      </c>
      <c r="AD52" s="53">
        <f t="shared" si="34"/>
        <v>0.2843250718980242</v>
      </c>
      <c r="AF52" s="42">
        <f t="shared" si="27"/>
        <v>2.7112166767421284</v>
      </c>
      <c r="AG52" s="58" t="s">
        <v>125</v>
      </c>
      <c r="AH52" s="53">
        <f t="shared" si="35"/>
        <v>0.41265832791954787</v>
      </c>
      <c r="AJ52" s="43">
        <f t="shared" si="39"/>
        <v>3.6621951366880698</v>
      </c>
      <c r="AK52" s="52" t="s">
        <v>122</v>
      </c>
      <c r="AL52" s="53">
        <f t="shared" si="36"/>
        <v>0.30550150898398049</v>
      </c>
      <c r="AN52" s="43">
        <f t="shared" si="40"/>
        <v>3.4872727995100052</v>
      </c>
      <c r="AO52" s="52" t="s">
        <v>122</v>
      </c>
      <c r="AP52" s="53">
        <f t="shared" si="37"/>
        <v>0.32082552893745592</v>
      </c>
    </row>
    <row r="53" spans="1:42" x14ac:dyDescent="0.25">
      <c r="A53" s="3">
        <v>2000</v>
      </c>
      <c r="B53" s="6">
        <f>DOE_2017!$O$2</f>
        <v>1.118806140452</v>
      </c>
      <c r="D53" s="6">
        <f>GNR_2018!G42</f>
        <v>4.7684888270685093</v>
      </c>
      <c r="E53" s="3" t="s">
        <v>37</v>
      </c>
      <c r="F53" s="53">
        <f t="shared" si="14"/>
        <v>0.23462488453387037</v>
      </c>
      <c r="H53" s="6">
        <f>GNR_2018!G24</f>
        <v>3.7530736604585098</v>
      </c>
      <c r="I53" s="3" t="s">
        <v>37</v>
      </c>
      <c r="J53" s="53">
        <f t="shared" si="31"/>
        <v>0.29810396535497691</v>
      </c>
      <c r="L53" s="6">
        <f>GNR_2018!G41</f>
        <v>4.2664304823855197</v>
      </c>
      <c r="M53" s="3" t="s">
        <v>37</v>
      </c>
      <c r="N53" s="53">
        <f t="shared" si="15"/>
        <v>0.2622347053517286</v>
      </c>
      <c r="P53" s="6">
        <f>GNR_2018!G34</f>
        <v>3.14473808149934</v>
      </c>
      <c r="Q53" s="3" t="s">
        <v>37</v>
      </c>
      <c r="R53" s="53">
        <f t="shared" si="16"/>
        <v>0.35577085005393472</v>
      </c>
      <c r="T53" s="6">
        <f t="array" ref="T53:T68">TRANSPOSE(JRC_EUR_2018!B218:Q218)</f>
        <v>3.3812779941727573</v>
      </c>
      <c r="U53" s="3" t="s">
        <v>239</v>
      </c>
      <c r="V53" s="53">
        <f t="shared" si="17"/>
        <v>0.3308826255575949</v>
      </c>
      <c r="X53" s="143">
        <f t="shared" si="33"/>
        <v>3.1868027408586519</v>
      </c>
      <c r="Y53" s="58" t="s">
        <v>125</v>
      </c>
      <c r="Z53" s="53">
        <f t="shared" si="18"/>
        <v>0.35107480174645167</v>
      </c>
      <c r="AB53" s="6">
        <f>GNR_2018!G29</f>
        <v>3.8850746482238101</v>
      </c>
      <c r="AC53" s="3" t="s">
        <v>37</v>
      </c>
      <c r="AD53" s="53">
        <f t="shared" si="34"/>
        <v>0.2879754552370053</v>
      </c>
      <c r="AF53" s="42">
        <f t="shared" si="27"/>
        <v>2.69399819330319</v>
      </c>
      <c r="AG53" s="58" t="s">
        <v>125</v>
      </c>
      <c r="AH53" s="53">
        <f t="shared" si="35"/>
        <v>0.41529580206592459</v>
      </c>
      <c r="AJ53" s="6">
        <f>GNR_2018!G32</f>
        <v>3.6636436783470399</v>
      </c>
      <c r="AK53" s="3" t="s">
        <v>37</v>
      </c>
      <c r="AL53" s="53">
        <f t="shared" si="36"/>
        <v>0.30538071894502095</v>
      </c>
      <c r="AN53" s="6">
        <f>GNR_2018!G33</f>
        <v>3.45574955439006</v>
      </c>
      <c r="AO53" s="3" t="s">
        <v>37</v>
      </c>
      <c r="AP53" s="53">
        <f t="shared" si="37"/>
        <v>0.32375208991366544</v>
      </c>
    </row>
    <row r="54" spans="1:42" x14ac:dyDescent="0.25">
      <c r="A54" s="3">
        <v>2001</v>
      </c>
      <c r="B54" s="6">
        <f>DOE_2017!$O$2</f>
        <v>1.118806140452</v>
      </c>
      <c r="D54" s="43">
        <f>D53+((D$58-D$53)/(A$58-A$53))</f>
        <v>4.6559870809542412</v>
      </c>
      <c r="E54" s="52" t="s">
        <v>122</v>
      </c>
      <c r="F54" s="53">
        <f t="shared" si="14"/>
        <v>0.24029408179171782</v>
      </c>
      <c r="H54" s="43">
        <f>H53+((H$58-H$53)/(A$58-A$53))</f>
        <v>3.7371097574412278</v>
      </c>
      <c r="I54" s="52" t="s">
        <v>122</v>
      </c>
      <c r="J54" s="53">
        <f t="shared" si="31"/>
        <v>0.29937738334397718</v>
      </c>
      <c r="L54" s="43">
        <f>L53+((L$58-L$53)/(A$58-A$53))</f>
        <v>4.2177693560584855</v>
      </c>
      <c r="M54" s="52" t="s">
        <v>122</v>
      </c>
      <c r="N54" s="53">
        <f t="shared" si="15"/>
        <v>0.26526015199122382</v>
      </c>
      <c r="P54" s="43">
        <f>P53+((P$58-P$53)/(A$58-A$53))</f>
        <v>3.124693903560436</v>
      </c>
      <c r="Q54" s="52" t="s">
        <v>122</v>
      </c>
      <c r="R54" s="53">
        <f t="shared" si="16"/>
        <v>0.35805303654773196</v>
      </c>
      <c r="T54" s="6">
        <v>3.3186997028238578</v>
      </c>
      <c r="U54" s="3" t="s">
        <v>239</v>
      </c>
      <c r="V54" s="53">
        <f t="shared" si="17"/>
        <v>0.33712183705564436</v>
      </c>
      <c r="X54" s="143">
        <f t="shared" si="33"/>
        <v>3.111617312965191</v>
      </c>
      <c r="Y54" s="58" t="s">
        <v>125</v>
      </c>
      <c r="Z54" s="53">
        <f t="shared" si="18"/>
        <v>0.35955775660145128</v>
      </c>
      <c r="AB54" s="43">
        <f>AB53+((AB$58-AB$53)/(A$58-A$53))</f>
        <v>3.8900194700108099</v>
      </c>
      <c r="AC54" s="52" t="s">
        <v>122</v>
      </c>
      <c r="AD54" s="53">
        <f t="shared" si="34"/>
        <v>0.28760939349460146</v>
      </c>
      <c r="AF54" s="42">
        <f t="shared" si="27"/>
        <v>2.6304393779705735</v>
      </c>
      <c r="AG54" s="58" t="s">
        <v>125</v>
      </c>
      <c r="AH54" s="53">
        <f t="shared" si="35"/>
        <v>0.42533051695537533</v>
      </c>
      <c r="AJ54" s="43">
        <f>AJ53+((AJ$58-AJ$53)/(A$58-A$53))</f>
        <v>3.6788736927902459</v>
      </c>
      <c r="AK54" s="52" t="s">
        <v>122</v>
      </c>
      <c r="AL54" s="53">
        <f t="shared" si="36"/>
        <v>0.30411648615297804</v>
      </c>
      <c r="AN54" s="43">
        <f>AN53+((AN$58-AN$53)/(A$58-A$53))</f>
        <v>3.5048894849254442</v>
      </c>
      <c r="AO54" s="52" t="s">
        <v>122</v>
      </c>
      <c r="AP54" s="53">
        <f t="shared" si="37"/>
        <v>0.31921295814432765</v>
      </c>
    </row>
    <row r="55" spans="1:42" x14ac:dyDescent="0.25">
      <c r="A55" s="3">
        <v>2002</v>
      </c>
      <c r="B55" s="6">
        <f>DOE_2017!$O$2</f>
        <v>1.118806140452</v>
      </c>
      <c r="D55" s="43">
        <f t="shared" ref="D55:D57" si="44">D54+((D$58-D$53)/(A$58-A$53))</f>
        <v>4.5434853348399731</v>
      </c>
      <c r="E55" s="52" t="s">
        <v>122</v>
      </c>
      <c r="F55" s="53">
        <f t="shared" si="14"/>
        <v>0.24624403029825245</v>
      </c>
      <c r="H55" s="43">
        <f>H54+((H$58-H$53)/(A$58-A$53))</f>
        <v>3.7211458544239457</v>
      </c>
      <c r="I55" s="52" t="s">
        <v>122</v>
      </c>
      <c r="J55" s="53">
        <f t="shared" si="31"/>
        <v>0.30066172738751662</v>
      </c>
      <c r="L55" s="43">
        <f t="shared" ref="L55:L57" si="45">L54+((L$58-L$53)/(A$58-A$53))</f>
        <v>4.1691082297314512</v>
      </c>
      <c r="M55" s="52" t="s">
        <v>122</v>
      </c>
      <c r="N55" s="53">
        <f t="shared" si="15"/>
        <v>0.26835622363396083</v>
      </c>
      <c r="P55" s="43">
        <f t="shared" ref="P55:P57" si="46">P54+((P$58-P$53)/(A$58-A$53))</f>
        <v>3.104649725621532</v>
      </c>
      <c r="Q55" s="52" t="s">
        <v>122</v>
      </c>
      <c r="R55" s="53">
        <f t="shared" si="16"/>
        <v>0.36036469145582012</v>
      </c>
      <c r="T55" s="6">
        <v>3.2987308791176608</v>
      </c>
      <c r="U55" s="3" t="s">
        <v>239</v>
      </c>
      <c r="V55" s="53">
        <f t="shared" si="17"/>
        <v>0.33916259963324336</v>
      </c>
      <c r="X55" s="143">
        <f t="shared" si="33"/>
        <v>3.03643188507173</v>
      </c>
      <c r="Y55" s="58" t="s">
        <v>125</v>
      </c>
      <c r="Z55" s="53">
        <f t="shared" si="18"/>
        <v>0.36846080623526661</v>
      </c>
      <c r="AB55" s="43">
        <f>AB54+((AB$58-AB$53)/(A$58-A$53))</f>
        <v>3.8949642917978098</v>
      </c>
      <c r="AC55" s="52" t="s">
        <v>122</v>
      </c>
      <c r="AD55" s="53">
        <f t="shared" si="34"/>
        <v>0.28724426121390434</v>
      </c>
      <c r="AF55" s="42">
        <f t="shared" si="27"/>
        <v>2.5668805626379569</v>
      </c>
      <c r="AG55" s="58" t="s">
        <v>125</v>
      </c>
      <c r="AH55" s="53">
        <f t="shared" si="35"/>
        <v>0.43586217322952275</v>
      </c>
      <c r="AJ55" s="43">
        <f>AJ54+((AJ$58-AJ$53)/(A$58-A$53))</f>
        <v>3.6941037072334519</v>
      </c>
      <c r="AK55" s="52" t="s">
        <v>122</v>
      </c>
      <c r="AL55" s="53">
        <f t="shared" si="36"/>
        <v>0.30286267769398501</v>
      </c>
      <c r="AN55" s="43">
        <f>AN54+((AN$58-AN$53)/(A$58-A$53))</f>
        <v>3.5540294154608283</v>
      </c>
      <c r="AO55" s="52" t="s">
        <v>122</v>
      </c>
      <c r="AP55" s="53">
        <f t="shared" si="37"/>
        <v>0.31479934735062726</v>
      </c>
    </row>
    <row r="56" spans="1:42" x14ac:dyDescent="0.25">
      <c r="A56" s="3">
        <v>2003</v>
      </c>
      <c r="B56" s="6">
        <f>DOE_2017!$O$2</f>
        <v>1.118806140452</v>
      </c>
      <c r="D56" s="43">
        <f t="shared" si="44"/>
        <v>4.430983588725705</v>
      </c>
      <c r="E56" s="52" t="s">
        <v>122</v>
      </c>
      <c r="F56" s="53">
        <f t="shared" si="14"/>
        <v>0.25249611469984129</v>
      </c>
      <c r="H56" s="43">
        <f>H55+((H$58-H$53)/(A$58-A$53))</f>
        <v>3.7051819514066637</v>
      </c>
      <c r="I56" s="52" t="s">
        <v>122</v>
      </c>
      <c r="J56" s="53">
        <f t="shared" si="31"/>
        <v>0.30195713871143298</v>
      </c>
      <c r="L56" s="43">
        <f t="shared" si="45"/>
        <v>4.120447103404417</v>
      </c>
      <c r="M56" s="52" t="s">
        <v>122</v>
      </c>
      <c r="N56" s="53">
        <f t="shared" si="15"/>
        <v>0.27152542245418326</v>
      </c>
      <c r="P56" s="43">
        <f t="shared" si="46"/>
        <v>3.084605547682628</v>
      </c>
      <c r="Q56" s="52" t="s">
        <v>122</v>
      </c>
      <c r="R56" s="53">
        <f t="shared" si="16"/>
        <v>0.36270638924724935</v>
      </c>
      <c r="T56" s="6">
        <v>3.1857730741368737</v>
      </c>
      <c r="U56" s="3" t="s">
        <v>239</v>
      </c>
      <c r="V56" s="53">
        <f t="shared" si="17"/>
        <v>0.35118827186243323</v>
      </c>
      <c r="X56" s="143">
        <f t="shared" si="33"/>
        <v>2.9612464571782691</v>
      </c>
      <c r="Y56" s="58" t="s">
        <v>125</v>
      </c>
      <c r="Z56" s="53">
        <f t="shared" si="18"/>
        <v>0.37781594900347976</v>
      </c>
      <c r="AB56" s="43">
        <f>AB55+((AB$58-AB$53)/(A$58-A$53))</f>
        <v>3.8999091135848096</v>
      </c>
      <c r="AC56" s="52" t="s">
        <v>122</v>
      </c>
      <c r="AD56" s="53">
        <f t="shared" si="34"/>
        <v>0.28688005485942969</v>
      </c>
      <c r="AF56" s="42">
        <f t="shared" si="27"/>
        <v>2.5033217473053404</v>
      </c>
      <c r="AG56" s="58" t="s">
        <v>125</v>
      </c>
      <c r="AH56" s="53">
        <f t="shared" si="35"/>
        <v>0.44692862260167737</v>
      </c>
      <c r="AJ56" s="43">
        <f>AJ55+((AJ$58-AJ$53)/(A$58-A$53))</f>
        <v>3.709333721676658</v>
      </c>
      <c r="AK56" s="52" t="s">
        <v>122</v>
      </c>
      <c r="AL56" s="53">
        <f t="shared" si="36"/>
        <v>0.30161916516540543</v>
      </c>
      <c r="AN56" s="43">
        <f>AN55+((AN$58-AN$53)/(A$58-A$53))</f>
        <v>3.6031693459962124</v>
      </c>
      <c r="AO56" s="52" t="s">
        <v>122</v>
      </c>
      <c r="AP56" s="53">
        <f t="shared" si="37"/>
        <v>0.31050612197708682</v>
      </c>
    </row>
    <row r="57" spans="1:42" x14ac:dyDescent="0.25">
      <c r="A57" s="3">
        <v>2004</v>
      </c>
      <c r="B57" s="6">
        <f>DOE_2017!$O$2</f>
        <v>1.118806140452</v>
      </c>
      <c r="D57" s="43">
        <f t="shared" si="44"/>
        <v>4.3184818426114369</v>
      </c>
      <c r="E57" s="52" t="s">
        <v>122</v>
      </c>
      <c r="F57" s="53">
        <f t="shared" si="14"/>
        <v>0.25907394802786637</v>
      </c>
      <c r="H57" s="43">
        <f>H56+((H$58-H$53)/(A$58-A$53))</f>
        <v>3.6892180483893817</v>
      </c>
      <c r="I57" s="52" t="s">
        <v>122</v>
      </c>
      <c r="J57" s="53">
        <f t="shared" si="31"/>
        <v>0.30326376098600138</v>
      </c>
      <c r="L57" s="43">
        <f t="shared" si="45"/>
        <v>4.0717859770773828</v>
      </c>
      <c r="M57" s="52" t="s">
        <v>122</v>
      </c>
      <c r="N57" s="53">
        <f t="shared" si="15"/>
        <v>0.27477037023813533</v>
      </c>
      <c r="P57" s="43">
        <f t="shared" si="46"/>
        <v>3.064561369743724</v>
      </c>
      <c r="Q57" s="52" t="s">
        <v>122</v>
      </c>
      <c r="R57" s="53">
        <f t="shared" si="16"/>
        <v>0.36507871942063963</v>
      </c>
      <c r="T57" s="6">
        <v>3.1884173812422683</v>
      </c>
      <c r="U57" s="3" t="s">
        <v>239</v>
      </c>
      <c r="V57" s="53">
        <f t="shared" si="17"/>
        <v>0.35089701462362866</v>
      </c>
      <c r="X57" s="143">
        <f t="shared" si="33"/>
        <v>2.8860610292848081</v>
      </c>
      <c r="Y57" s="58" t="s">
        <v>125</v>
      </c>
      <c r="Z57" s="53">
        <f t="shared" si="18"/>
        <v>0.3876585176472343</v>
      </c>
      <c r="AB57" s="43">
        <f>AB56+((AB$58-AB$53)/(A$58-A$53))</f>
        <v>3.9048539353718095</v>
      </c>
      <c r="AC57" s="52" t="s">
        <v>122</v>
      </c>
      <c r="AD57" s="53">
        <f t="shared" si="34"/>
        <v>0.2865167709136015</v>
      </c>
      <c r="AF57" s="42">
        <f t="shared" si="27"/>
        <v>2.4397629319727239</v>
      </c>
      <c r="AG57" s="58" t="s">
        <v>125</v>
      </c>
      <c r="AH57" s="53">
        <f t="shared" si="35"/>
        <v>0.45857166111928949</v>
      </c>
      <c r="AJ57" s="43">
        <f>AJ56+((AJ$58-AJ$53)/(A$58-A$53))</f>
        <v>3.724563736119864</v>
      </c>
      <c r="AK57" s="52" t="s">
        <v>122</v>
      </c>
      <c r="AL57" s="53">
        <f t="shared" si="36"/>
        <v>0.30038582226479438</v>
      </c>
      <c r="AN57" s="43">
        <f>AN56+((AN$58-AN$53)/(A$58-A$53))</f>
        <v>3.6523092765315965</v>
      </c>
      <c r="AO57" s="52" t="s">
        <v>122</v>
      </c>
      <c r="AP57" s="53">
        <f t="shared" si="37"/>
        <v>0.30632842285319017</v>
      </c>
    </row>
    <row r="58" spans="1:42" x14ac:dyDescent="0.25">
      <c r="A58" s="3">
        <v>2005</v>
      </c>
      <c r="B58" s="6">
        <f>DOE_2017!$O$2</f>
        <v>1.118806140452</v>
      </c>
      <c r="D58" s="6">
        <f>GNR_2018!H42</f>
        <v>4.2059800964971696</v>
      </c>
      <c r="E58" s="3" t="s">
        <v>37</v>
      </c>
      <c r="F58" s="53">
        <f t="shared" si="14"/>
        <v>0.26600366972344108</v>
      </c>
      <c r="H58" s="6">
        <f t="array" ref="H58:H71">TRANSPOSE(GNR_2018!H24:U24)</f>
        <v>3.6732541453721002</v>
      </c>
      <c r="I58" s="3" t="s">
        <v>37</v>
      </c>
      <c r="J58" s="53">
        <f t="shared" si="31"/>
        <v>0.30458174037905156</v>
      </c>
      <c r="L58" s="6">
        <f t="array" ref="L58:L71">TRANSPOSE(GNR_2018!H41:U41)</f>
        <v>4.0231248507503503</v>
      </c>
      <c r="M58" s="3" t="s">
        <v>37</v>
      </c>
      <c r="N58" s="53">
        <f t="shared" si="15"/>
        <v>0.27809381561781066</v>
      </c>
      <c r="P58" s="6">
        <f t="array" ref="P58:P71">TRANSPOSE(GNR_2018!H34:U34)</f>
        <v>3.0445171918048199</v>
      </c>
      <c r="Q58" s="3" t="s">
        <v>37</v>
      </c>
      <c r="R58" s="53">
        <f t="shared" si="16"/>
        <v>0.36748228699893154</v>
      </c>
      <c r="T58" s="6">
        <v>3.0693216729911161</v>
      </c>
      <c r="U58" s="3" t="s">
        <v>239</v>
      </c>
      <c r="V58" s="53">
        <f t="shared" si="17"/>
        <v>0.36451250786031192</v>
      </c>
      <c r="X58" s="143">
        <f t="shared" si="33"/>
        <v>2.8108756013913476</v>
      </c>
      <c r="Y58" s="58" t="s">
        <v>125</v>
      </c>
      <c r="Z58" s="53">
        <f t="shared" si="18"/>
        <v>0.39802762523471519</v>
      </c>
      <c r="AB58" s="6">
        <f t="array" ref="AB58:AB71">TRANSPOSE(GNR_2018!H29:U29)</f>
        <v>3.9097987571588102</v>
      </c>
      <c r="AC58" s="3" t="s">
        <v>37</v>
      </c>
      <c r="AD58" s="53">
        <f t="shared" si="34"/>
        <v>0.28615440587663876</v>
      </c>
      <c r="AF58" s="42">
        <f t="shared" si="27"/>
        <v>2.3762041166401082</v>
      </c>
      <c r="AG58" s="58" t="s">
        <v>125</v>
      </c>
      <c r="AH58" s="53">
        <f t="shared" si="35"/>
        <v>0.47083755668008992</v>
      </c>
      <c r="AJ58" s="6">
        <f t="array" ref="AJ58:AJ71">TRANSPOSE(GNR_2018!H32:U32)</f>
        <v>3.7397937505630696</v>
      </c>
      <c r="AK58" s="3" t="s">
        <v>37</v>
      </c>
      <c r="AL58" s="53">
        <f t="shared" si="36"/>
        <v>0.29916252474713362</v>
      </c>
      <c r="AN58" s="6">
        <f t="array" ref="AN58:AN71">TRANSPOSE(GNR_2018!H33:U33)</f>
        <v>3.7014492070669798</v>
      </c>
      <c r="AO58" s="3" t="s">
        <v>37</v>
      </c>
      <c r="AP58" s="53">
        <f t="shared" si="37"/>
        <v>0.30226164884713885</v>
      </c>
    </row>
    <row r="59" spans="1:42" x14ac:dyDescent="0.25">
      <c r="A59" s="3">
        <v>2006</v>
      </c>
      <c r="B59" s="6">
        <f>DOE_2017!$O$2</f>
        <v>1.118806140452</v>
      </c>
      <c r="D59" s="6">
        <f t="array" ref="D59:D71">TRANSPOSE(GNR_2018!I42:U42)</f>
        <v>4.1915882410939806</v>
      </c>
      <c r="E59" s="3" t="s">
        <v>37</v>
      </c>
      <c r="F59" s="53">
        <f t="shared" si="14"/>
        <v>0.2669169956827625</v>
      </c>
      <c r="H59" s="6">
        <v>3.6702211846084603</v>
      </c>
      <c r="I59" s="3" t="s">
        <v>37</v>
      </c>
      <c r="J59" s="53">
        <f t="shared" si="31"/>
        <v>0.30483343759876269</v>
      </c>
      <c r="L59" s="6">
        <v>4.0192915080866998</v>
      </c>
      <c r="M59" s="3" t="s">
        <v>37</v>
      </c>
      <c r="N59" s="53">
        <f t="shared" si="15"/>
        <v>0.2783590436774725</v>
      </c>
      <c r="P59" s="6">
        <v>3.05376481331662</v>
      </c>
      <c r="Q59" s="3" t="s">
        <v>37</v>
      </c>
      <c r="R59" s="53">
        <f t="shared" si="16"/>
        <v>0.36636945175777691</v>
      </c>
      <c r="T59" s="6">
        <v>2.9604794283278695</v>
      </c>
      <c r="U59" s="3" t="s">
        <v>239</v>
      </c>
      <c r="V59" s="53">
        <f t="shared" si="17"/>
        <v>0.3779138371124981</v>
      </c>
      <c r="X59" s="143">
        <f t="shared" si="33"/>
        <v>2.8012574590598454</v>
      </c>
      <c r="Y59" s="58" t="s">
        <v>125</v>
      </c>
      <c r="Z59" s="53">
        <f t="shared" si="18"/>
        <v>0.39939425661627415</v>
      </c>
      <c r="AB59" s="6">
        <v>3.8747686032000401</v>
      </c>
      <c r="AC59" s="3" t="s">
        <v>37</v>
      </c>
      <c r="AD59" s="53">
        <f t="shared" si="34"/>
        <v>0.2887414075586387</v>
      </c>
      <c r="AF59" s="42">
        <f t="shared" si="27"/>
        <v>2.3680733159062606</v>
      </c>
      <c r="AG59" s="58" t="s">
        <v>125</v>
      </c>
      <c r="AH59" s="53">
        <f t="shared" si="35"/>
        <v>0.4724541816070561</v>
      </c>
      <c r="AJ59" s="6">
        <v>3.7352391456843401</v>
      </c>
      <c r="AK59" s="3" t="s">
        <v>37</v>
      </c>
      <c r="AL59" s="53">
        <f t="shared" si="36"/>
        <v>0.29952731185757087</v>
      </c>
      <c r="AN59" s="6">
        <v>3.6437115566409997</v>
      </c>
      <c r="AO59" s="3" t="s">
        <v>37</v>
      </c>
      <c r="AP59" s="53">
        <f t="shared" si="37"/>
        <v>0.3070512369215595</v>
      </c>
    </row>
    <row r="60" spans="1:42" x14ac:dyDescent="0.25">
      <c r="A60" s="3">
        <v>2007</v>
      </c>
      <c r="B60" s="6">
        <f>DOE_2017!$O$2</f>
        <v>1.118806140452</v>
      </c>
      <c r="D60" s="6">
        <v>4.1608218836548403</v>
      </c>
      <c r="E60" s="3" t="s">
        <v>37</v>
      </c>
      <c r="F60" s="53">
        <f t="shared" si="14"/>
        <v>0.26889065952259594</v>
      </c>
      <c r="H60" s="6">
        <v>3.66129628544993</v>
      </c>
      <c r="I60" s="3" t="s">
        <v>37</v>
      </c>
      <c r="J60" s="53">
        <f t="shared" si="31"/>
        <v>0.30557650985476364</v>
      </c>
      <c r="L60" s="6">
        <v>4.1094956023092601</v>
      </c>
      <c r="M60" s="3" t="s">
        <v>37</v>
      </c>
      <c r="N60" s="53">
        <f t="shared" si="15"/>
        <v>0.27224901757366676</v>
      </c>
      <c r="P60" s="6">
        <v>2.8778767912382901</v>
      </c>
      <c r="Q60" s="3" t="s">
        <v>37</v>
      </c>
      <c r="R60" s="53">
        <f t="shared" si="16"/>
        <v>0.38876095872422711</v>
      </c>
      <c r="T60" s="6">
        <v>2.9556834182784177</v>
      </c>
      <c r="U60" s="3" t="s">
        <v>239</v>
      </c>
      <c r="V60" s="53">
        <f t="shared" si="17"/>
        <v>0.37852705520933816</v>
      </c>
      <c r="X60" s="143">
        <f t="shared" si="33"/>
        <v>2.780696162647295</v>
      </c>
      <c r="Y60" s="58" t="s">
        <v>125</v>
      </c>
      <c r="Z60" s="53">
        <f t="shared" si="18"/>
        <v>0.40234749681779958</v>
      </c>
      <c r="AB60" s="6">
        <v>3.8160279562648003</v>
      </c>
      <c r="AC60" s="3" t="s">
        <v>37</v>
      </c>
      <c r="AD60" s="53">
        <f t="shared" si="34"/>
        <v>0.29318604404227383</v>
      </c>
      <c r="AF60" s="42">
        <f t="shared" si="27"/>
        <v>2.3506916014131769</v>
      </c>
      <c r="AG60" s="58" t="s">
        <v>125</v>
      </c>
      <c r="AH60" s="53">
        <f t="shared" si="35"/>
        <v>0.47594764867471417</v>
      </c>
      <c r="AJ60" s="6">
        <v>3.76165891661925</v>
      </c>
      <c r="AK60" s="3" t="s">
        <v>37</v>
      </c>
      <c r="AL60" s="53">
        <f t="shared" si="36"/>
        <v>0.29742360093017545</v>
      </c>
      <c r="AN60" s="6">
        <v>3.6560340227727504</v>
      </c>
      <c r="AO60" s="3" t="s">
        <v>37</v>
      </c>
      <c r="AP60" s="53">
        <f t="shared" si="37"/>
        <v>0.30601633723405369</v>
      </c>
    </row>
    <row r="61" spans="1:42" x14ac:dyDescent="0.25">
      <c r="A61" s="3">
        <v>2008</v>
      </c>
      <c r="B61" s="6">
        <f>DOE_2017!$O$2</f>
        <v>1.118806140452</v>
      </c>
      <c r="D61" s="6">
        <v>4.1855790532951298</v>
      </c>
      <c r="E61" s="3" t="s">
        <v>37</v>
      </c>
      <c r="F61" s="53">
        <f t="shared" si="14"/>
        <v>0.2673002053494154</v>
      </c>
      <c r="H61" s="6">
        <v>3.64056402333786</v>
      </c>
      <c r="I61" s="3" t="s">
        <v>37</v>
      </c>
      <c r="J61" s="53">
        <f t="shared" si="31"/>
        <v>0.30731670512587766</v>
      </c>
      <c r="L61" s="6">
        <v>4.0065519830346199</v>
      </c>
      <c r="M61" s="3" t="s">
        <v>37</v>
      </c>
      <c r="N61" s="53">
        <f t="shared" si="15"/>
        <v>0.27924413440521495</v>
      </c>
      <c r="P61" s="6">
        <v>2.9079559032357203</v>
      </c>
      <c r="Q61" s="3" t="s">
        <v>37</v>
      </c>
      <c r="R61" s="53">
        <f t="shared" si="16"/>
        <v>0.3847397201611929</v>
      </c>
      <c r="T61" s="6">
        <v>2.8843407919714901</v>
      </c>
      <c r="U61" s="3" t="s">
        <v>239</v>
      </c>
      <c r="V61" s="53">
        <f t="shared" si="17"/>
        <v>0.38788971940007105</v>
      </c>
      <c r="X61" s="143">
        <f t="shared" si="33"/>
        <v>2.7972414915610844</v>
      </c>
      <c r="Y61" s="58" t="s">
        <v>125</v>
      </c>
      <c r="Z61" s="53">
        <f t="shared" si="18"/>
        <v>0.39996766236568898</v>
      </c>
      <c r="AB61" s="6">
        <v>3.9023455325604499</v>
      </c>
      <c r="AC61" s="3" t="s">
        <v>37</v>
      </c>
      <c r="AD61" s="53">
        <f t="shared" si="34"/>
        <v>0.28670094206596736</v>
      </c>
      <c r="AF61" s="42">
        <f t="shared" si="27"/>
        <v>2.3646783743093698</v>
      </c>
      <c r="AG61" s="58" t="s">
        <v>125</v>
      </c>
      <c r="AH61" s="53">
        <f t="shared" si="35"/>
        <v>0.47313247865209557</v>
      </c>
      <c r="AJ61" s="6">
        <v>3.7912397734906498</v>
      </c>
      <c r="AK61" s="3" t="s">
        <v>37</v>
      </c>
      <c r="AL61" s="53">
        <f t="shared" si="36"/>
        <v>0.29510297614911835</v>
      </c>
      <c r="AN61" s="6">
        <v>3.68312116075534</v>
      </c>
      <c r="AO61" s="3" t="s">
        <v>37</v>
      </c>
      <c r="AP61" s="53">
        <f t="shared" si="37"/>
        <v>0.3037657713716248</v>
      </c>
    </row>
    <row r="62" spans="1:42" x14ac:dyDescent="0.25">
      <c r="A62" s="3">
        <v>2009</v>
      </c>
      <c r="B62" s="6">
        <f>DOE_2017!$O$2</f>
        <v>1.118806140452</v>
      </c>
      <c r="D62" s="6">
        <v>4.0354350407110502</v>
      </c>
      <c r="E62" s="3" t="s">
        <v>37</v>
      </c>
      <c r="F62" s="53">
        <f t="shared" si="14"/>
        <v>0.2772454838611067</v>
      </c>
      <c r="H62" s="6">
        <v>3.5495228462748298</v>
      </c>
      <c r="I62" s="3" t="s">
        <v>37</v>
      </c>
      <c r="J62" s="53">
        <f t="shared" si="31"/>
        <v>0.3151990250256228</v>
      </c>
      <c r="L62" s="6">
        <v>3.8025301368994202</v>
      </c>
      <c r="M62" s="3" t="s">
        <v>37</v>
      </c>
      <c r="N62" s="53">
        <f t="shared" si="15"/>
        <v>0.29422676485722044</v>
      </c>
      <c r="P62" s="6">
        <v>2.93004159048354</v>
      </c>
      <c r="Q62" s="3" t="s">
        <v>37</v>
      </c>
      <c r="R62" s="53">
        <f t="shared" si="16"/>
        <v>0.38183967902904931</v>
      </c>
      <c r="T62" s="6">
        <v>2.8183413379043509</v>
      </c>
      <c r="U62" s="3" t="s">
        <v>239</v>
      </c>
      <c r="V62" s="53">
        <f t="shared" si="17"/>
        <v>0.39697325707322473</v>
      </c>
      <c r="X62" s="143">
        <f t="shared" si="33"/>
        <v>2.6968995660205746</v>
      </c>
      <c r="Y62" s="58" t="s">
        <v>125</v>
      </c>
      <c r="Z62" s="53">
        <f t="shared" si="18"/>
        <v>0.41484901942524344</v>
      </c>
      <c r="AB62" s="6">
        <v>3.8144177883530701</v>
      </c>
      <c r="AC62" s="3" t="s">
        <v>37</v>
      </c>
      <c r="AD62" s="53">
        <f t="shared" si="34"/>
        <v>0.29330980572399773</v>
      </c>
      <c r="AF62" s="42">
        <f t="shared" si="27"/>
        <v>2.2798532413782175</v>
      </c>
      <c r="AG62" s="58" t="s">
        <v>125</v>
      </c>
      <c r="AH62" s="53">
        <f t="shared" si="35"/>
        <v>0.49073603517376363</v>
      </c>
      <c r="AJ62" s="6">
        <v>3.8110502814114797</v>
      </c>
      <c r="AK62" s="3" t="s">
        <v>37</v>
      </c>
      <c r="AL62" s="53">
        <f t="shared" si="36"/>
        <v>0.29356897911030272</v>
      </c>
      <c r="AN62" s="6">
        <v>3.7084703138068598</v>
      </c>
      <c r="AO62" s="3" t="s">
        <v>37</v>
      </c>
      <c r="AP62" s="53">
        <f t="shared" si="37"/>
        <v>0.3016893882867599</v>
      </c>
    </row>
    <row r="63" spans="1:42" x14ac:dyDescent="0.25">
      <c r="A63" s="3">
        <v>2010</v>
      </c>
      <c r="B63" s="6">
        <f>DOE_2017!$O$2</f>
        <v>1.118806140452</v>
      </c>
      <c r="D63" s="6">
        <v>3.94763626976453</v>
      </c>
      <c r="E63" s="3" t="s">
        <v>37</v>
      </c>
      <c r="F63" s="53">
        <f t="shared" si="14"/>
        <v>0.28341165801446416</v>
      </c>
      <c r="H63" s="6">
        <v>3.5638602477099099</v>
      </c>
      <c r="I63" s="3" t="s">
        <v>37</v>
      </c>
      <c r="J63" s="53">
        <f t="shared" si="31"/>
        <v>0.31393098008568943</v>
      </c>
      <c r="L63" s="6">
        <v>3.81129510843081</v>
      </c>
      <c r="M63" s="3" t="s">
        <v>37</v>
      </c>
      <c r="N63" s="53">
        <f t="shared" si="15"/>
        <v>0.29355012105389966</v>
      </c>
      <c r="P63" s="6">
        <v>3.13043020119057</v>
      </c>
      <c r="Q63" s="3" t="s">
        <v>37</v>
      </c>
      <c r="R63" s="53">
        <f t="shared" si="16"/>
        <v>0.35739692903119002</v>
      </c>
      <c r="T63" s="6">
        <v>2.8125614512470576</v>
      </c>
      <c r="U63" s="3" t="s">
        <v>239</v>
      </c>
      <c r="V63" s="53">
        <f t="shared" si="17"/>
        <v>0.39778904740230092</v>
      </c>
      <c r="X63" s="143">
        <f t="shared" si="33"/>
        <v>2.6382232486287602</v>
      </c>
      <c r="Y63" s="58" t="s">
        <v>125</v>
      </c>
      <c r="Z63" s="53">
        <f t="shared" si="18"/>
        <v>0.42407561264328536</v>
      </c>
      <c r="AB63" s="6">
        <v>3.7045878785153801</v>
      </c>
      <c r="AC63" s="3" t="s">
        <v>37</v>
      </c>
      <c r="AD63" s="53">
        <f t="shared" si="34"/>
        <v>0.30200556098033865</v>
      </c>
      <c r="AF63" s="42">
        <f t="shared" si="27"/>
        <v>2.2302505813150342</v>
      </c>
      <c r="AG63" s="58" t="s">
        <v>125</v>
      </c>
      <c r="AH63" s="53">
        <f t="shared" si="35"/>
        <v>0.50165041983413028</v>
      </c>
      <c r="AJ63" s="6">
        <v>3.8517016361760703</v>
      </c>
      <c r="AK63" s="3" t="s">
        <v>37</v>
      </c>
      <c r="AL63" s="53">
        <f t="shared" si="36"/>
        <v>0.29047061432378735</v>
      </c>
      <c r="AN63" s="6">
        <v>3.75573886752318</v>
      </c>
      <c r="AO63" s="3" t="s">
        <v>37</v>
      </c>
      <c r="AP63" s="53">
        <f t="shared" si="37"/>
        <v>0.29789242008452677</v>
      </c>
    </row>
    <row r="64" spans="1:42" x14ac:dyDescent="0.25">
      <c r="A64" s="3">
        <v>2011</v>
      </c>
      <c r="B64" s="6">
        <f>DOE_2017!$O$2</f>
        <v>1.118806140452</v>
      </c>
      <c r="D64" s="6">
        <v>3.9261276830737</v>
      </c>
      <c r="E64" s="3" t="s">
        <v>37</v>
      </c>
      <c r="F64" s="53">
        <f t="shared" si="14"/>
        <v>0.28496427797684493</v>
      </c>
      <c r="H64" s="6">
        <v>3.5333877934704501</v>
      </c>
      <c r="I64" s="3" t="s">
        <v>37</v>
      </c>
      <c r="J64" s="53">
        <f t="shared" si="31"/>
        <v>0.31663836687258218</v>
      </c>
      <c r="L64" s="6">
        <v>3.9104288630838502</v>
      </c>
      <c r="M64" s="3" t="s">
        <v>37</v>
      </c>
      <c r="N64" s="53">
        <f t="shared" si="15"/>
        <v>0.28610829646180674</v>
      </c>
      <c r="P64" s="6">
        <v>3.1190532721181699</v>
      </c>
      <c r="Q64" s="3" t="s">
        <v>37</v>
      </c>
      <c r="R64" s="53">
        <f t="shared" si="16"/>
        <v>0.35870055521437483</v>
      </c>
      <c r="T64" s="6">
        <v>2.802092452146832</v>
      </c>
      <c r="U64" s="3" t="s">
        <v>239</v>
      </c>
      <c r="V64" s="53">
        <f t="shared" si="17"/>
        <v>0.39927524146993193</v>
      </c>
      <c r="X64" s="143">
        <f t="shared" si="33"/>
        <v>2.6238489624546495</v>
      </c>
      <c r="Y64" s="58" t="s">
        <v>125</v>
      </c>
      <c r="Z64" s="53">
        <f t="shared" si="18"/>
        <v>0.42639883486484692</v>
      </c>
      <c r="AB64" s="6">
        <v>3.7599324860068202</v>
      </c>
      <c r="AC64" s="3" t="s">
        <v>37</v>
      </c>
      <c r="AD64" s="53">
        <f t="shared" si="34"/>
        <v>0.29756016753380887</v>
      </c>
      <c r="AF64" s="42">
        <f t="shared" si="27"/>
        <v>2.2180991228998064</v>
      </c>
      <c r="AG64" s="58" t="s">
        <v>125</v>
      </c>
      <c r="AH64" s="53">
        <f t="shared" si="35"/>
        <v>0.50439862173036776</v>
      </c>
      <c r="AJ64" s="6">
        <v>3.77853483638614</v>
      </c>
      <c r="AK64" s="3" t="s">
        <v>37</v>
      </c>
      <c r="AL64" s="53">
        <f t="shared" si="36"/>
        <v>0.29609522973779084</v>
      </c>
      <c r="AN64" s="6">
        <v>3.7426345392737699</v>
      </c>
      <c r="AO64" s="3" t="s">
        <v>37</v>
      </c>
      <c r="AP64" s="53">
        <f t="shared" si="37"/>
        <v>0.29893545007178179</v>
      </c>
    </row>
    <row r="65" spans="1:42" x14ac:dyDescent="0.25">
      <c r="A65" s="3">
        <v>2012</v>
      </c>
      <c r="B65" s="6">
        <f>DOE_2017!$O$2</f>
        <v>1.118806140452</v>
      </c>
      <c r="D65" s="6">
        <v>3.9046344790690699</v>
      </c>
      <c r="E65" s="3" t="s">
        <v>37</v>
      </c>
      <c r="F65" s="53">
        <f t="shared" si="14"/>
        <v>0.28653287431881258</v>
      </c>
      <c r="H65" s="6">
        <v>3.4910546892182399</v>
      </c>
      <c r="I65" s="3" t="s">
        <v>37</v>
      </c>
      <c r="J65" s="53">
        <f t="shared" si="31"/>
        <v>0.3204779758699618</v>
      </c>
      <c r="L65" s="6">
        <v>3.93276231520414</v>
      </c>
      <c r="M65" s="3" t="s">
        <v>37</v>
      </c>
      <c r="N65" s="53">
        <f t="shared" si="15"/>
        <v>0.28448353873985022</v>
      </c>
      <c r="P65" s="6">
        <v>3.0685983137379798</v>
      </c>
      <c r="Q65" s="3" t="s">
        <v>37</v>
      </c>
      <c r="R65" s="53">
        <f t="shared" si="16"/>
        <v>0.36459843422423655</v>
      </c>
      <c r="T65" s="6">
        <v>2.7676767372597122</v>
      </c>
      <c r="U65" s="3" t="s">
        <v>239</v>
      </c>
      <c r="V65" s="53">
        <f t="shared" si="17"/>
        <v>0.40424017927748834</v>
      </c>
      <c r="X65" s="143">
        <f t="shared" si="33"/>
        <v>2.6094849565995917</v>
      </c>
      <c r="Y65" s="58" t="s">
        <v>125</v>
      </c>
      <c r="Z65" s="53">
        <f t="shared" si="18"/>
        <v>0.42874596292362283</v>
      </c>
      <c r="AB65" s="6">
        <v>3.7576448532703299</v>
      </c>
      <c r="AC65" s="3" t="s">
        <v>37</v>
      </c>
      <c r="AD65" s="53">
        <f t="shared" si="34"/>
        <v>0.29774132046520779</v>
      </c>
      <c r="AF65" s="42">
        <f t="shared" si="27"/>
        <v>2.2059563550635723</v>
      </c>
      <c r="AG65" s="58" t="s">
        <v>125</v>
      </c>
      <c r="AH65" s="53">
        <f t="shared" si="35"/>
        <v>0.50717510248282205</v>
      </c>
      <c r="AJ65" s="6">
        <v>3.8501045288055504</v>
      </c>
      <c r="AK65" s="3" t="s">
        <v>37</v>
      </c>
      <c r="AL65" s="53">
        <f t="shared" si="36"/>
        <v>0.29059110787288062</v>
      </c>
      <c r="AN65" s="6">
        <v>3.7507941892693899</v>
      </c>
      <c r="AO65" s="3" t="s">
        <v>37</v>
      </c>
      <c r="AP65" s="53">
        <f t="shared" si="37"/>
        <v>0.29828513216021862</v>
      </c>
    </row>
    <row r="66" spans="1:42" x14ac:dyDescent="0.25">
      <c r="A66" s="3">
        <v>2013</v>
      </c>
      <c r="B66" s="6">
        <f>DOE_2017!$O$2</f>
        <v>1.118806140452</v>
      </c>
      <c r="D66" s="6">
        <v>3.8236315492592099</v>
      </c>
      <c r="E66" s="3" t="s">
        <v>37</v>
      </c>
      <c r="F66" s="53">
        <f t="shared" si="14"/>
        <v>0.29260302046329684</v>
      </c>
      <c r="H66" s="6">
        <v>3.4683449964770396</v>
      </c>
      <c r="I66" s="3" t="s">
        <v>37</v>
      </c>
      <c r="J66" s="53">
        <f t="shared" si="31"/>
        <v>0.32257637045577175</v>
      </c>
      <c r="L66" s="6">
        <v>3.7191736456391</v>
      </c>
      <c r="M66" s="3" t="s">
        <v>37</v>
      </c>
      <c r="N66" s="53">
        <f t="shared" si="15"/>
        <v>0.30082116272356657</v>
      </c>
      <c r="P66" s="6">
        <v>3.0574274903456198</v>
      </c>
      <c r="Q66" s="3" t="s">
        <v>37</v>
      </c>
      <c r="R66" s="53">
        <f t="shared" si="16"/>
        <v>0.3659305556664329</v>
      </c>
      <c r="T66" s="6">
        <v>2.7223353953240439</v>
      </c>
      <c r="U66" s="3" t="s">
        <v>239</v>
      </c>
      <c r="V66" s="53">
        <f t="shared" si="17"/>
        <v>0.41097292507517308</v>
      </c>
      <c r="X66" s="143">
        <f t="shared" si="33"/>
        <v>2.5553503307050529</v>
      </c>
      <c r="Y66" s="58" t="s">
        <v>125</v>
      </c>
      <c r="Z66" s="53">
        <f t="shared" si="18"/>
        <v>0.43782886714531527</v>
      </c>
      <c r="AB66" s="6">
        <v>3.7533736964005797</v>
      </c>
      <c r="AC66" s="3" t="s">
        <v>37</v>
      </c>
      <c r="AD66" s="53">
        <f t="shared" si="34"/>
        <v>0.29808013561903407</v>
      </c>
      <c r="AF66" s="42">
        <f t="shared" si="27"/>
        <v>2.1601930630702504</v>
      </c>
      <c r="AG66" s="58" t="s">
        <v>125</v>
      </c>
      <c r="AH66" s="53">
        <f t="shared" si="35"/>
        <v>0.51791951357433641</v>
      </c>
      <c r="AJ66" s="6">
        <v>3.89959717180996</v>
      </c>
      <c r="AK66" s="3" t="s">
        <v>37</v>
      </c>
      <c r="AL66" s="53">
        <f t="shared" si="36"/>
        <v>0.28690300335116847</v>
      </c>
      <c r="AN66" s="6">
        <v>3.7699402480061899</v>
      </c>
      <c r="AO66" s="3" t="s">
        <v>37</v>
      </c>
      <c r="AP66" s="53">
        <f t="shared" si="37"/>
        <v>0.29677025810785823</v>
      </c>
    </row>
    <row r="67" spans="1:42" x14ac:dyDescent="0.25">
      <c r="A67" s="3">
        <v>2014</v>
      </c>
      <c r="B67" s="6">
        <f>DOE_2017!$O$2</f>
        <v>1.118806140452</v>
      </c>
      <c r="D67" s="6">
        <v>3.84054365466416</v>
      </c>
      <c r="E67" s="3" t="s">
        <v>37</v>
      </c>
      <c r="F67" s="53">
        <f t="shared" si="14"/>
        <v>0.29131452238363764</v>
      </c>
      <c r="H67" s="6">
        <v>3.46400970162389</v>
      </c>
      <c r="I67" s="3" t="s">
        <v>37</v>
      </c>
      <c r="J67" s="53">
        <f t="shared" ref="J67:J74" si="47">B67/H67</f>
        <v>0.32298008285817326</v>
      </c>
      <c r="L67" s="6">
        <v>3.7073489505595498</v>
      </c>
      <c r="M67" s="3" t="s">
        <v>37</v>
      </c>
      <c r="N67" s="53">
        <f t="shared" si="15"/>
        <v>0.30178064039079427</v>
      </c>
      <c r="P67" s="6">
        <v>3.0992354330174399</v>
      </c>
      <c r="Q67" s="3" t="s">
        <v>37</v>
      </c>
      <c r="R67" s="53">
        <f t="shared" si="16"/>
        <v>0.36099424023515425</v>
      </c>
      <c r="T67" s="6">
        <v>2.6124636321043226</v>
      </c>
      <c r="U67" s="3" t="s">
        <v>239</v>
      </c>
      <c r="V67" s="53">
        <f t="shared" si="17"/>
        <v>0.42825711588980431</v>
      </c>
      <c r="X67" s="143">
        <f t="shared" si="33"/>
        <v>2.5666527675593125</v>
      </c>
      <c r="Y67" s="58" t="s">
        <v>125</v>
      </c>
      <c r="Z67" s="53">
        <f t="shared" si="18"/>
        <v>0.43590085678628737</v>
      </c>
      <c r="AB67" s="6">
        <v>3.7818919570845</v>
      </c>
      <c r="AC67" s="3" t="s">
        <v>37</v>
      </c>
      <c r="AD67" s="53">
        <f t="shared" ref="AD67:AD74" si="48">B67/AB67</f>
        <v>0.29583239107510079</v>
      </c>
      <c r="AF67" s="42">
        <f t="shared" si="27"/>
        <v>2.1697477004109649</v>
      </c>
      <c r="AG67" s="58" t="s">
        <v>125</v>
      </c>
      <c r="AH67" s="53">
        <f t="shared" ref="AH67:AH74" si="49">B67/AF67</f>
        <v>0.51563881839353509</v>
      </c>
      <c r="AJ67" s="6">
        <v>3.8889095420319801</v>
      </c>
      <c r="AK67" s="3" t="s">
        <v>37</v>
      </c>
      <c r="AL67" s="53">
        <f t="shared" ref="AL67:AL74" si="50">B67/AJ67</f>
        <v>0.28769147967052394</v>
      </c>
      <c r="AN67" s="6">
        <v>3.7622689023072997</v>
      </c>
      <c r="AO67" s="3" t="s">
        <v>37</v>
      </c>
      <c r="AP67" s="53">
        <f t="shared" ref="AP67:AP74" si="51">B67/AN67</f>
        <v>0.29737537892782356</v>
      </c>
    </row>
    <row r="68" spans="1:42" x14ac:dyDescent="0.25">
      <c r="A68" s="3">
        <v>2015</v>
      </c>
      <c r="B68" s="6">
        <f>DOE_2017!$O$2</f>
        <v>1.118806140452</v>
      </c>
      <c r="D68" s="6">
        <v>3.8559900391372097</v>
      </c>
      <c r="E68" s="3" t="s">
        <v>37</v>
      </c>
      <c r="F68" s="53">
        <f t="shared" ref="F68:F74" si="52">B68/D68</f>
        <v>0.29014757016912224</v>
      </c>
      <c r="H68" s="6">
        <v>3.4733233516717301</v>
      </c>
      <c r="I68" s="3" t="s">
        <v>37</v>
      </c>
      <c r="J68" s="53">
        <f t="shared" si="47"/>
        <v>0.32211401795157146</v>
      </c>
      <c r="L68" s="6">
        <v>3.7097473411196003</v>
      </c>
      <c r="M68" s="3" t="s">
        <v>37</v>
      </c>
      <c r="N68" s="53">
        <f t="shared" ref="N68:N74" si="53">B68/L68</f>
        <v>0.30158553604201649</v>
      </c>
      <c r="P68" s="6">
        <v>3.0577209303529598</v>
      </c>
      <c r="Q68" s="3" t="s">
        <v>37</v>
      </c>
      <c r="R68" s="53">
        <f t="shared" ref="R68:R71" si="54">B68/P68</f>
        <v>0.3658954384443624</v>
      </c>
      <c r="T68" s="6">
        <v>2.5737621990353143</v>
      </c>
      <c r="U68" s="3" t="s">
        <v>239</v>
      </c>
      <c r="V68" s="53">
        <f t="shared" ref="V68:V74" si="55">B68/T68</f>
        <v>0.43469678001772882</v>
      </c>
      <c r="X68" s="143">
        <f t="shared" si="33"/>
        <v>2.5769756564577087</v>
      </c>
      <c r="Y68" s="58" t="s">
        <v>125</v>
      </c>
      <c r="Z68" s="53">
        <f t="shared" ref="Z68:Z74" si="56">B68/X68</f>
        <v>0.43415471839959191</v>
      </c>
      <c r="AB68" s="6">
        <v>3.7277261452959802</v>
      </c>
      <c r="AC68" s="3" t="s">
        <v>37</v>
      </c>
      <c r="AD68" s="53">
        <f t="shared" si="48"/>
        <v>0.30013099054066034</v>
      </c>
      <c r="AF68" s="42">
        <f t="shared" si="27"/>
        <v>2.1784742662838359</v>
      </c>
      <c r="AG68" s="58" t="s">
        <v>125</v>
      </c>
      <c r="AH68" s="53">
        <f t="shared" si="49"/>
        <v>0.51357326444829776</v>
      </c>
      <c r="AJ68" s="6">
        <v>3.9029275401456798</v>
      </c>
      <c r="AK68" s="3" t="s">
        <v>37</v>
      </c>
      <c r="AL68" s="53">
        <f t="shared" si="50"/>
        <v>0.28665818899887641</v>
      </c>
      <c r="AN68" s="6">
        <v>3.7388436387087998</v>
      </c>
      <c r="AO68" s="3" t="s">
        <v>37</v>
      </c>
      <c r="AP68" s="53">
        <f t="shared" si="51"/>
        <v>0.29923854768058095</v>
      </c>
    </row>
    <row r="69" spans="1:42" x14ac:dyDescent="0.25">
      <c r="A69" s="3">
        <v>2016</v>
      </c>
      <c r="B69" s="6">
        <f>DOE_2017!$O$2</f>
        <v>1.118806140452</v>
      </c>
      <c r="D69" s="6">
        <v>3.9234889777785904</v>
      </c>
      <c r="E69" s="3" t="s">
        <v>37</v>
      </c>
      <c r="F69" s="53">
        <f t="shared" si="52"/>
        <v>0.28515592799892309</v>
      </c>
      <c r="H69" s="6">
        <v>3.4799765763996704</v>
      </c>
      <c r="I69" s="3" t="s">
        <v>37</v>
      </c>
      <c r="J69" s="53">
        <f t="shared" si="47"/>
        <v>0.32149818134968583</v>
      </c>
      <c r="L69" s="6">
        <v>3.7147438339977796</v>
      </c>
      <c r="M69" s="3" t="s">
        <v>37</v>
      </c>
      <c r="N69" s="53">
        <f t="shared" si="53"/>
        <v>0.30117989030967696</v>
      </c>
      <c r="P69" s="6">
        <v>3.08578070492768</v>
      </c>
      <c r="Q69" s="3" t="s">
        <v>37</v>
      </c>
      <c r="R69" s="53">
        <f t="shared" si="54"/>
        <v>0.36256825984600255</v>
      </c>
      <c r="T69" s="143">
        <f>D68*(T$68/D$67)</f>
        <v>2.5841136815448857</v>
      </c>
      <c r="U69" s="58" t="s">
        <v>125</v>
      </c>
      <c r="V69" s="53">
        <f t="shared" si="55"/>
        <v>0.43295546494035558</v>
      </c>
      <c r="X69" s="143">
        <f t="shared" si="33"/>
        <v>2.6220855037213417</v>
      </c>
      <c r="Y69" s="58" t="s">
        <v>125</v>
      </c>
      <c r="Z69" s="53">
        <f t="shared" si="56"/>
        <v>0.42668560535655953</v>
      </c>
      <c r="AB69" s="6">
        <v>3.74650242368363</v>
      </c>
      <c r="AC69" s="3" t="s">
        <v>37</v>
      </c>
      <c r="AD69" s="53">
        <f t="shared" si="48"/>
        <v>0.29862682948753289</v>
      </c>
      <c r="AF69" s="42">
        <f t="shared" si="27"/>
        <v>2.2166083639706189</v>
      </c>
      <c r="AG69" s="58" t="s">
        <v>125</v>
      </c>
      <c r="AH69" s="53">
        <f t="shared" si="49"/>
        <v>0.50473785023885698</v>
      </c>
      <c r="AJ69" s="6">
        <v>3.9162795748148</v>
      </c>
      <c r="AK69" s="3" t="s">
        <v>37</v>
      </c>
      <c r="AL69" s="53">
        <f t="shared" si="50"/>
        <v>0.28568086600531017</v>
      </c>
      <c r="AN69" s="6">
        <v>3.7543113146096196</v>
      </c>
      <c r="AO69" s="3" t="s">
        <v>37</v>
      </c>
      <c r="AP69" s="53">
        <f t="shared" si="51"/>
        <v>0.29800569177581254</v>
      </c>
    </row>
    <row r="70" spans="1:42" x14ac:dyDescent="0.25">
      <c r="A70" s="3">
        <v>2017</v>
      </c>
      <c r="B70" s="6">
        <f>DOE_2017!$O$2</f>
        <v>1.118806140452</v>
      </c>
      <c r="D70" s="6">
        <v>3.84469206626936</v>
      </c>
      <c r="E70" s="3" t="s">
        <v>37</v>
      </c>
      <c r="F70" s="53">
        <f t="shared" si="52"/>
        <v>0.29100019485763834</v>
      </c>
      <c r="H70" s="6">
        <v>3.4305685426939299</v>
      </c>
      <c r="I70" s="3" t="s">
        <v>37</v>
      </c>
      <c r="J70" s="53">
        <f t="shared" si="47"/>
        <v>0.32612849051936815</v>
      </c>
      <c r="L70" s="6">
        <v>3.7807337924695399</v>
      </c>
      <c r="M70" s="3" t="s">
        <v>37</v>
      </c>
      <c r="N70" s="53">
        <f t="shared" si="53"/>
        <v>0.29592301438425433</v>
      </c>
      <c r="P70" s="6">
        <v>3.0583103909118599</v>
      </c>
      <c r="Q70" s="3" t="s">
        <v>37</v>
      </c>
      <c r="R70" s="53">
        <f t="shared" si="54"/>
        <v>0.36582491554051155</v>
      </c>
      <c r="T70" s="143">
        <f t="shared" ref="T70:T74" si="57">D69*(T$68/D$67)</f>
        <v>2.6293484796285393</v>
      </c>
      <c r="U70" s="58" t="s">
        <v>125</v>
      </c>
      <c r="V70" s="53">
        <f t="shared" si="55"/>
        <v>0.42550698361978218</v>
      </c>
      <c r="X70" s="143">
        <f t="shared" si="33"/>
        <v>2.5694251698765029</v>
      </c>
      <c r="Y70" s="58" t="s">
        <v>125</v>
      </c>
      <c r="Z70" s="53">
        <f t="shared" si="56"/>
        <v>0.4354305210241925</v>
      </c>
      <c r="AB70" s="6">
        <v>3.6903107552213901</v>
      </c>
      <c r="AC70" s="3" t="s">
        <v>37</v>
      </c>
      <c r="AD70" s="53">
        <f t="shared" si="48"/>
        <v>0.30317396410830999</v>
      </c>
      <c r="AF70" s="42">
        <f t="shared" si="27"/>
        <v>2.1720913807203424</v>
      </c>
      <c r="AG70" s="58" t="s">
        <v>125</v>
      </c>
      <c r="AH70" s="53">
        <f t="shared" si="49"/>
        <v>0.51508244560178873</v>
      </c>
      <c r="AJ70" s="6">
        <v>3.91626166539272</v>
      </c>
      <c r="AK70" s="3" t="s">
        <v>37</v>
      </c>
      <c r="AL70" s="53">
        <f t="shared" si="50"/>
        <v>0.28568217244998795</v>
      </c>
      <c r="AN70" s="6">
        <v>3.77247997717468</v>
      </c>
      <c r="AO70" s="3" t="s">
        <v>37</v>
      </c>
      <c r="AP70" s="53">
        <f t="shared" si="51"/>
        <v>0.2965704648457555</v>
      </c>
    </row>
    <row r="71" spans="1:42" x14ac:dyDescent="0.25">
      <c r="A71" s="3">
        <v>2018</v>
      </c>
      <c r="B71" s="6">
        <f>DOE_2017!$O$2</f>
        <v>1.118806140452</v>
      </c>
      <c r="D71" s="6">
        <v>3.7943163068657499</v>
      </c>
      <c r="E71" s="3" t="s">
        <v>37</v>
      </c>
      <c r="F71" s="53">
        <f t="shared" si="52"/>
        <v>0.294863698745289</v>
      </c>
      <c r="H71" s="6">
        <v>3.4831340366179604</v>
      </c>
      <c r="I71" s="3" t="s">
        <v>37</v>
      </c>
      <c r="J71" s="53">
        <f t="shared" si="47"/>
        <v>0.32120674332083238</v>
      </c>
      <c r="L71" s="6">
        <v>3.7532870485621901</v>
      </c>
      <c r="M71" s="3" t="s">
        <v>37</v>
      </c>
      <c r="N71" s="53">
        <f t="shared" si="53"/>
        <v>0.29808701705364965</v>
      </c>
      <c r="P71" s="6">
        <v>3.0399635961196201</v>
      </c>
      <c r="Q71" s="3" t="s">
        <v>37</v>
      </c>
      <c r="R71" s="53">
        <f t="shared" si="54"/>
        <v>0.36803274285261406</v>
      </c>
      <c r="T71" s="143">
        <f t="shared" si="57"/>
        <v>2.5765422806944662</v>
      </c>
      <c r="U71" s="58" t="s">
        <v>125</v>
      </c>
      <c r="V71" s="53">
        <f t="shared" si="55"/>
        <v>0.43422774345098014</v>
      </c>
      <c r="X71" s="143">
        <f t="shared" si="33"/>
        <v>2.535758821068268</v>
      </c>
      <c r="Y71" s="58" t="s">
        <v>125</v>
      </c>
      <c r="Z71" s="53">
        <f t="shared" si="56"/>
        <v>0.44121157389119042</v>
      </c>
      <c r="AB71" s="6">
        <v>3.7107674881723103</v>
      </c>
      <c r="AC71" s="3" t="s">
        <v>37</v>
      </c>
      <c r="AD71" s="53">
        <f t="shared" si="48"/>
        <v>0.30150262553988616</v>
      </c>
      <c r="AF71" s="42">
        <f t="shared" si="27"/>
        <v>2.1436311683257521</v>
      </c>
      <c r="AG71" s="58" t="s">
        <v>125</v>
      </c>
      <c r="AH71" s="53">
        <f t="shared" si="49"/>
        <v>0.52192100813957898</v>
      </c>
      <c r="AJ71" s="6">
        <v>3.8645085473920799</v>
      </c>
      <c r="AK71" s="3" t="s">
        <v>37</v>
      </c>
      <c r="AL71" s="53">
        <f t="shared" si="50"/>
        <v>0.28950799997764626</v>
      </c>
      <c r="AN71" s="6">
        <v>3.7524719272918099</v>
      </c>
      <c r="AO71" s="3" t="s">
        <v>37</v>
      </c>
      <c r="AP71" s="53">
        <f t="shared" si="51"/>
        <v>0.29815176825571926</v>
      </c>
    </row>
    <row r="72" spans="1:42" x14ac:dyDescent="0.25">
      <c r="A72" s="3">
        <v>2019</v>
      </c>
      <c r="B72" s="6">
        <f>DOE_2017!$O$2</f>
        <v>1.118806140452</v>
      </c>
      <c r="D72" s="43">
        <f>_xlfn.FORECAST.LINEAR(A72,D58:D71,A58:A71)</f>
        <v>3.7274194353113188</v>
      </c>
      <c r="E72" s="52" t="s">
        <v>123</v>
      </c>
      <c r="F72" s="53">
        <f t="shared" si="52"/>
        <v>0.300155686760955</v>
      </c>
      <c r="H72" s="42">
        <f>D72*($H$71/$D$71)</f>
        <v>3.421723560682449</v>
      </c>
      <c r="I72" s="58" t="s">
        <v>125</v>
      </c>
      <c r="J72" s="53">
        <f t="shared" si="47"/>
        <v>0.32697151614108144</v>
      </c>
      <c r="L72" s="42">
        <f>D72*($L$71/$D$71)</f>
        <v>3.6871135560833888</v>
      </c>
      <c r="M72" s="58" t="s">
        <v>125</v>
      </c>
      <c r="N72" s="53">
        <f t="shared" si="53"/>
        <v>0.30343685471961546</v>
      </c>
      <c r="P72" s="143">
        <f>D72*(P$71/D$71)</f>
        <v>2.9863665742129917</v>
      </c>
      <c r="Q72" s="58" t="s">
        <v>125</v>
      </c>
      <c r="R72" s="53">
        <f>B72/P72</f>
        <v>0.3746379128780743</v>
      </c>
      <c r="T72" s="143">
        <f t="shared" si="57"/>
        <v>2.5427826786799832</v>
      </c>
      <c r="U72" s="58" t="s">
        <v>125</v>
      </c>
      <c r="V72" s="53">
        <f t="shared" si="55"/>
        <v>0.43999282747702134</v>
      </c>
      <c r="X72" s="143">
        <f t="shared" si="33"/>
        <v>2.4910513379733374</v>
      </c>
      <c r="Y72" s="58" t="s">
        <v>125</v>
      </c>
      <c r="Z72" s="53">
        <f t="shared" si="56"/>
        <v>0.44913010157479738</v>
      </c>
      <c r="AB72" s="143">
        <f>D72*(AB$71/D$71)</f>
        <v>3.6453436500027196</v>
      </c>
      <c r="AC72" s="58" t="s">
        <v>125</v>
      </c>
      <c r="AD72" s="53">
        <f t="shared" si="48"/>
        <v>0.30691376393311104</v>
      </c>
      <c r="AF72" s="42">
        <f t="shared" si="27"/>
        <v>2.1058372135444703</v>
      </c>
      <c r="AG72" s="58" t="s">
        <v>125</v>
      </c>
      <c r="AH72" s="53">
        <f t="shared" si="49"/>
        <v>0.53128804698482146</v>
      </c>
      <c r="AJ72" s="143">
        <f>D72*(AJ$71/D$71)</f>
        <v>3.7963741297505949</v>
      </c>
      <c r="AK72" s="58" t="s">
        <v>125</v>
      </c>
      <c r="AL72" s="53">
        <f t="shared" si="50"/>
        <v>0.2947038680103693</v>
      </c>
      <c r="AN72" s="143">
        <f>D72*(AN$71/D$71)</f>
        <v>3.6863128060616117</v>
      </c>
      <c r="AO72" s="58" t="s">
        <v>125</v>
      </c>
      <c r="AP72" s="53">
        <f t="shared" si="51"/>
        <v>0.30350276802670789</v>
      </c>
    </row>
    <row r="73" spans="1:42" x14ac:dyDescent="0.25">
      <c r="A73" s="3">
        <v>2020</v>
      </c>
      <c r="B73" s="6">
        <f>DOE_2017!$O$2</f>
        <v>1.118806140452</v>
      </c>
      <c r="D73" s="43">
        <f t="shared" ref="D73:D74" si="58">_xlfn.FORECAST.LINEAR(A73,D59:D72,A59:A72)</f>
        <v>3.6976083456261364</v>
      </c>
      <c r="E73" s="52" t="s">
        <v>123</v>
      </c>
      <c r="F73" s="53">
        <f t="shared" si="52"/>
        <v>0.30257562074561639</v>
      </c>
      <c r="H73" s="42">
        <f>D73*($H$71/$D$71)</f>
        <v>3.3943573600936259</v>
      </c>
      <c r="I73" s="58" t="s">
        <v>125</v>
      </c>
      <c r="J73" s="53">
        <f t="shared" si="47"/>
        <v>0.32960764638557094</v>
      </c>
      <c r="L73" s="42">
        <f t="shared" ref="L73:L74" si="59">D73*($L$71/$D$71)</f>
        <v>3.6576248240510965</v>
      </c>
      <c r="M73" s="58" t="s">
        <v>125</v>
      </c>
      <c r="N73" s="53">
        <f t="shared" si="53"/>
        <v>0.30588324234218134</v>
      </c>
      <c r="P73" s="143">
        <f t="shared" ref="P73:P74" si="60">D73*(P$71/D$71)</f>
        <v>2.9624822640832251</v>
      </c>
      <c r="Q73" s="58" t="s">
        <v>125</v>
      </c>
      <c r="R73" s="53">
        <f t="shared" ref="R73:R74" si="61">B73/P73</f>
        <v>0.37765834213297061</v>
      </c>
      <c r="T73" s="143">
        <f t="shared" si="57"/>
        <v>2.4979513592829456</v>
      </c>
      <c r="U73" s="58" t="s">
        <v>125</v>
      </c>
      <c r="V73" s="53">
        <f t="shared" si="55"/>
        <v>0.447889482032653</v>
      </c>
      <c r="X73" s="143">
        <f t="shared" si="33"/>
        <v>2.4711284513394336</v>
      </c>
      <c r="Y73" s="58" t="s">
        <v>125</v>
      </c>
      <c r="Z73" s="53">
        <f t="shared" si="56"/>
        <v>0.45275110642086208</v>
      </c>
      <c r="AB73" s="143">
        <f>D73*(AB$71/D$71)</f>
        <v>3.616188984591564</v>
      </c>
      <c r="AC73" s="58" t="s">
        <v>125</v>
      </c>
      <c r="AD73" s="53">
        <f t="shared" si="48"/>
        <v>0.30938818331099066</v>
      </c>
      <c r="AF73" s="42">
        <f t="shared" si="27"/>
        <v>2.088995185668387</v>
      </c>
      <c r="AG73" s="58" t="s">
        <v>125</v>
      </c>
      <c r="AH73" s="53">
        <f t="shared" si="49"/>
        <v>0.53557143076614178</v>
      </c>
      <c r="AJ73" s="143">
        <f>D73*(AJ$71/D$71)</f>
        <v>3.7660115554214597</v>
      </c>
      <c r="AK73" s="58" t="s">
        <v>125</v>
      </c>
      <c r="AL73" s="53">
        <f t="shared" si="50"/>
        <v>0.29707984800030512</v>
      </c>
      <c r="AN73" s="143">
        <f>D73*(AN$71/D$71)</f>
        <v>3.6568304782537777</v>
      </c>
      <c r="AO73" s="58" t="s">
        <v>125</v>
      </c>
      <c r="AP73" s="53">
        <f t="shared" si="51"/>
        <v>0.30594968705966819</v>
      </c>
    </row>
    <row r="74" spans="1:42" x14ac:dyDescent="0.25">
      <c r="A74" s="3">
        <v>2021</v>
      </c>
      <c r="B74" s="6">
        <f>DOE_2017!$O$2</f>
        <v>1.118806140452</v>
      </c>
      <c r="D74" s="43">
        <f t="shared" si="58"/>
        <v>3.6725260907243751</v>
      </c>
      <c r="E74" s="52" t="s">
        <v>123</v>
      </c>
      <c r="F74" s="53">
        <f t="shared" si="52"/>
        <v>0.30464212174768374</v>
      </c>
      <c r="H74" s="42">
        <f>D74*($H$71/$D$71)</f>
        <v>3.3713321695987357</v>
      </c>
      <c r="I74" s="58" t="s">
        <v>125</v>
      </c>
      <c r="J74" s="53">
        <f t="shared" si="47"/>
        <v>0.33185876803861869</v>
      </c>
      <c r="L74" s="42">
        <f t="shared" si="59"/>
        <v>3.632813792271492</v>
      </c>
      <c r="M74" s="58" t="s">
        <v>125</v>
      </c>
      <c r="N74" s="53">
        <f t="shared" si="53"/>
        <v>0.30797233341058289</v>
      </c>
      <c r="P74" s="143">
        <f t="shared" si="60"/>
        <v>2.9423866432537293</v>
      </c>
      <c r="Q74" s="58" t="s">
        <v>125</v>
      </c>
      <c r="R74" s="53">
        <f t="shared" si="61"/>
        <v>0.38023763566803365</v>
      </c>
      <c r="T74" s="143">
        <f t="shared" si="57"/>
        <v>2.4779732877798151</v>
      </c>
      <c r="U74" s="58" t="s">
        <v>125</v>
      </c>
      <c r="V74" s="53">
        <f t="shared" si="55"/>
        <v>0.45150048467811149</v>
      </c>
      <c r="X74" s="143">
        <f t="shared" si="33"/>
        <v>2.4543658664689163</v>
      </c>
      <c r="Y74" s="58" t="s">
        <v>125</v>
      </c>
      <c r="Z74" s="53">
        <f t="shared" si="56"/>
        <v>0.4558432610789282</v>
      </c>
      <c r="AB74" s="143">
        <f>D74*(AB$71/D$71)</f>
        <v>3.5916590275473688</v>
      </c>
      <c r="AC74" s="58" t="s">
        <v>125</v>
      </c>
      <c r="AD74" s="53">
        <f t="shared" si="48"/>
        <v>0.31150121207802889</v>
      </c>
      <c r="AF74" s="42">
        <f t="shared" si="27"/>
        <v>2.0748247530974342</v>
      </c>
      <c r="AG74" s="58" t="s">
        <v>125</v>
      </c>
      <c r="AH74" s="53">
        <f t="shared" si="49"/>
        <v>0.53922922347141511</v>
      </c>
      <c r="AJ74" s="143">
        <f>D74*(AJ$71/D$71)</f>
        <v>3.7404652960649774</v>
      </c>
      <c r="AK74" s="58" t="s">
        <v>125</v>
      </c>
      <c r="AL74" s="53">
        <f t="shared" si="50"/>
        <v>0.29910881451807614</v>
      </c>
      <c r="AN74" s="143">
        <f>D74*(AN$71/D$71)</f>
        <v>3.6320248348176398</v>
      </c>
      <c r="AO74" s="58" t="s">
        <v>125</v>
      </c>
      <c r="AP74" s="53">
        <f t="shared" si="51"/>
        <v>0.30803923192561927</v>
      </c>
    </row>
    <row r="75" spans="1:42" x14ac:dyDescent="0.25">
      <c r="E75" s="57"/>
      <c r="I75" s="5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F10"/>
  <sheetViews>
    <sheetView workbookViewId="0">
      <selection activeCell="C43" sqref="C43"/>
    </sheetView>
  </sheetViews>
  <sheetFormatPr defaultColWidth="9.140625" defaultRowHeight="12.75" x14ac:dyDescent="0.2"/>
  <cols>
    <col min="1" max="1" width="9.140625" style="38"/>
    <col min="2" max="2" width="15.42578125" style="38" bestFit="1" customWidth="1"/>
    <col min="3" max="3" width="24.28515625" style="38" bestFit="1" customWidth="1"/>
    <col min="4" max="4" width="23.42578125" style="38" bestFit="1" customWidth="1"/>
    <col min="5" max="16384" width="9.140625" style="38"/>
  </cols>
  <sheetData>
    <row r="1" spans="1:6" x14ac:dyDescent="0.2">
      <c r="A1" s="37" t="s">
        <v>79</v>
      </c>
      <c r="B1" s="37" t="s">
        <v>80</v>
      </c>
      <c r="C1" s="37" t="s">
        <v>81</v>
      </c>
      <c r="D1" s="37" t="s">
        <v>82</v>
      </c>
      <c r="F1" s="39" t="s">
        <v>83</v>
      </c>
    </row>
    <row r="2" spans="1:6" x14ac:dyDescent="0.2">
      <c r="A2" s="38">
        <v>1950</v>
      </c>
      <c r="B2" s="38">
        <v>35464934.965912402</v>
      </c>
      <c r="C2" s="38">
        <v>337073173.75130749</v>
      </c>
      <c r="D2" s="38">
        <f>C2/B2</f>
        <v>9.504406932517707</v>
      </c>
    </row>
    <row r="3" spans="1:6" x14ac:dyDescent="0.2">
      <c r="A3" s="38">
        <v>1955</v>
      </c>
      <c r="B3" s="38">
        <v>46672372.789802745</v>
      </c>
      <c r="C3" s="38">
        <v>418133667.55861127</v>
      </c>
      <c r="D3" s="38">
        <f>C3/B3</f>
        <v>8.9589117193966104</v>
      </c>
    </row>
    <row r="4" spans="1:6" x14ac:dyDescent="0.2">
      <c r="A4" s="38">
        <v>1960</v>
      </c>
      <c r="B4" s="38">
        <v>50054599.899061762</v>
      </c>
      <c r="C4" s="38">
        <v>432944997.22587192</v>
      </c>
      <c r="D4" s="38">
        <f>C4/B4</f>
        <v>8.6494547573835892</v>
      </c>
    </row>
    <row r="5" spans="1:6" x14ac:dyDescent="0.2">
      <c r="A5" s="38">
        <v>1965</v>
      </c>
      <c r="B5" s="38">
        <v>58278542.623278081</v>
      </c>
      <c r="C5" s="38">
        <v>487082751.04387498</v>
      </c>
      <c r="D5" s="38">
        <f>C5/B5</f>
        <v>8.3578402808123844</v>
      </c>
    </row>
    <row r="6" spans="1:6" x14ac:dyDescent="0.2">
      <c r="A6" s="38">
        <v>1970</v>
      </c>
      <c r="B6" s="38">
        <v>61066458.108441599</v>
      </c>
      <c r="C6" s="38">
        <v>539210257.55521774</v>
      </c>
      <c r="D6" s="38">
        <f t="shared" ref="D6:D7" si="0">C6/B6</f>
        <v>8.8298924525422784</v>
      </c>
    </row>
    <row r="7" spans="1:6" x14ac:dyDescent="0.2">
      <c r="A7" s="38">
        <v>1975</v>
      </c>
      <c r="B7" s="38">
        <v>58548812.715000004</v>
      </c>
      <c r="C7" s="38">
        <v>422590460.43198586</v>
      </c>
      <c r="D7" s="38">
        <f t="shared" si="0"/>
        <v>7.2177460282421686</v>
      </c>
    </row>
    <row r="8" spans="1:6" x14ac:dyDescent="0.2">
      <c r="A8" s="38">
        <v>1980</v>
      </c>
      <c r="B8" s="38">
        <v>63340563.885000005</v>
      </c>
      <c r="C8" s="38">
        <v>386125547.72673857</v>
      </c>
      <c r="D8" s="38">
        <f>C8/B8</f>
        <v>6.096023212356954</v>
      </c>
    </row>
    <row r="9" spans="1:6" x14ac:dyDescent="0.2">
      <c r="A9" s="38">
        <v>1985</v>
      </c>
      <c r="B9" s="38">
        <v>60941059.560000002</v>
      </c>
      <c r="C9" s="38">
        <v>273205639.20949525</v>
      </c>
      <c r="D9" s="38">
        <f>C9/B9</f>
        <v>4.4831127187821291</v>
      </c>
    </row>
    <row r="10" spans="1:6" x14ac:dyDescent="0.2">
      <c r="A10" s="38">
        <v>1990</v>
      </c>
      <c r="B10" s="38">
        <v>64355703.899999999</v>
      </c>
      <c r="C10" s="38">
        <v>255175242.5948225</v>
      </c>
      <c r="D10" s="38">
        <f>C10/B10</f>
        <v>3.9650757762098303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U42"/>
  <sheetViews>
    <sheetView zoomScale="80" zoomScaleNormal="80" workbookViewId="0"/>
  </sheetViews>
  <sheetFormatPr defaultColWidth="8.7109375" defaultRowHeight="15" x14ac:dyDescent="0.25"/>
  <cols>
    <col min="1" max="1" width="25.28515625" bestFit="1" customWidth="1"/>
    <col min="2" max="2" width="14" customWidth="1"/>
    <col min="3" max="3" width="13.42578125" customWidth="1"/>
    <col min="4" max="4" width="36" bestFit="1" customWidth="1"/>
    <col min="5" max="5" width="13.7109375" customWidth="1"/>
    <col min="257" max="257" width="25.28515625" bestFit="1" customWidth="1"/>
    <col min="258" max="258" width="14" customWidth="1"/>
    <col min="259" max="259" width="13.42578125" customWidth="1"/>
    <col min="260" max="260" width="36" bestFit="1" customWidth="1"/>
    <col min="261" max="261" width="13.7109375" customWidth="1"/>
    <col min="513" max="513" width="25.28515625" bestFit="1" customWidth="1"/>
    <col min="514" max="514" width="14" customWidth="1"/>
    <col min="515" max="515" width="13.42578125" customWidth="1"/>
    <col min="516" max="516" width="36" bestFit="1" customWidth="1"/>
    <col min="517" max="517" width="13.7109375" customWidth="1"/>
    <col min="769" max="769" width="25.28515625" bestFit="1" customWidth="1"/>
    <col min="770" max="770" width="14" customWidth="1"/>
    <col min="771" max="771" width="13.42578125" customWidth="1"/>
    <col min="772" max="772" width="36" bestFit="1" customWidth="1"/>
    <col min="773" max="773" width="13.7109375" customWidth="1"/>
    <col min="1025" max="1025" width="25.28515625" bestFit="1" customWidth="1"/>
    <col min="1026" max="1026" width="14" customWidth="1"/>
    <col min="1027" max="1027" width="13.42578125" customWidth="1"/>
    <col min="1028" max="1028" width="36" bestFit="1" customWidth="1"/>
    <col min="1029" max="1029" width="13.7109375" customWidth="1"/>
    <col min="1281" max="1281" width="25.28515625" bestFit="1" customWidth="1"/>
    <col min="1282" max="1282" width="14" customWidth="1"/>
    <col min="1283" max="1283" width="13.42578125" customWidth="1"/>
    <col min="1284" max="1284" width="36" bestFit="1" customWidth="1"/>
    <col min="1285" max="1285" width="13.7109375" customWidth="1"/>
    <col min="1537" max="1537" width="25.28515625" bestFit="1" customWidth="1"/>
    <col min="1538" max="1538" width="14" customWidth="1"/>
    <col min="1539" max="1539" width="13.42578125" customWidth="1"/>
    <col min="1540" max="1540" width="36" bestFit="1" customWidth="1"/>
    <col min="1541" max="1541" width="13.7109375" customWidth="1"/>
    <col min="1793" max="1793" width="25.28515625" bestFit="1" customWidth="1"/>
    <col min="1794" max="1794" width="14" customWidth="1"/>
    <col min="1795" max="1795" width="13.42578125" customWidth="1"/>
    <col min="1796" max="1796" width="36" bestFit="1" customWidth="1"/>
    <col min="1797" max="1797" width="13.7109375" customWidth="1"/>
    <col min="2049" max="2049" width="25.28515625" bestFit="1" customWidth="1"/>
    <col min="2050" max="2050" width="14" customWidth="1"/>
    <col min="2051" max="2051" width="13.42578125" customWidth="1"/>
    <col min="2052" max="2052" width="36" bestFit="1" customWidth="1"/>
    <col min="2053" max="2053" width="13.7109375" customWidth="1"/>
    <col min="2305" max="2305" width="25.28515625" bestFit="1" customWidth="1"/>
    <col min="2306" max="2306" width="14" customWidth="1"/>
    <col min="2307" max="2307" width="13.42578125" customWidth="1"/>
    <col min="2308" max="2308" width="36" bestFit="1" customWidth="1"/>
    <col min="2309" max="2309" width="13.7109375" customWidth="1"/>
    <col min="2561" max="2561" width="25.28515625" bestFit="1" customWidth="1"/>
    <col min="2562" max="2562" width="14" customWidth="1"/>
    <col min="2563" max="2563" width="13.42578125" customWidth="1"/>
    <col min="2564" max="2564" width="36" bestFit="1" customWidth="1"/>
    <col min="2565" max="2565" width="13.7109375" customWidth="1"/>
    <col min="2817" max="2817" width="25.28515625" bestFit="1" customWidth="1"/>
    <col min="2818" max="2818" width="14" customWidth="1"/>
    <col min="2819" max="2819" width="13.42578125" customWidth="1"/>
    <col min="2820" max="2820" width="36" bestFit="1" customWidth="1"/>
    <col min="2821" max="2821" width="13.7109375" customWidth="1"/>
    <col min="3073" max="3073" width="25.28515625" bestFit="1" customWidth="1"/>
    <col min="3074" max="3074" width="14" customWidth="1"/>
    <col min="3075" max="3075" width="13.42578125" customWidth="1"/>
    <col min="3076" max="3076" width="36" bestFit="1" customWidth="1"/>
    <col min="3077" max="3077" width="13.7109375" customWidth="1"/>
    <col min="3329" max="3329" width="25.28515625" bestFit="1" customWidth="1"/>
    <col min="3330" max="3330" width="14" customWidth="1"/>
    <col min="3331" max="3331" width="13.42578125" customWidth="1"/>
    <col min="3332" max="3332" width="36" bestFit="1" customWidth="1"/>
    <col min="3333" max="3333" width="13.7109375" customWidth="1"/>
    <col min="3585" max="3585" width="25.28515625" bestFit="1" customWidth="1"/>
    <col min="3586" max="3586" width="14" customWidth="1"/>
    <col min="3587" max="3587" width="13.42578125" customWidth="1"/>
    <col min="3588" max="3588" width="36" bestFit="1" customWidth="1"/>
    <col min="3589" max="3589" width="13.7109375" customWidth="1"/>
    <col min="3841" max="3841" width="25.28515625" bestFit="1" customWidth="1"/>
    <col min="3842" max="3842" width="14" customWidth="1"/>
    <col min="3843" max="3843" width="13.42578125" customWidth="1"/>
    <col min="3844" max="3844" width="36" bestFit="1" customWidth="1"/>
    <col min="3845" max="3845" width="13.7109375" customWidth="1"/>
    <col min="4097" max="4097" width="25.28515625" bestFit="1" customWidth="1"/>
    <col min="4098" max="4098" width="14" customWidth="1"/>
    <col min="4099" max="4099" width="13.42578125" customWidth="1"/>
    <col min="4100" max="4100" width="36" bestFit="1" customWidth="1"/>
    <col min="4101" max="4101" width="13.7109375" customWidth="1"/>
    <col min="4353" max="4353" width="25.28515625" bestFit="1" customWidth="1"/>
    <col min="4354" max="4354" width="14" customWidth="1"/>
    <col min="4355" max="4355" width="13.42578125" customWidth="1"/>
    <col min="4356" max="4356" width="36" bestFit="1" customWidth="1"/>
    <col min="4357" max="4357" width="13.7109375" customWidth="1"/>
    <col min="4609" max="4609" width="25.28515625" bestFit="1" customWidth="1"/>
    <col min="4610" max="4610" width="14" customWidth="1"/>
    <col min="4611" max="4611" width="13.42578125" customWidth="1"/>
    <col min="4612" max="4612" width="36" bestFit="1" customWidth="1"/>
    <col min="4613" max="4613" width="13.7109375" customWidth="1"/>
    <col min="4865" max="4865" width="25.28515625" bestFit="1" customWidth="1"/>
    <col min="4866" max="4866" width="14" customWidth="1"/>
    <col min="4867" max="4867" width="13.42578125" customWidth="1"/>
    <col min="4868" max="4868" width="36" bestFit="1" customWidth="1"/>
    <col min="4869" max="4869" width="13.7109375" customWidth="1"/>
    <col min="5121" max="5121" width="25.28515625" bestFit="1" customWidth="1"/>
    <col min="5122" max="5122" width="14" customWidth="1"/>
    <col min="5123" max="5123" width="13.42578125" customWidth="1"/>
    <col min="5124" max="5124" width="36" bestFit="1" customWidth="1"/>
    <col min="5125" max="5125" width="13.7109375" customWidth="1"/>
    <col min="5377" max="5377" width="25.28515625" bestFit="1" customWidth="1"/>
    <col min="5378" max="5378" width="14" customWidth="1"/>
    <col min="5379" max="5379" width="13.42578125" customWidth="1"/>
    <col min="5380" max="5380" width="36" bestFit="1" customWidth="1"/>
    <col min="5381" max="5381" width="13.7109375" customWidth="1"/>
    <col min="5633" max="5633" width="25.28515625" bestFit="1" customWidth="1"/>
    <col min="5634" max="5634" width="14" customWidth="1"/>
    <col min="5635" max="5635" width="13.42578125" customWidth="1"/>
    <col min="5636" max="5636" width="36" bestFit="1" customWidth="1"/>
    <col min="5637" max="5637" width="13.7109375" customWidth="1"/>
    <col min="5889" max="5889" width="25.28515625" bestFit="1" customWidth="1"/>
    <col min="5890" max="5890" width="14" customWidth="1"/>
    <col min="5891" max="5891" width="13.42578125" customWidth="1"/>
    <col min="5892" max="5892" width="36" bestFit="1" customWidth="1"/>
    <col min="5893" max="5893" width="13.7109375" customWidth="1"/>
    <col min="6145" max="6145" width="25.28515625" bestFit="1" customWidth="1"/>
    <col min="6146" max="6146" width="14" customWidth="1"/>
    <col min="6147" max="6147" width="13.42578125" customWidth="1"/>
    <col min="6148" max="6148" width="36" bestFit="1" customWidth="1"/>
    <col min="6149" max="6149" width="13.7109375" customWidth="1"/>
    <col min="6401" max="6401" width="25.28515625" bestFit="1" customWidth="1"/>
    <col min="6402" max="6402" width="14" customWidth="1"/>
    <col min="6403" max="6403" width="13.42578125" customWidth="1"/>
    <col min="6404" max="6404" width="36" bestFit="1" customWidth="1"/>
    <col min="6405" max="6405" width="13.7109375" customWidth="1"/>
    <col min="6657" max="6657" width="25.28515625" bestFit="1" customWidth="1"/>
    <col min="6658" max="6658" width="14" customWidth="1"/>
    <col min="6659" max="6659" width="13.42578125" customWidth="1"/>
    <col min="6660" max="6660" width="36" bestFit="1" customWidth="1"/>
    <col min="6661" max="6661" width="13.7109375" customWidth="1"/>
    <col min="6913" max="6913" width="25.28515625" bestFit="1" customWidth="1"/>
    <col min="6914" max="6914" width="14" customWidth="1"/>
    <col min="6915" max="6915" width="13.42578125" customWidth="1"/>
    <col min="6916" max="6916" width="36" bestFit="1" customWidth="1"/>
    <col min="6917" max="6917" width="13.7109375" customWidth="1"/>
    <col min="7169" max="7169" width="25.28515625" bestFit="1" customWidth="1"/>
    <col min="7170" max="7170" width="14" customWidth="1"/>
    <col min="7171" max="7171" width="13.42578125" customWidth="1"/>
    <col min="7172" max="7172" width="36" bestFit="1" customWidth="1"/>
    <col min="7173" max="7173" width="13.7109375" customWidth="1"/>
    <col min="7425" max="7425" width="25.28515625" bestFit="1" customWidth="1"/>
    <col min="7426" max="7426" width="14" customWidth="1"/>
    <col min="7427" max="7427" width="13.42578125" customWidth="1"/>
    <col min="7428" max="7428" width="36" bestFit="1" customWidth="1"/>
    <col min="7429" max="7429" width="13.7109375" customWidth="1"/>
    <col min="7681" max="7681" width="25.28515625" bestFit="1" customWidth="1"/>
    <col min="7682" max="7682" width="14" customWidth="1"/>
    <col min="7683" max="7683" width="13.42578125" customWidth="1"/>
    <col min="7684" max="7684" width="36" bestFit="1" customWidth="1"/>
    <col min="7685" max="7685" width="13.7109375" customWidth="1"/>
    <col min="7937" max="7937" width="25.28515625" bestFit="1" customWidth="1"/>
    <col min="7938" max="7938" width="14" customWidth="1"/>
    <col min="7939" max="7939" width="13.42578125" customWidth="1"/>
    <col min="7940" max="7940" width="36" bestFit="1" customWidth="1"/>
    <col min="7941" max="7941" width="13.7109375" customWidth="1"/>
    <col min="8193" max="8193" width="25.28515625" bestFit="1" customWidth="1"/>
    <col min="8194" max="8194" width="14" customWidth="1"/>
    <col min="8195" max="8195" width="13.42578125" customWidth="1"/>
    <col min="8196" max="8196" width="36" bestFit="1" customWidth="1"/>
    <col min="8197" max="8197" width="13.7109375" customWidth="1"/>
    <col min="8449" max="8449" width="25.28515625" bestFit="1" customWidth="1"/>
    <col min="8450" max="8450" width="14" customWidth="1"/>
    <col min="8451" max="8451" width="13.42578125" customWidth="1"/>
    <col min="8452" max="8452" width="36" bestFit="1" customWidth="1"/>
    <col min="8453" max="8453" width="13.7109375" customWidth="1"/>
    <col min="8705" max="8705" width="25.28515625" bestFit="1" customWidth="1"/>
    <col min="8706" max="8706" width="14" customWidth="1"/>
    <col min="8707" max="8707" width="13.42578125" customWidth="1"/>
    <col min="8708" max="8708" width="36" bestFit="1" customWidth="1"/>
    <col min="8709" max="8709" width="13.7109375" customWidth="1"/>
    <col min="8961" max="8961" width="25.28515625" bestFit="1" customWidth="1"/>
    <col min="8962" max="8962" width="14" customWidth="1"/>
    <col min="8963" max="8963" width="13.42578125" customWidth="1"/>
    <col min="8964" max="8964" width="36" bestFit="1" customWidth="1"/>
    <col min="8965" max="8965" width="13.7109375" customWidth="1"/>
    <col min="9217" max="9217" width="25.28515625" bestFit="1" customWidth="1"/>
    <col min="9218" max="9218" width="14" customWidth="1"/>
    <col min="9219" max="9219" width="13.42578125" customWidth="1"/>
    <col min="9220" max="9220" width="36" bestFit="1" customWidth="1"/>
    <col min="9221" max="9221" width="13.7109375" customWidth="1"/>
    <col min="9473" max="9473" width="25.28515625" bestFit="1" customWidth="1"/>
    <col min="9474" max="9474" width="14" customWidth="1"/>
    <col min="9475" max="9475" width="13.42578125" customWidth="1"/>
    <col min="9476" max="9476" width="36" bestFit="1" customWidth="1"/>
    <col min="9477" max="9477" width="13.7109375" customWidth="1"/>
    <col min="9729" max="9729" width="25.28515625" bestFit="1" customWidth="1"/>
    <col min="9730" max="9730" width="14" customWidth="1"/>
    <col min="9731" max="9731" width="13.42578125" customWidth="1"/>
    <col min="9732" max="9732" width="36" bestFit="1" customWidth="1"/>
    <col min="9733" max="9733" width="13.7109375" customWidth="1"/>
    <col min="9985" max="9985" width="25.28515625" bestFit="1" customWidth="1"/>
    <col min="9986" max="9986" width="14" customWidth="1"/>
    <col min="9987" max="9987" width="13.42578125" customWidth="1"/>
    <col min="9988" max="9988" width="36" bestFit="1" customWidth="1"/>
    <col min="9989" max="9989" width="13.7109375" customWidth="1"/>
    <col min="10241" max="10241" width="25.28515625" bestFit="1" customWidth="1"/>
    <col min="10242" max="10242" width="14" customWidth="1"/>
    <col min="10243" max="10243" width="13.42578125" customWidth="1"/>
    <col min="10244" max="10244" width="36" bestFit="1" customWidth="1"/>
    <col min="10245" max="10245" width="13.7109375" customWidth="1"/>
    <col min="10497" max="10497" width="25.28515625" bestFit="1" customWidth="1"/>
    <col min="10498" max="10498" width="14" customWidth="1"/>
    <col min="10499" max="10499" width="13.42578125" customWidth="1"/>
    <col min="10500" max="10500" width="36" bestFit="1" customWidth="1"/>
    <col min="10501" max="10501" width="13.7109375" customWidth="1"/>
    <col min="10753" max="10753" width="25.28515625" bestFit="1" customWidth="1"/>
    <col min="10754" max="10754" width="14" customWidth="1"/>
    <col min="10755" max="10755" width="13.42578125" customWidth="1"/>
    <col min="10756" max="10756" width="36" bestFit="1" customWidth="1"/>
    <col min="10757" max="10757" width="13.7109375" customWidth="1"/>
    <col min="11009" max="11009" width="25.28515625" bestFit="1" customWidth="1"/>
    <col min="11010" max="11010" width="14" customWidth="1"/>
    <col min="11011" max="11011" width="13.42578125" customWidth="1"/>
    <col min="11012" max="11012" width="36" bestFit="1" customWidth="1"/>
    <col min="11013" max="11013" width="13.7109375" customWidth="1"/>
    <col min="11265" max="11265" width="25.28515625" bestFit="1" customWidth="1"/>
    <col min="11266" max="11266" width="14" customWidth="1"/>
    <col min="11267" max="11267" width="13.42578125" customWidth="1"/>
    <col min="11268" max="11268" width="36" bestFit="1" customWidth="1"/>
    <col min="11269" max="11269" width="13.7109375" customWidth="1"/>
    <col min="11521" max="11521" width="25.28515625" bestFit="1" customWidth="1"/>
    <col min="11522" max="11522" width="14" customWidth="1"/>
    <col min="11523" max="11523" width="13.42578125" customWidth="1"/>
    <col min="11524" max="11524" width="36" bestFit="1" customWidth="1"/>
    <col min="11525" max="11525" width="13.7109375" customWidth="1"/>
    <col min="11777" max="11777" width="25.28515625" bestFit="1" customWidth="1"/>
    <col min="11778" max="11778" width="14" customWidth="1"/>
    <col min="11779" max="11779" width="13.42578125" customWidth="1"/>
    <col min="11780" max="11780" width="36" bestFit="1" customWidth="1"/>
    <col min="11781" max="11781" width="13.7109375" customWidth="1"/>
    <col min="12033" max="12033" width="25.28515625" bestFit="1" customWidth="1"/>
    <col min="12034" max="12034" width="14" customWidth="1"/>
    <col min="12035" max="12035" width="13.42578125" customWidth="1"/>
    <col min="12036" max="12036" width="36" bestFit="1" customWidth="1"/>
    <col min="12037" max="12037" width="13.7109375" customWidth="1"/>
    <col min="12289" max="12289" width="25.28515625" bestFit="1" customWidth="1"/>
    <col min="12290" max="12290" width="14" customWidth="1"/>
    <col min="12291" max="12291" width="13.42578125" customWidth="1"/>
    <col min="12292" max="12292" width="36" bestFit="1" customWidth="1"/>
    <col min="12293" max="12293" width="13.7109375" customWidth="1"/>
    <col min="12545" max="12545" width="25.28515625" bestFit="1" customWidth="1"/>
    <col min="12546" max="12546" width="14" customWidth="1"/>
    <col min="12547" max="12547" width="13.42578125" customWidth="1"/>
    <col min="12548" max="12548" width="36" bestFit="1" customWidth="1"/>
    <col min="12549" max="12549" width="13.7109375" customWidth="1"/>
    <col min="12801" max="12801" width="25.28515625" bestFit="1" customWidth="1"/>
    <col min="12802" max="12802" width="14" customWidth="1"/>
    <col min="12803" max="12803" width="13.42578125" customWidth="1"/>
    <col min="12804" max="12804" width="36" bestFit="1" customWidth="1"/>
    <col min="12805" max="12805" width="13.7109375" customWidth="1"/>
    <col min="13057" max="13057" width="25.28515625" bestFit="1" customWidth="1"/>
    <col min="13058" max="13058" width="14" customWidth="1"/>
    <col min="13059" max="13059" width="13.42578125" customWidth="1"/>
    <col min="13060" max="13060" width="36" bestFit="1" customWidth="1"/>
    <col min="13061" max="13061" width="13.7109375" customWidth="1"/>
    <col min="13313" max="13313" width="25.28515625" bestFit="1" customWidth="1"/>
    <col min="13314" max="13314" width="14" customWidth="1"/>
    <col min="13315" max="13315" width="13.42578125" customWidth="1"/>
    <col min="13316" max="13316" width="36" bestFit="1" customWidth="1"/>
    <col min="13317" max="13317" width="13.7109375" customWidth="1"/>
    <col min="13569" max="13569" width="25.28515625" bestFit="1" customWidth="1"/>
    <col min="13570" max="13570" width="14" customWidth="1"/>
    <col min="13571" max="13571" width="13.42578125" customWidth="1"/>
    <col min="13572" max="13572" width="36" bestFit="1" customWidth="1"/>
    <col min="13573" max="13573" width="13.7109375" customWidth="1"/>
    <col min="13825" max="13825" width="25.28515625" bestFit="1" customWidth="1"/>
    <col min="13826" max="13826" width="14" customWidth="1"/>
    <col min="13827" max="13827" width="13.42578125" customWidth="1"/>
    <col min="13828" max="13828" width="36" bestFit="1" customWidth="1"/>
    <col min="13829" max="13829" width="13.7109375" customWidth="1"/>
    <col min="14081" max="14081" width="25.28515625" bestFit="1" customWidth="1"/>
    <col min="14082" max="14082" width="14" customWidth="1"/>
    <col min="14083" max="14083" width="13.42578125" customWidth="1"/>
    <col min="14084" max="14084" width="36" bestFit="1" customWidth="1"/>
    <col min="14085" max="14085" width="13.7109375" customWidth="1"/>
    <col min="14337" max="14337" width="25.28515625" bestFit="1" customWidth="1"/>
    <col min="14338" max="14338" width="14" customWidth="1"/>
    <col min="14339" max="14339" width="13.42578125" customWidth="1"/>
    <col min="14340" max="14340" width="36" bestFit="1" customWidth="1"/>
    <col min="14341" max="14341" width="13.7109375" customWidth="1"/>
    <col min="14593" max="14593" width="25.28515625" bestFit="1" customWidth="1"/>
    <col min="14594" max="14594" width="14" customWidth="1"/>
    <col min="14595" max="14595" width="13.42578125" customWidth="1"/>
    <col min="14596" max="14596" width="36" bestFit="1" customWidth="1"/>
    <col min="14597" max="14597" width="13.7109375" customWidth="1"/>
    <col min="14849" max="14849" width="25.28515625" bestFit="1" customWidth="1"/>
    <col min="14850" max="14850" width="14" customWidth="1"/>
    <col min="14851" max="14851" width="13.42578125" customWidth="1"/>
    <col min="14852" max="14852" width="36" bestFit="1" customWidth="1"/>
    <col min="14853" max="14853" width="13.7109375" customWidth="1"/>
    <col min="15105" max="15105" width="25.28515625" bestFit="1" customWidth="1"/>
    <col min="15106" max="15106" width="14" customWidth="1"/>
    <col min="15107" max="15107" width="13.42578125" customWidth="1"/>
    <col min="15108" max="15108" width="36" bestFit="1" customWidth="1"/>
    <col min="15109" max="15109" width="13.7109375" customWidth="1"/>
    <col min="15361" max="15361" width="25.28515625" bestFit="1" customWidth="1"/>
    <col min="15362" max="15362" width="14" customWidth="1"/>
    <col min="15363" max="15363" width="13.42578125" customWidth="1"/>
    <col min="15364" max="15364" width="36" bestFit="1" customWidth="1"/>
    <col min="15365" max="15365" width="13.7109375" customWidth="1"/>
    <col min="15617" max="15617" width="25.28515625" bestFit="1" customWidth="1"/>
    <col min="15618" max="15618" width="14" customWidth="1"/>
    <col min="15619" max="15619" width="13.42578125" customWidth="1"/>
    <col min="15620" max="15620" width="36" bestFit="1" customWidth="1"/>
    <col min="15621" max="15621" width="13.7109375" customWidth="1"/>
    <col min="15873" max="15873" width="25.28515625" bestFit="1" customWidth="1"/>
    <col min="15874" max="15874" width="14" customWidth="1"/>
    <col min="15875" max="15875" width="13.42578125" customWidth="1"/>
    <col min="15876" max="15876" width="36" bestFit="1" customWidth="1"/>
    <col min="15877" max="15877" width="13.7109375" customWidth="1"/>
    <col min="16129" max="16129" width="25.28515625" bestFit="1" customWidth="1"/>
    <col min="16130" max="16130" width="14" customWidth="1"/>
    <col min="16131" max="16131" width="13.42578125" customWidth="1"/>
    <col min="16132" max="16132" width="36" bestFit="1" customWidth="1"/>
    <col min="16133" max="16133" width="13.7109375" customWidth="1"/>
  </cols>
  <sheetData>
    <row r="1" spans="1:21" x14ac:dyDescent="0.25">
      <c r="A1" s="1" t="s">
        <v>176</v>
      </c>
    </row>
    <row r="2" spans="1:21" x14ac:dyDescent="0.25">
      <c r="A2" s="1"/>
    </row>
    <row r="3" spans="1:21" s="2" customFormat="1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>
        <v>1990</v>
      </c>
      <c r="G3" s="2">
        <v>2000</v>
      </c>
      <c r="H3" s="2">
        <v>2005</v>
      </c>
      <c r="I3" s="2">
        <v>2006</v>
      </c>
      <c r="J3" s="2">
        <v>2007</v>
      </c>
      <c r="K3" s="2">
        <v>2008</v>
      </c>
      <c r="L3" s="2">
        <v>2009</v>
      </c>
      <c r="M3" s="2">
        <v>2010</v>
      </c>
      <c r="N3" s="2">
        <v>2011</v>
      </c>
      <c r="O3" s="2">
        <v>2012</v>
      </c>
      <c r="P3" s="2">
        <v>2013</v>
      </c>
      <c r="Q3" s="2">
        <v>2014</v>
      </c>
      <c r="R3" s="2">
        <v>2015</v>
      </c>
      <c r="S3" s="2">
        <v>2016</v>
      </c>
      <c r="T3" s="2">
        <v>2017</v>
      </c>
      <c r="U3" s="2">
        <v>2018</v>
      </c>
    </row>
    <row r="4" spans="1:21" x14ac:dyDescent="0.25">
      <c r="A4" t="s">
        <v>15</v>
      </c>
      <c r="B4" t="s">
        <v>16</v>
      </c>
      <c r="D4" t="s">
        <v>17</v>
      </c>
      <c r="E4" t="s">
        <v>18</v>
      </c>
      <c r="F4">
        <v>4249.6339933938098</v>
      </c>
      <c r="G4">
        <v>3753.0736604585099</v>
      </c>
      <c r="H4">
        <v>3673.2541453721001</v>
      </c>
      <c r="I4">
        <v>3670.2211846084601</v>
      </c>
      <c r="J4">
        <v>3661.2962854499301</v>
      </c>
      <c r="K4">
        <v>3640.5640233378599</v>
      </c>
      <c r="L4">
        <v>3549.52284627483</v>
      </c>
      <c r="M4">
        <v>3563.8602477099098</v>
      </c>
      <c r="N4">
        <v>3533.3877934704501</v>
      </c>
      <c r="O4">
        <v>3491.0546892182401</v>
      </c>
      <c r="P4">
        <v>3468.3449964770398</v>
      </c>
      <c r="Q4">
        <v>3464.0097016238901</v>
      </c>
      <c r="R4">
        <v>3473.3233516717301</v>
      </c>
      <c r="S4">
        <v>3479.9765763996702</v>
      </c>
      <c r="T4">
        <v>3430.5685426939299</v>
      </c>
      <c r="U4">
        <v>3483.1340366179602</v>
      </c>
    </row>
    <row r="5" spans="1:21" x14ac:dyDescent="0.25">
      <c r="A5" t="s">
        <v>19</v>
      </c>
      <c r="B5" t="s">
        <v>16</v>
      </c>
      <c r="D5" t="s">
        <v>17</v>
      </c>
      <c r="E5" t="s">
        <v>18</v>
      </c>
      <c r="F5">
        <v>4080.0532865186601</v>
      </c>
      <c r="G5">
        <v>3615.7785572022599</v>
      </c>
      <c r="H5">
        <v>3661.7760041338502</v>
      </c>
      <c r="I5">
        <v>3781.81539197748</v>
      </c>
      <c r="J5">
        <v>3712.35060396974</v>
      </c>
      <c r="K5">
        <v>3726.55376634512</v>
      </c>
      <c r="L5">
        <v>3698.4589081781901</v>
      </c>
      <c r="M5">
        <v>3701.2760403553202</v>
      </c>
      <c r="N5">
        <v>3623.8888021339098</v>
      </c>
      <c r="O5">
        <v>3586.6737526122602</v>
      </c>
      <c r="P5">
        <v>3581.27788587945</v>
      </c>
      <c r="Q5">
        <v>3589.2694067407301</v>
      </c>
      <c r="R5">
        <v>3626.2785725784001</v>
      </c>
      <c r="S5">
        <v>3596.4428697470698</v>
      </c>
      <c r="T5">
        <v>3578.9966911330298</v>
      </c>
      <c r="U5">
        <v>3617.4922683835998</v>
      </c>
    </row>
    <row r="6" spans="1:21" x14ac:dyDescent="0.25">
      <c r="A6" t="s">
        <v>20</v>
      </c>
      <c r="B6" t="s">
        <v>16</v>
      </c>
      <c r="D6" t="s">
        <v>17</v>
      </c>
      <c r="E6" t="s">
        <v>18</v>
      </c>
      <c r="F6">
        <v>4077.5120225319802</v>
      </c>
      <c r="G6">
        <v>3727.1691315051899</v>
      </c>
      <c r="H6">
        <v>3694.77415788691</v>
      </c>
      <c r="I6">
        <v>3686.28262626478</v>
      </c>
      <c r="J6">
        <v>3728.32195963807</v>
      </c>
      <c r="K6">
        <v>3725.30909676182</v>
      </c>
      <c r="L6">
        <v>3712.3171869580301</v>
      </c>
      <c r="M6">
        <v>3713.7973835764201</v>
      </c>
      <c r="N6">
        <v>3730.9541723622601</v>
      </c>
      <c r="O6">
        <v>3739.3900493554202</v>
      </c>
      <c r="P6">
        <v>3715.5241551076201</v>
      </c>
      <c r="Q6">
        <v>3704.302922377</v>
      </c>
      <c r="R6">
        <v>3687.3898625133902</v>
      </c>
      <c r="S6">
        <v>3683.0505473447702</v>
      </c>
      <c r="T6">
        <v>3593.87357624283</v>
      </c>
      <c r="U6">
        <v>3684.9647921780802</v>
      </c>
    </row>
    <row r="7" spans="1:21" x14ac:dyDescent="0.25">
      <c r="A7" t="s">
        <v>21</v>
      </c>
      <c r="B7" t="s">
        <v>16</v>
      </c>
      <c r="D7" t="s">
        <v>17</v>
      </c>
      <c r="E7" t="s">
        <v>18</v>
      </c>
      <c r="G7">
        <v>3498.0710790745402</v>
      </c>
      <c r="H7">
        <v>3611.40303006252</v>
      </c>
      <c r="I7">
        <v>3685.6954208787502</v>
      </c>
      <c r="J7">
        <v>3655.0665470844001</v>
      </c>
      <c r="K7">
        <v>3676.42430969929</v>
      </c>
      <c r="L7">
        <v>3800.6650038909602</v>
      </c>
      <c r="M7">
        <v>3794.4764583233</v>
      </c>
      <c r="N7">
        <v>3647.8030424919698</v>
      </c>
      <c r="O7">
        <v>3661.46720631277</v>
      </c>
      <c r="P7">
        <v>3660.9262590728999</v>
      </c>
      <c r="Q7">
        <v>3800.1870321905599</v>
      </c>
      <c r="R7">
        <v>3754.0599082239</v>
      </c>
      <c r="S7">
        <v>3885.4927666926201</v>
      </c>
      <c r="T7">
        <v>3789.53418134406</v>
      </c>
      <c r="U7">
        <v>3801.7473582600201</v>
      </c>
    </row>
    <row r="8" spans="1:21" x14ac:dyDescent="0.25">
      <c r="A8" t="s">
        <v>22</v>
      </c>
      <c r="B8" t="s">
        <v>16</v>
      </c>
      <c r="D8" t="s">
        <v>17</v>
      </c>
      <c r="E8" t="s">
        <v>18</v>
      </c>
      <c r="F8">
        <v>4213.9143104567902</v>
      </c>
      <c r="G8">
        <v>3413.1725834850499</v>
      </c>
      <c r="H8">
        <v>3720.07947026907</v>
      </c>
      <c r="I8">
        <v>3753.8093403107</v>
      </c>
      <c r="J8">
        <v>3576.0807611292598</v>
      </c>
      <c r="K8">
        <v>3635.8444299563298</v>
      </c>
      <c r="L8">
        <v>3571.8108557276701</v>
      </c>
      <c r="M8">
        <v>3675.2878034181399</v>
      </c>
      <c r="N8">
        <v>3619.5106458069799</v>
      </c>
      <c r="O8">
        <v>3516.50080466594</v>
      </c>
      <c r="P8">
        <v>3557.7430291010101</v>
      </c>
      <c r="Q8">
        <v>3495.7205154738799</v>
      </c>
      <c r="R8">
        <v>3553.0043683085801</v>
      </c>
      <c r="S8">
        <v>3560.2062349043199</v>
      </c>
      <c r="T8">
        <v>3489.31648091126</v>
      </c>
      <c r="U8">
        <v>3527.4047531212</v>
      </c>
    </row>
    <row r="9" spans="1:21" x14ac:dyDescent="0.25">
      <c r="A9" t="s">
        <v>23</v>
      </c>
      <c r="B9" t="s">
        <v>16</v>
      </c>
      <c r="D9" t="s">
        <v>17</v>
      </c>
      <c r="E9" t="s">
        <v>18</v>
      </c>
      <c r="F9">
        <v>4383.8703285308902</v>
      </c>
      <c r="G9">
        <v>3885.0746482238101</v>
      </c>
      <c r="H9">
        <v>3909.7987571588101</v>
      </c>
      <c r="I9">
        <v>3874.7686032000402</v>
      </c>
      <c r="J9">
        <v>3816.0279562648002</v>
      </c>
      <c r="K9">
        <v>3902.34553256045</v>
      </c>
      <c r="L9">
        <v>3814.4177883530701</v>
      </c>
      <c r="M9">
        <v>3704.58787851538</v>
      </c>
      <c r="N9">
        <v>3759.93248600682</v>
      </c>
      <c r="O9">
        <v>3757.6448532703298</v>
      </c>
      <c r="P9">
        <v>3753.3736964005798</v>
      </c>
      <c r="Q9">
        <v>3781.8919570845001</v>
      </c>
      <c r="R9">
        <v>3727.7261452959801</v>
      </c>
      <c r="S9">
        <v>3746.5024236836298</v>
      </c>
      <c r="T9">
        <v>3690.3107552213901</v>
      </c>
      <c r="U9">
        <v>3710.7674881723101</v>
      </c>
    </row>
    <row r="10" spans="1:21" x14ac:dyDescent="0.25">
      <c r="A10" t="s">
        <v>24</v>
      </c>
      <c r="B10" t="s">
        <v>16</v>
      </c>
      <c r="D10" t="s">
        <v>17</v>
      </c>
      <c r="E10" t="s">
        <v>18</v>
      </c>
      <c r="F10">
        <v>4475.5461470518603</v>
      </c>
      <c r="G10">
        <v>3358.5051763184701</v>
      </c>
      <c r="H10">
        <v>3602.92892158227</v>
      </c>
      <c r="I10">
        <v>3625.5041357216801</v>
      </c>
      <c r="J10">
        <v>3462.44945269458</v>
      </c>
      <c r="K10">
        <v>3517.7370422301701</v>
      </c>
      <c r="L10">
        <v>3673.6354301851702</v>
      </c>
      <c r="M10">
        <v>3652.2411218858801</v>
      </c>
      <c r="N10">
        <v>3614.86902941878</v>
      </c>
      <c r="O10">
        <v>3628.0185437915802</v>
      </c>
      <c r="P10">
        <v>3650.8664695810398</v>
      </c>
      <c r="Q10">
        <v>3687.0837624636702</v>
      </c>
      <c r="R10">
        <v>3707.2768193156098</v>
      </c>
      <c r="S10">
        <v>3824.3463546513099</v>
      </c>
      <c r="T10">
        <v>3673.66527996181</v>
      </c>
      <c r="U10">
        <v>3686.5953381355198</v>
      </c>
    </row>
    <row r="11" spans="1:21" x14ac:dyDescent="0.25">
      <c r="A11" t="s">
        <v>25</v>
      </c>
      <c r="B11" t="s">
        <v>16</v>
      </c>
      <c r="D11" t="s">
        <v>17</v>
      </c>
      <c r="E11" t="s">
        <v>18</v>
      </c>
      <c r="F11">
        <v>4888.6520526776603</v>
      </c>
      <c r="G11">
        <v>3946.4363456553801</v>
      </c>
      <c r="H11">
        <v>3901.6072646765501</v>
      </c>
      <c r="I11">
        <v>3916.2606239935099</v>
      </c>
      <c r="J11">
        <v>3929.5674705330898</v>
      </c>
      <c r="K11">
        <v>3905.7792073159198</v>
      </c>
      <c r="L11">
        <v>3850.2044682078999</v>
      </c>
      <c r="M11">
        <v>3844.9482754956098</v>
      </c>
      <c r="N11">
        <v>3780.48180901981</v>
      </c>
      <c r="O11">
        <v>3876.0396826475499</v>
      </c>
      <c r="P11">
        <v>3846.8181617417499</v>
      </c>
      <c r="Q11">
        <v>3994.8898509678102</v>
      </c>
      <c r="R11">
        <v>3994.28759409841</v>
      </c>
      <c r="S11">
        <v>3914.4229637816102</v>
      </c>
      <c r="T11">
        <v>3873.5048506193002</v>
      </c>
      <c r="U11">
        <v>3870.3723292938298</v>
      </c>
    </row>
    <row r="12" spans="1:21" x14ac:dyDescent="0.25">
      <c r="A12" t="s">
        <v>26</v>
      </c>
      <c r="B12" t="s">
        <v>16</v>
      </c>
      <c r="D12" t="s">
        <v>17</v>
      </c>
      <c r="E12" t="s">
        <v>18</v>
      </c>
      <c r="F12">
        <v>3649.1582617573399</v>
      </c>
      <c r="G12">
        <v>3663.6436783470399</v>
      </c>
      <c r="H12">
        <v>3739.7937505630698</v>
      </c>
      <c r="I12">
        <v>3735.2391456843402</v>
      </c>
      <c r="J12">
        <v>3761.6589166192498</v>
      </c>
      <c r="K12">
        <v>3791.2397734906499</v>
      </c>
      <c r="L12">
        <v>3811.0502814114798</v>
      </c>
      <c r="M12">
        <v>3851.7016361760702</v>
      </c>
      <c r="N12">
        <v>3778.5348363861399</v>
      </c>
      <c r="O12">
        <v>3850.1045288055502</v>
      </c>
      <c r="P12">
        <v>3899.5971718099599</v>
      </c>
      <c r="Q12">
        <v>3888.90954203198</v>
      </c>
      <c r="R12">
        <v>3902.9275401456798</v>
      </c>
      <c r="S12">
        <v>3916.2795748148001</v>
      </c>
      <c r="T12">
        <v>3916.2616653927198</v>
      </c>
      <c r="U12">
        <v>3864.5085473920799</v>
      </c>
    </row>
    <row r="13" spans="1:21" x14ac:dyDescent="0.25">
      <c r="A13" t="s">
        <v>27</v>
      </c>
      <c r="B13" t="s">
        <v>16</v>
      </c>
      <c r="D13" t="s">
        <v>17</v>
      </c>
      <c r="E13" t="s">
        <v>18</v>
      </c>
      <c r="F13">
        <v>3770.9820055895002</v>
      </c>
      <c r="G13">
        <v>3455.74955439006</v>
      </c>
      <c r="H13">
        <v>3701.4492070669799</v>
      </c>
      <c r="I13">
        <v>3643.7115566409998</v>
      </c>
      <c r="J13">
        <v>3656.0340227727502</v>
      </c>
      <c r="K13">
        <v>3683.12116075534</v>
      </c>
      <c r="L13">
        <v>3708.4703138068598</v>
      </c>
      <c r="M13">
        <v>3755.73886752318</v>
      </c>
      <c r="N13">
        <v>3742.6345392737699</v>
      </c>
      <c r="O13">
        <v>3750.7941892693898</v>
      </c>
      <c r="P13">
        <v>3769.9402480061899</v>
      </c>
      <c r="Q13">
        <v>3762.2689023072999</v>
      </c>
      <c r="R13">
        <v>3738.8436387088</v>
      </c>
      <c r="S13">
        <v>3754.3113146096198</v>
      </c>
      <c r="T13">
        <v>3772.4799771746798</v>
      </c>
      <c r="U13">
        <v>3752.4719272918101</v>
      </c>
    </row>
    <row r="14" spans="1:21" x14ac:dyDescent="0.25">
      <c r="A14" t="s">
        <v>28</v>
      </c>
      <c r="B14" t="s">
        <v>16</v>
      </c>
      <c r="D14" t="s">
        <v>17</v>
      </c>
      <c r="E14" t="s">
        <v>18</v>
      </c>
      <c r="F14">
        <v>3907.29561655623</v>
      </c>
      <c r="G14">
        <v>3144.7380814993398</v>
      </c>
      <c r="H14">
        <v>3044.51719180482</v>
      </c>
      <c r="I14">
        <v>3053.7648133166199</v>
      </c>
      <c r="J14">
        <v>2877.87679123829</v>
      </c>
      <c r="K14">
        <v>2907.9559032357201</v>
      </c>
      <c r="L14">
        <v>2930.0415904835399</v>
      </c>
      <c r="M14">
        <v>3130.4302011905702</v>
      </c>
      <c r="N14">
        <v>3119.0532721181698</v>
      </c>
      <c r="O14">
        <v>3068.5983137379799</v>
      </c>
      <c r="P14">
        <v>3057.4274903456198</v>
      </c>
      <c r="Q14">
        <v>3099.2354330174398</v>
      </c>
      <c r="R14">
        <v>3057.7209303529598</v>
      </c>
      <c r="S14">
        <v>3085.7807049276798</v>
      </c>
      <c r="T14">
        <v>3058.3103909118599</v>
      </c>
      <c r="U14">
        <v>3039.96359611962</v>
      </c>
    </row>
    <row r="15" spans="1:21" x14ac:dyDescent="0.25">
      <c r="A15" t="s">
        <v>29</v>
      </c>
      <c r="B15" t="s">
        <v>16</v>
      </c>
      <c r="D15" t="s">
        <v>17</v>
      </c>
      <c r="E15" t="s">
        <v>18</v>
      </c>
      <c r="F15">
        <v>3931.9457844446001</v>
      </c>
      <c r="G15">
        <v>3616.3743250216298</v>
      </c>
      <c r="H15">
        <v>3600.32345679734</v>
      </c>
      <c r="I15">
        <v>3560.1408386895</v>
      </c>
      <c r="J15">
        <v>3617.2118654341898</v>
      </c>
      <c r="K15">
        <v>3626.15111636444</v>
      </c>
      <c r="L15">
        <v>3661.51837534278</v>
      </c>
      <c r="M15">
        <v>3676.77397781537</v>
      </c>
      <c r="N15">
        <v>3633.3548022826799</v>
      </c>
      <c r="O15">
        <v>3701.6060354645601</v>
      </c>
      <c r="P15">
        <v>3656.7913977482199</v>
      </c>
      <c r="Q15">
        <v>3608.3743533072402</v>
      </c>
      <c r="R15">
        <v>3531.21451111943</v>
      </c>
      <c r="S15">
        <v>3350.2724507381099</v>
      </c>
      <c r="T15">
        <v>3228.6679192597499</v>
      </c>
      <c r="U15">
        <v>3473.6383873293598</v>
      </c>
    </row>
    <row r="16" spans="1:21" x14ac:dyDescent="0.25">
      <c r="A16" t="s">
        <v>30</v>
      </c>
      <c r="B16" t="s">
        <v>16</v>
      </c>
      <c r="D16" t="s">
        <v>17</v>
      </c>
      <c r="E16" t="s">
        <v>18</v>
      </c>
      <c r="F16">
        <v>3872.80627999939</v>
      </c>
      <c r="G16">
        <v>3865.9133859379099</v>
      </c>
      <c r="H16">
        <v>3514.5519370748798</v>
      </c>
      <c r="I16">
        <v>3554.7226118394401</v>
      </c>
      <c r="J16">
        <v>3542.1375672914601</v>
      </c>
      <c r="K16">
        <v>3483.0702661968799</v>
      </c>
      <c r="L16">
        <v>3466.79851029682</v>
      </c>
      <c r="M16">
        <v>3463.35333620032</v>
      </c>
      <c r="N16">
        <v>3441.6187744817298</v>
      </c>
      <c r="O16">
        <v>3453.6512625348701</v>
      </c>
      <c r="P16">
        <v>3477.9611675423398</v>
      </c>
      <c r="Q16">
        <v>3517.8284645389699</v>
      </c>
      <c r="R16">
        <v>3520.9975667459898</v>
      </c>
      <c r="S16">
        <v>3518.3680278657598</v>
      </c>
      <c r="T16">
        <v>3482.09035632834</v>
      </c>
      <c r="U16">
        <v>3433.8116130908602</v>
      </c>
    </row>
    <row r="17" spans="1:21" x14ac:dyDescent="0.25">
      <c r="A17" t="s">
        <v>31</v>
      </c>
      <c r="B17" t="s">
        <v>16</v>
      </c>
      <c r="D17" t="s">
        <v>17</v>
      </c>
      <c r="E17" t="s">
        <v>18</v>
      </c>
      <c r="G17">
        <v>3414.7660206498399</v>
      </c>
      <c r="H17">
        <v>3445.8469433461501</v>
      </c>
      <c r="I17">
        <v>3448.1568141204698</v>
      </c>
      <c r="J17">
        <v>3532.9468483301298</v>
      </c>
      <c r="K17">
        <v>3475.1921757812102</v>
      </c>
      <c r="L17">
        <v>3462.6976859715201</v>
      </c>
      <c r="M17">
        <v>3458.0968730734298</v>
      </c>
      <c r="N17">
        <v>3423.6317676772901</v>
      </c>
      <c r="O17">
        <v>3510.6181136597102</v>
      </c>
      <c r="P17">
        <v>3508.1980592118298</v>
      </c>
      <c r="Q17">
        <v>3506.7423071780599</v>
      </c>
      <c r="R17">
        <v>3582.62797537917</v>
      </c>
      <c r="S17">
        <v>3654.2856414162202</v>
      </c>
      <c r="T17">
        <v>3645.9500257934001</v>
      </c>
      <c r="U17">
        <v>3619.6078874530799</v>
      </c>
    </row>
    <row r="18" spans="1:21" x14ac:dyDescent="0.25">
      <c r="A18" t="s">
        <v>32</v>
      </c>
      <c r="B18" t="s">
        <v>16</v>
      </c>
      <c r="D18" t="s">
        <v>17</v>
      </c>
      <c r="E18" t="s">
        <v>18</v>
      </c>
      <c r="F18">
        <v>5514.8081697186499</v>
      </c>
      <c r="G18">
        <v>3948.1971278279598</v>
      </c>
      <c r="H18">
        <v>3510.9140079632698</v>
      </c>
      <c r="I18">
        <v>3564.7750818179902</v>
      </c>
      <c r="J18">
        <v>3663.5827826568702</v>
      </c>
      <c r="K18">
        <v>3638.8012667562498</v>
      </c>
      <c r="L18">
        <v>3615.1750392745498</v>
      </c>
      <c r="M18">
        <v>3605.6939485926</v>
      </c>
      <c r="N18">
        <v>3825.13585272201</v>
      </c>
      <c r="O18">
        <v>3731.13200484656</v>
      </c>
      <c r="P18">
        <v>3688.1004470430198</v>
      </c>
      <c r="Q18">
        <v>3748.36546042281</v>
      </c>
      <c r="R18">
        <v>3947.5775979468099</v>
      </c>
      <c r="S18">
        <v>3790.5604990863299</v>
      </c>
      <c r="T18">
        <v>3693.7666749786299</v>
      </c>
      <c r="U18">
        <v>3750.3339052041902</v>
      </c>
    </row>
    <row r="19" spans="1:21" x14ac:dyDescent="0.25">
      <c r="A19" t="s">
        <v>33</v>
      </c>
      <c r="B19" t="s">
        <v>16</v>
      </c>
      <c r="D19" t="s">
        <v>17</v>
      </c>
      <c r="E19" t="s">
        <v>18</v>
      </c>
      <c r="F19">
        <v>3771.1158296796302</v>
      </c>
      <c r="G19">
        <v>3616.2120835566898</v>
      </c>
      <c r="H19">
        <v>3580.3414283655602</v>
      </c>
      <c r="I19">
        <v>3533.7251582783101</v>
      </c>
      <c r="J19">
        <v>3594.6545558613998</v>
      </c>
      <c r="K19">
        <v>3596.40035477522</v>
      </c>
      <c r="L19">
        <v>3554.6185733443899</v>
      </c>
      <c r="M19">
        <v>3532.9129910967099</v>
      </c>
      <c r="N19">
        <v>3545.3427214213102</v>
      </c>
      <c r="O19">
        <v>3608.7973998960902</v>
      </c>
      <c r="P19">
        <v>3562.44594883741</v>
      </c>
      <c r="Q19">
        <v>3613.6683700072799</v>
      </c>
      <c r="R19">
        <v>3568.6894998110101</v>
      </c>
      <c r="S19">
        <v>3678.32782240303</v>
      </c>
      <c r="T19">
        <v>3026.8167761138202</v>
      </c>
      <c r="U19">
        <v>3600.0045634244898</v>
      </c>
    </row>
    <row r="20" spans="1:21" x14ac:dyDescent="0.25">
      <c r="A20" t="s">
        <v>34</v>
      </c>
      <c r="B20" t="s">
        <v>16</v>
      </c>
      <c r="D20" t="s">
        <v>17</v>
      </c>
      <c r="E20" t="s">
        <v>18</v>
      </c>
      <c r="G20">
        <v>3289.7909428043799</v>
      </c>
      <c r="H20">
        <v>3283.8475788688902</v>
      </c>
      <c r="I20">
        <v>3260.3703106018202</v>
      </c>
      <c r="J20">
        <v>3264.99694567704</v>
      </c>
      <c r="K20">
        <v>3294.9132186371598</v>
      </c>
      <c r="L20">
        <v>3287.0848434076502</v>
      </c>
      <c r="M20">
        <v>3250.70261182065</v>
      </c>
      <c r="N20">
        <v>3246.8800713516298</v>
      </c>
      <c r="O20">
        <v>3228.6234092439499</v>
      </c>
      <c r="P20">
        <v>3299.47068197419</v>
      </c>
      <c r="Q20">
        <v>3301.6852531640702</v>
      </c>
      <c r="R20">
        <v>3301.1166239064801</v>
      </c>
      <c r="S20">
        <v>3296.7527950010999</v>
      </c>
      <c r="T20">
        <v>3295.7998858040901</v>
      </c>
      <c r="U20">
        <v>3333.0807495071399</v>
      </c>
    </row>
    <row r="21" spans="1:21" x14ac:dyDescent="0.25">
      <c r="A21" t="s">
        <v>35</v>
      </c>
      <c r="B21" t="s">
        <v>16</v>
      </c>
      <c r="D21" t="s">
        <v>17</v>
      </c>
      <c r="E21" t="s">
        <v>18</v>
      </c>
      <c r="F21">
        <v>4802.5818226352603</v>
      </c>
      <c r="G21">
        <v>4266.43048238552</v>
      </c>
      <c r="H21">
        <v>4023.1248507503501</v>
      </c>
      <c r="I21">
        <v>4019.2915080867001</v>
      </c>
      <c r="J21">
        <v>4109.49560230926</v>
      </c>
      <c r="K21">
        <v>4006.5519830346202</v>
      </c>
      <c r="L21">
        <v>3802.5301368994201</v>
      </c>
      <c r="M21">
        <v>3811.2951084308102</v>
      </c>
      <c r="N21">
        <v>3910.42886308385</v>
      </c>
      <c r="O21">
        <v>3932.7623152041401</v>
      </c>
      <c r="P21">
        <v>3719.1736456391</v>
      </c>
      <c r="Q21">
        <v>3707.3489505595498</v>
      </c>
      <c r="R21">
        <v>3709.7473411196002</v>
      </c>
      <c r="S21">
        <v>3714.7438339977798</v>
      </c>
      <c r="T21">
        <v>3780.7337924695398</v>
      </c>
      <c r="U21">
        <v>3753.2870485621902</v>
      </c>
    </row>
    <row r="22" spans="1:21" x14ac:dyDescent="0.25">
      <c r="A22" t="s">
        <v>36</v>
      </c>
      <c r="B22" t="s">
        <v>16</v>
      </c>
      <c r="D22" t="s">
        <v>17</v>
      </c>
      <c r="E22" t="s">
        <v>18</v>
      </c>
      <c r="F22">
        <v>5073.2631439248999</v>
      </c>
      <c r="G22">
        <v>4768.4888270685096</v>
      </c>
      <c r="H22">
        <v>4205.9800964971701</v>
      </c>
      <c r="I22">
        <v>4191.5882410939803</v>
      </c>
      <c r="J22">
        <v>4160.8218836548403</v>
      </c>
      <c r="K22">
        <v>4185.5790532951296</v>
      </c>
      <c r="L22">
        <v>4035.4350407110501</v>
      </c>
      <c r="M22">
        <v>3947.63626976453</v>
      </c>
      <c r="N22">
        <v>3926.1276830737002</v>
      </c>
      <c r="O22">
        <v>3904.63447906907</v>
      </c>
      <c r="P22">
        <v>3823.6315492592098</v>
      </c>
      <c r="Q22">
        <v>3840.5436546641599</v>
      </c>
      <c r="R22">
        <v>3855.9900391372098</v>
      </c>
      <c r="S22">
        <v>3923.4889777785902</v>
      </c>
      <c r="T22">
        <v>3844.6920662693601</v>
      </c>
      <c r="U22">
        <v>3794.31630686575</v>
      </c>
    </row>
    <row r="24" spans="1:21" x14ac:dyDescent="0.25">
      <c r="A24" t="s">
        <v>15</v>
      </c>
      <c r="B24" t="s">
        <v>16</v>
      </c>
      <c r="D24" t="s">
        <v>17</v>
      </c>
      <c r="E24" t="s">
        <v>44</v>
      </c>
      <c r="F24">
        <f>F4/1000</f>
        <v>4.2496339933938101</v>
      </c>
      <c r="G24">
        <f t="shared" ref="G24:U24" si="0">G4/1000</f>
        <v>3.7530736604585098</v>
      </c>
      <c r="H24">
        <f t="shared" si="0"/>
        <v>3.6732541453721002</v>
      </c>
      <c r="I24">
        <f t="shared" si="0"/>
        <v>3.6702211846084603</v>
      </c>
      <c r="J24">
        <f t="shared" si="0"/>
        <v>3.66129628544993</v>
      </c>
      <c r="K24">
        <f t="shared" si="0"/>
        <v>3.64056402333786</v>
      </c>
      <c r="L24">
        <f t="shared" si="0"/>
        <v>3.5495228462748298</v>
      </c>
      <c r="M24">
        <f t="shared" si="0"/>
        <v>3.5638602477099099</v>
      </c>
      <c r="N24">
        <f t="shared" si="0"/>
        <v>3.5333877934704501</v>
      </c>
      <c r="O24">
        <f t="shared" si="0"/>
        <v>3.4910546892182399</v>
      </c>
      <c r="P24">
        <f t="shared" si="0"/>
        <v>3.4683449964770396</v>
      </c>
      <c r="Q24">
        <f t="shared" si="0"/>
        <v>3.46400970162389</v>
      </c>
      <c r="R24">
        <f t="shared" si="0"/>
        <v>3.4733233516717301</v>
      </c>
      <c r="S24">
        <f t="shared" si="0"/>
        <v>3.4799765763996704</v>
      </c>
      <c r="T24">
        <f t="shared" si="0"/>
        <v>3.4305685426939299</v>
      </c>
      <c r="U24">
        <f t="shared" si="0"/>
        <v>3.4831340366179604</v>
      </c>
    </row>
    <row r="25" spans="1:21" x14ac:dyDescent="0.25">
      <c r="A25" t="s">
        <v>19</v>
      </c>
      <c r="B25" t="s">
        <v>16</v>
      </c>
      <c r="D25" t="s">
        <v>17</v>
      </c>
      <c r="E25" t="s">
        <v>44</v>
      </c>
      <c r="F25">
        <f t="shared" ref="F25:U42" si="1">F5/1000</f>
        <v>4.0800532865186598</v>
      </c>
      <c r="G25">
        <f t="shared" si="1"/>
        <v>3.61577855720226</v>
      </c>
      <c r="H25">
        <f t="shared" si="1"/>
        <v>3.6617760041338503</v>
      </c>
      <c r="I25">
        <f t="shared" si="1"/>
        <v>3.7818153919774802</v>
      </c>
      <c r="J25">
        <f t="shared" si="1"/>
        <v>3.7123506039697398</v>
      </c>
      <c r="K25">
        <f t="shared" si="1"/>
        <v>3.7265537663451203</v>
      </c>
      <c r="L25">
        <f t="shared" si="1"/>
        <v>3.69845890817819</v>
      </c>
      <c r="M25">
        <f t="shared" si="1"/>
        <v>3.7012760403553204</v>
      </c>
      <c r="N25">
        <f t="shared" si="1"/>
        <v>3.62388880213391</v>
      </c>
      <c r="O25">
        <f t="shared" si="1"/>
        <v>3.5866737526122603</v>
      </c>
      <c r="P25">
        <f t="shared" si="1"/>
        <v>3.5812778858794498</v>
      </c>
      <c r="Q25">
        <f t="shared" si="1"/>
        <v>3.5892694067407303</v>
      </c>
      <c r="R25">
        <f t="shared" si="1"/>
        <v>3.6262785725784004</v>
      </c>
      <c r="S25">
        <f t="shared" si="1"/>
        <v>3.5964428697470696</v>
      </c>
      <c r="T25">
        <f t="shared" si="1"/>
        <v>3.57899669113303</v>
      </c>
      <c r="U25">
        <f t="shared" si="1"/>
        <v>3.6174922683835997</v>
      </c>
    </row>
    <row r="26" spans="1:21" x14ac:dyDescent="0.25">
      <c r="A26" t="s">
        <v>20</v>
      </c>
      <c r="B26" t="s">
        <v>16</v>
      </c>
      <c r="D26" t="s">
        <v>17</v>
      </c>
      <c r="E26" t="s">
        <v>44</v>
      </c>
      <c r="F26">
        <f t="shared" si="1"/>
        <v>4.0775120225319803</v>
      </c>
      <c r="G26">
        <f t="shared" si="1"/>
        <v>3.7271691315051898</v>
      </c>
      <c r="H26">
        <f t="shared" si="1"/>
        <v>3.69477415788691</v>
      </c>
      <c r="I26">
        <f t="shared" si="1"/>
        <v>3.6862826262647799</v>
      </c>
      <c r="J26">
        <f t="shared" si="1"/>
        <v>3.7283219596380701</v>
      </c>
      <c r="K26">
        <f t="shared" si="1"/>
        <v>3.7253090967618201</v>
      </c>
      <c r="L26">
        <f t="shared" si="1"/>
        <v>3.71231718695803</v>
      </c>
      <c r="M26">
        <f t="shared" si="1"/>
        <v>3.71379738357642</v>
      </c>
      <c r="N26">
        <f t="shared" si="1"/>
        <v>3.7309541723622601</v>
      </c>
      <c r="O26">
        <f t="shared" si="1"/>
        <v>3.73939004935542</v>
      </c>
      <c r="P26">
        <f t="shared" si="1"/>
        <v>3.7155241551076199</v>
      </c>
      <c r="Q26">
        <f t="shared" si="1"/>
        <v>3.7043029223769999</v>
      </c>
      <c r="R26">
        <f t="shared" si="1"/>
        <v>3.6873898625133901</v>
      </c>
      <c r="S26">
        <f t="shared" si="1"/>
        <v>3.6830505473447701</v>
      </c>
      <c r="T26">
        <f t="shared" si="1"/>
        <v>3.5938735762428302</v>
      </c>
      <c r="U26">
        <f t="shared" si="1"/>
        <v>3.6849647921780804</v>
      </c>
    </row>
    <row r="27" spans="1:21" x14ac:dyDescent="0.25">
      <c r="A27" t="s">
        <v>21</v>
      </c>
      <c r="B27" t="s">
        <v>16</v>
      </c>
      <c r="D27" t="s">
        <v>17</v>
      </c>
      <c r="E27" t="s">
        <v>44</v>
      </c>
      <c r="F27" s="36"/>
      <c r="G27">
        <f t="shared" si="1"/>
        <v>3.4980710790745402</v>
      </c>
      <c r="H27">
        <f t="shared" si="1"/>
        <v>3.6114030300625202</v>
      </c>
      <c r="I27">
        <f t="shared" si="1"/>
        <v>3.68569542087875</v>
      </c>
      <c r="J27">
        <f t="shared" si="1"/>
        <v>3.6550665470844002</v>
      </c>
      <c r="K27">
        <f t="shared" si="1"/>
        <v>3.6764243096992901</v>
      </c>
      <c r="L27">
        <f t="shared" si="1"/>
        <v>3.80066500389096</v>
      </c>
      <c r="M27">
        <f t="shared" si="1"/>
        <v>3.7944764583233002</v>
      </c>
      <c r="N27">
        <f t="shared" si="1"/>
        <v>3.6478030424919696</v>
      </c>
      <c r="O27">
        <f t="shared" si="1"/>
        <v>3.66146720631277</v>
      </c>
      <c r="P27">
        <f t="shared" si="1"/>
        <v>3.6609262590728999</v>
      </c>
      <c r="Q27">
        <f t="shared" si="1"/>
        <v>3.8001870321905598</v>
      </c>
      <c r="R27">
        <f t="shared" si="1"/>
        <v>3.7540599082238999</v>
      </c>
      <c r="S27">
        <f t="shared" si="1"/>
        <v>3.8854927666926202</v>
      </c>
      <c r="T27">
        <f t="shared" si="1"/>
        <v>3.7895341813440599</v>
      </c>
      <c r="U27">
        <f t="shared" si="1"/>
        <v>3.8017473582600201</v>
      </c>
    </row>
    <row r="28" spans="1:21" x14ac:dyDescent="0.25">
      <c r="A28" t="s">
        <v>22</v>
      </c>
      <c r="B28" t="s">
        <v>16</v>
      </c>
      <c r="D28" t="s">
        <v>17</v>
      </c>
      <c r="E28" t="s">
        <v>44</v>
      </c>
      <c r="F28">
        <f t="shared" si="1"/>
        <v>4.21391431045679</v>
      </c>
      <c r="G28">
        <f t="shared" si="1"/>
        <v>3.4131725834850499</v>
      </c>
      <c r="H28">
        <f t="shared" si="1"/>
        <v>3.72007947026907</v>
      </c>
      <c r="I28">
        <f t="shared" si="1"/>
        <v>3.7538093403107</v>
      </c>
      <c r="J28">
        <f t="shared" si="1"/>
        <v>3.5760807611292598</v>
      </c>
      <c r="K28">
        <f t="shared" si="1"/>
        <v>3.6358444299563297</v>
      </c>
      <c r="L28">
        <f t="shared" si="1"/>
        <v>3.5718108557276702</v>
      </c>
      <c r="M28">
        <f t="shared" si="1"/>
        <v>3.67528780341814</v>
      </c>
      <c r="N28">
        <f t="shared" si="1"/>
        <v>3.6195106458069799</v>
      </c>
      <c r="O28">
        <f t="shared" si="1"/>
        <v>3.5165008046659398</v>
      </c>
      <c r="P28">
        <f t="shared" si="1"/>
        <v>3.5577430291010099</v>
      </c>
      <c r="Q28">
        <f t="shared" si="1"/>
        <v>3.49572051547388</v>
      </c>
      <c r="R28">
        <f t="shared" si="1"/>
        <v>3.5530043683085801</v>
      </c>
      <c r="S28">
        <f t="shared" si="1"/>
        <v>3.56020623490432</v>
      </c>
      <c r="T28">
        <f t="shared" si="1"/>
        <v>3.4893164809112598</v>
      </c>
      <c r="U28">
        <f t="shared" si="1"/>
        <v>3.5274047531211998</v>
      </c>
    </row>
    <row r="29" spans="1:21" x14ac:dyDescent="0.25">
      <c r="A29" t="s">
        <v>23</v>
      </c>
      <c r="B29" t="s">
        <v>16</v>
      </c>
      <c r="D29" t="s">
        <v>17</v>
      </c>
      <c r="E29" t="s">
        <v>44</v>
      </c>
      <c r="F29">
        <f t="shared" si="1"/>
        <v>4.3838703285308904</v>
      </c>
      <c r="G29">
        <f t="shared" si="1"/>
        <v>3.8850746482238101</v>
      </c>
      <c r="H29">
        <f t="shared" si="1"/>
        <v>3.9097987571588102</v>
      </c>
      <c r="I29">
        <f t="shared" si="1"/>
        <v>3.8747686032000401</v>
      </c>
      <c r="J29">
        <f t="shared" si="1"/>
        <v>3.8160279562648003</v>
      </c>
      <c r="K29">
        <f t="shared" si="1"/>
        <v>3.9023455325604499</v>
      </c>
      <c r="L29">
        <f t="shared" si="1"/>
        <v>3.8144177883530701</v>
      </c>
      <c r="M29">
        <f t="shared" si="1"/>
        <v>3.7045878785153801</v>
      </c>
      <c r="N29">
        <f t="shared" si="1"/>
        <v>3.7599324860068202</v>
      </c>
      <c r="O29">
        <f t="shared" si="1"/>
        <v>3.7576448532703299</v>
      </c>
      <c r="P29">
        <f t="shared" si="1"/>
        <v>3.7533736964005797</v>
      </c>
      <c r="Q29">
        <f t="shared" si="1"/>
        <v>3.7818919570845</v>
      </c>
      <c r="R29">
        <f t="shared" si="1"/>
        <v>3.7277261452959802</v>
      </c>
      <c r="S29">
        <f t="shared" si="1"/>
        <v>3.74650242368363</v>
      </c>
      <c r="T29">
        <f t="shared" si="1"/>
        <v>3.6903107552213901</v>
      </c>
      <c r="U29">
        <f t="shared" si="1"/>
        <v>3.7107674881723103</v>
      </c>
    </row>
    <row r="30" spans="1:21" x14ac:dyDescent="0.25">
      <c r="A30" t="s">
        <v>24</v>
      </c>
      <c r="B30" t="s">
        <v>16</v>
      </c>
      <c r="D30" t="s">
        <v>17</v>
      </c>
      <c r="E30" t="s">
        <v>44</v>
      </c>
      <c r="F30">
        <f t="shared" si="1"/>
        <v>4.47554614705186</v>
      </c>
      <c r="G30">
        <f t="shared" si="1"/>
        <v>3.3585051763184701</v>
      </c>
      <c r="H30">
        <f t="shared" si="1"/>
        <v>3.60292892158227</v>
      </c>
      <c r="I30">
        <f t="shared" si="1"/>
        <v>3.62550413572168</v>
      </c>
      <c r="J30">
        <f t="shared" si="1"/>
        <v>3.4624494526945799</v>
      </c>
      <c r="K30">
        <f t="shared" si="1"/>
        <v>3.5177370422301699</v>
      </c>
      <c r="L30">
        <f t="shared" si="1"/>
        <v>3.6736354301851701</v>
      </c>
      <c r="M30">
        <f t="shared" si="1"/>
        <v>3.6522411218858801</v>
      </c>
      <c r="N30">
        <f t="shared" si="1"/>
        <v>3.61486902941878</v>
      </c>
      <c r="O30">
        <f t="shared" si="1"/>
        <v>3.6280185437915802</v>
      </c>
      <c r="P30">
        <f t="shared" si="1"/>
        <v>3.65086646958104</v>
      </c>
      <c r="Q30">
        <f t="shared" si="1"/>
        <v>3.6870837624636703</v>
      </c>
      <c r="R30">
        <f t="shared" si="1"/>
        <v>3.7072768193156098</v>
      </c>
      <c r="S30">
        <f t="shared" si="1"/>
        <v>3.8243463546513099</v>
      </c>
      <c r="T30">
        <f t="shared" si="1"/>
        <v>3.6736652799618099</v>
      </c>
      <c r="U30">
        <f t="shared" si="1"/>
        <v>3.6865953381355197</v>
      </c>
    </row>
    <row r="31" spans="1:21" x14ac:dyDescent="0.25">
      <c r="A31" t="s">
        <v>25</v>
      </c>
      <c r="B31" t="s">
        <v>16</v>
      </c>
      <c r="D31" t="s">
        <v>17</v>
      </c>
      <c r="E31" t="s">
        <v>44</v>
      </c>
      <c r="F31">
        <f t="shared" si="1"/>
        <v>4.88865205267766</v>
      </c>
      <c r="G31">
        <f t="shared" si="1"/>
        <v>3.9464363456553802</v>
      </c>
      <c r="H31">
        <f t="shared" si="1"/>
        <v>3.9016072646765503</v>
      </c>
      <c r="I31">
        <f t="shared" si="1"/>
        <v>3.91626062399351</v>
      </c>
      <c r="J31">
        <f t="shared" si="1"/>
        <v>3.9295674705330899</v>
      </c>
      <c r="K31">
        <f t="shared" si="1"/>
        <v>3.9057792073159199</v>
      </c>
      <c r="L31">
        <f t="shared" si="1"/>
        <v>3.8502044682078997</v>
      </c>
      <c r="M31">
        <f t="shared" si="1"/>
        <v>3.8449482754956099</v>
      </c>
      <c r="N31">
        <f t="shared" si="1"/>
        <v>3.7804818090198102</v>
      </c>
      <c r="O31">
        <f t="shared" si="1"/>
        <v>3.8760396826475501</v>
      </c>
      <c r="P31">
        <f t="shared" si="1"/>
        <v>3.8468181617417501</v>
      </c>
      <c r="Q31">
        <f t="shared" si="1"/>
        <v>3.9948898509678101</v>
      </c>
      <c r="R31">
        <f t="shared" si="1"/>
        <v>3.9942875940984099</v>
      </c>
      <c r="S31">
        <f t="shared" si="1"/>
        <v>3.9144229637816101</v>
      </c>
      <c r="T31">
        <f t="shared" si="1"/>
        <v>3.8735048506193004</v>
      </c>
      <c r="U31">
        <f t="shared" si="1"/>
        <v>3.8703723292938297</v>
      </c>
    </row>
    <row r="32" spans="1:21" x14ac:dyDescent="0.25">
      <c r="A32" t="s">
        <v>26</v>
      </c>
      <c r="B32" t="s">
        <v>16</v>
      </c>
      <c r="D32" t="s">
        <v>17</v>
      </c>
      <c r="E32" t="s">
        <v>44</v>
      </c>
      <c r="F32">
        <f t="shared" si="1"/>
        <v>3.6491582617573397</v>
      </c>
      <c r="G32">
        <f t="shared" si="1"/>
        <v>3.6636436783470399</v>
      </c>
      <c r="H32">
        <f t="shared" si="1"/>
        <v>3.7397937505630696</v>
      </c>
      <c r="I32">
        <f t="shared" si="1"/>
        <v>3.7352391456843401</v>
      </c>
      <c r="J32">
        <f t="shared" si="1"/>
        <v>3.76165891661925</v>
      </c>
      <c r="K32">
        <f t="shared" si="1"/>
        <v>3.7912397734906498</v>
      </c>
      <c r="L32">
        <f t="shared" si="1"/>
        <v>3.8110502814114797</v>
      </c>
      <c r="M32">
        <f t="shared" si="1"/>
        <v>3.8517016361760703</v>
      </c>
      <c r="N32">
        <f t="shared" si="1"/>
        <v>3.77853483638614</v>
      </c>
      <c r="O32">
        <f t="shared" si="1"/>
        <v>3.8501045288055504</v>
      </c>
      <c r="P32">
        <f t="shared" si="1"/>
        <v>3.89959717180996</v>
      </c>
      <c r="Q32">
        <f t="shared" si="1"/>
        <v>3.8889095420319801</v>
      </c>
      <c r="R32">
        <f t="shared" si="1"/>
        <v>3.9029275401456798</v>
      </c>
      <c r="S32">
        <f t="shared" si="1"/>
        <v>3.9162795748148</v>
      </c>
      <c r="T32">
        <f t="shared" si="1"/>
        <v>3.91626166539272</v>
      </c>
      <c r="U32">
        <f t="shared" si="1"/>
        <v>3.8645085473920799</v>
      </c>
    </row>
    <row r="33" spans="1:21" x14ac:dyDescent="0.25">
      <c r="A33" t="s">
        <v>27</v>
      </c>
      <c r="B33" t="s">
        <v>16</v>
      </c>
      <c r="D33" t="s">
        <v>17</v>
      </c>
      <c r="E33" t="s">
        <v>44</v>
      </c>
      <c r="F33">
        <f t="shared" si="1"/>
        <v>3.7709820055895</v>
      </c>
      <c r="G33">
        <f t="shared" si="1"/>
        <v>3.45574955439006</v>
      </c>
      <c r="H33">
        <f t="shared" si="1"/>
        <v>3.7014492070669798</v>
      </c>
      <c r="I33">
        <f t="shared" si="1"/>
        <v>3.6437115566409997</v>
      </c>
      <c r="J33">
        <f t="shared" si="1"/>
        <v>3.6560340227727504</v>
      </c>
      <c r="K33">
        <f t="shared" si="1"/>
        <v>3.68312116075534</v>
      </c>
      <c r="L33">
        <f t="shared" si="1"/>
        <v>3.7084703138068598</v>
      </c>
      <c r="M33">
        <f t="shared" si="1"/>
        <v>3.75573886752318</v>
      </c>
      <c r="N33">
        <f t="shared" si="1"/>
        <v>3.7426345392737699</v>
      </c>
      <c r="O33">
        <f t="shared" si="1"/>
        <v>3.7507941892693899</v>
      </c>
      <c r="P33">
        <f t="shared" si="1"/>
        <v>3.7699402480061899</v>
      </c>
      <c r="Q33">
        <f t="shared" si="1"/>
        <v>3.7622689023072997</v>
      </c>
      <c r="R33">
        <f t="shared" si="1"/>
        <v>3.7388436387087998</v>
      </c>
      <c r="S33">
        <f t="shared" si="1"/>
        <v>3.7543113146096196</v>
      </c>
      <c r="T33">
        <f t="shared" si="1"/>
        <v>3.77247997717468</v>
      </c>
      <c r="U33">
        <f t="shared" si="1"/>
        <v>3.7524719272918099</v>
      </c>
    </row>
    <row r="34" spans="1:21" x14ac:dyDescent="0.25">
      <c r="A34" t="s">
        <v>28</v>
      </c>
      <c r="B34" t="s">
        <v>16</v>
      </c>
      <c r="D34" t="s">
        <v>17</v>
      </c>
      <c r="E34" t="s">
        <v>44</v>
      </c>
      <c r="F34">
        <f t="shared" si="1"/>
        <v>3.90729561655623</v>
      </c>
      <c r="G34">
        <f t="shared" si="1"/>
        <v>3.14473808149934</v>
      </c>
      <c r="H34">
        <f t="shared" si="1"/>
        <v>3.0445171918048199</v>
      </c>
      <c r="I34">
        <f t="shared" si="1"/>
        <v>3.05376481331662</v>
      </c>
      <c r="J34">
        <f t="shared" si="1"/>
        <v>2.8778767912382901</v>
      </c>
      <c r="K34">
        <f t="shared" si="1"/>
        <v>2.9079559032357203</v>
      </c>
      <c r="L34">
        <f t="shared" si="1"/>
        <v>2.93004159048354</v>
      </c>
      <c r="M34">
        <f t="shared" si="1"/>
        <v>3.13043020119057</v>
      </c>
      <c r="N34">
        <f t="shared" si="1"/>
        <v>3.1190532721181699</v>
      </c>
      <c r="O34">
        <f t="shared" si="1"/>
        <v>3.0685983137379798</v>
      </c>
      <c r="P34">
        <f t="shared" si="1"/>
        <v>3.0574274903456198</v>
      </c>
      <c r="Q34">
        <f t="shared" si="1"/>
        <v>3.0992354330174399</v>
      </c>
      <c r="R34">
        <f t="shared" si="1"/>
        <v>3.0577209303529598</v>
      </c>
      <c r="S34">
        <f t="shared" si="1"/>
        <v>3.08578070492768</v>
      </c>
      <c r="T34">
        <f t="shared" si="1"/>
        <v>3.0583103909118599</v>
      </c>
      <c r="U34">
        <f t="shared" si="1"/>
        <v>3.0399635961196201</v>
      </c>
    </row>
    <row r="35" spans="1:21" x14ac:dyDescent="0.25">
      <c r="A35" t="s">
        <v>29</v>
      </c>
      <c r="B35" t="s">
        <v>16</v>
      </c>
      <c r="D35" t="s">
        <v>17</v>
      </c>
      <c r="E35" t="s">
        <v>44</v>
      </c>
      <c r="F35">
        <f t="shared" si="1"/>
        <v>3.9319457844446002</v>
      </c>
      <c r="G35">
        <f t="shared" si="1"/>
        <v>3.61637432502163</v>
      </c>
      <c r="H35">
        <f t="shared" si="1"/>
        <v>3.6003234567973399</v>
      </c>
      <c r="I35">
        <f t="shared" si="1"/>
        <v>3.5601408386895002</v>
      </c>
      <c r="J35">
        <f t="shared" si="1"/>
        <v>3.6172118654341898</v>
      </c>
      <c r="K35">
        <f t="shared" si="1"/>
        <v>3.62615111636444</v>
      </c>
      <c r="L35">
        <f t="shared" si="1"/>
        <v>3.66151837534278</v>
      </c>
      <c r="M35">
        <f t="shared" si="1"/>
        <v>3.6767739778153699</v>
      </c>
      <c r="N35">
        <f t="shared" si="1"/>
        <v>3.63335480228268</v>
      </c>
      <c r="O35">
        <f t="shared" si="1"/>
        <v>3.7016060354645601</v>
      </c>
      <c r="P35">
        <f t="shared" si="1"/>
        <v>3.6567913977482198</v>
      </c>
      <c r="Q35">
        <f t="shared" si="1"/>
        <v>3.6083743533072403</v>
      </c>
      <c r="R35">
        <f t="shared" si="1"/>
        <v>3.5312145111194302</v>
      </c>
      <c r="S35">
        <f t="shared" si="1"/>
        <v>3.3502724507381099</v>
      </c>
      <c r="T35">
        <f t="shared" si="1"/>
        <v>3.2286679192597498</v>
      </c>
      <c r="U35">
        <f t="shared" si="1"/>
        <v>3.4736383873293599</v>
      </c>
    </row>
    <row r="36" spans="1:21" x14ac:dyDescent="0.25">
      <c r="A36" t="s">
        <v>30</v>
      </c>
      <c r="B36" t="s">
        <v>16</v>
      </c>
      <c r="D36" t="s">
        <v>17</v>
      </c>
      <c r="E36" t="s">
        <v>44</v>
      </c>
      <c r="F36">
        <f t="shared" si="1"/>
        <v>3.8728062799993901</v>
      </c>
      <c r="G36">
        <f t="shared" si="1"/>
        <v>3.86591338593791</v>
      </c>
      <c r="H36">
        <f t="shared" si="1"/>
        <v>3.5145519370748799</v>
      </c>
      <c r="I36">
        <f t="shared" si="1"/>
        <v>3.5547226118394399</v>
      </c>
      <c r="J36">
        <f t="shared" si="1"/>
        <v>3.5421375672914599</v>
      </c>
      <c r="K36">
        <f t="shared" si="1"/>
        <v>3.4830702661968798</v>
      </c>
      <c r="L36">
        <f t="shared" si="1"/>
        <v>3.4667985102968202</v>
      </c>
      <c r="M36">
        <f t="shared" si="1"/>
        <v>3.4633533362003202</v>
      </c>
      <c r="N36">
        <f t="shared" si="1"/>
        <v>3.4416187744817299</v>
      </c>
      <c r="O36">
        <f t="shared" si="1"/>
        <v>3.4536512625348701</v>
      </c>
      <c r="P36">
        <f t="shared" si="1"/>
        <v>3.4779611675423396</v>
      </c>
      <c r="Q36">
        <f t="shared" si="1"/>
        <v>3.5178284645389697</v>
      </c>
      <c r="R36">
        <f t="shared" si="1"/>
        <v>3.5209975667459896</v>
      </c>
      <c r="S36">
        <f t="shared" si="1"/>
        <v>3.5183680278657596</v>
      </c>
      <c r="T36">
        <f t="shared" si="1"/>
        <v>3.4820903563283401</v>
      </c>
      <c r="U36">
        <f t="shared" si="1"/>
        <v>3.4338116130908602</v>
      </c>
    </row>
    <row r="37" spans="1:21" x14ac:dyDescent="0.25">
      <c r="A37" t="s">
        <v>31</v>
      </c>
      <c r="B37" t="s">
        <v>16</v>
      </c>
      <c r="D37" t="s">
        <v>17</v>
      </c>
      <c r="E37" t="s">
        <v>44</v>
      </c>
      <c r="G37">
        <f t="shared" si="1"/>
        <v>3.4147660206498398</v>
      </c>
      <c r="H37">
        <f t="shared" si="1"/>
        <v>3.44584694334615</v>
      </c>
      <c r="I37">
        <f t="shared" si="1"/>
        <v>3.4481568141204697</v>
      </c>
      <c r="J37">
        <f t="shared" si="1"/>
        <v>3.5329468483301296</v>
      </c>
      <c r="K37">
        <f t="shared" si="1"/>
        <v>3.4751921757812103</v>
      </c>
      <c r="L37">
        <f t="shared" si="1"/>
        <v>3.4626976859715199</v>
      </c>
      <c r="M37">
        <f t="shared" si="1"/>
        <v>3.4580968730734298</v>
      </c>
      <c r="N37">
        <f t="shared" si="1"/>
        <v>3.42363176767729</v>
      </c>
      <c r="O37">
        <f t="shared" si="1"/>
        <v>3.5106181136597101</v>
      </c>
      <c r="P37">
        <f t="shared" si="1"/>
        <v>3.5081980592118298</v>
      </c>
      <c r="Q37">
        <f t="shared" si="1"/>
        <v>3.5067423071780599</v>
      </c>
      <c r="R37">
        <f t="shared" si="1"/>
        <v>3.5826279753791699</v>
      </c>
      <c r="S37">
        <f t="shared" si="1"/>
        <v>3.6542856414162204</v>
      </c>
      <c r="T37">
        <f t="shared" si="1"/>
        <v>3.6459500257933999</v>
      </c>
      <c r="U37">
        <f t="shared" si="1"/>
        <v>3.6196078874530797</v>
      </c>
    </row>
    <row r="38" spans="1:21" x14ac:dyDescent="0.25">
      <c r="A38" t="s">
        <v>32</v>
      </c>
      <c r="B38" t="s">
        <v>16</v>
      </c>
      <c r="D38" t="s">
        <v>17</v>
      </c>
      <c r="E38" t="s">
        <v>44</v>
      </c>
      <c r="F38">
        <f t="shared" si="1"/>
        <v>5.5148081697186502</v>
      </c>
      <c r="G38">
        <f t="shared" si="1"/>
        <v>3.9481971278279597</v>
      </c>
      <c r="H38">
        <f t="shared" si="1"/>
        <v>3.5109140079632697</v>
      </c>
      <c r="I38">
        <f t="shared" si="1"/>
        <v>3.5647750818179902</v>
      </c>
      <c r="J38">
        <f t="shared" si="1"/>
        <v>3.6635827826568703</v>
      </c>
      <c r="K38">
        <f t="shared" si="1"/>
        <v>3.6388012667562499</v>
      </c>
      <c r="L38">
        <f t="shared" si="1"/>
        <v>3.6151750392745496</v>
      </c>
      <c r="M38">
        <f t="shared" si="1"/>
        <v>3.6056939485926001</v>
      </c>
      <c r="N38">
        <f t="shared" si="1"/>
        <v>3.8251358527220098</v>
      </c>
      <c r="O38">
        <f t="shared" si="1"/>
        <v>3.7311320048465602</v>
      </c>
      <c r="P38">
        <f t="shared" si="1"/>
        <v>3.6881004470430199</v>
      </c>
      <c r="Q38">
        <f t="shared" si="1"/>
        <v>3.7483654604228098</v>
      </c>
      <c r="R38">
        <f t="shared" si="1"/>
        <v>3.9475775979468097</v>
      </c>
      <c r="S38">
        <f t="shared" si="1"/>
        <v>3.7905604990863297</v>
      </c>
      <c r="T38">
        <f t="shared" si="1"/>
        <v>3.69376667497863</v>
      </c>
      <c r="U38">
        <f t="shared" si="1"/>
        <v>3.7503339052041902</v>
      </c>
    </row>
    <row r="39" spans="1:21" x14ac:dyDescent="0.25">
      <c r="A39" t="s">
        <v>33</v>
      </c>
      <c r="B39" t="s">
        <v>16</v>
      </c>
      <c r="D39" t="s">
        <v>17</v>
      </c>
      <c r="E39" t="s">
        <v>44</v>
      </c>
      <c r="F39">
        <f t="shared" si="1"/>
        <v>3.7711158296796303</v>
      </c>
      <c r="G39">
        <f t="shared" si="1"/>
        <v>3.61621208355669</v>
      </c>
      <c r="H39">
        <f t="shared" si="1"/>
        <v>3.5803414283655601</v>
      </c>
      <c r="I39">
        <f t="shared" si="1"/>
        <v>3.53372515827831</v>
      </c>
      <c r="J39">
        <f t="shared" si="1"/>
        <v>3.5946545558613998</v>
      </c>
      <c r="K39">
        <f t="shared" si="1"/>
        <v>3.5964003547752199</v>
      </c>
      <c r="L39">
        <f t="shared" si="1"/>
        <v>3.5546185733443898</v>
      </c>
      <c r="M39">
        <f t="shared" si="1"/>
        <v>3.5329129910967101</v>
      </c>
      <c r="N39">
        <f t="shared" si="1"/>
        <v>3.54534272142131</v>
      </c>
      <c r="O39">
        <f t="shared" si="1"/>
        <v>3.6087973998960901</v>
      </c>
      <c r="P39">
        <f t="shared" si="1"/>
        <v>3.5624459488374098</v>
      </c>
      <c r="Q39">
        <f t="shared" si="1"/>
        <v>3.61366837000728</v>
      </c>
      <c r="R39">
        <f t="shared" si="1"/>
        <v>3.5686894998110104</v>
      </c>
      <c r="S39">
        <f t="shared" si="1"/>
        <v>3.67832782240303</v>
      </c>
      <c r="T39">
        <f t="shared" si="1"/>
        <v>3.0268167761138201</v>
      </c>
      <c r="U39">
        <f t="shared" si="1"/>
        <v>3.6000045634244899</v>
      </c>
    </row>
    <row r="40" spans="1:21" x14ac:dyDescent="0.25">
      <c r="A40" t="s">
        <v>34</v>
      </c>
      <c r="B40" t="s">
        <v>16</v>
      </c>
      <c r="D40" t="s">
        <v>17</v>
      </c>
      <c r="E40" t="s">
        <v>44</v>
      </c>
      <c r="G40">
        <f t="shared" si="1"/>
        <v>3.2897909428043799</v>
      </c>
      <c r="H40">
        <f t="shared" si="1"/>
        <v>3.2838475788688903</v>
      </c>
      <c r="I40">
        <f t="shared" si="1"/>
        <v>3.2603703106018203</v>
      </c>
      <c r="J40">
        <f t="shared" si="1"/>
        <v>3.2649969456770398</v>
      </c>
      <c r="K40">
        <f t="shared" si="1"/>
        <v>3.2949132186371597</v>
      </c>
      <c r="L40">
        <f t="shared" si="1"/>
        <v>3.2870848434076501</v>
      </c>
      <c r="M40">
        <f t="shared" si="1"/>
        <v>3.2507026118206501</v>
      </c>
      <c r="N40">
        <f t="shared" si="1"/>
        <v>3.2468800713516299</v>
      </c>
      <c r="O40">
        <f t="shared" si="1"/>
        <v>3.2286234092439501</v>
      </c>
      <c r="P40">
        <f t="shared" si="1"/>
        <v>3.2994706819741899</v>
      </c>
      <c r="Q40">
        <f t="shared" si="1"/>
        <v>3.3016852531640701</v>
      </c>
      <c r="R40">
        <f t="shared" si="1"/>
        <v>3.3011166239064802</v>
      </c>
      <c r="S40">
        <f t="shared" ref="G40:U42" si="2">S20/1000</f>
        <v>3.2967527950010997</v>
      </c>
      <c r="T40">
        <f t="shared" si="2"/>
        <v>3.2957998858040902</v>
      </c>
      <c r="U40">
        <f t="shared" si="2"/>
        <v>3.3330807495071397</v>
      </c>
    </row>
    <row r="41" spans="1:21" x14ac:dyDescent="0.25">
      <c r="A41" t="s">
        <v>35</v>
      </c>
      <c r="B41" t="s">
        <v>16</v>
      </c>
      <c r="D41" t="s">
        <v>17</v>
      </c>
      <c r="E41" t="s">
        <v>44</v>
      </c>
      <c r="F41">
        <f t="shared" si="1"/>
        <v>4.8025818226352603</v>
      </c>
      <c r="G41">
        <f t="shared" si="2"/>
        <v>4.2664304823855197</v>
      </c>
      <c r="H41">
        <f t="shared" si="2"/>
        <v>4.0231248507503503</v>
      </c>
      <c r="I41">
        <f t="shared" si="2"/>
        <v>4.0192915080866998</v>
      </c>
      <c r="J41">
        <f t="shared" si="2"/>
        <v>4.1094956023092601</v>
      </c>
      <c r="K41">
        <f t="shared" si="2"/>
        <v>4.0065519830346199</v>
      </c>
      <c r="L41">
        <f t="shared" si="2"/>
        <v>3.8025301368994202</v>
      </c>
      <c r="M41">
        <f t="shared" si="2"/>
        <v>3.81129510843081</v>
      </c>
      <c r="N41">
        <f t="shared" si="2"/>
        <v>3.9104288630838502</v>
      </c>
      <c r="O41">
        <f t="shared" si="2"/>
        <v>3.93276231520414</v>
      </c>
      <c r="P41">
        <f t="shared" si="2"/>
        <v>3.7191736456391</v>
      </c>
      <c r="Q41">
        <f t="shared" si="2"/>
        <v>3.7073489505595498</v>
      </c>
      <c r="R41">
        <f t="shared" si="2"/>
        <v>3.7097473411196003</v>
      </c>
      <c r="S41">
        <f t="shared" si="2"/>
        <v>3.7147438339977796</v>
      </c>
      <c r="T41">
        <f t="shared" si="2"/>
        <v>3.7807337924695399</v>
      </c>
      <c r="U41">
        <f t="shared" si="2"/>
        <v>3.7532870485621901</v>
      </c>
    </row>
    <row r="42" spans="1:21" x14ac:dyDescent="0.25">
      <c r="A42" t="s">
        <v>36</v>
      </c>
      <c r="B42" t="s">
        <v>16</v>
      </c>
      <c r="D42" t="s">
        <v>17</v>
      </c>
      <c r="E42" t="s">
        <v>44</v>
      </c>
      <c r="F42">
        <f t="shared" si="1"/>
        <v>5.0732631439248994</v>
      </c>
      <c r="G42">
        <f t="shared" si="2"/>
        <v>4.7684888270685093</v>
      </c>
      <c r="H42">
        <f t="shared" si="2"/>
        <v>4.2059800964971696</v>
      </c>
      <c r="I42">
        <f t="shared" si="2"/>
        <v>4.1915882410939806</v>
      </c>
      <c r="J42">
        <f t="shared" si="2"/>
        <v>4.1608218836548403</v>
      </c>
      <c r="K42">
        <f t="shared" si="2"/>
        <v>4.1855790532951298</v>
      </c>
      <c r="L42">
        <f t="shared" si="2"/>
        <v>4.0354350407110502</v>
      </c>
      <c r="M42">
        <f t="shared" si="2"/>
        <v>3.94763626976453</v>
      </c>
      <c r="N42">
        <f t="shared" si="2"/>
        <v>3.9261276830737</v>
      </c>
      <c r="O42">
        <f t="shared" si="2"/>
        <v>3.9046344790690699</v>
      </c>
      <c r="P42">
        <f t="shared" si="2"/>
        <v>3.8236315492592099</v>
      </c>
      <c r="Q42">
        <f t="shared" si="2"/>
        <v>3.84054365466416</v>
      </c>
      <c r="R42">
        <f t="shared" si="2"/>
        <v>3.8559900391372097</v>
      </c>
      <c r="S42">
        <f t="shared" si="2"/>
        <v>3.9234889777785904</v>
      </c>
      <c r="T42">
        <f t="shared" si="2"/>
        <v>3.84469206626936</v>
      </c>
      <c r="U42">
        <f t="shared" si="2"/>
        <v>3.7943163068657499</v>
      </c>
    </row>
  </sheetData>
  <hyperlinks>
    <hyperlink ref="A1" r:id="rId1" xr:uid="{00000000-0004-0000-05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T78"/>
  <sheetViews>
    <sheetView zoomScale="80" zoomScaleNormal="80" workbookViewId="0"/>
  </sheetViews>
  <sheetFormatPr defaultColWidth="8.7109375" defaultRowHeight="15" x14ac:dyDescent="0.25"/>
  <cols>
    <col min="1" max="1" width="12.140625" customWidth="1"/>
    <col min="2" max="2" width="13.42578125" customWidth="1"/>
    <col min="3" max="3" width="26.42578125" bestFit="1" customWidth="1"/>
    <col min="4" max="4" width="25.28515625" bestFit="1" customWidth="1"/>
  </cols>
  <sheetData>
    <row r="1" spans="1:5" x14ac:dyDescent="0.25">
      <c r="A1" t="s">
        <v>131</v>
      </c>
    </row>
    <row r="2" spans="1:5" x14ac:dyDescent="0.25">
      <c r="A2" s="1" t="s">
        <v>130</v>
      </c>
    </row>
    <row r="5" spans="1:5" x14ac:dyDescent="0.25">
      <c r="A5" s="65" t="s">
        <v>132</v>
      </c>
    </row>
    <row r="6" spans="1:5" x14ac:dyDescent="0.25">
      <c r="A6" s="4" t="s">
        <v>79</v>
      </c>
      <c r="B6" s="4" t="s">
        <v>10</v>
      </c>
      <c r="C6" s="4" t="s">
        <v>133</v>
      </c>
      <c r="D6" s="4" t="s">
        <v>82</v>
      </c>
      <c r="E6" s="3"/>
    </row>
    <row r="7" spans="1:5" x14ac:dyDescent="0.25">
      <c r="A7" s="3">
        <v>1976</v>
      </c>
      <c r="B7" s="3" t="s">
        <v>90</v>
      </c>
      <c r="C7" s="3">
        <v>0.09</v>
      </c>
      <c r="D7" s="3">
        <f>C7*41.868</f>
        <v>3.7681200000000001</v>
      </c>
      <c r="E7" s="3"/>
    </row>
    <row r="8" spans="1:5" x14ac:dyDescent="0.25">
      <c r="A8" s="3">
        <v>1974</v>
      </c>
      <c r="B8" s="3" t="s">
        <v>93</v>
      </c>
      <c r="C8" s="3">
        <v>0.14699999999999999</v>
      </c>
      <c r="D8" s="3">
        <f t="shared" ref="D8:D15" si="0">C8*41.868</f>
        <v>6.1545959999999997</v>
      </c>
      <c r="E8" s="3"/>
    </row>
    <row r="9" spans="1:5" x14ac:dyDescent="0.25">
      <c r="A9" s="3">
        <v>1973</v>
      </c>
      <c r="B9" s="3" t="s">
        <v>89</v>
      </c>
      <c r="C9" s="3">
        <v>0.105</v>
      </c>
      <c r="D9" s="3">
        <f t="shared" si="0"/>
        <v>4.3961399999999999</v>
      </c>
      <c r="E9" s="3"/>
    </row>
    <row r="10" spans="1:5" x14ac:dyDescent="0.25">
      <c r="A10" s="3">
        <v>1977</v>
      </c>
      <c r="B10" s="3" t="s">
        <v>91</v>
      </c>
      <c r="C10" s="3">
        <v>0.16300000000000001</v>
      </c>
      <c r="D10" s="3">
        <f t="shared" si="0"/>
        <v>6.8244840000000009</v>
      </c>
      <c r="E10" s="3"/>
    </row>
    <row r="11" spans="1:5" x14ac:dyDescent="0.25">
      <c r="A11" s="3">
        <v>1978</v>
      </c>
      <c r="B11" s="3" t="s">
        <v>135</v>
      </c>
      <c r="C11" s="3">
        <v>0.108</v>
      </c>
      <c r="D11" s="3">
        <f t="shared" si="0"/>
        <v>4.521744</v>
      </c>
      <c r="E11" s="3"/>
    </row>
    <row r="12" spans="1:5" x14ac:dyDescent="0.25">
      <c r="A12" s="3">
        <v>1977</v>
      </c>
      <c r="B12" s="3" t="s">
        <v>136</v>
      </c>
      <c r="C12" s="3">
        <v>0.13200000000000001</v>
      </c>
      <c r="D12" s="3">
        <f t="shared" si="0"/>
        <v>5.5265760000000004</v>
      </c>
      <c r="E12" s="3"/>
    </row>
    <row r="13" spans="1:5" x14ac:dyDescent="0.25">
      <c r="A13" s="3">
        <v>1981</v>
      </c>
      <c r="B13" s="3" t="s">
        <v>114</v>
      </c>
      <c r="C13" s="3">
        <v>0.1</v>
      </c>
      <c r="D13" s="3">
        <f t="shared" si="0"/>
        <v>4.1868000000000007</v>
      </c>
      <c r="E13" s="3"/>
    </row>
    <row r="14" spans="1:5" x14ac:dyDescent="0.25">
      <c r="A14" s="3">
        <v>1979</v>
      </c>
      <c r="B14" s="3" t="s">
        <v>137</v>
      </c>
      <c r="C14" s="3">
        <v>0.161</v>
      </c>
      <c r="D14" s="3">
        <f t="shared" si="0"/>
        <v>6.7407480000000009</v>
      </c>
      <c r="E14" s="3"/>
    </row>
    <row r="15" spans="1:5" x14ac:dyDescent="0.25">
      <c r="A15" s="3">
        <v>1979</v>
      </c>
      <c r="B15" s="3" t="s">
        <v>92</v>
      </c>
      <c r="C15" s="3">
        <v>0.128</v>
      </c>
      <c r="D15" s="3">
        <f t="shared" si="0"/>
        <v>5.3591040000000003</v>
      </c>
      <c r="E15" s="3"/>
    </row>
    <row r="16" spans="1:5" x14ac:dyDescent="0.25">
      <c r="A16" s="3"/>
      <c r="B16" s="3"/>
      <c r="C16" s="3"/>
      <c r="D16" s="3"/>
      <c r="E16" s="3"/>
    </row>
    <row r="17" spans="1:5" x14ac:dyDescent="0.25">
      <c r="A17" s="3"/>
      <c r="B17" s="3"/>
      <c r="C17" s="3"/>
      <c r="D17" s="3"/>
      <c r="E17" s="3"/>
    </row>
    <row r="18" spans="1:5" x14ac:dyDescent="0.25">
      <c r="A18" s="3"/>
      <c r="B18" s="3"/>
      <c r="C18" s="3"/>
      <c r="D18" s="3"/>
      <c r="E18" s="3"/>
    </row>
    <row r="19" spans="1:5" x14ac:dyDescent="0.25">
      <c r="A19" s="3"/>
      <c r="B19" s="3"/>
      <c r="C19" s="3"/>
      <c r="D19" s="3"/>
      <c r="E19" s="3"/>
    </row>
    <row r="20" spans="1:5" x14ac:dyDescent="0.25">
      <c r="A20" s="65" t="s">
        <v>134</v>
      </c>
      <c r="E20" s="3"/>
    </row>
    <row r="21" spans="1:5" x14ac:dyDescent="0.25">
      <c r="A21" s="4" t="s">
        <v>79</v>
      </c>
      <c r="B21" s="4" t="s">
        <v>10</v>
      </c>
      <c r="C21" s="4" t="s">
        <v>160</v>
      </c>
      <c r="D21" s="4" t="s">
        <v>82</v>
      </c>
      <c r="E21" s="3"/>
    </row>
    <row r="22" spans="1:5" x14ac:dyDescent="0.25">
      <c r="A22" s="3">
        <v>1980</v>
      </c>
      <c r="B22" s="3" t="s">
        <v>139</v>
      </c>
      <c r="C22" s="3">
        <v>1030</v>
      </c>
      <c r="D22" s="3">
        <f>C22*0.0000042*1000</f>
        <v>4.3259999999999996</v>
      </c>
      <c r="E22" s="3"/>
    </row>
    <row r="23" spans="1:5" x14ac:dyDescent="0.25">
      <c r="A23" s="3">
        <v>1980</v>
      </c>
      <c r="B23" s="3" t="s">
        <v>138</v>
      </c>
      <c r="C23" s="3">
        <v>930</v>
      </c>
      <c r="D23" s="3">
        <f>C23*0.0000042*1000</f>
        <v>3.9059999999999997</v>
      </c>
      <c r="E23" s="3"/>
    </row>
    <row r="24" spans="1:5" x14ac:dyDescent="0.25">
      <c r="A24" s="3">
        <v>1980</v>
      </c>
      <c r="B24" s="3" t="s">
        <v>87</v>
      </c>
      <c r="C24" s="3">
        <v>1040</v>
      </c>
      <c r="D24" s="3">
        <f t="shared" ref="D24:D47" si="1">C24*0.0000042*1000</f>
        <v>4.3679999999999994</v>
      </c>
      <c r="E24" s="3"/>
    </row>
    <row r="25" spans="1:5" x14ac:dyDescent="0.25">
      <c r="A25" s="3">
        <v>1980</v>
      </c>
      <c r="B25" s="3" t="s">
        <v>140</v>
      </c>
      <c r="C25" s="3">
        <v>1100</v>
      </c>
      <c r="D25" s="3">
        <f t="shared" si="1"/>
        <v>4.62</v>
      </c>
      <c r="E25" s="3"/>
    </row>
    <row r="26" spans="1:5" x14ac:dyDescent="0.25">
      <c r="A26" s="3">
        <v>1980</v>
      </c>
      <c r="B26" s="3" t="s">
        <v>141</v>
      </c>
      <c r="C26" s="3">
        <v>1485</v>
      </c>
      <c r="D26" s="3">
        <f t="shared" si="1"/>
        <v>6.2369999999999992</v>
      </c>
      <c r="E26" s="3"/>
    </row>
    <row r="27" spans="1:5" x14ac:dyDescent="0.25">
      <c r="A27" s="3">
        <v>1980</v>
      </c>
      <c r="B27" s="3" t="s">
        <v>142</v>
      </c>
      <c r="C27" s="3">
        <v>1140</v>
      </c>
      <c r="D27" s="3">
        <f t="shared" si="1"/>
        <v>4.7879999999999994</v>
      </c>
      <c r="E27" s="3"/>
    </row>
    <row r="28" spans="1:5" x14ac:dyDescent="0.25">
      <c r="A28" s="3">
        <v>1980</v>
      </c>
      <c r="B28" s="3" t="s">
        <v>143</v>
      </c>
      <c r="C28" s="3">
        <v>1620</v>
      </c>
      <c r="D28" s="3">
        <f t="shared" si="1"/>
        <v>6.8039999999999994</v>
      </c>
      <c r="E28" s="3"/>
    </row>
    <row r="29" spans="1:5" x14ac:dyDescent="0.25">
      <c r="A29" s="3">
        <v>1980</v>
      </c>
      <c r="B29" s="3" t="s">
        <v>144</v>
      </c>
      <c r="C29" s="3">
        <v>1075</v>
      </c>
      <c r="D29" s="3">
        <f t="shared" si="1"/>
        <v>4.5149999999999997</v>
      </c>
      <c r="E29" s="3"/>
    </row>
    <row r="30" spans="1:5" x14ac:dyDescent="0.25">
      <c r="A30" s="3">
        <v>1980</v>
      </c>
      <c r="B30" s="3" t="s">
        <v>145</v>
      </c>
      <c r="C30" s="3">
        <v>1120</v>
      </c>
      <c r="D30" s="3">
        <f t="shared" si="1"/>
        <v>4.7039999999999997</v>
      </c>
    </row>
    <row r="31" spans="1:5" x14ac:dyDescent="0.25">
      <c r="A31" s="3">
        <v>1980</v>
      </c>
      <c r="B31" s="3" t="s">
        <v>146</v>
      </c>
      <c r="C31" s="3">
        <v>1450</v>
      </c>
      <c r="D31" s="3">
        <f t="shared" si="1"/>
        <v>6.089999999999999</v>
      </c>
    </row>
    <row r="32" spans="1:5" x14ac:dyDescent="0.25">
      <c r="A32" s="3">
        <v>1980</v>
      </c>
      <c r="B32" s="3" t="s">
        <v>147</v>
      </c>
      <c r="C32" s="3">
        <v>970</v>
      </c>
      <c r="D32" s="3">
        <f t="shared" si="1"/>
        <v>4.0739999999999998</v>
      </c>
    </row>
    <row r="33" spans="1:4" x14ac:dyDescent="0.25">
      <c r="A33" s="3">
        <v>1980</v>
      </c>
      <c r="B33" s="3" t="s">
        <v>148</v>
      </c>
      <c r="C33" s="3">
        <v>950</v>
      </c>
      <c r="D33" s="3">
        <f t="shared" si="1"/>
        <v>3.9899999999999998</v>
      </c>
    </row>
    <row r="34" spans="1:4" x14ac:dyDescent="0.25">
      <c r="A34" s="3">
        <v>1980</v>
      </c>
      <c r="B34" s="3" t="s">
        <v>149</v>
      </c>
      <c r="C34" s="3">
        <v>1110</v>
      </c>
      <c r="D34" s="3">
        <f t="shared" si="1"/>
        <v>4.661999999999999</v>
      </c>
    </row>
    <row r="35" spans="1:4" x14ac:dyDescent="0.25">
      <c r="A35" s="3">
        <v>1980</v>
      </c>
      <c r="B35" s="3" t="s">
        <v>150</v>
      </c>
      <c r="C35" s="3">
        <v>1900</v>
      </c>
      <c r="D35" s="3">
        <f t="shared" si="1"/>
        <v>7.9799999999999995</v>
      </c>
    </row>
    <row r="36" spans="1:4" x14ac:dyDescent="0.25">
      <c r="A36" s="3">
        <v>1980</v>
      </c>
      <c r="B36" s="3" t="s">
        <v>115</v>
      </c>
      <c r="C36" s="3">
        <v>1085</v>
      </c>
      <c r="D36" s="3">
        <f t="shared" si="1"/>
        <v>4.5569999999999995</v>
      </c>
    </row>
    <row r="37" spans="1:4" x14ac:dyDescent="0.25">
      <c r="A37" s="3">
        <v>1980</v>
      </c>
      <c r="B37" s="3" t="s">
        <v>151</v>
      </c>
      <c r="C37" s="3">
        <v>1045</v>
      </c>
      <c r="D37" s="3">
        <f t="shared" si="1"/>
        <v>4.3889999999999993</v>
      </c>
    </row>
    <row r="38" spans="1:4" x14ac:dyDescent="0.25">
      <c r="A38" s="3">
        <v>1980</v>
      </c>
      <c r="B38" s="3" t="s">
        <v>152</v>
      </c>
      <c r="C38" s="3">
        <v>1300</v>
      </c>
      <c r="D38" s="3">
        <f t="shared" si="1"/>
        <v>5.46</v>
      </c>
    </row>
    <row r="39" spans="1:4" x14ac:dyDescent="0.25">
      <c r="A39" s="3">
        <v>1980</v>
      </c>
      <c r="B39" s="3" t="s">
        <v>153</v>
      </c>
      <c r="C39" s="3">
        <v>1135</v>
      </c>
      <c r="D39" s="3">
        <f t="shared" si="1"/>
        <v>4.7669999999999995</v>
      </c>
    </row>
    <row r="40" spans="1:4" x14ac:dyDescent="0.25">
      <c r="A40" s="3">
        <v>1980</v>
      </c>
      <c r="B40" s="3" t="s">
        <v>137</v>
      </c>
      <c r="C40" s="3">
        <v>1670</v>
      </c>
      <c r="D40" s="3">
        <f t="shared" si="1"/>
        <v>7.0139999999999993</v>
      </c>
    </row>
    <row r="41" spans="1:4" x14ac:dyDescent="0.25">
      <c r="A41" s="3">
        <v>1980</v>
      </c>
      <c r="B41" s="3" t="s">
        <v>154</v>
      </c>
      <c r="C41" s="3">
        <v>1350</v>
      </c>
      <c r="D41" s="3">
        <f t="shared" si="1"/>
        <v>5.67</v>
      </c>
    </row>
    <row r="42" spans="1:4" x14ac:dyDescent="0.25">
      <c r="A42" s="3">
        <v>1980</v>
      </c>
      <c r="B42" s="3" t="s">
        <v>155</v>
      </c>
      <c r="C42" s="3">
        <v>1500</v>
      </c>
      <c r="D42" s="3">
        <f t="shared" si="1"/>
        <v>6.2999999999999989</v>
      </c>
    </row>
    <row r="43" spans="1:4" x14ac:dyDescent="0.25">
      <c r="A43" s="3">
        <v>1980</v>
      </c>
      <c r="B43" s="3" t="s">
        <v>156</v>
      </c>
      <c r="C43" s="3">
        <v>1120</v>
      </c>
      <c r="D43" s="3">
        <f t="shared" si="1"/>
        <v>4.7039999999999997</v>
      </c>
    </row>
    <row r="44" spans="1:4" x14ac:dyDescent="0.25">
      <c r="A44" s="3">
        <v>1980</v>
      </c>
      <c r="B44" s="3" t="s">
        <v>157</v>
      </c>
      <c r="C44" s="3">
        <v>905</v>
      </c>
      <c r="D44" s="3">
        <f t="shared" si="1"/>
        <v>3.8009999999999997</v>
      </c>
    </row>
    <row r="45" spans="1:4" x14ac:dyDescent="0.25">
      <c r="A45" s="3">
        <v>1980</v>
      </c>
      <c r="B45" s="3" t="s">
        <v>158</v>
      </c>
      <c r="C45" s="3">
        <v>830</v>
      </c>
      <c r="D45" s="3">
        <f t="shared" si="1"/>
        <v>3.4859999999999993</v>
      </c>
    </row>
    <row r="46" spans="1:4" x14ac:dyDescent="0.25">
      <c r="A46" s="3">
        <v>1980</v>
      </c>
      <c r="B46" s="3" t="s">
        <v>114</v>
      </c>
      <c r="C46" s="3">
        <v>990</v>
      </c>
      <c r="D46" s="3">
        <f t="shared" si="1"/>
        <v>4.1579999999999995</v>
      </c>
    </row>
    <row r="47" spans="1:4" x14ac:dyDescent="0.25">
      <c r="A47" s="3">
        <v>1980</v>
      </c>
      <c r="B47" s="3" t="s">
        <v>159</v>
      </c>
      <c r="C47" s="3">
        <v>1385</v>
      </c>
      <c r="D47" s="3">
        <f t="shared" si="1"/>
        <v>5.8169999999999993</v>
      </c>
    </row>
    <row r="48" spans="1:4" x14ac:dyDescent="0.25">
      <c r="A48" s="3"/>
    </row>
    <row r="49" spans="1:20" x14ac:dyDescent="0.25">
      <c r="A49" s="3"/>
      <c r="H49" s="66" t="s">
        <v>161</v>
      </c>
    </row>
    <row r="50" spans="1:20" x14ac:dyDescent="0.25">
      <c r="I50" s="75" t="s">
        <v>160</v>
      </c>
      <c r="J50" s="76"/>
      <c r="K50" s="76"/>
      <c r="L50" s="76"/>
      <c r="M50" s="76"/>
      <c r="N50" s="76"/>
      <c r="O50" s="77" t="s">
        <v>82</v>
      </c>
      <c r="P50" s="78"/>
      <c r="Q50" s="78"/>
      <c r="R50" s="78"/>
      <c r="S50" s="78"/>
      <c r="T50" s="78"/>
    </row>
    <row r="51" spans="1:20" x14ac:dyDescent="0.25">
      <c r="H51" s="4" t="s">
        <v>79</v>
      </c>
      <c r="I51" s="74" t="s">
        <v>94</v>
      </c>
      <c r="J51" s="4" t="s">
        <v>88</v>
      </c>
      <c r="K51" s="4" t="s">
        <v>93</v>
      </c>
      <c r="L51" s="4" t="s">
        <v>165</v>
      </c>
      <c r="M51" s="4" t="s">
        <v>89</v>
      </c>
      <c r="N51" s="4" t="s">
        <v>90</v>
      </c>
      <c r="O51" s="74" t="s">
        <v>94</v>
      </c>
      <c r="P51" s="4" t="s">
        <v>88</v>
      </c>
      <c r="Q51" s="4" t="s">
        <v>93</v>
      </c>
      <c r="R51" s="4" t="s">
        <v>165</v>
      </c>
      <c r="S51" s="4" t="s">
        <v>89</v>
      </c>
      <c r="T51" s="4" t="s">
        <v>90</v>
      </c>
    </row>
    <row r="52" spans="1:20" x14ac:dyDescent="0.25">
      <c r="H52" s="3">
        <v>1955</v>
      </c>
      <c r="O52" s="6"/>
      <c r="P52" s="6"/>
      <c r="Q52" s="6"/>
      <c r="R52" s="6"/>
      <c r="S52" s="6"/>
      <c r="T52" s="6"/>
    </row>
    <row r="53" spans="1:20" x14ac:dyDescent="0.25">
      <c r="H53" s="3">
        <v>1956</v>
      </c>
      <c r="O53" s="6"/>
      <c r="P53" s="6"/>
      <c r="Q53" s="6"/>
      <c r="R53" s="6"/>
      <c r="S53" s="6"/>
      <c r="T53" s="6"/>
    </row>
    <row r="54" spans="1:20" x14ac:dyDescent="0.25">
      <c r="H54" s="3">
        <v>1957</v>
      </c>
      <c r="L54" s="3">
        <v>1555</v>
      </c>
      <c r="M54" s="3">
        <v>1451</v>
      </c>
      <c r="O54" s="6"/>
      <c r="P54" s="6"/>
      <c r="Q54" s="6"/>
      <c r="R54" s="6">
        <f t="shared" ref="R54:S54" si="2">L54*0.0000042*1000</f>
        <v>6.5309999999999997</v>
      </c>
      <c r="S54" s="6">
        <f t="shared" si="2"/>
        <v>6.094199999999999</v>
      </c>
      <c r="T54" s="6"/>
    </row>
    <row r="55" spans="1:20" x14ac:dyDescent="0.25">
      <c r="H55" s="3">
        <v>1958</v>
      </c>
      <c r="L55" s="3">
        <v>1499</v>
      </c>
      <c r="M55" s="3">
        <v>1350</v>
      </c>
      <c r="O55" s="6"/>
      <c r="P55" s="6"/>
      <c r="Q55" s="6"/>
      <c r="R55" s="6">
        <f t="shared" ref="R55:R77" si="3">L55*0.0000042*1000</f>
        <v>6.295799999999999</v>
      </c>
      <c r="S55" s="6">
        <f t="shared" ref="S55:S77" si="4">M55*0.0000042*1000</f>
        <v>5.67</v>
      </c>
      <c r="T55" s="6"/>
    </row>
    <row r="56" spans="1:20" x14ac:dyDescent="0.25">
      <c r="H56" s="3">
        <v>1959</v>
      </c>
      <c r="I56" s="3">
        <v>1849</v>
      </c>
      <c r="K56" s="3">
        <v>1623</v>
      </c>
      <c r="L56" s="3">
        <v>1464</v>
      </c>
      <c r="M56" s="3">
        <v>1339</v>
      </c>
      <c r="O56" s="6">
        <f t="shared" ref="O56:O76" si="5">I56*0.0000042*1000</f>
        <v>7.7657999999999987</v>
      </c>
      <c r="P56" s="6"/>
      <c r="Q56" s="6">
        <f t="shared" ref="Q56:Q77" si="6">K56*0.0000042*1000</f>
        <v>6.8165999999999993</v>
      </c>
      <c r="R56" s="6">
        <f t="shared" si="3"/>
        <v>6.1487999999999996</v>
      </c>
      <c r="S56" s="6">
        <f t="shared" si="4"/>
        <v>5.6237999999999992</v>
      </c>
      <c r="T56" s="6"/>
    </row>
    <row r="57" spans="1:20" x14ac:dyDescent="0.25">
      <c r="H57" s="3">
        <v>1960</v>
      </c>
      <c r="I57" s="3">
        <v>1814</v>
      </c>
      <c r="K57" s="3">
        <v>1629</v>
      </c>
      <c r="L57" s="3">
        <v>1453</v>
      </c>
      <c r="M57" s="3">
        <v>1284</v>
      </c>
      <c r="N57" s="3">
        <v>1227</v>
      </c>
      <c r="O57" s="6">
        <f t="shared" si="5"/>
        <v>7.6187999999999994</v>
      </c>
      <c r="P57" s="6"/>
      <c r="Q57" s="6">
        <f t="shared" si="6"/>
        <v>6.8417999999999992</v>
      </c>
      <c r="R57" s="6">
        <f t="shared" si="3"/>
        <v>6.1025999999999998</v>
      </c>
      <c r="S57" s="6">
        <f t="shared" si="4"/>
        <v>5.3927999999999994</v>
      </c>
      <c r="T57" s="6">
        <f t="shared" ref="T57:T77" si="7">N57*0.0000042*1000</f>
        <v>5.1533999999999995</v>
      </c>
    </row>
    <row r="58" spans="1:20" x14ac:dyDescent="0.25">
      <c r="H58" s="3">
        <v>1961</v>
      </c>
      <c r="I58" s="3">
        <v>1796</v>
      </c>
      <c r="K58" s="3">
        <v>1634</v>
      </c>
      <c r="L58" s="3">
        <v>1407</v>
      </c>
      <c r="M58" s="3">
        <v>1260</v>
      </c>
      <c r="N58" s="3">
        <v>1186</v>
      </c>
      <c r="O58" s="6">
        <f t="shared" si="5"/>
        <v>7.5431999999999988</v>
      </c>
      <c r="P58" s="6"/>
      <c r="Q58" s="6">
        <f t="shared" si="6"/>
        <v>6.8628</v>
      </c>
      <c r="R58" s="6">
        <f t="shared" si="3"/>
        <v>5.9093999999999998</v>
      </c>
      <c r="S58" s="6">
        <f t="shared" si="4"/>
        <v>5.2919999999999998</v>
      </c>
      <c r="T58" s="6">
        <f t="shared" si="7"/>
        <v>4.9812000000000003</v>
      </c>
    </row>
    <row r="59" spans="1:20" x14ac:dyDescent="0.25">
      <c r="H59" s="3">
        <v>1962</v>
      </c>
      <c r="I59" s="3">
        <v>1737</v>
      </c>
      <c r="K59" s="3">
        <v>1581</v>
      </c>
      <c r="L59" s="3">
        <v>1374</v>
      </c>
      <c r="M59" s="3">
        <v>1249</v>
      </c>
      <c r="N59" s="3">
        <v>1153</v>
      </c>
      <c r="O59" s="6">
        <f t="shared" si="5"/>
        <v>7.2953999999999999</v>
      </c>
      <c r="P59" s="6"/>
      <c r="Q59" s="6">
        <f t="shared" si="6"/>
        <v>6.6402000000000001</v>
      </c>
      <c r="R59" s="6">
        <f t="shared" si="3"/>
        <v>5.7707999999999995</v>
      </c>
      <c r="S59" s="6">
        <f t="shared" si="4"/>
        <v>5.2457999999999991</v>
      </c>
      <c r="T59" s="6">
        <f t="shared" si="7"/>
        <v>4.8426</v>
      </c>
    </row>
    <row r="60" spans="1:20" x14ac:dyDescent="0.25">
      <c r="H60" s="3">
        <v>1963</v>
      </c>
      <c r="I60" s="3">
        <v>1781</v>
      </c>
      <c r="K60" s="3">
        <v>1566</v>
      </c>
      <c r="L60" s="3">
        <v>1374</v>
      </c>
      <c r="M60" s="3">
        <v>1208</v>
      </c>
      <c r="N60" s="3">
        <v>1118</v>
      </c>
      <c r="O60" s="6">
        <f t="shared" si="5"/>
        <v>7.4801999999999991</v>
      </c>
      <c r="P60" s="6"/>
      <c r="Q60" s="6">
        <f t="shared" si="6"/>
        <v>6.5771999999999995</v>
      </c>
      <c r="R60" s="6">
        <f t="shared" si="3"/>
        <v>5.7707999999999995</v>
      </c>
      <c r="S60" s="6">
        <f t="shared" si="4"/>
        <v>5.073599999999999</v>
      </c>
      <c r="T60" s="6">
        <f t="shared" si="7"/>
        <v>4.6955999999999998</v>
      </c>
    </row>
    <row r="61" spans="1:20" x14ac:dyDescent="0.25">
      <c r="H61" s="3">
        <v>1964</v>
      </c>
      <c r="I61" s="3">
        <v>1726</v>
      </c>
      <c r="K61" s="3">
        <v>1533</v>
      </c>
      <c r="L61" s="3">
        <v>1352</v>
      </c>
      <c r="M61" s="3">
        <v>1177</v>
      </c>
      <c r="N61" s="3">
        <v>1090</v>
      </c>
      <c r="O61" s="6">
        <f t="shared" si="5"/>
        <v>7.2491999999999992</v>
      </c>
      <c r="P61" s="6"/>
      <c r="Q61" s="6">
        <f t="shared" si="6"/>
        <v>6.4385999999999992</v>
      </c>
      <c r="R61" s="6">
        <f t="shared" si="3"/>
        <v>5.678399999999999</v>
      </c>
      <c r="S61" s="6">
        <f t="shared" si="4"/>
        <v>4.9433999999999996</v>
      </c>
      <c r="T61" s="6">
        <f t="shared" si="7"/>
        <v>4.5779999999999994</v>
      </c>
    </row>
    <row r="62" spans="1:20" x14ac:dyDescent="0.25">
      <c r="H62" s="3">
        <v>1965</v>
      </c>
      <c r="I62" s="3">
        <v>1746</v>
      </c>
      <c r="K62" s="3">
        <v>1531</v>
      </c>
      <c r="L62" s="3">
        <v>1299</v>
      </c>
      <c r="M62" s="3">
        <v>1136</v>
      </c>
      <c r="N62" s="3">
        <v>1044</v>
      </c>
      <c r="O62" s="6">
        <f t="shared" si="5"/>
        <v>7.3331999999999988</v>
      </c>
      <c r="P62" s="6"/>
      <c r="Q62" s="6">
        <f t="shared" si="6"/>
        <v>6.4301999999999992</v>
      </c>
      <c r="R62" s="6">
        <f t="shared" si="3"/>
        <v>5.4557999999999991</v>
      </c>
      <c r="S62" s="6">
        <f t="shared" si="4"/>
        <v>4.7711999999999994</v>
      </c>
      <c r="T62" s="6">
        <f t="shared" si="7"/>
        <v>4.3847999999999994</v>
      </c>
    </row>
    <row r="63" spans="1:20" x14ac:dyDescent="0.25">
      <c r="H63" s="3">
        <v>1966</v>
      </c>
      <c r="I63" s="3">
        <v>1741</v>
      </c>
      <c r="K63" s="3">
        <v>1435</v>
      </c>
      <c r="L63" s="3">
        <v>1214</v>
      </c>
      <c r="M63" s="3">
        <v>1033</v>
      </c>
      <c r="N63" s="3">
        <v>956</v>
      </c>
      <c r="O63" s="6">
        <f t="shared" si="5"/>
        <v>7.3121999999999998</v>
      </c>
      <c r="P63" s="6"/>
      <c r="Q63" s="6">
        <f t="shared" si="6"/>
        <v>6.0269999999999992</v>
      </c>
      <c r="R63" s="6">
        <f t="shared" si="3"/>
        <v>5.0987999999999998</v>
      </c>
      <c r="S63" s="6">
        <f t="shared" si="4"/>
        <v>4.3385999999999996</v>
      </c>
      <c r="T63" s="6">
        <f t="shared" si="7"/>
        <v>4.0152000000000001</v>
      </c>
    </row>
    <row r="64" spans="1:20" x14ac:dyDescent="0.25">
      <c r="H64" s="3">
        <v>1967</v>
      </c>
      <c r="I64" s="3">
        <v>1772</v>
      </c>
      <c r="K64" s="3">
        <v>1363</v>
      </c>
      <c r="L64" s="3">
        <v>1188</v>
      </c>
      <c r="M64" s="3">
        <v>1066</v>
      </c>
      <c r="N64" s="3">
        <v>952</v>
      </c>
      <c r="O64" s="6">
        <f t="shared" si="5"/>
        <v>7.4423999999999992</v>
      </c>
      <c r="P64" s="6"/>
      <c r="Q64" s="6">
        <f t="shared" si="6"/>
        <v>5.7245999999999997</v>
      </c>
      <c r="R64" s="6">
        <f t="shared" si="3"/>
        <v>4.9895999999999994</v>
      </c>
      <c r="S64" s="6">
        <f t="shared" si="4"/>
        <v>4.4771999999999998</v>
      </c>
      <c r="T64" s="6">
        <f t="shared" si="7"/>
        <v>3.9984000000000002</v>
      </c>
    </row>
    <row r="65" spans="8:20" x14ac:dyDescent="0.25">
      <c r="H65" s="3">
        <v>1968</v>
      </c>
      <c r="I65" s="3">
        <v>1722</v>
      </c>
      <c r="K65" s="3">
        <v>1446</v>
      </c>
      <c r="L65" s="3">
        <v>1185</v>
      </c>
      <c r="M65" s="3">
        <v>1090</v>
      </c>
      <c r="N65" s="3">
        <v>943</v>
      </c>
      <c r="O65" s="6">
        <f t="shared" si="5"/>
        <v>7.2323999999999993</v>
      </c>
      <c r="P65" s="6"/>
      <c r="Q65" s="6">
        <f t="shared" si="6"/>
        <v>6.073199999999999</v>
      </c>
      <c r="R65" s="6">
        <f t="shared" si="3"/>
        <v>4.9769999999999994</v>
      </c>
      <c r="S65" s="6">
        <f t="shared" si="4"/>
        <v>4.5779999999999994</v>
      </c>
      <c r="T65" s="6">
        <f t="shared" si="7"/>
        <v>3.9605999999999999</v>
      </c>
    </row>
    <row r="66" spans="8:20" x14ac:dyDescent="0.25">
      <c r="H66" s="3">
        <v>1969</v>
      </c>
      <c r="I66" s="3">
        <v>1578</v>
      </c>
      <c r="K66" s="3">
        <v>1444</v>
      </c>
      <c r="L66" s="3">
        <v>1153</v>
      </c>
      <c r="M66" s="3">
        <v>1063</v>
      </c>
      <c r="N66" s="3">
        <v>936</v>
      </c>
      <c r="O66" s="6">
        <f t="shared" si="5"/>
        <v>6.6275999999999993</v>
      </c>
      <c r="P66" s="6"/>
      <c r="Q66" s="6">
        <f t="shared" si="6"/>
        <v>6.0648</v>
      </c>
      <c r="R66" s="6">
        <f t="shared" si="3"/>
        <v>4.8426</v>
      </c>
      <c r="S66" s="6">
        <f t="shared" si="4"/>
        <v>4.4645999999999999</v>
      </c>
      <c r="T66" s="6">
        <f t="shared" si="7"/>
        <v>3.9311999999999991</v>
      </c>
    </row>
    <row r="67" spans="8:20" x14ac:dyDescent="0.25">
      <c r="H67" s="3">
        <v>1970</v>
      </c>
      <c r="I67" s="3">
        <v>1650</v>
      </c>
      <c r="K67" s="3">
        <v>1325</v>
      </c>
      <c r="L67" s="3">
        <v>1102</v>
      </c>
      <c r="M67" s="3">
        <v>1055</v>
      </c>
      <c r="N67" s="3">
        <v>890</v>
      </c>
      <c r="O67" s="6">
        <f t="shared" si="5"/>
        <v>6.93</v>
      </c>
      <c r="P67" s="6"/>
      <c r="Q67" s="6">
        <f t="shared" si="6"/>
        <v>5.5649999999999995</v>
      </c>
      <c r="R67" s="6">
        <f t="shared" si="3"/>
        <v>4.6283999999999992</v>
      </c>
      <c r="S67" s="6">
        <f t="shared" si="4"/>
        <v>4.4309999999999992</v>
      </c>
      <c r="T67" s="6">
        <f t="shared" si="7"/>
        <v>3.7379999999999995</v>
      </c>
    </row>
    <row r="68" spans="8:20" x14ac:dyDescent="0.25">
      <c r="H68" s="3">
        <v>1971</v>
      </c>
      <c r="I68" s="3">
        <v>1527</v>
      </c>
      <c r="K68" s="3">
        <v>1273</v>
      </c>
      <c r="L68" s="3">
        <v>1078</v>
      </c>
      <c r="M68" s="3">
        <v>1076</v>
      </c>
      <c r="N68" s="3">
        <v>890</v>
      </c>
      <c r="O68" s="6">
        <f t="shared" si="5"/>
        <v>6.4133999999999993</v>
      </c>
      <c r="P68" s="6"/>
      <c r="Q68" s="6">
        <f t="shared" si="6"/>
        <v>5.3465999999999987</v>
      </c>
      <c r="R68" s="6">
        <f t="shared" si="3"/>
        <v>4.5275999999999996</v>
      </c>
      <c r="S68" s="6">
        <f t="shared" si="4"/>
        <v>4.5191999999999997</v>
      </c>
      <c r="T68" s="6">
        <f t="shared" si="7"/>
        <v>3.7379999999999995</v>
      </c>
    </row>
    <row r="69" spans="8:20" x14ac:dyDescent="0.25">
      <c r="H69" s="3">
        <v>1972</v>
      </c>
      <c r="I69" s="3">
        <v>1676</v>
      </c>
      <c r="J69" s="3"/>
      <c r="K69" s="3">
        <v>1242</v>
      </c>
      <c r="L69" s="3">
        <v>1052</v>
      </c>
      <c r="M69" s="3">
        <v>1059</v>
      </c>
      <c r="N69" s="3">
        <v>890</v>
      </c>
      <c r="O69" s="6">
        <f t="shared" si="5"/>
        <v>7.0391999999999992</v>
      </c>
      <c r="P69" s="6"/>
      <c r="Q69" s="6">
        <f t="shared" si="6"/>
        <v>5.2163999999999993</v>
      </c>
      <c r="R69" s="6">
        <f t="shared" si="3"/>
        <v>4.4183999999999992</v>
      </c>
      <c r="S69" s="6">
        <f t="shared" si="4"/>
        <v>4.4477999999999991</v>
      </c>
      <c r="T69" s="6">
        <f t="shared" si="7"/>
        <v>3.7379999999999995</v>
      </c>
    </row>
    <row r="70" spans="8:20" x14ac:dyDescent="0.25">
      <c r="H70" s="3">
        <v>1973</v>
      </c>
      <c r="I70" s="3">
        <v>1418</v>
      </c>
      <c r="J70" s="3"/>
      <c r="K70" s="3">
        <v>1207</v>
      </c>
      <c r="L70" s="3">
        <v>1039</v>
      </c>
      <c r="M70" s="3">
        <v>1052</v>
      </c>
      <c r="N70" s="3">
        <v>953</v>
      </c>
      <c r="O70" s="6">
        <f t="shared" si="5"/>
        <v>5.9555999999999996</v>
      </c>
      <c r="P70" s="6"/>
      <c r="Q70" s="6">
        <f t="shared" si="6"/>
        <v>5.0693999999999999</v>
      </c>
      <c r="R70" s="6">
        <f t="shared" si="3"/>
        <v>4.3637999999999995</v>
      </c>
      <c r="S70" s="6">
        <f t="shared" si="4"/>
        <v>4.4183999999999992</v>
      </c>
      <c r="T70" s="6">
        <f t="shared" si="7"/>
        <v>4.0025999999999993</v>
      </c>
    </row>
    <row r="71" spans="8:20" x14ac:dyDescent="0.25">
      <c r="H71" s="3">
        <v>1974</v>
      </c>
      <c r="I71" s="3">
        <v>1661</v>
      </c>
      <c r="J71" s="3">
        <v>1418</v>
      </c>
      <c r="K71" s="3">
        <v>1177</v>
      </c>
      <c r="L71" s="3">
        <v>1023</v>
      </c>
      <c r="M71" s="3">
        <v>1055</v>
      </c>
      <c r="N71" s="3">
        <v>896</v>
      </c>
      <c r="O71" s="6">
        <f t="shared" si="5"/>
        <v>6.9761999999999995</v>
      </c>
      <c r="P71" s="6">
        <f t="shared" ref="P71:P77" si="8">J71*0.0000042*1000</f>
        <v>5.9555999999999996</v>
      </c>
      <c r="Q71" s="6">
        <f t="shared" si="6"/>
        <v>4.9433999999999996</v>
      </c>
      <c r="R71" s="6">
        <f t="shared" si="3"/>
        <v>4.2965999999999998</v>
      </c>
      <c r="S71" s="6">
        <f t="shared" si="4"/>
        <v>4.4309999999999992</v>
      </c>
      <c r="T71" s="6">
        <f t="shared" si="7"/>
        <v>3.7631999999999994</v>
      </c>
    </row>
    <row r="72" spans="8:20" x14ac:dyDescent="0.25">
      <c r="H72" s="3">
        <v>1975</v>
      </c>
      <c r="I72" s="3">
        <v>1630</v>
      </c>
      <c r="J72" s="3">
        <v>1365</v>
      </c>
      <c r="K72" s="3">
        <v>1150</v>
      </c>
      <c r="L72" s="3">
        <v>975</v>
      </c>
      <c r="M72" s="3">
        <v>1009</v>
      </c>
      <c r="N72" s="3">
        <v>883</v>
      </c>
      <c r="O72" s="6">
        <f t="shared" si="5"/>
        <v>6.8460000000000001</v>
      </c>
      <c r="P72" s="6">
        <f t="shared" si="8"/>
        <v>5.7329999999999997</v>
      </c>
      <c r="Q72" s="6">
        <f t="shared" si="6"/>
        <v>4.8299999999999992</v>
      </c>
      <c r="R72" s="6">
        <f t="shared" si="3"/>
        <v>4.0949999999999998</v>
      </c>
      <c r="S72" s="6">
        <f t="shared" si="4"/>
        <v>4.2378</v>
      </c>
      <c r="T72" s="6">
        <f t="shared" si="7"/>
        <v>3.7085999999999997</v>
      </c>
    </row>
    <row r="73" spans="8:20" x14ac:dyDescent="0.25">
      <c r="H73" s="3">
        <v>1976</v>
      </c>
      <c r="I73" s="3">
        <v>1575</v>
      </c>
      <c r="J73" s="3">
        <v>1359</v>
      </c>
      <c r="K73" s="3">
        <v>1128</v>
      </c>
      <c r="L73" s="3">
        <v>905</v>
      </c>
      <c r="M73" s="3">
        <v>974</v>
      </c>
      <c r="N73" s="3">
        <v>857</v>
      </c>
      <c r="O73" s="6">
        <f t="shared" si="5"/>
        <v>6.6149999999999993</v>
      </c>
      <c r="P73" s="6">
        <f t="shared" si="8"/>
        <v>5.7077999999999998</v>
      </c>
      <c r="Q73" s="6">
        <f t="shared" si="6"/>
        <v>4.7375999999999996</v>
      </c>
      <c r="R73" s="6">
        <f t="shared" si="3"/>
        <v>3.8009999999999997</v>
      </c>
      <c r="S73" s="6">
        <f t="shared" si="4"/>
        <v>4.0907999999999998</v>
      </c>
      <c r="T73" s="6">
        <f t="shared" si="7"/>
        <v>3.5993999999999997</v>
      </c>
    </row>
    <row r="74" spans="8:20" x14ac:dyDescent="0.25">
      <c r="H74" s="3">
        <v>1977</v>
      </c>
      <c r="I74" s="3">
        <v>1531</v>
      </c>
      <c r="J74" s="3">
        <v>1298</v>
      </c>
      <c r="K74" s="3">
        <v>1098</v>
      </c>
      <c r="L74" s="3">
        <v>881</v>
      </c>
      <c r="M74" s="3">
        <v>954</v>
      </c>
      <c r="N74" s="3">
        <v>896</v>
      </c>
      <c r="O74" s="6">
        <f t="shared" si="5"/>
        <v>6.4301999999999992</v>
      </c>
      <c r="P74" s="6">
        <f t="shared" si="8"/>
        <v>5.4515999999999991</v>
      </c>
      <c r="Q74" s="6">
        <f t="shared" si="6"/>
        <v>4.6115999999999993</v>
      </c>
      <c r="R74" s="6">
        <f t="shared" si="3"/>
        <v>3.7001999999999997</v>
      </c>
      <c r="S74" s="6">
        <f t="shared" si="4"/>
        <v>4.0067999999999993</v>
      </c>
      <c r="T74" s="6">
        <f t="shared" si="7"/>
        <v>3.7631999999999994</v>
      </c>
    </row>
    <row r="75" spans="8:20" x14ac:dyDescent="0.25">
      <c r="H75" s="3">
        <v>1978</v>
      </c>
      <c r="I75" s="3">
        <v>1501</v>
      </c>
      <c r="J75" s="3">
        <v>1302</v>
      </c>
      <c r="K75" s="3">
        <v>1074</v>
      </c>
      <c r="L75" s="3">
        <v>859</v>
      </c>
      <c r="M75" s="3">
        <v>921</v>
      </c>
      <c r="N75" s="3">
        <v>879</v>
      </c>
      <c r="O75" s="6">
        <f t="shared" si="5"/>
        <v>6.3041999999999998</v>
      </c>
      <c r="P75" s="6">
        <f t="shared" si="8"/>
        <v>5.468399999999999</v>
      </c>
      <c r="Q75" s="6">
        <f t="shared" si="6"/>
        <v>4.5107999999999997</v>
      </c>
      <c r="R75" s="6">
        <f t="shared" si="3"/>
        <v>3.6077999999999997</v>
      </c>
      <c r="S75" s="6">
        <f t="shared" si="4"/>
        <v>3.8681999999999994</v>
      </c>
      <c r="T75" s="6">
        <f t="shared" si="7"/>
        <v>3.6917999999999997</v>
      </c>
    </row>
    <row r="76" spans="8:20" x14ac:dyDescent="0.25">
      <c r="H76" s="3">
        <v>1979</v>
      </c>
      <c r="I76" s="3">
        <v>1452</v>
      </c>
      <c r="J76" s="3">
        <v>1260</v>
      </c>
      <c r="K76" s="3">
        <v>1056</v>
      </c>
      <c r="L76" s="3">
        <v>864</v>
      </c>
      <c r="M76" s="3">
        <v>906</v>
      </c>
      <c r="N76" s="3">
        <v>848</v>
      </c>
      <c r="O76" s="6">
        <f t="shared" si="5"/>
        <v>6.0983999999999998</v>
      </c>
      <c r="P76" s="6">
        <f t="shared" si="8"/>
        <v>5.2919999999999998</v>
      </c>
      <c r="Q76" s="6">
        <f t="shared" si="6"/>
        <v>4.4351999999999991</v>
      </c>
      <c r="R76" s="6">
        <f t="shared" si="3"/>
        <v>3.6287999999999996</v>
      </c>
      <c r="S76" s="6">
        <f t="shared" si="4"/>
        <v>3.8051999999999992</v>
      </c>
      <c r="T76" s="6">
        <f t="shared" si="7"/>
        <v>3.5615999999999999</v>
      </c>
    </row>
    <row r="77" spans="8:20" x14ac:dyDescent="0.25">
      <c r="H77" s="3">
        <v>1980</v>
      </c>
      <c r="I77" s="3"/>
      <c r="J77" s="3">
        <v>1217</v>
      </c>
      <c r="K77" s="3">
        <v>1039</v>
      </c>
      <c r="L77" s="3">
        <v>820</v>
      </c>
      <c r="M77" s="3">
        <v>871</v>
      </c>
      <c r="N77" s="3">
        <v>820</v>
      </c>
      <c r="O77" s="6"/>
      <c r="P77" s="6">
        <f t="shared" si="8"/>
        <v>5.1113999999999997</v>
      </c>
      <c r="Q77" s="6">
        <f t="shared" si="6"/>
        <v>4.3637999999999995</v>
      </c>
      <c r="R77" s="6">
        <f t="shared" si="3"/>
        <v>3.4439999999999995</v>
      </c>
      <c r="S77" s="6">
        <f t="shared" si="4"/>
        <v>3.6581999999999995</v>
      </c>
      <c r="T77" s="6">
        <f t="shared" si="7"/>
        <v>3.4439999999999995</v>
      </c>
    </row>
    <row r="78" spans="8:20" x14ac:dyDescent="0.25">
      <c r="J78" s="3"/>
      <c r="L78" s="3"/>
    </row>
  </sheetData>
  <hyperlinks>
    <hyperlink ref="A2" r:id="rId1" xr:uid="{00000000-0004-0000-04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  <pageSetUpPr fitToPage="1"/>
  </sheetPr>
  <dimension ref="A1:Q218"/>
  <sheetViews>
    <sheetView showGridLines="0" zoomScaleNormal="100" workbookViewId="0">
      <pane xSplit="1" ySplit="4" topLeftCell="B201" activePane="bottomRight" state="frozen"/>
      <selection activeCell="B2" sqref="B2"/>
      <selection pane="topRight" activeCell="B2" sqref="B2"/>
      <selection pane="bottomLeft" activeCell="B2" sqref="B2"/>
      <selection pane="bottomRight" activeCell="A2" sqref="A2"/>
    </sheetView>
  </sheetViews>
  <sheetFormatPr defaultColWidth="9.140625" defaultRowHeight="11.25" x14ac:dyDescent="0.25"/>
  <cols>
    <col min="1" max="1" width="50.7109375" style="81" customWidth="1"/>
    <col min="2" max="17" width="9.7109375" style="138" customWidth="1"/>
    <col min="18" max="16384" width="9.140625" style="81"/>
  </cols>
  <sheetData>
    <row r="1" spans="1:17" x14ac:dyDescent="0.25">
      <c r="A1" s="81" t="s">
        <v>226</v>
      </c>
    </row>
    <row r="2" spans="1:17" x14ac:dyDescent="0.25">
      <c r="A2" s="81" t="s">
        <v>225</v>
      </c>
    </row>
    <row r="3" spans="1:17" x14ac:dyDescent="0.25">
      <c r="A3" s="139" t="s">
        <v>241</v>
      </c>
    </row>
    <row r="4" spans="1:17" ht="12.75" x14ac:dyDescent="0.25">
      <c r="A4" s="79" t="s">
        <v>240</v>
      </c>
      <c r="B4" s="80">
        <v>2000</v>
      </c>
      <c r="C4" s="80">
        <v>2001</v>
      </c>
      <c r="D4" s="80">
        <v>2002</v>
      </c>
      <c r="E4" s="80">
        <v>2003</v>
      </c>
      <c r="F4" s="80">
        <v>2004</v>
      </c>
      <c r="G4" s="80">
        <v>2005</v>
      </c>
      <c r="H4" s="80">
        <v>2006</v>
      </c>
      <c r="I4" s="80">
        <v>2007</v>
      </c>
      <c r="J4" s="80">
        <v>2008</v>
      </c>
      <c r="K4" s="80">
        <v>2009</v>
      </c>
      <c r="L4" s="80">
        <v>2010</v>
      </c>
      <c r="M4" s="80">
        <v>2011</v>
      </c>
      <c r="N4" s="80">
        <v>2012</v>
      </c>
      <c r="O4" s="80">
        <v>2013</v>
      </c>
      <c r="P4" s="80">
        <v>2014</v>
      </c>
      <c r="Q4" s="80">
        <v>2015</v>
      </c>
    </row>
    <row r="5" spans="1:17" x14ac:dyDescent="0.25">
      <c r="A5" s="82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</row>
    <row r="6" spans="1:17" ht="12.75" x14ac:dyDescent="0.25">
      <c r="A6" s="84" t="s">
        <v>178</v>
      </c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</row>
    <row r="7" spans="1:17" x14ac:dyDescent="0.25">
      <c r="A7" s="82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</row>
    <row r="8" spans="1:17" ht="12.75" x14ac:dyDescent="0.25">
      <c r="A8" s="86" t="s">
        <v>68</v>
      </c>
      <c r="B8" s="87">
        <v>20747.392463326327</v>
      </c>
      <c r="C8" s="87">
        <v>19946.808803569602</v>
      </c>
      <c r="D8" s="87">
        <v>19732.78918781591</v>
      </c>
      <c r="E8" s="87">
        <v>19567.921949759068</v>
      </c>
      <c r="F8" s="87">
        <v>20347.004583990954</v>
      </c>
      <c r="G8" s="87">
        <v>19720.120551263477</v>
      </c>
      <c r="H8" s="87">
        <v>20807.905278988335</v>
      </c>
      <c r="I8" s="87">
        <v>21293.908282824548</v>
      </c>
      <c r="J8" s="87">
        <v>18680.997811423218</v>
      </c>
      <c r="K8" s="87">
        <v>14786.403360865177</v>
      </c>
      <c r="L8" s="87">
        <v>14035.921261368459</v>
      </c>
      <c r="M8" s="87">
        <v>14158.58267117156</v>
      </c>
      <c r="N8" s="87">
        <v>12357.29872314062</v>
      </c>
      <c r="O8" s="87">
        <v>11735.630770497548</v>
      </c>
      <c r="P8" s="87">
        <v>11336.977278782726</v>
      </c>
      <c r="Q8" s="87">
        <v>11568.26208634819</v>
      </c>
    </row>
    <row r="9" spans="1:17" x14ac:dyDescent="0.25">
      <c r="A9" s="88" t="s">
        <v>179</v>
      </c>
      <c r="B9" s="89">
        <v>103.79953779502367</v>
      </c>
      <c r="C9" s="89">
        <v>100.33219730363567</v>
      </c>
      <c r="D9" s="89">
        <v>99.539580758876752</v>
      </c>
      <c r="E9" s="89">
        <v>97.874750102932765</v>
      </c>
      <c r="F9" s="89">
        <v>102.0956773372108</v>
      </c>
      <c r="G9" s="89">
        <v>99.216311048283188</v>
      </c>
      <c r="H9" s="89">
        <v>104.74145803301171</v>
      </c>
      <c r="I9" s="89">
        <v>106.32166751328029</v>
      </c>
      <c r="J9" s="89">
        <v>92.385503523156501</v>
      </c>
      <c r="K9" s="89">
        <v>73.086361405531662</v>
      </c>
      <c r="L9" s="89">
        <v>69.001976436287521</v>
      </c>
      <c r="M9" s="89">
        <v>69.293504914445961</v>
      </c>
      <c r="N9" s="89">
        <v>60.65676270450578</v>
      </c>
      <c r="O9" s="89">
        <v>56.898704518720237</v>
      </c>
      <c r="P9" s="89">
        <v>54.920780887612523</v>
      </c>
      <c r="Q9" s="89">
        <v>56.107517452626936</v>
      </c>
    </row>
    <row r="10" spans="1:17" x14ac:dyDescent="0.25">
      <c r="A10" s="90" t="s">
        <v>180</v>
      </c>
      <c r="B10" s="91">
        <v>41.509289705558409</v>
      </c>
      <c r="C10" s="91">
        <v>40.122565500924452</v>
      </c>
      <c r="D10" s="91">
        <v>39.806695781078723</v>
      </c>
      <c r="E10" s="91">
        <v>39.142433894808462</v>
      </c>
      <c r="F10" s="91">
        <v>40.829143879864326</v>
      </c>
      <c r="G10" s="91">
        <v>39.677894082896579</v>
      </c>
      <c r="H10" s="91">
        <v>41.886548603807455</v>
      </c>
      <c r="I10" s="91">
        <v>42.518623869184616</v>
      </c>
      <c r="J10" s="91">
        <v>36.943454418585034</v>
      </c>
      <c r="K10" s="91">
        <v>29.224623847663075</v>
      </c>
      <c r="L10" s="91">
        <v>27.590055522532424</v>
      </c>
      <c r="M10" s="91">
        <v>27.704468878176584</v>
      </c>
      <c r="N10" s="91">
        <v>24.25083432088887</v>
      </c>
      <c r="O10" s="91">
        <v>22.748461506595419</v>
      </c>
      <c r="P10" s="91">
        <v>21.957376571983907</v>
      </c>
      <c r="Q10" s="91">
        <v>22.434064156084624</v>
      </c>
    </row>
    <row r="11" spans="1:17" x14ac:dyDescent="0.25">
      <c r="A11" s="90" t="s">
        <v>181</v>
      </c>
      <c r="B11" s="91">
        <v>176.37501095193178</v>
      </c>
      <c r="C11" s="91">
        <v>170.48222805194209</v>
      </c>
      <c r="D11" s="91">
        <v>169.14419511031468</v>
      </c>
      <c r="E11" s="91">
        <v>166.32734600406852</v>
      </c>
      <c r="F11" s="91">
        <v>173.48963503309841</v>
      </c>
      <c r="G11" s="91">
        <v>168.59868609074786</v>
      </c>
      <c r="H11" s="91">
        <v>177.98020178094208</v>
      </c>
      <c r="I11" s="91">
        <v>180.66648968355645</v>
      </c>
      <c r="J11" s="91">
        <v>156.96938006394561</v>
      </c>
      <c r="K11" s="91">
        <v>124.1674486730071</v>
      </c>
      <c r="L11" s="91">
        <v>117.21747952582818</v>
      </c>
      <c r="M11" s="91">
        <v>117.6954936537437</v>
      </c>
      <c r="N11" s="91">
        <v>103.02153051035233</v>
      </c>
      <c r="O11" s="91">
        <v>96.639635274682959</v>
      </c>
      <c r="P11" s="91">
        <v>93.277841244452404</v>
      </c>
      <c r="Q11" s="91">
        <v>95.311237069736578</v>
      </c>
    </row>
    <row r="12" spans="1:17" x14ac:dyDescent="0.25">
      <c r="A12" s="90" t="s">
        <v>182</v>
      </c>
      <c r="B12" s="91">
        <v>20.728331321651545</v>
      </c>
      <c r="C12" s="91">
        <v>20.035499199137679</v>
      </c>
      <c r="D12" s="91">
        <v>19.880506584359438</v>
      </c>
      <c r="E12" s="91">
        <v>19.552551581492626</v>
      </c>
      <c r="F12" s="91">
        <v>20.391754302382175</v>
      </c>
      <c r="G12" s="91">
        <v>19.817371200406544</v>
      </c>
      <c r="H12" s="91">
        <v>20.918187778410644</v>
      </c>
      <c r="I12" s="91">
        <v>21.234204094273551</v>
      </c>
      <c r="J12" s="91">
        <v>18.444859732598587</v>
      </c>
      <c r="K12" s="91">
        <v>14.587510137457551</v>
      </c>
      <c r="L12" s="91">
        <v>13.768190131309765</v>
      </c>
      <c r="M12" s="91">
        <v>13.81990172008377</v>
      </c>
      <c r="N12" s="91">
        <v>12.095740258160845</v>
      </c>
      <c r="O12" s="91">
        <v>11.346680001066003</v>
      </c>
      <c r="P12" s="91">
        <v>10.951348828339171</v>
      </c>
      <c r="Q12" s="91">
        <v>11.194675015626943</v>
      </c>
    </row>
    <row r="13" spans="1:17" x14ac:dyDescent="0.25">
      <c r="A13" s="92" t="s">
        <v>183</v>
      </c>
      <c r="B13" s="93">
        <v>58.993395250518795</v>
      </c>
      <c r="C13" s="93">
        <v>57.324328217270633</v>
      </c>
      <c r="D13" s="93">
        <v>56.906150906231154</v>
      </c>
      <c r="E13" s="93">
        <v>55.852039026840224</v>
      </c>
      <c r="F13" s="93">
        <v>57.943571641760705</v>
      </c>
      <c r="G13" s="93">
        <v>56.959644102785944</v>
      </c>
      <c r="H13" s="93">
        <v>60.219262456366835</v>
      </c>
      <c r="I13" s="93">
        <v>60.743661886925949</v>
      </c>
      <c r="J13" s="93">
        <v>53.324439305171545</v>
      </c>
      <c r="K13" s="93">
        <v>42.372404820371912</v>
      </c>
      <c r="L13" s="93">
        <v>39.99181194449573</v>
      </c>
      <c r="M13" s="93">
        <v>39.933379418704675</v>
      </c>
      <c r="N13" s="93">
        <v>34.960983377843441</v>
      </c>
      <c r="O13" s="93">
        <v>32.602482953887431</v>
      </c>
      <c r="P13" s="93">
        <v>31.312315546393123</v>
      </c>
      <c r="Q13" s="93">
        <v>31.738517495909463</v>
      </c>
    </row>
    <row r="14" spans="1:17" x14ac:dyDescent="0.25">
      <c r="A14" s="94" t="s">
        <v>184</v>
      </c>
      <c r="B14" s="95">
        <v>11.023605615384536</v>
      </c>
      <c r="C14" s="95">
        <v>11.464865643454129</v>
      </c>
      <c r="D14" s="95">
        <v>11.175301671892303</v>
      </c>
      <c r="E14" s="95">
        <v>11.151209956392293</v>
      </c>
      <c r="F14" s="95">
        <v>11.575307983046471</v>
      </c>
      <c r="G14" s="95">
        <v>11.37339571611804</v>
      </c>
      <c r="H14" s="95">
        <v>11.990458825343698</v>
      </c>
      <c r="I14" s="95">
        <v>12.060422912174509</v>
      </c>
      <c r="J14" s="95">
        <v>10.578844615644227</v>
      </c>
      <c r="K14" s="95">
        <v>8.4103342312700473</v>
      </c>
      <c r="L14" s="95">
        <v>7.9349498917075278</v>
      </c>
      <c r="M14" s="95">
        <v>7.9181711242078503</v>
      </c>
      <c r="N14" s="95">
        <v>6.7772302638784989</v>
      </c>
      <c r="O14" s="95">
        <v>6.3806315783310978</v>
      </c>
      <c r="P14" s="95">
        <v>6.1051161613376488</v>
      </c>
      <c r="Q14" s="95">
        <v>6.3465719183087437</v>
      </c>
    </row>
    <row r="15" spans="1:17" x14ac:dyDescent="0.25">
      <c r="A15" s="94" t="s">
        <v>185</v>
      </c>
      <c r="B15" s="95">
        <v>17.663446771853177</v>
      </c>
      <c r="C15" s="95">
        <v>17.17266810428433</v>
      </c>
      <c r="D15" s="95">
        <v>17.035343099126017</v>
      </c>
      <c r="E15" s="95">
        <v>16.666754175440545</v>
      </c>
      <c r="F15" s="95">
        <v>17.315988453551459</v>
      </c>
      <c r="G15" s="95">
        <v>17.027114975194284</v>
      </c>
      <c r="H15" s="95">
        <v>18.067807326901672</v>
      </c>
      <c r="I15" s="95">
        <v>18.197126521739204</v>
      </c>
      <c r="J15" s="95">
        <v>15.978561957954213</v>
      </c>
      <c r="K15" s="95">
        <v>12.704328107949504</v>
      </c>
      <c r="L15" s="95">
        <v>12.01947111431504</v>
      </c>
      <c r="M15" s="95">
        <v>12.048708302806858</v>
      </c>
      <c r="N15" s="95">
        <v>10.573604739038977</v>
      </c>
      <c r="O15" s="95">
        <v>9.8308836893992204</v>
      </c>
      <c r="P15" s="95">
        <v>9.4493990317374461</v>
      </c>
      <c r="Q15" s="95">
        <v>9.574001882182344</v>
      </c>
    </row>
    <row r="16" spans="1:17" x14ac:dyDescent="0.25">
      <c r="A16" s="94" t="s">
        <v>186</v>
      </c>
      <c r="B16" s="95">
        <v>0</v>
      </c>
      <c r="C16" s="95">
        <v>0</v>
      </c>
      <c r="D16" s="95">
        <v>0</v>
      </c>
      <c r="E16" s="95">
        <v>9.5989244878764354E-2</v>
      </c>
      <c r="F16" s="95">
        <v>6.7031726528362687E-2</v>
      </c>
      <c r="G16" s="95">
        <v>9.2665522195735969E-2</v>
      </c>
      <c r="H16" s="95">
        <v>6.7874416864915438E-2</v>
      </c>
      <c r="I16" s="95">
        <v>8.5743196632850016E-2</v>
      </c>
      <c r="J16" s="95">
        <v>9.1619649222178162E-2</v>
      </c>
      <c r="K16" s="95">
        <v>0.12389950744442696</v>
      </c>
      <c r="L16" s="95">
        <v>0.10407128535043099</v>
      </c>
      <c r="M16" s="95">
        <v>8.5921979589151792E-2</v>
      </c>
      <c r="N16" s="95">
        <v>3.9202872621280443E-2</v>
      </c>
      <c r="O16" s="95">
        <v>5.6700156938276113E-3</v>
      </c>
      <c r="P16" s="95">
        <v>5.8315355475025794E-3</v>
      </c>
      <c r="Q16" s="95">
        <v>5.6579043657590542E-3</v>
      </c>
    </row>
    <row r="17" spans="1:17" x14ac:dyDescent="0.25">
      <c r="A17" s="94" t="s">
        <v>187</v>
      </c>
      <c r="B17" s="96">
        <v>30.306342863281074</v>
      </c>
      <c r="C17" s="96">
        <v>28.686794469532174</v>
      </c>
      <c r="D17" s="96">
        <v>28.695506135212835</v>
      </c>
      <c r="E17" s="96">
        <v>27.93808565012862</v>
      </c>
      <c r="F17" s="96">
        <v>28.985243478634423</v>
      </c>
      <c r="G17" s="96">
        <v>28.466467889277876</v>
      </c>
      <c r="H17" s="96">
        <v>30.093121887256547</v>
      </c>
      <c r="I17" s="96">
        <v>30.400369256379388</v>
      </c>
      <c r="J17" s="96">
        <v>26.675413082350921</v>
      </c>
      <c r="K17" s="96">
        <v>21.133842973707925</v>
      </c>
      <c r="L17" s="96">
        <v>19.933319653122734</v>
      </c>
      <c r="M17" s="96">
        <v>19.880578012100806</v>
      </c>
      <c r="N17" s="96">
        <v>17.570945502304692</v>
      </c>
      <c r="O17" s="96">
        <v>16.385297670463288</v>
      </c>
      <c r="P17" s="96">
        <v>15.751968817770523</v>
      </c>
      <c r="Q17" s="96">
        <v>15.81228579105262</v>
      </c>
    </row>
    <row r="18" spans="1:17" x14ac:dyDescent="0.25">
      <c r="A18" s="97" t="s">
        <v>188</v>
      </c>
      <c r="B18" s="98">
        <v>689.15474786662548</v>
      </c>
      <c r="C18" s="98">
        <v>664.33288515493859</v>
      </c>
      <c r="D18" s="98">
        <v>657.97081451062775</v>
      </c>
      <c r="E18" s="98">
        <v>649.0643255056325</v>
      </c>
      <c r="F18" s="98">
        <v>678.21372608242586</v>
      </c>
      <c r="G18" s="98">
        <v>658.33791902807434</v>
      </c>
      <c r="H18" s="98">
        <v>684.62203453698885</v>
      </c>
      <c r="I18" s="98">
        <v>707.34653636333405</v>
      </c>
      <c r="J18" s="98">
        <v>616.53688208227868</v>
      </c>
      <c r="K18" s="98">
        <v>483.12993595753346</v>
      </c>
      <c r="L18" s="98">
        <v>462.32401725267738</v>
      </c>
      <c r="M18" s="98">
        <v>462.5313264030429</v>
      </c>
      <c r="N18" s="98">
        <v>411.37160617320876</v>
      </c>
      <c r="O18" s="98">
        <v>387.74920355118678</v>
      </c>
      <c r="P18" s="98">
        <v>372.93540843842885</v>
      </c>
      <c r="Q18" s="98">
        <v>381.19719513336054</v>
      </c>
    </row>
    <row r="19" spans="1:17" x14ac:dyDescent="0.25">
      <c r="A19" s="97" t="s">
        <v>189</v>
      </c>
      <c r="B19" s="99">
        <v>7269.257757907104</v>
      </c>
      <c r="C19" s="99">
        <v>6985.4247881749206</v>
      </c>
      <c r="D19" s="99">
        <v>6908.7019605373353</v>
      </c>
      <c r="E19" s="99">
        <v>6853.6629330494179</v>
      </c>
      <c r="F19" s="99">
        <v>7122.6477257265842</v>
      </c>
      <c r="G19" s="99">
        <v>6900.3311450877172</v>
      </c>
      <c r="H19" s="99">
        <v>7284.9340874837353</v>
      </c>
      <c r="I19" s="99">
        <v>7458.3158197783214</v>
      </c>
      <c r="J19" s="99">
        <v>6547.824908980615</v>
      </c>
      <c r="K19" s="99">
        <v>5180.1974335931664</v>
      </c>
      <c r="L19" s="99">
        <v>4920.1193626590693</v>
      </c>
      <c r="M19" s="99">
        <v>4967.8205612125512</v>
      </c>
      <c r="N19" s="99">
        <v>4332.848309021866</v>
      </c>
      <c r="O19" s="99">
        <v>4115.3540209484299</v>
      </c>
      <c r="P19" s="99">
        <v>3993.6652363392186</v>
      </c>
      <c r="Q19" s="99">
        <v>4101.4040977162631</v>
      </c>
    </row>
    <row r="20" spans="1:17" x14ac:dyDescent="0.25">
      <c r="A20" s="100" t="s">
        <v>190</v>
      </c>
      <c r="B20" s="101">
        <v>6686.021324935773</v>
      </c>
      <c r="C20" s="101">
        <v>6439.771705437618</v>
      </c>
      <c r="D20" s="101">
        <v>6376.453991187781</v>
      </c>
      <c r="E20" s="101">
        <v>6318.8123088937409</v>
      </c>
      <c r="F20" s="101">
        <v>6568.0463305982466</v>
      </c>
      <c r="G20" s="101">
        <v>6360.3213456493231</v>
      </c>
      <c r="H20" s="101">
        <v>6711.0516761604467</v>
      </c>
      <c r="I20" s="101">
        <v>6861.9630737743691</v>
      </c>
      <c r="J20" s="101">
        <v>6015.4114810001265</v>
      </c>
      <c r="K20" s="101">
        <v>4753.5651031201924</v>
      </c>
      <c r="L20" s="101">
        <v>4508.4718274864863</v>
      </c>
      <c r="M20" s="101">
        <v>4538.7737917005579</v>
      </c>
      <c r="N20" s="101">
        <v>3965.0425473695332</v>
      </c>
      <c r="O20" s="101">
        <v>3768.8463920566323</v>
      </c>
      <c r="P20" s="101">
        <v>3636.5535468645862</v>
      </c>
      <c r="Q20" s="101">
        <v>3713.5233104126442</v>
      </c>
    </row>
    <row r="21" spans="1:17" x14ac:dyDescent="0.25">
      <c r="A21" s="102" t="s">
        <v>191</v>
      </c>
      <c r="B21" s="103">
        <v>2287.7743733298753</v>
      </c>
      <c r="C21" s="103">
        <v>1973.9901781628239</v>
      </c>
      <c r="D21" s="103">
        <v>1782.2304337412359</v>
      </c>
      <c r="E21" s="103">
        <v>1193.6439009250046</v>
      </c>
      <c r="F21" s="103">
        <v>1130.628806740682</v>
      </c>
      <c r="G21" s="103">
        <v>789.44317921353183</v>
      </c>
      <c r="H21" s="103">
        <v>884.25908708416637</v>
      </c>
      <c r="I21" s="103">
        <v>1062.6874627036334</v>
      </c>
      <c r="J21" s="103">
        <v>863.69305060618728</v>
      </c>
      <c r="K21" s="103">
        <v>470.93337476271824</v>
      </c>
      <c r="L21" s="103">
        <v>434.46311150954381</v>
      </c>
      <c r="M21" s="103">
        <v>498.79259498632979</v>
      </c>
      <c r="N21" s="103">
        <v>406.62857211594724</v>
      </c>
      <c r="O21" s="103">
        <v>353.21321383371094</v>
      </c>
      <c r="P21" s="103">
        <v>366.94391144515333</v>
      </c>
      <c r="Q21" s="103">
        <v>417.26025035150417</v>
      </c>
    </row>
    <row r="22" spans="1:17" x14ac:dyDescent="0.25">
      <c r="A22" s="102" t="s">
        <v>192</v>
      </c>
      <c r="B22" s="104">
        <v>0</v>
      </c>
      <c r="C22" s="104">
        <v>0</v>
      </c>
      <c r="D22" s="104">
        <v>0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</row>
    <row r="23" spans="1:17" x14ac:dyDescent="0.25">
      <c r="A23" s="102" t="s">
        <v>184</v>
      </c>
      <c r="B23" s="104">
        <v>0</v>
      </c>
      <c r="C23" s="104">
        <v>0</v>
      </c>
      <c r="D23" s="104">
        <v>0</v>
      </c>
      <c r="E23" s="104">
        <v>0</v>
      </c>
      <c r="F23" s="104">
        <v>0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N23" s="104">
        <v>0</v>
      </c>
      <c r="O23" s="104">
        <v>0</v>
      </c>
      <c r="P23" s="104">
        <v>0</v>
      </c>
      <c r="Q23" s="104">
        <v>0</v>
      </c>
    </row>
    <row r="24" spans="1:17" x14ac:dyDescent="0.25">
      <c r="A24" s="102" t="s">
        <v>193</v>
      </c>
      <c r="B24" s="104">
        <v>159.20799979174137</v>
      </c>
      <c r="C24" s="104">
        <v>124.19938575688951</v>
      </c>
      <c r="D24" s="104">
        <v>69.752406146699713</v>
      </c>
      <c r="E24" s="104">
        <v>48.513802585036927</v>
      </c>
      <c r="F24" s="104">
        <v>10.526035758904515</v>
      </c>
      <c r="G24" s="104">
        <v>11.36123450884484</v>
      </c>
      <c r="H24" s="104">
        <v>47.680491552672436</v>
      </c>
      <c r="I24" s="104">
        <v>19.567912902400337</v>
      </c>
      <c r="J24" s="104">
        <v>22.890481356410017</v>
      </c>
      <c r="K24" s="104">
        <v>14.883444087483049</v>
      </c>
      <c r="L24" s="104">
        <v>14.038197338060074</v>
      </c>
      <c r="M24" s="104">
        <v>11.701985779365646</v>
      </c>
      <c r="N24" s="104">
        <v>7.1132816794813856</v>
      </c>
      <c r="O24" s="104">
        <v>4.0541844155738627</v>
      </c>
      <c r="P24" s="104">
        <v>3.6420726161173818</v>
      </c>
      <c r="Q24" s="104">
        <v>4.1299218558024258</v>
      </c>
    </row>
    <row r="25" spans="1:17" x14ac:dyDescent="0.25">
      <c r="A25" s="102" t="s">
        <v>194</v>
      </c>
      <c r="B25" s="104">
        <v>3918.7091381298806</v>
      </c>
      <c r="C25" s="104">
        <v>4088.2401922856984</v>
      </c>
      <c r="D25" s="104">
        <v>4313.0915829580435</v>
      </c>
      <c r="E25" s="104">
        <v>4382.2981242037813</v>
      </c>
      <c r="F25" s="104">
        <v>4609.6558387279747</v>
      </c>
      <c r="G25" s="104">
        <v>4740.7566313616753</v>
      </c>
      <c r="H25" s="104">
        <v>4743.9705336502011</v>
      </c>
      <c r="I25" s="104">
        <v>4742.6540111559761</v>
      </c>
      <c r="J25" s="104">
        <v>4058.5531617714005</v>
      </c>
      <c r="K25" s="104">
        <v>3215.6566611637472</v>
      </c>
      <c r="L25" s="104">
        <v>2932.0339659170259</v>
      </c>
      <c r="M25" s="104">
        <v>2736.9846928772499</v>
      </c>
      <c r="N25" s="104">
        <v>2380.4385583511821</v>
      </c>
      <c r="O25" s="104">
        <v>2260.838015865992</v>
      </c>
      <c r="P25" s="104">
        <v>2123.5720477539871</v>
      </c>
      <c r="Q25" s="104">
        <v>2107.6564026235214</v>
      </c>
    </row>
    <row r="26" spans="1:17" x14ac:dyDescent="0.25">
      <c r="A26" s="102" t="s">
        <v>185</v>
      </c>
      <c r="B26" s="104">
        <v>3.7216667415793196</v>
      </c>
      <c r="C26" s="104">
        <v>3.6990089229875629</v>
      </c>
      <c r="D26" s="104">
        <v>23.51995651802256</v>
      </c>
      <c r="E26" s="104">
        <v>10.189135389560338</v>
      </c>
      <c r="F26" s="104">
        <v>8.8631043161844953</v>
      </c>
      <c r="G26" s="104">
        <v>13.970386223563823</v>
      </c>
      <c r="H26" s="104">
        <v>11.609966114117583</v>
      </c>
      <c r="I26" s="104">
        <v>0</v>
      </c>
      <c r="J26" s="104">
        <v>4.7799362217493702</v>
      </c>
      <c r="K26" s="104">
        <v>5.6295864096331485</v>
      </c>
      <c r="L26" s="104">
        <v>0.3767983300322566</v>
      </c>
      <c r="M26" s="104">
        <v>0</v>
      </c>
      <c r="N26" s="104">
        <v>0</v>
      </c>
      <c r="O26" s="104">
        <v>8.1558885563535473</v>
      </c>
      <c r="P26" s="104">
        <v>0</v>
      </c>
      <c r="Q26" s="104">
        <v>3.2491038241865482</v>
      </c>
    </row>
    <row r="27" spans="1:17" x14ac:dyDescent="0.25">
      <c r="A27" s="102" t="s">
        <v>195</v>
      </c>
      <c r="B27" s="104">
        <v>316.60814694269561</v>
      </c>
      <c r="C27" s="104">
        <v>249.64294030921795</v>
      </c>
      <c r="D27" s="104">
        <v>187.85961182377949</v>
      </c>
      <c r="E27" s="104">
        <v>684.16734579035767</v>
      </c>
      <c r="F27" s="104">
        <v>808.3725450545013</v>
      </c>
      <c r="G27" s="104">
        <v>804.78991434170644</v>
      </c>
      <c r="H27" s="104">
        <v>1023.5315977592898</v>
      </c>
      <c r="I27" s="104">
        <v>1037.0536870123574</v>
      </c>
      <c r="J27" s="104">
        <v>1065.4948510443783</v>
      </c>
      <c r="K27" s="104">
        <v>1046.4620366966119</v>
      </c>
      <c r="L27" s="104">
        <v>1127.559754391825</v>
      </c>
      <c r="M27" s="104">
        <v>1291.2945180576121</v>
      </c>
      <c r="N27" s="104">
        <v>1170.862135222922</v>
      </c>
      <c r="O27" s="104">
        <v>1142.5850893850018</v>
      </c>
      <c r="P27" s="104">
        <v>1142.3955150493282</v>
      </c>
      <c r="Q27" s="104">
        <v>1181.2276317576293</v>
      </c>
    </row>
    <row r="28" spans="1:17" x14ac:dyDescent="0.25">
      <c r="A28" s="100" t="s">
        <v>196</v>
      </c>
      <c r="B28" s="105">
        <v>583.23643297133196</v>
      </c>
      <c r="C28" s="105">
        <v>545.65308273730363</v>
      </c>
      <c r="D28" s="105">
        <v>532.24796934955293</v>
      </c>
      <c r="E28" s="105">
        <v>534.85062415567666</v>
      </c>
      <c r="F28" s="105">
        <v>554.6013951283378</v>
      </c>
      <c r="G28" s="105">
        <v>540.00979943839525</v>
      </c>
      <c r="H28" s="105">
        <v>573.88241132328847</v>
      </c>
      <c r="I28" s="105">
        <v>596.35274600395292</v>
      </c>
      <c r="J28" s="105">
        <v>532.4134279804897</v>
      </c>
      <c r="K28" s="105">
        <v>426.63233047297371</v>
      </c>
      <c r="L28" s="105">
        <v>411.64753517258288</v>
      </c>
      <c r="M28" s="105">
        <v>429.04676951199269</v>
      </c>
      <c r="N28" s="105">
        <v>367.80576165233271</v>
      </c>
      <c r="O28" s="105">
        <v>346.50762889179867</v>
      </c>
      <c r="P28" s="105">
        <v>357.11168947463369</v>
      </c>
      <c r="Q28" s="105">
        <v>387.88078730361843</v>
      </c>
    </row>
    <row r="29" spans="1:17" x14ac:dyDescent="0.25">
      <c r="A29" s="106" t="s">
        <v>191</v>
      </c>
      <c r="B29" s="107">
        <v>357.32440093502657</v>
      </c>
      <c r="C29" s="107">
        <v>329.35284713150946</v>
      </c>
      <c r="D29" s="107">
        <v>323.52592479094693</v>
      </c>
      <c r="E29" s="107">
        <v>375.64435498717296</v>
      </c>
      <c r="F29" s="107">
        <v>335.45941229256681</v>
      </c>
      <c r="G29" s="107">
        <v>335.90892518862063</v>
      </c>
      <c r="H29" s="107">
        <v>315.52249345019891</v>
      </c>
      <c r="I29" s="107">
        <v>406.71649393513826</v>
      </c>
      <c r="J29" s="107">
        <v>379.58228782829156</v>
      </c>
      <c r="K29" s="107">
        <v>262.25562639670943</v>
      </c>
      <c r="L29" s="107">
        <v>254.84853174142401</v>
      </c>
      <c r="M29" s="107">
        <v>284.52830196065105</v>
      </c>
      <c r="N29" s="107">
        <v>217.38783909897811</v>
      </c>
      <c r="O29" s="107">
        <v>217.97094026782617</v>
      </c>
      <c r="P29" s="107">
        <v>213.22937537546534</v>
      </c>
      <c r="Q29" s="107">
        <v>217.86347623387928</v>
      </c>
    </row>
    <row r="30" spans="1:17" x14ac:dyDescent="0.25">
      <c r="A30" s="106" t="s">
        <v>197</v>
      </c>
      <c r="B30" s="107">
        <v>0</v>
      </c>
      <c r="C30" s="107">
        <v>0</v>
      </c>
      <c r="D30" s="107">
        <v>0</v>
      </c>
      <c r="E30" s="107">
        <v>0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>
        <v>0</v>
      </c>
      <c r="N30" s="107">
        <v>0</v>
      </c>
      <c r="O30" s="107">
        <v>0</v>
      </c>
      <c r="P30" s="107">
        <v>0</v>
      </c>
      <c r="Q30" s="107">
        <v>0</v>
      </c>
    </row>
    <row r="31" spans="1:17" x14ac:dyDescent="0.25">
      <c r="A31" s="106" t="s">
        <v>192</v>
      </c>
      <c r="B31" s="107">
        <v>0</v>
      </c>
      <c r="C31" s="107">
        <v>0</v>
      </c>
      <c r="D31" s="107">
        <v>0</v>
      </c>
      <c r="E31" s="10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</row>
    <row r="32" spans="1:17" x14ac:dyDescent="0.25">
      <c r="A32" s="106" t="s">
        <v>184</v>
      </c>
      <c r="B32" s="107">
        <v>0</v>
      </c>
      <c r="C32" s="107">
        <v>0</v>
      </c>
      <c r="D32" s="107">
        <v>0</v>
      </c>
      <c r="E32" s="107">
        <v>1.01182183152922E-3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</row>
    <row r="33" spans="1:17" x14ac:dyDescent="0.25">
      <c r="A33" s="106" t="s">
        <v>193</v>
      </c>
      <c r="B33" s="107">
        <v>70.610270726927226</v>
      </c>
      <c r="C33" s="107">
        <v>46.482793744992783</v>
      </c>
      <c r="D33" s="107">
        <v>57.659774457988064</v>
      </c>
      <c r="E33" s="107">
        <v>41.594985116493874</v>
      </c>
      <c r="F33" s="107">
        <v>41.482676683934848</v>
      </c>
      <c r="G33" s="107">
        <v>49.631792773316889</v>
      </c>
      <c r="H33" s="107">
        <v>59.976324414349186</v>
      </c>
      <c r="I33" s="107">
        <v>24.730764075054488</v>
      </c>
      <c r="J33" s="107">
        <v>18.525713106844819</v>
      </c>
      <c r="K33" s="107">
        <v>42.673738935893397</v>
      </c>
      <c r="L33" s="107">
        <v>19.702801960939649</v>
      </c>
      <c r="M33" s="107">
        <v>2.8282842969434472</v>
      </c>
      <c r="N33" s="107">
        <v>13.714421792545691</v>
      </c>
      <c r="O33" s="107">
        <v>10.511377240398094</v>
      </c>
      <c r="P33" s="107">
        <v>10.256326453278787</v>
      </c>
      <c r="Q33" s="107">
        <v>10.421433868295416</v>
      </c>
    </row>
    <row r="34" spans="1:17" x14ac:dyDescent="0.25">
      <c r="A34" s="106" t="s">
        <v>194</v>
      </c>
      <c r="B34" s="107">
        <v>0</v>
      </c>
      <c r="C34" s="107">
        <v>0</v>
      </c>
      <c r="D34" s="107">
        <v>0</v>
      </c>
      <c r="E34" s="107">
        <v>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</row>
    <row r="35" spans="1:17" x14ac:dyDescent="0.25">
      <c r="A35" s="106" t="s">
        <v>185</v>
      </c>
      <c r="B35" s="107">
        <v>0</v>
      </c>
      <c r="C35" s="107">
        <v>0</v>
      </c>
      <c r="D35" s="107">
        <v>0</v>
      </c>
      <c r="E35" s="107">
        <v>4.6282316933790375E-2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</row>
    <row r="36" spans="1:17" x14ac:dyDescent="0.25">
      <c r="A36" s="106" t="s">
        <v>198</v>
      </c>
      <c r="B36" s="107">
        <v>65.529572309660296</v>
      </c>
      <c r="C36" s="107">
        <v>81.122868047123617</v>
      </c>
      <c r="D36" s="107">
        <v>76.631143663467995</v>
      </c>
      <c r="E36" s="107">
        <v>42.743786703480552</v>
      </c>
      <c r="F36" s="107">
        <v>59.279928374120203</v>
      </c>
      <c r="G36" s="107">
        <v>56.83286510108713</v>
      </c>
      <c r="H36" s="107">
        <v>61.932183399279367</v>
      </c>
      <c r="I36" s="107">
        <v>65.822133106010597</v>
      </c>
      <c r="J36" s="107">
        <v>61.106169999999999</v>
      </c>
      <c r="K36" s="107">
        <v>43.827634255714933</v>
      </c>
      <c r="L36" s="107">
        <v>57.355246408988123</v>
      </c>
      <c r="M36" s="107">
        <v>64.112963576846838</v>
      </c>
      <c r="N36" s="107">
        <v>59.379328097809321</v>
      </c>
      <c r="O36" s="107">
        <v>55.110278032522451</v>
      </c>
      <c r="P36" s="107">
        <v>63.251821457192548</v>
      </c>
      <c r="Q36" s="107">
        <v>59.133634977539913</v>
      </c>
    </row>
    <row r="37" spans="1:17" x14ac:dyDescent="0.25">
      <c r="A37" s="106" t="s">
        <v>195</v>
      </c>
      <c r="B37" s="107">
        <v>0</v>
      </c>
      <c r="C37" s="107">
        <v>0</v>
      </c>
      <c r="D37" s="107">
        <v>0</v>
      </c>
      <c r="E37" s="10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</row>
    <row r="38" spans="1:17" x14ac:dyDescent="0.25">
      <c r="A38" s="106" t="s">
        <v>199</v>
      </c>
      <c r="B38" s="107">
        <v>89.772188999717898</v>
      </c>
      <c r="C38" s="107">
        <v>88.694573813677593</v>
      </c>
      <c r="D38" s="107">
        <v>74.431126437149942</v>
      </c>
      <c r="E38" s="107">
        <v>74.820203209764088</v>
      </c>
      <c r="F38" s="107">
        <v>118.37937777771609</v>
      </c>
      <c r="G38" s="107">
        <v>97.636216375370481</v>
      </c>
      <c r="H38" s="107">
        <v>136.4514100594609</v>
      </c>
      <c r="I38" s="107">
        <v>99.083354887749806</v>
      </c>
      <c r="J38" s="107">
        <v>73.199257045353463</v>
      </c>
      <c r="K38" s="107">
        <v>77.875330884655938</v>
      </c>
      <c r="L38" s="107">
        <v>79.74095506123102</v>
      </c>
      <c r="M38" s="107">
        <v>77.577219677551327</v>
      </c>
      <c r="N38" s="107">
        <v>77.324172662999615</v>
      </c>
      <c r="O38" s="107">
        <v>62.915033351051875</v>
      </c>
      <c r="P38" s="107">
        <v>70.374166188697046</v>
      </c>
      <c r="Q38" s="107">
        <v>100.46224222390379</v>
      </c>
    </row>
    <row r="39" spans="1:17" x14ac:dyDescent="0.25">
      <c r="A39" s="97" t="s">
        <v>200</v>
      </c>
      <c r="B39" s="99">
        <v>11751.44854082623</v>
      </c>
      <c r="C39" s="99">
        <v>11295.848286285136</v>
      </c>
      <c r="D39" s="99">
        <v>11174.753516517392</v>
      </c>
      <c r="E39" s="99">
        <v>11083.83152387854</v>
      </c>
      <c r="F39" s="99">
        <v>11525.425891578272</v>
      </c>
      <c r="G39" s="99">
        <v>11170.287668724908</v>
      </c>
      <c r="H39" s="99">
        <v>11793.192036387214</v>
      </c>
      <c r="I39" s="99">
        <v>12061.470484480156</v>
      </c>
      <c r="J39" s="99">
        <v>10584.66324021434</v>
      </c>
      <c r="K39" s="99">
        <v>8386.2929571722234</v>
      </c>
      <c r="L39" s="99">
        <v>7955.7390489224563</v>
      </c>
      <c r="M39" s="99">
        <v>8029.3433583240976</v>
      </c>
      <c r="N39" s="99">
        <v>7000.8522725845851</v>
      </c>
      <c r="O39" s="99">
        <v>6651.6296918201197</v>
      </c>
      <c r="P39" s="99">
        <v>6411.9410471606498</v>
      </c>
      <c r="Q39" s="99">
        <v>6515.4848133078949</v>
      </c>
    </row>
    <row r="40" spans="1:17" x14ac:dyDescent="0.25">
      <c r="A40" s="108" t="s">
        <v>191</v>
      </c>
      <c r="B40" s="103">
        <v>4592.0933304391456</v>
      </c>
      <c r="C40" s="103">
        <v>4060.0274133570833</v>
      </c>
      <c r="D40" s="103">
        <v>3506.6631841611506</v>
      </c>
      <c r="E40" s="103">
        <v>4001.8481224811139</v>
      </c>
      <c r="F40" s="103">
        <v>3813.9780917777152</v>
      </c>
      <c r="G40" s="103">
        <v>3553.9530114625554</v>
      </c>
      <c r="H40" s="103">
        <v>3797.2627057583554</v>
      </c>
      <c r="I40" s="103">
        <v>4537.5731817458036</v>
      </c>
      <c r="J40" s="103">
        <v>3631.6143992882876</v>
      </c>
      <c r="K40" s="103">
        <v>3038.139718961595</v>
      </c>
      <c r="L40" s="103">
        <v>2932.9015278117276</v>
      </c>
      <c r="M40" s="103">
        <v>3218.6074362614245</v>
      </c>
      <c r="N40" s="103">
        <v>2933.9510586226752</v>
      </c>
      <c r="O40" s="103">
        <v>2178.1996460623968</v>
      </c>
      <c r="P40" s="103">
        <v>2105.6398343547712</v>
      </c>
      <c r="Q40" s="103">
        <v>1941.8682725229519</v>
      </c>
    </row>
    <row r="41" spans="1:17" x14ac:dyDescent="0.25">
      <c r="A41" s="108" t="s">
        <v>192</v>
      </c>
      <c r="B41" s="104">
        <v>0</v>
      </c>
      <c r="C41" s="104">
        <v>0</v>
      </c>
      <c r="D41" s="104">
        <v>0</v>
      </c>
      <c r="E41" s="104">
        <v>0</v>
      </c>
      <c r="F41" s="104">
        <v>0</v>
      </c>
      <c r="G41" s="104">
        <v>0</v>
      </c>
      <c r="H41" s="104">
        <v>0</v>
      </c>
      <c r="I41" s="104">
        <v>0</v>
      </c>
      <c r="J41" s="104">
        <v>0</v>
      </c>
      <c r="K41" s="104">
        <v>0</v>
      </c>
      <c r="L41" s="104">
        <v>0</v>
      </c>
      <c r="M41" s="104">
        <v>0</v>
      </c>
      <c r="N41" s="104">
        <v>0</v>
      </c>
      <c r="O41" s="104">
        <v>0</v>
      </c>
      <c r="P41" s="104">
        <v>0</v>
      </c>
      <c r="Q41" s="104">
        <v>0</v>
      </c>
    </row>
    <row r="42" spans="1:17" x14ac:dyDescent="0.25">
      <c r="A42" s="108" t="s">
        <v>184</v>
      </c>
      <c r="B42" s="104">
        <v>103.70172048259124</v>
      </c>
      <c r="C42" s="104">
        <v>12.649180686056271</v>
      </c>
      <c r="D42" s="104">
        <v>3.7990007910708332</v>
      </c>
      <c r="E42" s="104">
        <v>37.141592306710244</v>
      </c>
      <c r="F42" s="104">
        <v>42.652201161861107</v>
      </c>
      <c r="G42" s="104">
        <v>3.2743805647207558</v>
      </c>
      <c r="H42" s="104">
        <v>3.2929598148350769</v>
      </c>
      <c r="I42" s="104">
        <v>9.50350909079134E-14</v>
      </c>
      <c r="J42" s="104">
        <v>3.3750779948604759E-14</v>
      </c>
      <c r="K42" s="104">
        <v>0</v>
      </c>
      <c r="L42" s="104">
        <v>4.6629367034256575E-15</v>
      </c>
      <c r="M42" s="104">
        <v>3.0198066269804258E-14</v>
      </c>
      <c r="N42" s="104">
        <v>3.3528735343679728E-14</v>
      </c>
      <c r="O42" s="104">
        <v>2.9973381084777628</v>
      </c>
      <c r="P42" s="104">
        <v>1.5730766436725716</v>
      </c>
      <c r="Q42" s="104">
        <v>5.6843418860808015E-14</v>
      </c>
    </row>
    <row r="43" spans="1:17" x14ac:dyDescent="0.25">
      <c r="A43" s="108" t="s">
        <v>193</v>
      </c>
      <c r="B43" s="104">
        <v>2319.8296438401421</v>
      </c>
      <c r="C43" s="104">
        <v>2004.0755533663751</v>
      </c>
      <c r="D43" s="104">
        <v>1900.7628510913278</v>
      </c>
      <c r="E43" s="104">
        <v>1183.6200874365509</v>
      </c>
      <c r="F43" s="104">
        <v>903.21794480881101</v>
      </c>
      <c r="G43" s="104">
        <v>890.17786626822317</v>
      </c>
      <c r="H43" s="104">
        <v>1145.5494889129384</v>
      </c>
      <c r="I43" s="104">
        <v>848.03119138135139</v>
      </c>
      <c r="J43" s="104">
        <v>661.09053023711976</v>
      </c>
      <c r="K43" s="104">
        <v>467.28171942972591</v>
      </c>
      <c r="L43" s="104">
        <v>415.79168383866141</v>
      </c>
      <c r="M43" s="104">
        <v>355.97650705041423</v>
      </c>
      <c r="N43" s="104">
        <v>252.20328088410116</v>
      </c>
      <c r="O43" s="104">
        <v>151.82767121612946</v>
      </c>
      <c r="P43" s="104">
        <v>119.70724091676927</v>
      </c>
      <c r="Q43" s="104">
        <v>152.83569009574688</v>
      </c>
    </row>
    <row r="44" spans="1:17" x14ac:dyDescent="0.25">
      <c r="A44" s="108" t="s">
        <v>194</v>
      </c>
      <c r="B44" s="104">
        <v>2174.154551569703</v>
      </c>
      <c r="C44" s="104">
        <v>2721.9460698584157</v>
      </c>
      <c r="D44" s="104">
        <v>2941.939904558843</v>
      </c>
      <c r="E44" s="104">
        <v>3536.9139178950491</v>
      </c>
      <c r="F44" s="104">
        <v>4402.3806920443858</v>
      </c>
      <c r="G44" s="104">
        <v>4281.6222220309573</v>
      </c>
      <c r="H44" s="104">
        <v>4069.6989746461281</v>
      </c>
      <c r="I44" s="104">
        <v>3749.7777277286082</v>
      </c>
      <c r="J44" s="104">
        <v>4154.8867731432883</v>
      </c>
      <c r="K44" s="104">
        <v>2927.4696564308756</v>
      </c>
      <c r="L44" s="104">
        <v>2764.1561936113162</v>
      </c>
      <c r="M44" s="104">
        <v>2495.4083672853121</v>
      </c>
      <c r="N44" s="104">
        <v>2225.1439517016565</v>
      </c>
      <c r="O44" s="104">
        <v>2104.6383039112716</v>
      </c>
      <c r="P44" s="104">
        <v>1758.4837021531914</v>
      </c>
      <c r="Q44" s="104">
        <v>1928.6601288638069</v>
      </c>
    </row>
    <row r="45" spans="1:17" x14ac:dyDescent="0.25">
      <c r="A45" s="108" t="s">
        <v>185</v>
      </c>
      <c r="B45" s="104">
        <v>1789.0275618200139</v>
      </c>
      <c r="C45" s="104">
        <v>1730.5729093264213</v>
      </c>
      <c r="D45" s="104">
        <v>1992.0133277387761</v>
      </c>
      <c r="E45" s="104">
        <v>1537.7465583941175</v>
      </c>
      <c r="F45" s="104">
        <v>1646.2433525254928</v>
      </c>
      <c r="G45" s="104">
        <v>1434.4324581987821</v>
      </c>
      <c r="H45" s="104">
        <v>1827.871263123697</v>
      </c>
      <c r="I45" s="104">
        <v>1425.8647789733818</v>
      </c>
      <c r="J45" s="104">
        <v>854.39216919085095</v>
      </c>
      <c r="K45" s="104">
        <v>449.45256526505153</v>
      </c>
      <c r="L45" s="104">
        <v>343.0249647078511</v>
      </c>
      <c r="M45" s="104">
        <v>516.14802291414162</v>
      </c>
      <c r="N45" s="104">
        <v>279.39019921532349</v>
      </c>
      <c r="O45" s="104">
        <v>550.31813004428136</v>
      </c>
      <c r="P45" s="104">
        <v>403.79442742591863</v>
      </c>
      <c r="Q45" s="104">
        <v>747.6510482983465</v>
      </c>
    </row>
    <row r="46" spans="1:17" x14ac:dyDescent="0.25">
      <c r="A46" s="108" t="s">
        <v>195</v>
      </c>
      <c r="B46" s="104">
        <v>772.6417326746332</v>
      </c>
      <c r="C46" s="104">
        <v>766.57715969078208</v>
      </c>
      <c r="D46" s="104">
        <v>829.57524817622061</v>
      </c>
      <c r="E46" s="104">
        <v>786.56124536500249</v>
      </c>
      <c r="F46" s="104">
        <v>716.95360926000399</v>
      </c>
      <c r="G46" s="104">
        <v>1006.8277301996687</v>
      </c>
      <c r="H46" s="104">
        <v>949.51664413125525</v>
      </c>
      <c r="I46" s="104">
        <v>1500.2236046510134</v>
      </c>
      <c r="J46" s="104">
        <v>1282.6793683547933</v>
      </c>
      <c r="K46" s="104">
        <v>1503.9492970849767</v>
      </c>
      <c r="L46" s="104">
        <v>1499.8646789529007</v>
      </c>
      <c r="M46" s="104">
        <v>1443.2030248128049</v>
      </c>
      <c r="N46" s="104">
        <v>1310.1637821608279</v>
      </c>
      <c r="O46" s="104">
        <v>1663.6486024775609</v>
      </c>
      <c r="P46" s="104">
        <v>2022.7427656663283</v>
      </c>
      <c r="Q46" s="104">
        <v>1744.4696735270436</v>
      </c>
    </row>
    <row r="47" spans="1:17" x14ac:dyDescent="0.25">
      <c r="A47" s="109" t="s">
        <v>201</v>
      </c>
      <c r="B47" s="110">
        <v>636.12585170168597</v>
      </c>
      <c r="C47" s="110">
        <v>612.90602568169652</v>
      </c>
      <c r="D47" s="110">
        <v>606.08576710970021</v>
      </c>
      <c r="E47" s="110">
        <v>602.61404671534081</v>
      </c>
      <c r="F47" s="110">
        <v>625.96745840936069</v>
      </c>
      <c r="G47" s="110">
        <v>606.89391189765865</v>
      </c>
      <c r="H47" s="110">
        <v>639.41146192786107</v>
      </c>
      <c r="I47" s="110">
        <v>655.29079515551689</v>
      </c>
      <c r="J47" s="110">
        <v>573.90514310252979</v>
      </c>
      <c r="K47" s="110">
        <v>453.34468525822251</v>
      </c>
      <c r="L47" s="110">
        <v>430.16931897380175</v>
      </c>
      <c r="M47" s="110">
        <v>430.44067664671422</v>
      </c>
      <c r="N47" s="110">
        <v>377.24068418921343</v>
      </c>
      <c r="O47" s="110">
        <v>360.66188992286305</v>
      </c>
      <c r="P47" s="110">
        <v>346.01592376564616</v>
      </c>
      <c r="Q47" s="110">
        <v>353.38996900068457</v>
      </c>
    </row>
    <row r="48" spans="1:17" hidden="1" x14ac:dyDescent="0.25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</row>
    <row r="49" spans="1:17" x14ac:dyDescent="0.25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</row>
    <row r="50" spans="1:17" ht="12.75" x14ac:dyDescent="0.25">
      <c r="A50" s="86" t="s">
        <v>202</v>
      </c>
      <c r="B50" s="87">
        <v>13067.010421232466</v>
      </c>
      <c r="C50" s="87">
        <v>14046.280092663015</v>
      </c>
      <c r="D50" s="87">
        <v>13450.080488960166</v>
      </c>
      <c r="E50" s="87">
        <v>15038.770632023445</v>
      </c>
      <c r="F50" s="87">
        <v>14798.828634246625</v>
      </c>
      <c r="G50" s="87">
        <v>16296.54346917574</v>
      </c>
      <c r="H50" s="87">
        <v>13918.50157463574</v>
      </c>
      <c r="I50" s="87">
        <v>14277.781768086597</v>
      </c>
      <c r="J50" s="87">
        <v>16181.661208164345</v>
      </c>
      <c r="K50" s="87">
        <v>12975.77153441018</v>
      </c>
      <c r="L50" s="87">
        <v>14278.563626101943</v>
      </c>
      <c r="M50" s="87">
        <v>14301.968320022952</v>
      </c>
      <c r="N50" s="87">
        <v>14288.968496575269</v>
      </c>
      <c r="O50" s="87">
        <v>14183.530916568987</v>
      </c>
      <c r="P50" s="87">
        <v>14191.000578625615</v>
      </c>
      <c r="Q50" s="87">
        <v>13765.194899411199</v>
      </c>
    </row>
    <row r="51" spans="1:17" x14ac:dyDescent="0.25">
      <c r="A51" s="88" t="s">
        <v>179</v>
      </c>
      <c r="B51" s="89">
        <v>91.046635293225165</v>
      </c>
      <c r="C51" s="89">
        <v>99.921499392774422</v>
      </c>
      <c r="D51" s="89">
        <v>92.778343228671574</v>
      </c>
      <c r="E51" s="89">
        <v>106.75997668290185</v>
      </c>
      <c r="F51" s="89">
        <v>101.2383396316169</v>
      </c>
      <c r="G51" s="89">
        <v>116.1512048342332</v>
      </c>
      <c r="H51" s="89">
        <v>97.710640911027397</v>
      </c>
      <c r="I51" s="89">
        <v>98.360137663977667</v>
      </c>
      <c r="J51" s="89">
        <v>116.15480099158373</v>
      </c>
      <c r="K51" s="89">
        <v>92.618739183354677</v>
      </c>
      <c r="L51" s="89">
        <v>101.54166497593201</v>
      </c>
      <c r="M51" s="89">
        <v>100.72018706275804</v>
      </c>
      <c r="N51" s="89">
        <v>99.592534473123806</v>
      </c>
      <c r="O51" s="89">
        <v>98.310027208183172</v>
      </c>
      <c r="P51" s="89">
        <v>97.819166131849073</v>
      </c>
      <c r="Q51" s="89">
        <v>94.286612921164732</v>
      </c>
    </row>
    <row r="52" spans="1:17" x14ac:dyDescent="0.25">
      <c r="A52" s="90" t="s">
        <v>180</v>
      </c>
      <c r="B52" s="91">
        <v>93.576281145412665</v>
      </c>
      <c r="C52" s="91">
        <v>102.70457099923054</v>
      </c>
      <c r="D52" s="91">
        <v>95.353645617900867</v>
      </c>
      <c r="E52" s="91">
        <v>109.71494409775052</v>
      </c>
      <c r="F52" s="91">
        <v>104.05036840701318</v>
      </c>
      <c r="G52" s="91">
        <v>119.38216310140166</v>
      </c>
      <c r="H52" s="91">
        <v>100.43125643270889</v>
      </c>
      <c r="I52" s="91">
        <v>101.0919619129226</v>
      </c>
      <c r="J52" s="91">
        <v>119.3719833479378</v>
      </c>
      <c r="K52" s="91">
        <v>95.184499304105231</v>
      </c>
      <c r="L52" s="91">
        <v>104.35372841539592</v>
      </c>
      <c r="M52" s="91">
        <v>103.50966064964504</v>
      </c>
      <c r="N52" s="91">
        <v>102.35192965233259</v>
      </c>
      <c r="O52" s="91">
        <v>101.03985312458849</v>
      </c>
      <c r="P52" s="91">
        <v>100.53422779183526</v>
      </c>
      <c r="Q52" s="91">
        <v>96.917993077492952</v>
      </c>
    </row>
    <row r="53" spans="1:17" x14ac:dyDescent="0.25">
      <c r="A53" s="90" t="s">
        <v>181</v>
      </c>
      <c r="B53" s="91">
        <v>129.65882500386317</v>
      </c>
      <c r="C53" s="91">
        <v>142.28349618540159</v>
      </c>
      <c r="D53" s="91">
        <v>132.12994658885634</v>
      </c>
      <c r="E53" s="91">
        <v>152.05902752220473</v>
      </c>
      <c r="F53" s="91">
        <v>144.17435247290098</v>
      </c>
      <c r="G53" s="91">
        <v>165.40229532135629</v>
      </c>
      <c r="H53" s="91">
        <v>139.13712789521094</v>
      </c>
      <c r="I53" s="91">
        <v>140.07600865712718</v>
      </c>
      <c r="J53" s="91">
        <v>165.43570297350817</v>
      </c>
      <c r="K53" s="91">
        <v>131.9130681544421</v>
      </c>
      <c r="L53" s="91">
        <v>144.62342514045204</v>
      </c>
      <c r="M53" s="91">
        <v>143.45308734109904</v>
      </c>
      <c r="N53" s="91">
        <v>141.84465281454291</v>
      </c>
      <c r="O53" s="91">
        <v>140.00588221236984</v>
      </c>
      <c r="P53" s="91">
        <v>139.30914634134598</v>
      </c>
      <c r="Q53" s="91">
        <v>134.24897210657358</v>
      </c>
    </row>
    <row r="54" spans="1:17" x14ac:dyDescent="0.25">
      <c r="A54" s="90" t="s">
        <v>182</v>
      </c>
      <c r="B54" s="91">
        <v>66.648118150293072</v>
      </c>
      <c r="C54" s="91">
        <v>73.147721356359057</v>
      </c>
      <c r="D54" s="91">
        <v>67.914685750811273</v>
      </c>
      <c r="E54" s="91">
        <v>78.145676346629045</v>
      </c>
      <c r="F54" s="91">
        <v>74.108322798848079</v>
      </c>
      <c r="G54" s="91">
        <v>85.026882207688558</v>
      </c>
      <c r="H54" s="91">
        <v>71.528872282053001</v>
      </c>
      <c r="I54" s="91">
        <v>72.001312419400492</v>
      </c>
      <c r="J54" s="91">
        <v>85.023414652446959</v>
      </c>
      <c r="K54" s="91">
        <v>67.795606643265785</v>
      </c>
      <c r="L54" s="91">
        <v>74.326673885858042</v>
      </c>
      <c r="M54" s="91">
        <v>73.725437112288077</v>
      </c>
      <c r="N54" s="91">
        <v>72.900521439315852</v>
      </c>
      <c r="O54" s="91">
        <v>71.964364042246018</v>
      </c>
      <c r="P54" s="91">
        <v>71.604547985944023</v>
      </c>
      <c r="Q54" s="91">
        <v>69.025002163735167</v>
      </c>
    </row>
    <row r="55" spans="1:17" x14ac:dyDescent="0.25">
      <c r="A55" s="92" t="s">
        <v>183</v>
      </c>
      <c r="B55" s="93">
        <v>69.177059409764254</v>
      </c>
      <c r="C55" s="93">
        <v>75.930019588820841</v>
      </c>
      <c r="D55" s="93">
        <v>70.489270181995337</v>
      </c>
      <c r="E55" s="93">
        <v>81.099817731268345</v>
      </c>
      <c r="F55" s="93">
        <v>76.919568121349641</v>
      </c>
      <c r="G55" s="93">
        <v>88.256941546820599</v>
      </c>
      <c r="H55" s="93">
        <v>74.248731554250995</v>
      </c>
      <c r="I55" s="93">
        <v>74.732375492778004</v>
      </c>
      <c r="J55" s="93">
        <v>88.239698256393638</v>
      </c>
      <c r="K55" s="93">
        <v>70.360650116011755</v>
      </c>
      <c r="L55" s="93">
        <v>77.137951648114111</v>
      </c>
      <c r="M55" s="93">
        <v>76.51413137579641</v>
      </c>
      <c r="N55" s="93">
        <v>75.659146003473168</v>
      </c>
      <c r="O55" s="93">
        <v>74.693429179765872</v>
      </c>
      <c r="P55" s="93">
        <v>74.318852682238258</v>
      </c>
      <c r="Q55" s="93">
        <v>71.655652482003561</v>
      </c>
    </row>
    <row r="56" spans="1:17" x14ac:dyDescent="0.25">
      <c r="A56" s="94" t="s">
        <v>184</v>
      </c>
      <c r="B56" s="95">
        <v>12.684048011749663</v>
      </c>
      <c r="C56" s="95">
        <v>15.186003917764165</v>
      </c>
      <c r="D56" s="95">
        <v>13.997998414923201</v>
      </c>
      <c r="E56" s="95">
        <v>16.200655001826593</v>
      </c>
      <c r="F56" s="95">
        <v>15.369510134507506</v>
      </c>
      <c r="G56" s="95">
        <v>17.626833494452555</v>
      </c>
      <c r="H56" s="95">
        <v>14.816844654443495</v>
      </c>
      <c r="I56" s="95">
        <v>14.880956756349379</v>
      </c>
      <c r="J56" s="95">
        <v>17.58882283495489</v>
      </c>
      <c r="K56" s="95">
        <v>14.042545808106542</v>
      </c>
      <c r="L56" s="95">
        <v>15.39001112327141</v>
      </c>
      <c r="M56" s="95">
        <v>15.257953525378067</v>
      </c>
      <c r="N56" s="95">
        <v>14.850809569563427</v>
      </c>
      <c r="O56" s="95">
        <v>14.673223070701667</v>
      </c>
      <c r="P56" s="95">
        <v>14.568914220831083</v>
      </c>
      <c r="Q56" s="95">
        <v>14.324623128147294</v>
      </c>
    </row>
    <row r="57" spans="1:17" x14ac:dyDescent="0.25">
      <c r="A57" s="94" t="s">
        <v>185</v>
      </c>
      <c r="B57" s="95">
        <v>20.75312401000803</v>
      </c>
      <c r="C57" s="95">
        <v>22.799057079255117</v>
      </c>
      <c r="D57" s="95">
        <v>21.140081344084667</v>
      </c>
      <c r="E57" s="95">
        <v>24.27640155760588</v>
      </c>
      <c r="F57" s="95">
        <v>23.044932942556173</v>
      </c>
      <c r="G57" s="95">
        <v>26.446803002056235</v>
      </c>
      <c r="H57" s="95">
        <v>22.274362335327371</v>
      </c>
      <c r="I57" s="95">
        <v>22.401424955349338</v>
      </c>
      <c r="J57" s="95">
        <v>26.426303987676011</v>
      </c>
      <c r="K57" s="95">
        <v>21.054038134250519</v>
      </c>
      <c r="L57" s="95">
        <v>23.077783843725559</v>
      </c>
      <c r="M57" s="95">
        <v>22.897109531225126</v>
      </c>
      <c r="N57" s="95">
        <v>22.678803952518731</v>
      </c>
      <c r="O57" s="95">
        <v>22.389857819927723</v>
      </c>
      <c r="P57" s="95">
        <v>22.248439449585337</v>
      </c>
      <c r="Q57" s="95">
        <v>21.478976291497261</v>
      </c>
    </row>
    <row r="58" spans="1:17" x14ac:dyDescent="0.25">
      <c r="A58" s="94" t="s">
        <v>186</v>
      </c>
      <c r="B58" s="95">
        <v>0</v>
      </c>
      <c r="C58" s="95">
        <v>0</v>
      </c>
      <c r="D58" s="95">
        <v>0</v>
      </c>
      <c r="E58" s="95">
        <v>9.6542722135355141E-2</v>
      </c>
      <c r="F58" s="95">
        <v>7.2017448812108698E-2</v>
      </c>
      <c r="G58" s="95">
        <v>0.1227740745578509</v>
      </c>
      <c r="H58" s="95">
        <v>8.2503632980593225E-2</v>
      </c>
      <c r="I58" s="95">
        <v>0.12960145138498369</v>
      </c>
      <c r="J58" s="95">
        <v>0.13852728585343438</v>
      </c>
      <c r="K58" s="95">
        <v>0.1311423753181839</v>
      </c>
      <c r="L58" s="95">
        <v>0.17361618136066634</v>
      </c>
      <c r="M58" s="95">
        <v>0.20945419866189569</v>
      </c>
      <c r="N58" s="95">
        <v>8.7808796269396833E-2</v>
      </c>
      <c r="O58" s="95">
        <v>3.187779682566632E-2</v>
      </c>
      <c r="P58" s="95">
        <v>3.2156361348496261E-2</v>
      </c>
      <c r="Q58" s="95">
        <v>3.2536841267111219E-2</v>
      </c>
    </row>
    <row r="59" spans="1:17" x14ac:dyDescent="0.25">
      <c r="A59" s="94" t="s">
        <v>187</v>
      </c>
      <c r="B59" s="96">
        <v>35.739887388006579</v>
      </c>
      <c r="C59" s="96">
        <v>37.944958591801544</v>
      </c>
      <c r="D59" s="96">
        <v>35.351190422987479</v>
      </c>
      <c r="E59" s="96">
        <v>40.526218449700501</v>
      </c>
      <c r="F59" s="96">
        <v>38.433107595473857</v>
      </c>
      <c r="G59" s="96">
        <v>44.060530975753977</v>
      </c>
      <c r="H59" s="96">
        <v>37.075020931499537</v>
      </c>
      <c r="I59" s="96">
        <v>37.320392329694315</v>
      </c>
      <c r="J59" s="96">
        <v>44.086044147909313</v>
      </c>
      <c r="K59" s="96">
        <v>35.132923798336513</v>
      </c>
      <c r="L59" s="96">
        <v>38.496540499756499</v>
      </c>
      <c r="M59" s="96">
        <v>38.149614120531311</v>
      </c>
      <c r="N59" s="96">
        <v>38.04172368512161</v>
      </c>
      <c r="O59" s="96">
        <v>37.598470492310817</v>
      </c>
      <c r="P59" s="96">
        <v>37.469342650473351</v>
      </c>
      <c r="Q59" s="96">
        <v>35.819516221091902</v>
      </c>
    </row>
    <row r="60" spans="1:17" x14ac:dyDescent="0.25">
      <c r="A60" s="97" t="s">
        <v>203</v>
      </c>
      <c r="B60" s="99">
        <v>587.00969536525326</v>
      </c>
      <c r="C60" s="99">
        <v>626.82343610162684</v>
      </c>
      <c r="D60" s="99">
        <v>641.79502177260997</v>
      </c>
      <c r="E60" s="99">
        <v>671.85136610889663</v>
      </c>
      <c r="F60" s="99">
        <v>668.87357202807664</v>
      </c>
      <c r="G60" s="99">
        <v>748.20111070092582</v>
      </c>
      <c r="H60" s="99">
        <v>686.28514306498823</v>
      </c>
      <c r="I60" s="99">
        <v>695.21756948911559</v>
      </c>
      <c r="J60" s="99">
        <v>742.61119563542775</v>
      </c>
      <c r="K60" s="99">
        <v>627.92755582340556</v>
      </c>
      <c r="L60" s="99">
        <v>662.53718793105008</v>
      </c>
      <c r="M60" s="99">
        <v>635.62861541156508</v>
      </c>
      <c r="N60" s="99">
        <v>655.88641897358264</v>
      </c>
      <c r="O60" s="99">
        <v>631.22082335641699</v>
      </c>
      <c r="P60" s="99">
        <v>633.54027051442972</v>
      </c>
      <c r="Q60" s="99">
        <v>598.18770573316101</v>
      </c>
    </row>
    <row r="61" spans="1:17" x14ac:dyDescent="0.25">
      <c r="A61" s="97" t="s">
        <v>204</v>
      </c>
      <c r="B61" s="99">
        <v>1992.8955389159075</v>
      </c>
      <c r="C61" s="99">
        <v>2155.7514225023169</v>
      </c>
      <c r="D61" s="99">
        <v>1984.0835464966508</v>
      </c>
      <c r="E61" s="99">
        <v>2301.8604446326831</v>
      </c>
      <c r="F61" s="99">
        <v>2242.8671096327721</v>
      </c>
      <c r="G61" s="99">
        <v>2462.3610739486021</v>
      </c>
      <c r="H61" s="99">
        <v>2010.4571871203607</v>
      </c>
      <c r="I61" s="99">
        <v>2074.1606658270562</v>
      </c>
      <c r="J61" s="99">
        <v>2476.7873258446321</v>
      </c>
      <c r="K61" s="99">
        <v>1915.4612570081554</v>
      </c>
      <c r="L61" s="99">
        <v>2178.6152968703191</v>
      </c>
      <c r="M61" s="99">
        <v>2230.772295516294</v>
      </c>
      <c r="N61" s="99">
        <v>2181.6735453053252</v>
      </c>
      <c r="O61" s="99">
        <v>2205.3165552711343</v>
      </c>
      <c r="P61" s="99">
        <v>2186.4618372910318</v>
      </c>
      <c r="Q61" s="99">
        <v>2129.157721523331</v>
      </c>
    </row>
    <row r="62" spans="1:17" x14ac:dyDescent="0.25">
      <c r="A62" s="100" t="s">
        <v>205</v>
      </c>
      <c r="B62" s="101">
        <v>1684.8083269501506</v>
      </c>
      <c r="C62" s="101">
        <v>1811.9568248531994</v>
      </c>
      <c r="D62" s="101">
        <v>1645.9403323335962</v>
      </c>
      <c r="E62" s="101">
        <v>1944.3767228898421</v>
      </c>
      <c r="F62" s="101">
        <v>1871.5445712303174</v>
      </c>
      <c r="G62" s="101">
        <v>2060.2120118104367</v>
      </c>
      <c r="H62" s="101">
        <v>1664.9765315579141</v>
      </c>
      <c r="I62" s="101">
        <v>1723.7043436841861</v>
      </c>
      <c r="J62" s="101">
        <v>2081.4185225746137</v>
      </c>
      <c r="K62" s="101">
        <v>1595.447765086541</v>
      </c>
      <c r="L62" s="101">
        <v>1826.1551063179063</v>
      </c>
      <c r="M62" s="101">
        <v>1873.4830956567685</v>
      </c>
      <c r="N62" s="101">
        <v>1812.6758030193359</v>
      </c>
      <c r="O62" s="101">
        <v>1804.8243713115232</v>
      </c>
      <c r="P62" s="101">
        <v>1771.962533638974</v>
      </c>
      <c r="Q62" s="101">
        <v>1688.6103556082085</v>
      </c>
    </row>
    <row r="63" spans="1:17" x14ac:dyDescent="0.25">
      <c r="A63" s="102" t="s">
        <v>191</v>
      </c>
      <c r="B63" s="103">
        <v>12.9157644421661</v>
      </c>
      <c r="C63" s="103">
        <v>21.861355283104029</v>
      </c>
      <c r="D63" s="103">
        <v>33.739809547455764</v>
      </c>
      <c r="E63" s="103">
        <v>19.834786815765703</v>
      </c>
      <c r="F63" s="103">
        <v>12.224834965653249</v>
      </c>
      <c r="G63" s="103">
        <v>16.272946400059919</v>
      </c>
      <c r="H63" s="103">
        <v>3.5056799427782463</v>
      </c>
      <c r="I63" s="103">
        <v>21.950436220604967</v>
      </c>
      <c r="J63" s="103">
        <v>24.037467963503065</v>
      </c>
      <c r="K63" s="103">
        <v>10.189733454789657</v>
      </c>
      <c r="L63" s="103">
        <v>4.8153571009326042</v>
      </c>
      <c r="M63" s="103">
        <v>15.62927200683048</v>
      </c>
      <c r="N63" s="103">
        <v>73.277053818642116</v>
      </c>
      <c r="O63" s="103">
        <v>71.641082961745184</v>
      </c>
      <c r="P63" s="103">
        <v>75.727936887234378</v>
      </c>
      <c r="Q63" s="103">
        <v>39.498542381728875</v>
      </c>
    </row>
    <row r="64" spans="1:17" x14ac:dyDescent="0.25">
      <c r="A64" s="102" t="s">
        <v>192</v>
      </c>
      <c r="B64" s="104">
        <v>313.1758200054021</v>
      </c>
      <c r="C64" s="104">
        <v>314.49508476819904</v>
      </c>
      <c r="D64" s="104">
        <v>371.02585325248697</v>
      </c>
      <c r="E64" s="104">
        <v>332.85248203258124</v>
      </c>
      <c r="F64" s="104">
        <v>350.20442569351815</v>
      </c>
      <c r="G64" s="104">
        <v>312.32495555964192</v>
      </c>
      <c r="H64" s="104">
        <v>327.34342842086062</v>
      </c>
      <c r="I64" s="104">
        <v>283.31003287647195</v>
      </c>
      <c r="J64" s="104">
        <v>238.77528888112201</v>
      </c>
      <c r="K64" s="104">
        <v>219.44868340824053</v>
      </c>
      <c r="L64" s="104">
        <v>238.55166321833445</v>
      </c>
      <c r="M64" s="104">
        <v>220.47169313138207</v>
      </c>
      <c r="N64" s="104">
        <v>200.78110382716147</v>
      </c>
      <c r="O64" s="104">
        <v>169.61396502061672</v>
      </c>
      <c r="P64" s="104">
        <v>145.13793502367122</v>
      </c>
      <c r="Q64" s="104">
        <v>210.92001056404928</v>
      </c>
    </row>
    <row r="65" spans="1:17" x14ac:dyDescent="0.25">
      <c r="A65" s="102" t="s">
        <v>184</v>
      </c>
      <c r="B65" s="104">
        <v>511.19022839959041</v>
      </c>
      <c r="C65" s="104">
        <v>672.13805149070026</v>
      </c>
      <c r="D65" s="104">
        <v>619.67112854135826</v>
      </c>
      <c r="E65" s="104">
        <v>557.24271153533232</v>
      </c>
      <c r="F65" s="104">
        <v>546.01108545607121</v>
      </c>
      <c r="G65" s="104">
        <v>683.04333823686591</v>
      </c>
      <c r="H65" s="104">
        <v>551.70105518184153</v>
      </c>
      <c r="I65" s="104">
        <v>696.42016200421881</v>
      </c>
      <c r="J65" s="104">
        <v>821.72976731562312</v>
      </c>
      <c r="K65" s="104">
        <v>762.95745290830178</v>
      </c>
      <c r="L65" s="104">
        <v>798.9966067255009</v>
      </c>
      <c r="M65" s="104">
        <v>698.53610420714062</v>
      </c>
      <c r="N65" s="104">
        <v>584.5057206257685</v>
      </c>
      <c r="O65" s="104">
        <v>588.06786366113545</v>
      </c>
      <c r="P65" s="104">
        <v>545.75698864003925</v>
      </c>
      <c r="Q65" s="104">
        <v>591.62947029217787</v>
      </c>
    </row>
    <row r="66" spans="1:17" x14ac:dyDescent="0.25">
      <c r="A66" s="102" t="s">
        <v>193</v>
      </c>
      <c r="B66" s="104">
        <v>57.132685334452091</v>
      </c>
      <c r="C66" s="104">
        <v>53.655982325063391</v>
      </c>
      <c r="D66" s="104">
        <v>21.32414582900379</v>
      </c>
      <c r="E66" s="104">
        <v>42.291671903895427</v>
      </c>
      <c r="F66" s="104">
        <v>20.149269268263573</v>
      </c>
      <c r="G66" s="104">
        <v>38.013819568619738</v>
      </c>
      <c r="H66" s="104">
        <v>54.021128467765081</v>
      </c>
      <c r="I66" s="104">
        <v>41.140090266646673</v>
      </c>
      <c r="J66" s="104">
        <v>46.604213962839111</v>
      </c>
      <c r="K66" s="104">
        <v>45.773870836544461</v>
      </c>
      <c r="L66" s="104">
        <v>88.296087029090131</v>
      </c>
      <c r="M66" s="104">
        <v>58.316576185946857</v>
      </c>
      <c r="N66" s="104">
        <v>11.22563713088053</v>
      </c>
      <c r="O66" s="104">
        <v>6.6688678747211512</v>
      </c>
      <c r="P66" s="104">
        <v>10.742662883697369</v>
      </c>
      <c r="Q66" s="104">
        <v>12.249658598930974</v>
      </c>
    </row>
    <row r="67" spans="1:17" x14ac:dyDescent="0.25">
      <c r="A67" s="102" t="s">
        <v>185</v>
      </c>
      <c r="B67" s="104">
        <v>790.39382876853983</v>
      </c>
      <c r="C67" s="104">
        <v>749.80635098613311</v>
      </c>
      <c r="D67" s="104">
        <v>600.17939516329147</v>
      </c>
      <c r="E67" s="104">
        <v>992.15507060226719</v>
      </c>
      <c r="F67" s="104">
        <v>942.95495584681134</v>
      </c>
      <c r="G67" s="104">
        <v>1010.5569520452493</v>
      </c>
      <c r="H67" s="104">
        <v>728.40523954466869</v>
      </c>
      <c r="I67" s="104">
        <v>680.88362231624353</v>
      </c>
      <c r="J67" s="104">
        <v>950.2717844515264</v>
      </c>
      <c r="K67" s="104">
        <v>557.07802447866493</v>
      </c>
      <c r="L67" s="104">
        <v>695.49539224404816</v>
      </c>
      <c r="M67" s="104">
        <v>880.52945012546866</v>
      </c>
      <c r="N67" s="104">
        <v>942.88628761688346</v>
      </c>
      <c r="O67" s="104">
        <v>968.8325917933048</v>
      </c>
      <c r="P67" s="104">
        <v>994.59701020433204</v>
      </c>
      <c r="Q67" s="104">
        <v>834.31267377132178</v>
      </c>
    </row>
    <row r="68" spans="1:17" x14ac:dyDescent="0.25">
      <c r="A68" s="100" t="s">
        <v>206</v>
      </c>
      <c r="B68" s="101">
        <v>308.08721196575664</v>
      </c>
      <c r="C68" s="101">
        <v>343.79459764911729</v>
      </c>
      <c r="D68" s="101">
        <v>338.14321416305438</v>
      </c>
      <c r="E68" s="101">
        <v>357.483721742841</v>
      </c>
      <c r="F68" s="101">
        <v>371.32253840245448</v>
      </c>
      <c r="G68" s="101">
        <v>402.14906213816556</v>
      </c>
      <c r="H68" s="101">
        <v>345.48065556244615</v>
      </c>
      <c r="I68" s="101">
        <v>350.45632214287036</v>
      </c>
      <c r="J68" s="101">
        <v>395.36880327001791</v>
      </c>
      <c r="K68" s="101">
        <v>320.01349192161388</v>
      </c>
      <c r="L68" s="101">
        <v>352.46019055241283</v>
      </c>
      <c r="M68" s="101">
        <v>357.28919985952547</v>
      </c>
      <c r="N68" s="101">
        <v>368.99774228598915</v>
      </c>
      <c r="O68" s="101">
        <v>400.49218395961077</v>
      </c>
      <c r="P68" s="101">
        <v>414.49930365205734</v>
      </c>
      <c r="Q68" s="101">
        <v>414.54736591512187</v>
      </c>
    </row>
    <row r="69" spans="1:17" x14ac:dyDescent="0.25">
      <c r="A69" s="111" t="s">
        <v>191</v>
      </c>
      <c r="B69" s="107">
        <v>47.119467841803932</v>
      </c>
      <c r="C69" s="107">
        <v>48.353399765025955</v>
      </c>
      <c r="D69" s="107">
        <v>37.854025765719186</v>
      </c>
      <c r="E69" s="107">
        <v>58.187643503806243</v>
      </c>
      <c r="F69" s="107">
        <v>53.060106859047053</v>
      </c>
      <c r="G69" s="107">
        <v>91.861128621223216</v>
      </c>
      <c r="H69" s="107">
        <v>67.568085060198314</v>
      </c>
      <c r="I69" s="107">
        <v>75.872103663664575</v>
      </c>
      <c r="J69" s="107">
        <v>102.52755047158661</v>
      </c>
      <c r="K69" s="107">
        <v>81.450389274574505</v>
      </c>
      <c r="L69" s="107">
        <v>96.569580774985639</v>
      </c>
      <c r="M69" s="107">
        <v>120.13099841177238</v>
      </c>
      <c r="N69" s="107">
        <v>127.32191878902664</v>
      </c>
      <c r="O69" s="107">
        <v>155.20420727239599</v>
      </c>
      <c r="P69" s="107">
        <v>174.65270049290325</v>
      </c>
      <c r="Q69" s="107">
        <v>147.19306112399943</v>
      </c>
    </row>
    <row r="70" spans="1:17" x14ac:dyDescent="0.25">
      <c r="A70" s="111" t="s">
        <v>197</v>
      </c>
      <c r="B70" s="107">
        <v>0</v>
      </c>
      <c r="C70" s="107">
        <v>0</v>
      </c>
      <c r="D70" s="107">
        <v>0</v>
      </c>
      <c r="E70" s="107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</row>
    <row r="71" spans="1:17" x14ac:dyDescent="0.25">
      <c r="A71" s="111" t="s">
        <v>192</v>
      </c>
      <c r="B71" s="107">
        <v>0</v>
      </c>
      <c r="C71" s="107">
        <v>0</v>
      </c>
      <c r="D71" s="107">
        <v>0</v>
      </c>
      <c r="E71" s="107">
        <v>0</v>
      </c>
      <c r="F71" s="107">
        <v>0</v>
      </c>
      <c r="G71" s="107">
        <v>0</v>
      </c>
      <c r="H71" s="107">
        <v>0</v>
      </c>
      <c r="I71" s="107">
        <v>0</v>
      </c>
      <c r="J71" s="107">
        <v>0</v>
      </c>
      <c r="K71" s="107">
        <v>0</v>
      </c>
      <c r="L71" s="107">
        <v>0</v>
      </c>
      <c r="M71" s="107">
        <v>1.7763568394002497E-15</v>
      </c>
      <c r="N71" s="107">
        <v>0</v>
      </c>
      <c r="O71" s="107">
        <v>0</v>
      </c>
      <c r="P71" s="107">
        <v>7.1054273576010019E-15</v>
      </c>
      <c r="Q71" s="107">
        <v>0</v>
      </c>
    </row>
    <row r="72" spans="1:17" x14ac:dyDescent="0.25">
      <c r="A72" s="111" t="s">
        <v>184</v>
      </c>
      <c r="B72" s="107">
        <v>2.3067390071624921E-17</v>
      </c>
      <c r="C72" s="107">
        <v>3.4929047517609714E-16</v>
      </c>
      <c r="D72" s="107">
        <v>1.1464349921604304E-2</v>
      </c>
      <c r="E72" s="107">
        <v>2.0919791508798115E-2</v>
      </c>
      <c r="F72" s="107">
        <v>7.4156517168312364E-3</v>
      </c>
      <c r="G72" s="107">
        <v>5.2267449323989991E-16</v>
      </c>
      <c r="H72" s="107">
        <v>1.1715184599098782E-15</v>
      </c>
      <c r="I72" s="107">
        <v>2.0395854087041195E-17</v>
      </c>
      <c r="J72" s="107">
        <v>0</v>
      </c>
      <c r="K72" s="107">
        <v>7.9768030876789474E-16</v>
      </c>
      <c r="L72" s="107">
        <v>1.2573317059177946E-16</v>
      </c>
      <c r="M72" s="107">
        <v>0.31374816072553247</v>
      </c>
      <c r="N72" s="107">
        <v>4.8518584649927594E-2</v>
      </c>
      <c r="O72" s="107">
        <v>1.9174008292510036</v>
      </c>
      <c r="P72" s="107">
        <v>2.75196495096935</v>
      </c>
      <c r="Q72" s="107">
        <v>4.3274380066738507</v>
      </c>
    </row>
    <row r="73" spans="1:17" x14ac:dyDescent="0.25">
      <c r="A73" s="111" t="s">
        <v>193</v>
      </c>
      <c r="B73" s="107">
        <v>192.51612936294561</v>
      </c>
      <c r="C73" s="107">
        <v>212.29108974489239</v>
      </c>
      <c r="D73" s="107">
        <v>225.83248087765389</v>
      </c>
      <c r="E73" s="107">
        <v>229.4551342985844</v>
      </c>
      <c r="F73" s="107">
        <v>196.80856937519528</v>
      </c>
      <c r="G73" s="107">
        <v>175.17835397360543</v>
      </c>
      <c r="H73" s="107">
        <v>170.81524396098811</v>
      </c>
      <c r="I73" s="107">
        <v>140.39048647296616</v>
      </c>
      <c r="J73" s="107">
        <v>154.53640984378472</v>
      </c>
      <c r="K73" s="107">
        <v>145.35855778741023</v>
      </c>
      <c r="L73" s="107">
        <v>137.94213253836995</v>
      </c>
      <c r="M73" s="107">
        <v>104.24060642144362</v>
      </c>
      <c r="N73" s="107">
        <v>97.903251153739419</v>
      </c>
      <c r="O73" s="107">
        <v>76.56222033532373</v>
      </c>
      <c r="P73" s="107">
        <v>43.890315637856936</v>
      </c>
      <c r="Q73" s="107">
        <v>38.245261713371661</v>
      </c>
    </row>
    <row r="74" spans="1:17" x14ac:dyDescent="0.25">
      <c r="A74" s="111" t="s">
        <v>194</v>
      </c>
      <c r="B74" s="107">
        <v>0</v>
      </c>
      <c r="C74" s="107">
        <v>0</v>
      </c>
      <c r="D74" s="107">
        <v>0</v>
      </c>
      <c r="E74" s="107">
        <v>0</v>
      </c>
      <c r="F74" s="107">
        <v>0</v>
      </c>
      <c r="G74" s="107">
        <v>0</v>
      </c>
      <c r="H74" s="107">
        <v>0</v>
      </c>
      <c r="I74" s="107">
        <v>0</v>
      </c>
      <c r="J74" s="107">
        <v>0</v>
      </c>
      <c r="K74" s="107">
        <v>0</v>
      </c>
      <c r="L74" s="107">
        <v>0</v>
      </c>
      <c r="M74" s="107">
        <v>0</v>
      </c>
      <c r="N74" s="107">
        <v>0</v>
      </c>
      <c r="O74" s="107">
        <v>0</v>
      </c>
      <c r="P74" s="107">
        <v>0</v>
      </c>
      <c r="Q74" s="107">
        <v>0</v>
      </c>
    </row>
    <row r="75" spans="1:17" x14ac:dyDescent="0.25">
      <c r="A75" s="111" t="s">
        <v>185</v>
      </c>
      <c r="B75" s="107">
        <v>8.6511102962850034E-16</v>
      </c>
      <c r="C75" s="107">
        <v>1.6526099499126281E-14</v>
      </c>
      <c r="D75" s="107">
        <v>0.65826327037781074</v>
      </c>
      <c r="E75" s="107">
        <v>0.95690406218620438</v>
      </c>
      <c r="F75" s="107">
        <v>0.33293266833160656</v>
      </c>
      <c r="G75" s="107">
        <v>2.141860765860476E-15</v>
      </c>
      <c r="H75" s="107">
        <v>1.2373202440517032E-14</v>
      </c>
      <c r="I75" s="107">
        <v>2.200050195163272E-15</v>
      </c>
      <c r="J75" s="107">
        <v>0</v>
      </c>
      <c r="K75" s="107">
        <v>7.3069477709957489E-15</v>
      </c>
      <c r="L75" s="107">
        <v>2.5388020885085963E-15</v>
      </c>
      <c r="M75" s="107">
        <v>5.2832215610589683</v>
      </c>
      <c r="N75" s="107">
        <v>1.1531066362695954</v>
      </c>
      <c r="O75" s="107">
        <v>22.062252043319205</v>
      </c>
      <c r="P75" s="107">
        <v>37.751619010185955</v>
      </c>
      <c r="Q75" s="107">
        <v>41.587093492468505</v>
      </c>
    </row>
    <row r="76" spans="1:17" x14ac:dyDescent="0.25">
      <c r="A76" s="111" t="s">
        <v>198</v>
      </c>
      <c r="B76" s="107">
        <v>3.5003438863268492</v>
      </c>
      <c r="C76" s="107">
        <v>4.1400219528763778</v>
      </c>
      <c r="D76" s="107">
        <v>5.3654463365320062</v>
      </c>
      <c r="E76" s="107">
        <v>2.9785732965194462</v>
      </c>
      <c r="F76" s="107">
        <v>4.1262416258797945</v>
      </c>
      <c r="G76" s="107">
        <v>3.2377082850786572</v>
      </c>
      <c r="H76" s="107">
        <v>1.5454466007206342</v>
      </c>
      <c r="I76" s="107">
        <v>0.96569689398939218</v>
      </c>
      <c r="J76" s="107">
        <v>0</v>
      </c>
      <c r="K76" s="107">
        <v>3.7668457442850674</v>
      </c>
      <c r="L76" s="107">
        <v>3.2687884720358227</v>
      </c>
      <c r="M76" s="107">
        <v>3.0013111761493061</v>
      </c>
      <c r="N76" s="107">
        <v>2.8543546580622898</v>
      </c>
      <c r="O76" s="107">
        <v>1.4188303537794358</v>
      </c>
      <c r="P76" s="107">
        <v>3.9858014400947255</v>
      </c>
      <c r="Q76" s="107">
        <v>15.622094058771431</v>
      </c>
    </row>
    <row r="77" spans="1:17" x14ac:dyDescent="0.25">
      <c r="A77" s="111" t="s">
        <v>195</v>
      </c>
      <c r="B77" s="107">
        <v>0</v>
      </c>
      <c r="C77" s="107">
        <v>0</v>
      </c>
      <c r="D77" s="107">
        <v>0</v>
      </c>
      <c r="E77" s="107">
        <v>0</v>
      </c>
      <c r="F77" s="107">
        <v>0</v>
      </c>
      <c r="G77" s="107">
        <v>0</v>
      </c>
      <c r="H77" s="107">
        <v>0</v>
      </c>
      <c r="I77" s="107">
        <v>0</v>
      </c>
      <c r="J77" s="107">
        <v>0</v>
      </c>
      <c r="K77" s="107">
        <v>0</v>
      </c>
      <c r="L77" s="107">
        <v>0</v>
      </c>
      <c r="M77" s="107">
        <v>0</v>
      </c>
      <c r="N77" s="107">
        <v>0</v>
      </c>
      <c r="O77" s="107">
        <v>0</v>
      </c>
      <c r="P77" s="107">
        <v>0</v>
      </c>
      <c r="Q77" s="107">
        <v>0</v>
      </c>
    </row>
    <row r="78" spans="1:17" x14ac:dyDescent="0.25">
      <c r="A78" s="111" t="s">
        <v>199</v>
      </c>
      <c r="B78" s="107">
        <v>64.951270874680148</v>
      </c>
      <c r="C78" s="107">
        <v>79.010086186322468</v>
      </c>
      <c r="D78" s="107">
        <v>68.42153356285003</v>
      </c>
      <c r="E78" s="107">
        <v>65.88454679023593</v>
      </c>
      <c r="F78" s="107">
        <v>116.98727222228392</v>
      </c>
      <c r="G78" s="107">
        <v>131.8718712582583</v>
      </c>
      <c r="H78" s="107">
        <v>105.55187994053911</v>
      </c>
      <c r="I78" s="107">
        <v>133.22803511225018</v>
      </c>
      <c r="J78" s="107">
        <v>138.30484295464655</v>
      </c>
      <c r="K78" s="107">
        <v>89.437699115344074</v>
      </c>
      <c r="L78" s="107">
        <v>114.67968876702142</v>
      </c>
      <c r="M78" s="107">
        <v>124.31931412837564</v>
      </c>
      <c r="N78" s="107">
        <v>139.71659246424119</v>
      </c>
      <c r="O78" s="107">
        <v>143.32727312554141</v>
      </c>
      <c r="P78" s="107">
        <v>151.46690212004714</v>
      </c>
      <c r="Q78" s="107">
        <v>167.5724175198369</v>
      </c>
    </row>
    <row r="79" spans="1:17" x14ac:dyDescent="0.25">
      <c r="A79" s="100" t="s">
        <v>207</v>
      </c>
      <c r="B79" s="112">
        <v>0</v>
      </c>
      <c r="C79" s="112">
        <v>0</v>
      </c>
      <c r="D79" s="112">
        <v>0</v>
      </c>
      <c r="E79" s="112">
        <v>0</v>
      </c>
      <c r="F79" s="112">
        <v>0</v>
      </c>
      <c r="G79" s="112">
        <v>0</v>
      </c>
      <c r="H79" s="112">
        <v>0</v>
      </c>
      <c r="I79" s="112">
        <v>0</v>
      </c>
      <c r="J79" s="112">
        <v>0</v>
      </c>
      <c r="K79" s="112">
        <v>0</v>
      </c>
      <c r="L79" s="112">
        <v>0</v>
      </c>
      <c r="M79" s="112">
        <v>0</v>
      </c>
      <c r="N79" s="112">
        <v>0</v>
      </c>
      <c r="O79" s="112">
        <v>0</v>
      </c>
      <c r="P79" s="112">
        <v>0</v>
      </c>
      <c r="Q79" s="112">
        <v>26</v>
      </c>
    </row>
    <row r="80" spans="1:17" x14ac:dyDescent="0.25">
      <c r="A80" s="97" t="s">
        <v>208</v>
      </c>
      <c r="B80" s="99">
        <v>8520.6116543351836</v>
      </c>
      <c r="C80" s="99">
        <v>9135.6017263289232</v>
      </c>
      <c r="D80" s="99">
        <v>8786.777804577725</v>
      </c>
      <c r="E80" s="99">
        <v>9790.7969594982424</v>
      </c>
      <c r="F80" s="99">
        <v>9671.7412861009907</v>
      </c>
      <c r="G80" s="99">
        <v>10616.988750341487</v>
      </c>
      <c r="H80" s="99">
        <v>9129.1897611402965</v>
      </c>
      <c r="I80" s="99">
        <v>9380.6487316396924</v>
      </c>
      <c r="J80" s="99">
        <v>10509.502615649646</v>
      </c>
      <c r="K80" s="99">
        <v>8476.9704486866267</v>
      </c>
      <c r="L80" s="99">
        <v>9288.5384438404762</v>
      </c>
      <c r="M80" s="99">
        <v>9288.6624482334828</v>
      </c>
      <c r="N80" s="99">
        <v>9305.2193002457843</v>
      </c>
      <c r="O80" s="99">
        <v>9211.0243253987755</v>
      </c>
      <c r="P80" s="99">
        <v>9250.2194524382539</v>
      </c>
      <c r="Q80" s="99">
        <v>9008.7047962426695</v>
      </c>
    </row>
    <row r="81" spans="1:17" x14ac:dyDescent="0.25">
      <c r="A81" s="100" t="s">
        <v>209</v>
      </c>
      <c r="B81" s="112">
        <v>7964.9931926732716</v>
      </c>
      <c r="C81" s="112">
        <v>8536.6648154763061</v>
      </c>
      <c r="D81" s="112">
        <v>8174.8356217584069</v>
      </c>
      <c r="E81" s="112">
        <v>9158.177246761401</v>
      </c>
      <c r="F81" s="112">
        <v>9030.886419204995</v>
      </c>
      <c r="G81" s="112">
        <v>9900.5306595021866</v>
      </c>
      <c r="H81" s="112">
        <v>8464.1984275316081</v>
      </c>
      <c r="I81" s="112">
        <v>8701.2801057667275</v>
      </c>
      <c r="J81" s="112">
        <v>9790.0434709623096</v>
      </c>
      <c r="K81" s="112">
        <v>7867.9659314375995</v>
      </c>
      <c r="L81" s="112">
        <v>8639.069702415869</v>
      </c>
      <c r="M81" s="112">
        <v>8678.7893298866984</v>
      </c>
      <c r="N81" s="112">
        <v>8686.1279286253121</v>
      </c>
      <c r="O81" s="112">
        <v>8600.6989110780341</v>
      </c>
      <c r="P81" s="112">
        <v>8637.4769825359508</v>
      </c>
      <c r="Q81" s="112">
        <v>8437.0921003942822</v>
      </c>
    </row>
    <row r="82" spans="1:17" x14ac:dyDescent="0.25">
      <c r="A82" s="102" t="s">
        <v>191</v>
      </c>
      <c r="B82" s="103">
        <v>354.88802365422475</v>
      </c>
      <c r="C82" s="103">
        <v>397.66406653693247</v>
      </c>
      <c r="D82" s="103">
        <v>473.0583658148463</v>
      </c>
      <c r="E82" s="103">
        <v>589.61200414316977</v>
      </c>
      <c r="F82" s="103">
        <v>699.67954329992926</v>
      </c>
      <c r="G82" s="103">
        <v>747.31623586311775</v>
      </c>
      <c r="H82" s="103">
        <v>450.66413067220594</v>
      </c>
      <c r="I82" s="103">
        <v>1202.1418420188186</v>
      </c>
      <c r="J82" s="103">
        <v>1781.4681055506585</v>
      </c>
      <c r="K82" s="103">
        <v>904.25025208020247</v>
      </c>
      <c r="L82" s="103">
        <v>1357.6895927543039</v>
      </c>
      <c r="M82" s="103">
        <v>1577.3265864816026</v>
      </c>
      <c r="N82" s="103">
        <v>1572.2850514162114</v>
      </c>
      <c r="O82" s="103">
        <v>1627.882651371466</v>
      </c>
      <c r="P82" s="103">
        <v>1940.0167586238533</v>
      </c>
      <c r="Q82" s="103">
        <v>1652.1200246036046</v>
      </c>
    </row>
    <row r="83" spans="1:17" x14ac:dyDescent="0.25">
      <c r="A83" s="102" t="s">
        <v>192</v>
      </c>
      <c r="B83" s="104">
        <v>5.9396931817445875E-15</v>
      </c>
      <c r="C83" s="104">
        <v>5.3290705182007514E-15</v>
      </c>
      <c r="D83" s="104">
        <v>2.2204460492503131E-15</v>
      </c>
      <c r="E83" s="104">
        <v>2.7533531010703882E-14</v>
      </c>
      <c r="F83" s="104">
        <v>2.8421709430404007E-14</v>
      </c>
      <c r="G83" s="104">
        <v>7.5085541749928497</v>
      </c>
      <c r="H83" s="104">
        <v>12.169668088777224</v>
      </c>
      <c r="I83" s="104">
        <v>3.6859404417555197E-14</v>
      </c>
      <c r="J83" s="104">
        <v>0</v>
      </c>
      <c r="K83" s="104">
        <v>0</v>
      </c>
      <c r="L83" s="104">
        <v>0</v>
      </c>
      <c r="M83" s="104">
        <v>3.1974423109204508E-14</v>
      </c>
      <c r="N83" s="104">
        <v>5.1070259132757201E-15</v>
      </c>
      <c r="O83" s="104">
        <v>0</v>
      </c>
      <c r="P83" s="104">
        <v>2.8421709430404007E-14</v>
      </c>
      <c r="Q83" s="104">
        <v>0</v>
      </c>
    </row>
    <row r="84" spans="1:17" x14ac:dyDescent="0.25">
      <c r="A84" s="102" t="s">
        <v>184</v>
      </c>
      <c r="B84" s="104">
        <v>1.0658141036401503E-14</v>
      </c>
      <c r="C84" s="104">
        <v>0</v>
      </c>
      <c r="D84" s="104">
        <v>1.7763568394002505E-15</v>
      </c>
      <c r="E84" s="104">
        <v>1.7763568394002505E-15</v>
      </c>
      <c r="F84" s="104">
        <v>6.4004357369640275E-14</v>
      </c>
      <c r="G84" s="104">
        <v>6.106226635438361E-16</v>
      </c>
      <c r="H84" s="104">
        <v>0.64436142448013101</v>
      </c>
      <c r="I84" s="104">
        <v>6.2326043021201922</v>
      </c>
      <c r="J84" s="104">
        <v>8.8156557254360877</v>
      </c>
      <c r="K84" s="104">
        <v>1.5381786569500493</v>
      </c>
      <c r="L84" s="104">
        <v>2.0932496079036795</v>
      </c>
      <c r="M84" s="104">
        <v>12.945561096427781</v>
      </c>
      <c r="N84" s="104">
        <v>2.8984167470814484</v>
      </c>
      <c r="O84" s="104">
        <v>0.20000000000000639</v>
      </c>
      <c r="P84" s="104">
        <v>0.20000000000000284</v>
      </c>
      <c r="Q84" s="104">
        <v>0</v>
      </c>
    </row>
    <row r="85" spans="1:17" x14ac:dyDescent="0.25">
      <c r="A85" s="102" t="s">
        <v>193</v>
      </c>
      <c r="B85" s="104">
        <v>780.62907135953355</v>
      </c>
      <c r="C85" s="104">
        <v>508.512769308754</v>
      </c>
      <c r="D85" s="104">
        <v>697.03522427635244</v>
      </c>
      <c r="E85" s="104">
        <v>899.64483949057944</v>
      </c>
      <c r="F85" s="104">
        <v>1118.6094479061189</v>
      </c>
      <c r="G85" s="104">
        <v>831.82836767248455</v>
      </c>
      <c r="H85" s="104">
        <v>699.34916457524616</v>
      </c>
      <c r="I85" s="104">
        <v>957.5440573240304</v>
      </c>
      <c r="J85" s="104">
        <v>1056.3167890028146</v>
      </c>
      <c r="K85" s="104">
        <v>827.80204670312241</v>
      </c>
      <c r="L85" s="104">
        <v>582.50785735347768</v>
      </c>
      <c r="M85" s="104">
        <v>535.21878345768062</v>
      </c>
      <c r="N85" s="104">
        <v>349.01700478243743</v>
      </c>
      <c r="O85" s="104">
        <v>274.76496341534443</v>
      </c>
      <c r="P85" s="104">
        <v>215.12829825049084</v>
      </c>
      <c r="Q85" s="104">
        <v>301.98539668278772</v>
      </c>
    </row>
    <row r="86" spans="1:17" x14ac:dyDescent="0.25">
      <c r="A86" s="102" t="s">
        <v>194</v>
      </c>
      <c r="B86" s="104">
        <v>10.60310339803263</v>
      </c>
      <c r="C86" s="104">
        <v>38.351017855884479</v>
      </c>
      <c r="D86" s="104">
        <v>41.358882483113234</v>
      </c>
      <c r="E86" s="104">
        <v>72.318587901169906</v>
      </c>
      <c r="F86" s="104">
        <v>78.357549227639026</v>
      </c>
      <c r="G86" s="104">
        <v>292.70105515395136</v>
      </c>
      <c r="H86" s="104">
        <v>56.490961703670948</v>
      </c>
      <c r="I86" s="104">
        <v>77.253041115415328</v>
      </c>
      <c r="J86" s="104">
        <v>143.46580508531088</v>
      </c>
      <c r="K86" s="104">
        <v>602.43586240537718</v>
      </c>
      <c r="L86" s="104">
        <v>910.64265498620932</v>
      </c>
      <c r="M86" s="104">
        <v>1097.9444696064431</v>
      </c>
      <c r="N86" s="104">
        <v>1076.3686668185201</v>
      </c>
      <c r="O86" s="104">
        <v>729.42882177111221</v>
      </c>
      <c r="P86" s="104">
        <v>880.55791240907001</v>
      </c>
      <c r="Q86" s="104">
        <v>1200.2689979088996</v>
      </c>
    </row>
    <row r="87" spans="1:17" x14ac:dyDescent="0.25">
      <c r="A87" s="102" t="s">
        <v>185</v>
      </c>
      <c r="B87" s="104">
        <v>6818.6102586385277</v>
      </c>
      <c r="C87" s="104">
        <v>7580.1424917747363</v>
      </c>
      <c r="D87" s="104">
        <v>6953.3268391840975</v>
      </c>
      <c r="E87" s="104">
        <v>7512.1402163818393</v>
      </c>
      <c r="F87" s="104">
        <v>6911.9600130858134</v>
      </c>
      <c r="G87" s="104">
        <v>7555.4925244140386</v>
      </c>
      <c r="H87" s="104">
        <v>6847.804012957773</v>
      </c>
      <c r="I87" s="104">
        <v>6370.8724126697134</v>
      </c>
      <c r="J87" s="104">
        <v>6419.5766749972627</v>
      </c>
      <c r="K87" s="104">
        <v>5147.6439053735385</v>
      </c>
      <c r="L87" s="104">
        <v>5295.1022815271635</v>
      </c>
      <c r="M87" s="104">
        <v>4739.2563666097321</v>
      </c>
      <c r="N87" s="104">
        <v>5003.7685048011208</v>
      </c>
      <c r="O87" s="104">
        <v>5178.2566066608479</v>
      </c>
      <c r="P87" s="104">
        <v>4990.665591569561</v>
      </c>
      <c r="Q87" s="104">
        <v>4362.0834222296717</v>
      </c>
    </row>
    <row r="88" spans="1:17" x14ac:dyDescent="0.25">
      <c r="A88" s="102" t="s">
        <v>195</v>
      </c>
      <c r="B88" s="104">
        <v>0.26273562295257591</v>
      </c>
      <c r="C88" s="104">
        <v>11.994470000000018</v>
      </c>
      <c r="D88" s="104">
        <v>10.05630999999998</v>
      </c>
      <c r="E88" s="104">
        <v>84.461598844639994</v>
      </c>
      <c r="F88" s="104">
        <v>222.27986568549471</v>
      </c>
      <c r="G88" s="104">
        <v>465.68392222360404</v>
      </c>
      <c r="H88" s="104">
        <v>397.0761281094554</v>
      </c>
      <c r="I88" s="104">
        <v>87.236148336628389</v>
      </c>
      <c r="J88" s="104">
        <v>380.40044060082835</v>
      </c>
      <c r="K88" s="104">
        <v>384.29568621841037</v>
      </c>
      <c r="L88" s="104">
        <v>491.03406618681009</v>
      </c>
      <c r="M88" s="104">
        <v>716.09756263481063</v>
      </c>
      <c r="N88" s="104">
        <v>681.79028405994052</v>
      </c>
      <c r="O88" s="104">
        <v>790.16586785926495</v>
      </c>
      <c r="P88" s="104">
        <v>610.90842168297604</v>
      </c>
      <c r="Q88" s="104">
        <v>920.63425896931744</v>
      </c>
    </row>
    <row r="89" spans="1:17" x14ac:dyDescent="0.25">
      <c r="A89" s="100" t="s">
        <v>210</v>
      </c>
      <c r="B89" s="112">
        <v>555.61846166191106</v>
      </c>
      <c r="C89" s="112">
        <v>598.93691085261264</v>
      </c>
      <c r="D89" s="112">
        <v>611.94218281931592</v>
      </c>
      <c r="E89" s="112">
        <v>632.61971273684378</v>
      </c>
      <c r="F89" s="112">
        <v>640.85486689599577</v>
      </c>
      <c r="G89" s="112">
        <v>716.45809083929566</v>
      </c>
      <c r="H89" s="112">
        <v>664.99133360869143</v>
      </c>
      <c r="I89" s="112">
        <v>679.36862587296969</v>
      </c>
      <c r="J89" s="112">
        <v>719.459144687341</v>
      </c>
      <c r="K89" s="112">
        <v>609.00451724902518</v>
      </c>
      <c r="L89" s="112">
        <v>649.46874142460717</v>
      </c>
      <c r="M89" s="112">
        <v>609.87311834678576</v>
      </c>
      <c r="N89" s="112">
        <v>619.09137162047455</v>
      </c>
      <c r="O89" s="112">
        <v>610.32541432074015</v>
      </c>
      <c r="P89" s="112">
        <v>612.74246990230245</v>
      </c>
      <c r="Q89" s="112">
        <v>571.61269584838749</v>
      </c>
    </row>
    <row r="90" spans="1:17" x14ac:dyDescent="0.25">
      <c r="A90" s="97" t="s">
        <v>211</v>
      </c>
      <c r="B90" s="99">
        <v>1516.3866136135612</v>
      </c>
      <c r="C90" s="99">
        <v>1634.1162002075664</v>
      </c>
      <c r="D90" s="99">
        <v>1578.7582247449457</v>
      </c>
      <c r="E90" s="99">
        <v>1746.4824194028679</v>
      </c>
      <c r="F90" s="99">
        <v>1714.8557150530592</v>
      </c>
      <c r="G90" s="99">
        <v>1894.7730471732261</v>
      </c>
      <c r="H90" s="99">
        <v>1609.5128542348427</v>
      </c>
      <c r="I90" s="99">
        <v>1641.4930049845252</v>
      </c>
      <c r="J90" s="99">
        <v>1878.53447081277</v>
      </c>
      <c r="K90" s="99">
        <v>1497.5397094908139</v>
      </c>
      <c r="L90" s="99">
        <v>1646.8892533943454</v>
      </c>
      <c r="M90" s="99">
        <v>1648.9824573200231</v>
      </c>
      <c r="N90" s="99">
        <v>1653.8404476677895</v>
      </c>
      <c r="O90" s="99">
        <v>1649.955656775506</v>
      </c>
      <c r="P90" s="99">
        <v>1637.1930774486893</v>
      </c>
      <c r="Q90" s="99">
        <v>1563.0104431610671</v>
      </c>
    </row>
    <row r="91" spans="1:17" x14ac:dyDescent="0.25">
      <c r="A91" s="100" t="s">
        <v>212</v>
      </c>
      <c r="B91" s="112">
        <v>902.07414171969162</v>
      </c>
      <c r="C91" s="112">
        <v>978.13818568260785</v>
      </c>
      <c r="D91" s="112">
        <v>907.112271727098</v>
      </c>
      <c r="E91" s="112">
        <v>1043.3821525447195</v>
      </c>
      <c r="F91" s="112">
        <v>1014.8717443260023</v>
      </c>
      <c r="G91" s="112">
        <v>1111.7718848117918</v>
      </c>
      <c r="H91" s="112">
        <v>891.30747195752929</v>
      </c>
      <c r="I91" s="112">
        <v>913.93973458893902</v>
      </c>
      <c r="J91" s="112">
        <v>1101.3832195663922</v>
      </c>
      <c r="K91" s="112">
        <v>840.40622083841276</v>
      </c>
      <c r="L91" s="112">
        <v>953.53638230371155</v>
      </c>
      <c r="M91" s="112">
        <v>983.78972026140798</v>
      </c>
      <c r="N91" s="112">
        <v>967.44768362566799</v>
      </c>
      <c r="O91" s="112">
        <v>989.37572535599952</v>
      </c>
      <c r="P91" s="112">
        <v>974.18581760800657</v>
      </c>
      <c r="Q91" s="112">
        <v>937.00005344031729</v>
      </c>
    </row>
    <row r="92" spans="1:17" x14ac:dyDescent="0.25">
      <c r="A92" s="102" t="s">
        <v>191</v>
      </c>
      <c r="B92" s="103">
        <v>6.4325796429014979</v>
      </c>
      <c r="C92" s="103">
        <v>7.1346632913589305</v>
      </c>
      <c r="D92" s="103">
        <v>8.9826948207118598</v>
      </c>
      <c r="E92" s="103">
        <v>10.124196928495666</v>
      </c>
      <c r="F92" s="103">
        <v>5.0690120104407583</v>
      </c>
      <c r="G92" s="103">
        <v>3.4708440699161329</v>
      </c>
      <c r="H92" s="103">
        <v>1.4284553092396473</v>
      </c>
      <c r="I92" s="103">
        <v>4.0867029102297874</v>
      </c>
      <c r="J92" s="103">
        <v>12.06586058171578</v>
      </c>
      <c r="K92" s="103">
        <v>4.1180134032910836</v>
      </c>
      <c r="L92" s="103">
        <v>2.3244632455211987</v>
      </c>
      <c r="M92" s="103">
        <v>4.7882312967613228</v>
      </c>
      <c r="N92" s="103">
        <v>7.7378779240566908</v>
      </c>
      <c r="O92" s="103">
        <v>5.9987209674020781</v>
      </c>
      <c r="P92" s="103">
        <v>3.3273963085328142</v>
      </c>
      <c r="Q92" s="103">
        <v>0</v>
      </c>
    </row>
    <row r="93" spans="1:17" x14ac:dyDescent="0.25">
      <c r="A93" s="102" t="s">
        <v>192</v>
      </c>
      <c r="B93" s="104">
        <v>165.19569731506624</v>
      </c>
      <c r="C93" s="104">
        <v>139.78840597604125</v>
      </c>
      <c r="D93" s="104">
        <v>192.76439430627332</v>
      </c>
      <c r="E93" s="104">
        <v>139.59525300472831</v>
      </c>
      <c r="F93" s="104">
        <v>69.004834119675209</v>
      </c>
      <c r="G93" s="104">
        <v>60.417294284280914</v>
      </c>
      <c r="H93" s="104">
        <v>30.864886683174227</v>
      </c>
      <c r="I93" s="104">
        <v>54.207993178555085</v>
      </c>
      <c r="J93" s="104">
        <v>52.996323406121149</v>
      </c>
      <c r="K93" s="104">
        <v>44.443806591759468</v>
      </c>
      <c r="L93" s="104">
        <v>34.084562879645247</v>
      </c>
      <c r="M93" s="104">
        <v>11.496693572151299</v>
      </c>
      <c r="N93" s="104">
        <v>3.0916354085964439</v>
      </c>
      <c r="O93" s="104">
        <v>5.4570852909911789</v>
      </c>
      <c r="P93" s="104">
        <v>5.7035144101483057</v>
      </c>
      <c r="Q93" s="104">
        <v>9.3453348263683989</v>
      </c>
    </row>
    <row r="94" spans="1:17" x14ac:dyDescent="0.25">
      <c r="A94" s="102" t="s">
        <v>184</v>
      </c>
      <c r="B94" s="104">
        <v>83.141313198515448</v>
      </c>
      <c r="C94" s="104">
        <v>111.21617072192052</v>
      </c>
      <c r="D94" s="104">
        <v>68.872253897937298</v>
      </c>
      <c r="E94" s="104">
        <v>62.647828130134315</v>
      </c>
      <c r="F94" s="104">
        <v>44.468672773635319</v>
      </c>
      <c r="G94" s="104">
        <v>89.784819367459122</v>
      </c>
      <c r="H94" s="104">
        <v>90.849953421933648</v>
      </c>
      <c r="I94" s="104">
        <v>72.784036517640601</v>
      </c>
      <c r="J94" s="104">
        <v>60.57521339498431</v>
      </c>
      <c r="K94" s="104">
        <v>91.159420544063764</v>
      </c>
      <c r="L94" s="104">
        <v>60.310055816894852</v>
      </c>
      <c r="M94" s="104">
        <v>36.112562715168892</v>
      </c>
      <c r="N94" s="104">
        <v>79.699957875020601</v>
      </c>
      <c r="O94" s="104">
        <v>47.960047220213866</v>
      </c>
      <c r="P94" s="104">
        <v>42.113609572837447</v>
      </c>
      <c r="Q94" s="104">
        <v>45.895970214802176</v>
      </c>
    </row>
    <row r="95" spans="1:17" x14ac:dyDescent="0.25">
      <c r="A95" s="102" t="s">
        <v>193</v>
      </c>
      <c r="B95" s="104">
        <v>25.520913421318077</v>
      </c>
      <c r="C95" s="104">
        <v>24.263111305321786</v>
      </c>
      <c r="D95" s="104">
        <v>16.526294697145449</v>
      </c>
      <c r="E95" s="104">
        <v>0</v>
      </c>
      <c r="F95" s="104">
        <v>6.1084620574615673</v>
      </c>
      <c r="G95" s="104">
        <v>16.419566163174611</v>
      </c>
      <c r="H95" s="104">
        <v>18.598712761396161</v>
      </c>
      <c r="I95" s="104">
        <v>22.254681552823197</v>
      </c>
      <c r="J95" s="104">
        <v>0.16173133090206537</v>
      </c>
      <c r="K95" s="104">
        <v>22.817749612738275</v>
      </c>
      <c r="L95" s="104">
        <v>0</v>
      </c>
      <c r="M95" s="104">
        <v>1.7981450833612058</v>
      </c>
      <c r="N95" s="104">
        <v>1.6070134719093041</v>
      </c>
      <c r="O95" s="104">
        <v>6.8961237165986864</v>
      </c>
      <c r="P95" s="104">
        <v>2.6635822585375921</v>
      </c>
      <c r="Q95" s="104">
        <v>3.6826659213958828</v>
      </c>
    </row>
    <row r="96" spans="1:17" x14ac:dyDescent="0.25">
      <c r="A96" s="102" t="s">
        <v>185</v>
      </c>
      <c r="B96" s="104">
        <v>621.78363814189026</v>
      </c>
      <c r="C96" s="104">
        <v>695.73583438796538</v>
      </c>
      <c r="D96" s="104">
        <v>619.96663400502996</v>
      </c>
      <c r="E96" s="104">
        <v>831.01487448136106</v>
      </c>
      <c r="F96" s="104">
        <v>890.22076336478938</v>
      </c>
      <c r="G96" s="104">
        <v>941.67936092696118</v>
      </c>
      <c r="H96" s="104">
        <v>749.56546378178564</v>
      </c>
      <c r="I96" s="104">
        <v>760.60632042968996</v>
      </c>
      <c r="J96" s="104">
        <v>975.58409085266885</v>
      </c>
      <c r="K96" s="104">
        <v>677.86723068656033</v>
      </c>
      <c r="L96" s="104">
        <v>856.81730036165015</v>
      </c>
      <c r="M96" s="104">
        <v>929.59408759396536</v>
      </c>
      <c r="N96" s="104">
        <v>875.31119894608491</v>
      </c>
      <c r="O96" s="104">
        <v>923.06374816079381</v>
      </c>
      <c r="P96" s="104">
        <v>920.37771505795047</v>
      </c>
      <c r="Q96" s="104">
        <v>878.07608247775079</v>
      </c>
    </row>
    <row r="97" spans="1:17" x14ac:dyDescent="0.25">
      <c r="A97" s="113" t="s">
        <v>213</v>
      </c>
      <c r="B97" s="114">
        <v>614.31247189386977</v>
      </c>
      <c r="C97" s="114">
        <v>655.97801452495855</v>
      </c>
      <c r="D97" s="114">
        <v>671.64595301784766</v>
      </c>
      <c r="E97" s="114">
        <v>703.10026685814819</v>
      </c>
      <c r="F97" s="114">
        <v>699.98397072705689</v>
      </c>
      <c r="G97" s="114">
        <v>783.00116236143447</v>
      </c>
      <c r="H97" s="114">
        <v>718.20538227731333</v>
      </c>
      <c r="I97" s="114">
        <v>727.5532703955862</v>
      </c>
      <c r="J97" s="114">
        <v>777.1512512463778</v>
      </c>
      <c r="K97" s="114">
        <v>657.13348865240118</v>
      </c>
      <c r="L97" s="114">
        <v>693.3528710906337</v>
      </c>
      <c r="M97" s="114">
        <v>665.19273705861485</v>
      </c>
      <c r="N97" s="114">
        <v>686.3927640421216</v>
      </c>
      <c r="O97" s="114">
        <v>660.57993141950624</v>
      </c>
      <c r="P97" s="114">
        <v>663.00725984068231</v>
      </c>
      <c r="Q97" s="114">
        <v>626.01038972075014</v>
      </c>
    </row>
    <row r="98" spans="1:17" hidden="1" x14ac:dyDescent="0.25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</row>
    <row r="99" spans="1:17" x14ac:dyDescent="0.25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</row>
    <row r="100" spans="1:17" ht="12.75" x14ac:dyDescent="0.25">
      <c r="A100" s="86" t="s">
        <v>214</v>
      </c>
      <c r="B100" s="87">
        <v>10783.61768904362</v>
      </c>
      <c r="C100" s="87">
        <v>10827.826903125069</v>
      </c>
      <c r="D100" s="87">
        <v>10563.875762223326</v>
      </c>
      <c r="E100" s="87">
        <v>10495.322266104637</v>
      </c>
      <c r="F100" s="87">
        <v>10533.359948920986</v>
      </c>
      <c r="G100" s="87">
        <v>10438.027301962509</v>
      </c>
      <c r="H100" s="87">
        <v>10451.936699172269</v>
      </c>
      <c r="I100" s="87">
        <v>10816.28812188602</v>
      </c>
      <c r="J100" s="87">
        <v>10325.847387836622</v>
      </c>
      <c r="K100" s="87">
        <v>8820.2716507480582</v>
      </c>
      <c r="L100" s="87">
        <v>9183.9501351027993</v>
      </c>
      <c r="M100" s="87">
        <v>9363.1713850536198</v>
      </c>
      <c r="N100" s="87">
        <v>9036.6904456797092</v>
      </c>
      <c r="O100" s="87">
        <v>8409.4264733619621</v>
      </c>
      <c r="P100" s="87">
        <v>8339.8513206173775</v>
      </c>
      <c r="Q100" s="87">
        <v>8510.567284335888</v>
      </c>
    </row>
    <row r="101" spans="1:17" x14ac:dyDescent="0.25">
      <c r="A101" s="88" t="s">
        <v>179</v>
      </c>
      <c r="B101" s="89">
        <v>88.516495966540901</v>
      </c>
      <c r="C101" s="89">
        <v>89.808740293287244</v>
      </c>
      <c r="D101" s="89">
        <v>87.887175734404323</v>
      </c>
      <c r="E101" s="89">
        <v>87.21812625583884</v>
      </c>
      <c r="F101" s="89">
        <v>87.980683478599659</v>
      </c>
      <c r="G101" s="89">
        <v>87.119302312529499</v>
      </c>
      <c r="H101" s="89">
        <v>86.869864478113712</v>
      </c>
      <c r="I101" s="89">
        <v>89.864465460089704</v>
      </c>
      <c r="J101" s="89">
        <v>85.168980043474704</v>
      </c>
      <c r="K101" s="89">
        <v>72.479345229926111</v>
      </c>
      <c r="L101" s="89">
        <v>75.542180935893782</v>
      </c>
      <c r="M101" s="89">
        <v>77.428502979871737</v>
      </c>
      <c r="N101" s="89">
        <v>74.54849377461025</v>
      </c>
      <c r="O101" s="89">
        <v>69.546196083092738</v>
      </c>
      <c r="P101" s="89">
        <v>68.315542971494935</v>
      </c>
      <c r="Q101" s="89">
        <v>69.786379051751624</v>
      </c>
    </row>
    <row r="102" spans="1:17" x14ac:dyDescent="0.25">
      <c r="A102" s="90" t="s">
        <v>180</v>
      </c>
      <c r="B102" s="91">
        <v>91.108373760490153</v>
      </c>
      <c r="C102" s="91">
        <v>92.436016630945758</v>
      </c>
      <c r="D102" s="91">
        <v>90.44345344601966</v>
      </c>
      <c r="E102" s="91">
        <v>89.735452526516141</v>
      </c>
      <c r="F102" s="91">
        <v>90.531073106663683</v>
      </c>
      <c r="G102" s="91">
        <v>89.644060308197211</v>
      </c>
      <c r="H102" s="91">
        <v>89.385636269419422</v>
      </c>
      <c r="I102" s="91">
        <v>92.448419317815379</v>
      </c>
      <c r="J102" s="91">
        <v>87.628088075235908</v>
      </c>
      <c r="K102" s="91">
        <v>74.587304182344525</v>
      </c>
      <c r="L102" s="91">
        <v>77.733937121708067</v>
      </c>
      <c r="M102" s="91">
        <v>79.6735794672461</v>
      </c>
      <c r="N102" s="91">
        <v>76.713310002170715</v>
      </c>
      <c r="O102" s="91">
        <v>71.544623209382522</v>
      </c>
      <c r="P102" s="91">
        <v>70.304676644457032</v>
      </c>
      <c r="Q102" s="91">
        <v>71.805304391918</v>
      </c>
    </row>
    <row r="103" spans="1:17" x14ac:dyDescent="0.25">
      <c r="A103" s="90" t="s">
        <v>181</v>
      </c>
      <c r="B103" s="91">
        <v>177.90536733203857</v>
      </c>
      <c r="C103" s="91">
        <v>180.50485133610448</v>
      </c>
      <c r="D103" s="91">
        <v>176.65642755302119</v>
      </c>
      <c r="E103" s="91">
        <v>175.3296639732994</v>
      </c>
      <c r="F103" s="91">
        <v>176.85235287647615</v>
      </c>
      <c r="G103" s="91">
        <v>175.12148020345958</v>
      </c>
      <c r="H103" s="91">
        <v>174.62170414025354</v>
      </c>
      <c r="I103" s="91">
        <v>180.65848099378019</v>
      </c>
      <c r="J103" s="91">
        <v>171.20952461557388</v>
      </c>
      <c r="K103" s="91">
        <v>145.68628216805291</v>
      </c>
      <c r="L103" s="91">
        <v>151.84759069020177</v>
      </c>
      <c r="M103" s="91">
        <v>155.64059760016471</v>
      </c>
      <c r="N103" s="91">
        <v>149.84842603932248</v>
      </c>
      <c r="O103" s="91">
        <v>139.81297318250859</v>
      </c>
      <c r="P103" s="91">
        <v>137.31477394408643</v>
      </c>
      <c r="Q103" s="91">
        <v>140.28323657304395</v>
      </c>
    </row>
    <row r="104" spans="1:17" x14ac:dyDescent="0.25">
      <c r="A104" s="90" t="s">
        <v>182</v>
      </c>
      <c r="B104" s="91">
        <v>70.710264469031955</v>
      </c>
      <c r="C104" s="91">
        <v>71.741179558359192</v>
      </c>
      <c r="D104" s="91">
        <v>70.197844189277035</v>
      </c>
      <c r="E104" s="91">
        <v>69.652451327180344</v>
      </c>
      <c r="F104" s="91">
        <v>70.267671265435538</v>
      </c>
      <c r="G104" s="91">
        <v>69.579336918052661</v>
      </c>
      <c r="H104" s="91">
        <v>69.379126846417222</v>
      </c>
      <c r="I104" s="91">
        <v>71.760313340478916</v>
      </c>
      <c r="J104" s="91">
        <v>68.016524163009777</v>
      </c>
      <c r="K104" s="91">
        <v>57.891101839161841</v>
      </c>
      <c r="L104" s="91">
        <v>60.3344851433407</v>
      </c>
      <c r="M104" s="91">
        <v>61.840268782899891</v>
      </c>
      <c r="N104" s="91">
        <v>59.541908508070222</v>
      </c>
      <c r="O104" s="91">
        <v>55.534642942652049</v>
      </c>
      <c r="P104" s="91">
        <v>54.566650123856959</v>
      </c>
      <c r="Q104" s="91">
        <v>55.734112677369943</v>
      </c>
    </row>
    <row r="105" spans="1:17" x14ac:dyDescent="0.25">
      <c r="A105" s="92" t="s">
        <v>183</v>
      </c>
      <c r="B105" s="93">
        <v>80.147567031862962</v>
      </c>
      <c r="C105" s="93">
        <v>81.313459879498652</v>
      </c>
      <c r="D105" s="93">
        <v>79.548369009139932</v>
      </c>
      <c r="E105" s="93">
        <v>78.909454882603939</v>
      </c>
      <c r="F105" s="93">
        <v>79.618279035473833</v>
      </c>
      <c r="G105" s="93">
        <v>78.837638327627502</v>
      </c>
      <c r="H105" s="93">
        <v>78.608905959981684</v>
      </c>
      <c r="I105" s="93">
        <v>81.28701228575116</v>
      </c>
      <c r="J105" s="93">
        <v>77.057099302483664</v>
      </c>
      <c r="K105" s="93">
        <v>65.602158384264754</v>
      </c>
      <c r="L105" s="93">
        <v>68.365343269233378</v>
      </c>
      <c r="M105" s="93">
        <v>70.070046348472076</v>
      </c>
      <c r="N105" s="93">
        <v>67.469294953516069</v>
      </c>
      <c r="O105" s="93">
        <v>62.905877612093803</v>
      </c>
      <c r="P105" s="93">
        <v>61.837326072040995</v>
      </c>
      <c r="Q105" s="93">
        <v>63.146387580296199</v>
      </c>
    </row>
    <row r="106" spans="1:17" x14ac:dyDescent="0.25">
      <c r="A106" s="94" t="s">
        <v>184</v>
      </c>
      <c r="B106" s="95">
        <v>15.035540230411263</v>
      </c>
      <c r="C106" s="95">
        <v>16.262691975899727</v>
      </c>
      <c r="D106" s="95">
        <v>15.753456509865568</v>
      </c>
      <c r="E106" s="95">
        <v>15.764001369923614</v>
      </c>
      <c r="F106" s="95">
        <v>15.911393642162864</v>
      </c>
      <c r="G106" s="95">
        <v>15.748512893667305</v>
      </c>
      <c r="H106" s="95">
        <v>15.540368660984619</v>
      </c>
      <c r="I106" s="95">
        <v>16.007680214132584</v>
      </c>
      <c r="J106" s="95">
        <v>15.174846082462395</v>
      </c>
      <c r="K106" s="95">
        <v>12.937567977335915</v>
      </c>
      <c r="L106" s="95">
        <v>13.490124961780058</v>
      </c>
      <c r="M106" s="95">
        <v>13.82812294526901</v>
      </c>
      <c r="N106" s="95">
        <v>12.785631275043771</v>
      </c>
      <c r="O106" s="95">
        <v>12.091499439756547</v>
      </c>
      <c r="P106" s="95">
        <v>11.899200159615146</v>
      </c>
      <c r="Q106" s="95">
        <v>12.627362687825521</v>
      </c>
    </row>
    <row r="107" spans="1:17" x14ac:dyDescent="0.25">
      <c r="A107" s="94" t="s">
        <v>185</v>
      </c>
      <c r="B107" s="95">
        <v>24.579552701962477</v>
      </c>
      <c r="C107" s="95">
        <v>24.928014211128893</v>
      </c>
      <c r="D107" s="95">
        <v>24.331795849183987</v>
      </c>
      <c r="E107" s="95">
        <v>24.036870632456043</v>
      </c>
      <c r="F107" s="95">
        <v>24.302696687199187</v>
      </c>
      <c r="G107" s="95">
        <v>24.051636697071782</v>
      </c>
      <c r="H107" s="95">
        <v>24.152693696381025</v>
      </c>
      <c r="I107" s="95">
        <v>24.873524484458521</v>
      </c>
      <c r="J107" s="95">
        <v>23.627991448053315</v>
      </c>
      <c r="K107" s="95">
        <v>20.175822346351676</v>
      </c>
      <c r="L107" s="95">
        <v>20.997693412884761</v>
      </c>
      <c r="M107" s="95">
        <v>21.513198090648377</v>
      </c>
      <c r="N107" s="95">
        <v>20.7582000212522</v>
      </c>
      <c r="O107" s="95">
        <v>19.147307967723371</v>
      </c>
      <c r="P107" s="95">
        <v>18.919392712936869</v>
      </c>
      <c r="Q107" s="95">
        <v>19.271441062452411</v>
      </c>
    </row>
    <row r="108" spans="1:17" x14ac:dyDescent="0.25">
      <c r="A108" s="94" t="s">
        <v>186</v>
      </c>
      <c r="B108" s="95">
        <v>0</v>
      </c>
      <c r="C108" s="95">
        <v>0</v>
      </c>
      <c r="D108" s="95">
        <v>0</v>
      </c>
      <c r="E108" s="95">
        <v>8.944803298588816E-2</v>
      </c>
      <c r="F108" s="95">
        <v>6.1310824659523845E-2</v>
      </c>
      <c r="G108" s="95">
        <v>9.5073859290944529E-2</v>
      </c>
      <c r="H108" s="95">
        <v>6.492195015449384E-2</v>
      </c>
      <c r="I108" s="95">
        <v>8.4545351982170946E-2</v>
      </c>
      <c r="J108" s="95">
        <v>9.4463064924390397E-2</v>
      </c>
      <c r="K108" s="95">
        <v>0.14484811723738877</v>
      </c>
      <c r="L108" s="95">
        <v>0.1522124901184275</v>
      </c>
      <c r="M108" s="95">
        <v>0.158417949382155</v>
      </c>
      <c r="N108" s="95">
        <v>6.4050868510369091E-2</v>
      </c>
      <c r="O108" s="95">
        <v>1.0221542784906E-2</v>
      </c>
      <c r="P108" s="95">
        <v>9.7815564567808096E-3</v>
      </c>
      <c r="Q108" s="95">
        <v>9.5741411685719719E-3</v>
      </c>
    </row>
    <row r="109" spans="1:17" x14ac:dyDescent="0.25">
      <c r="A109" s="94" t="s">
        <v>187</v>
      </c>
      <c r="B109" s="96">
        <v>40.532474099489221</v>
      </c>
      <c r="C109" s="96">
        <v>40.12275369247002</v>
      </c>
      <c r="D109" s="96">
        <v>39.463116650090384</v>
      </c>
      <c r="E109" s="96">
        <v>39.019134847238412</v>
      </c>
      <c r="F109" s="96">
        <v>39.342877881452267</v>
      </c>
      <c r="G109" s="96">
        <v>38.942414877597464</v>
      </c>
      <c r="H109" s="96">
        <v>38.850921652461544</v>
      </c>
      <c r="I109" s="96">
        <v>40.321262235177912</v>
      </c>
      <c r="J109" s="96">
        <v>38.159798707043578</v>
      </c>
      <c r="K109" s="96">
        <v>32.343919943339777</v>
      </c>
      <c r="L109" s="96">
        <v>33.725312404450136</v>
      </c>
      <c r="M109" s="96">
        <v>34.570307363172525</v>
      </c>
      <c r="N109" s="96">
        <v>33.861412788709735</v>
      </c>
      <c r="O109" s="96">
        <v>31.656848661828992</v>
      </c>
      <c r="P109" s="96">
        <v>31.008951643032198</v>
      </c>
      <c r="Q109" s="96">
        <v>31.238009688849683</v>
      </c>
    </row>
    <row r="110" spans="1:17" x14ac:dyDescent="0.25">
      <c r="A110" s="97" t="s">
        <v>215</v>
      </c>
      <c r="B110" s="99">
        <v>8028.5318360356796</v>
      </c>
      <c r="C110" s="99">
        <v>8043.6821377084862</v>
      </c>
      <c r="D110" s="99">
        <v>7784.7569990737256</v>
      </c>
      <c r="E110" s="99">
        <v>7880.8075677337465</v>
      </c>
      <c r="F110" s="99">
        <v>7828.2071761377456</v>
      </c>
      <c r="G110" s="99">
        <v>7830.7616517655642</v>
      </c>
      <c r="H110" s="99">
        <v>7708.557528327683</v>
      </c>
      <c r="I110" s="99">
        <v>7974.1252779911974</v>
      </c>
      <c r="J110" s="99">
        <v>7673.0675729470331</v>
      </c>
      <c r="K110" s="99">
        <v>6492.1370070149951</v>
      </c>
      <c r="L110" s="99">
        <v>6835.363350448406</v>
      </c>
      <c r="M110" s="99">
        <v>6878.6980210702768</v>
      </c>
      <c r="N110" s="99">
        <v>6662.1352984271325</v>
      </c>
      <c r="O110" s="99">
        <v>6239.9583401812051</v>
      </c>
      <c r="P110" s="99">
        <v>6150.777185775778</v>
      </c>
      <c r="Q110" s="99">
        <v>6225.0775476595882</v>
      </c>
    </row>
    <row r="111" spans="1:17" x14ac:dyDescent="0.25">
      <c r="A111" s="100" t="s">
        <v>216</v>
      </c>
      <c r="B111" s="101">
        <v>7137.3668703792382</v>
      </c>
      <c r="C111" s="101">
        <v>7145.6475153641268</v>
      </c>
      <c r="D111" s="101">
        <v>6872.749900712096</v>
      </c>
      <c r="E111" s="101">
        <v>7048.753578150232</v>
      </c>
      <c r="F111" s="101">
        <v>6942.0127443781703</v>
      </c>
      <c r="G111" s="101">
        <v>6993.3596718181288</v>
      </c>
      <c r="H111" s="101">
        <v>6773.3696392044703</v>
      </c>
      <c r="I111" s="101">
        <v>7004.8403473274739</v>
      </c>
      <c r="J111" s="101">
        <v>6791.191384219389</v>
      </c>
      <c r="K111" s="101">
        <v>5699.2311754745342</v>
      </c>
      <c r="L111" s="101">
        <v>6036.3870683794848</v>
      </c>
      <c r="M111" s="101">
        <v>6038.3513743544408</v>
      </c>
      <c r="N111" s="101">
        <v>5878.0034403274731</v>
      </c>
      <c r="O111" s="101">
        <v>5517.0069725903777</v>
      </c>
      <c r="P111" s="101">
        <v>5412.7390738475597</v>
      </c>
      <c r="Q111" s="101">
        <v>5442.2239531884306</v>
      </c>
    </row>
    <row r="112" spans="1:17" x14ac:dyDescent="0.25">
      <c r="A112" s="102" t="s">
        <v>191</v>
      </c>
      <c r="B112" s="103">
        <v>64.410132193553551</v>
      </c>
      <c r="C112" s="103">
        <v>72.412956472158982</v>
      </c>
      <c r="D112" s="103">
        <v>24.750771357932813</v>
      </c>
      <c r="E112" s="103">
        <v>21.594210215476735</v>
      </c>
      <c r="F112" s="103">
        <v>23.284862053966943</v>
      </c>
      <c r="G112" s="103">
        <v>15.887262440661065</v>
      </c>
      <c r="H112" s="103">
        <v>20.355022722855502</v>
      </c>
      <c r="I112" s="103">
        <v>5.8737668021103042</v>
      </c>
      <c r="J112" s="103">
        <v>11.338527709776503</v>
      </c>
      <c r="K112" s="103">
        <v>15.414241666115045</v>
      </c>
      <c r="L112" s="103">
        <v>15.392076514119466</v>
      </c>
      <c r="M112" s="103">
        <v>5.497697976067049</v>
      </c>
      <c r="N112" s="103">
        <v>3.3739370499054657</v>
      </c>
      <c r="O112" s="103">
        <v>7.4348688540093084</v>
      </c>
      <c r="P112" s="103">
        <v>6.3052768561504422</v>
      </c>
      <c r="Q112" s="103">
        <v>0</v>
      </c>
    </row>
    <row r="113" spans="1:17" x14ac:dyDescent="0.25">
      <c r="A113" s="102" t="s">
        <v>192</v>
      </c>
      <c r="B113" s="104">
        <v>285.74138319039673</v>
      </c>
      <c r="C113" s="104">
        <v>291.94148919666958</v>
      </c>
      <c r="D113" s="104">
        <v>147.72535641415746</v>
      </c>
      <c r="E113" s="104">
        <v>173.35703596057158</v>
      </c>
      <c r="F113" s="104">
        <v>85.489600186806513</v>
      </c>
      <c r="G113" s="104">
        <v>77.951880109107151</v>
      </c>
      <c r="H113" s="104">
        <v>92.117776807187923</v>
      </c>
      <c r="I113" s="104">
        <v>69.099338949769603</v>
      </c>
      <c r="J113" s="104">
        <v>56.412364226371729</v>
      </c>
      <c r="K113" s="104">
        <v>37.209904639948505</v>
      </c>
      <c r="L113" s="104">
        <v>37.445889066670127</v>
      </c>
      <c r="M113" s="104">
        <v>36.308705087800021</v>
      </c>
      <c r="N113" s="104">
        <v>46.876913850868576</v>
      </c>
      <c r="O113" s="104">
        <v>44.293935707535653</v>
      </c>
      <c r="P113" s="104">
        <v>38.780789086961072</v>
      </c>
      <c r="Q113" s="104">
        <v>37.013815195242188</v>
      </c>
    </row>
    <row r="114" spans="1:17" x14ac:dyDescent="0.25">
      <c r="A114" s="102" t="s">
        <v>184</v>
      </c>
      <c r="B114" s="104">
        <v>175.70495795915207</v>
      </c>
      <c r="C114" s="104">
        <v>181.53597492189891</v>
      </c>
      <c r="D114" s="104">
        <v>182.14386482244052</v>
      </c>
      <c r="E114" s="104">
        <v>192.56082797348859</v>
      </c>
      <c r="F114" s="104">
        <v>169.79964246947338</v>
      </c>
      <c r="G114" s="104">
        <v>85.018211601749869</v>
      </c>
      <c r="H114" s="104">
        <v>97.552520812484104</v>
      </c>
      <c r="I114" s="104">
        <v>143.8857900905324</v>
      </c>
      <c r="J114" s="104">
        <v>53.795717455084009</v>
      </c>
      <c r="K114" s="104">
        <v>56.611675897395706</v>
      </c>
      <c r="L114" s="104">
        <v>27.769615378828117</v>
      </c>
      <c r="M114" s="104">
        <v>20.76674965567555</v>
      </c>
      <c r="N114" s="104">
        <v>15.732263098213055</v>
      </c>
      <c r="O114" s="104">
        <v>18.716774096165722</v>
      </c>
      <c r="P114" s="104">
        <v>9.8349577536303734</v>
      </c>
      <c r="Q114" s="104">
        <v>14.953362892841625</v>
      </c>
    </row>
    <row r="115" spans="1:17" x14ac:dyDescent="0.25">
      <c r="A115" s="102" t="s">
        <v>193</v>
      </c>
      <c r="B115" s="104">
        <v>87.101247194337432</v>
      </c>
      <c r="C115" s="104">
        <v>56.651474447710761</v>
      </c>
      <c r="D115" s="104">
        <v>97.363562623828784</v>
      </c>
      <c r="E115" s="104">
        <v>27.133619168858939</v>
      </c>
      <c r="F115" s="104">
        <v>9.9459641413100801</v>
      </c>
      <c r="G115" s="104">
        <v>81.580614196804177</v>
      </c>
      <c r="H115" s="104">
        <v>56.785815354644072</v>
      </c>
      <c r="I115" s="104">
        <v>26.923976024727462</v>
      </c>
      <c r="J115" s="104">
        <v>9.7981211592848716</v>
      </c>
      <c r="K115" s="104">
        <v>51.863142607082018</v>
      </c>
      <c r="L115" s="104">
        <v>0.91679298818645794</v>
      </c>
      <c r="M115" s="104">
        <v>0.90778981837945683</v>
      </c>
      <c r="N115" s="104">
        <v>0</v>
      </c>
      <c r="O115" s="104">
        <v>0.8631897695655919</v>
      </c>
      <c r="P115" s="104">
        <v>0</v>
      </c>
      <c r="Q115" s="104">
        <v>0</v>
      </c>
    </row>
    <row r="116" spans="1:17" x14ac:dyDescent="0.25">
      <c r="A116" s="102" t="s">
        <v>185</v>
      </c>
      <c r="B116" s="104">
        <v>6524.4091498417993</v>
      </c>
      <c r="C116" s="104">
        <v>6543.1056203256876</v>
      </c>
      <c r="D116" s="104">
        <v>6420.7663454937365</v>
      </c>
      <c r="E116" s="104">
        <v>6634.1078848318366</v>
      </c>
      <c r="F116" s="104">
        <v>6653.4926755266151</v>
      </c>
      <c r="G116" s="104">
        <v>6732.9217034698077</v>
      </c>
      <c r="H116" s="104">
        <v>6506.5585035073</v>
      </c>
      <c r="I116" s="104">
        <v>6759.0574754603331</v>
      </c>
      <c r="J116" s="104">
        <v>6659.8466536688702</v>
      </c>
      <c r="K116" s="104">
        <v>5538.1322106639927</v>
      </c>
      <c r="L116" s="104">
        <v>5954.8626944316802</v>
      </c>
      <c r="M116" s="104">
        <v>5974.8704318165192</v>
      </c>
      <c r="N116" s="104">
        <v>5812.0203263284866</v>
      </c>
      <c r="O116" s="104">
        <v>5445.6982041631009</v>
      </c>
      <c r="P116" s="104">
        <v>5357.8180501508195</v>
      </c>
      <c r="Q116" s="104">
        <v>5390.2567751003471</v>
      </c>
    </row>
    <row r="117" spans="1:17" x14ac:dyDescent="0.25">
      <c r="A117" s="100" t="s">
        <v>217</v>
      </c>
      <c r="B117" s="101">
        <v>891.16496565644013</v>
      </c>
      <c r="C117" s="101">
        <v>898.03462234435835</v>
      </c>
      <c r="D117" s="101">
        <v>912.00709836162821</v>
      </c>
      <c r="E117" s="101">
        <v>832.05398958351554</v>
      </c>
      <c r="F117" s="101">
        <v>886.19443175957065</v>
      </c>
      <c r="G117" s="101">
        <v>837.40197994743642</v>
      </c>
      <c r="H117" s="101">
        <v>935.18788912321054</v>
      </c>
      <c r="I117" s="101">
        <v>969.28493066372289</v>
      </c>
      <c r="J117" s="101">
        <v>881.87618872764324</v>
      </c>
      <c r="K117" s="101">
        <v>792.90583154046271</v>
      </c>
      <c r="L117" s="101">
        <v>798.97628206892318</v>
      </c>
      <c r="M117" s="101">
        <v>840.3466467158355</v>
      </c>
      <c r="N117" s="101">
        <v>784.13185809966114</v>
      </c>
      <c r="O117" s="101">
        <v>722.95136759082573</v>
      </c>
      <c r="P117" s="101">
        <v>738.03811192821684</v>
      </c>
      <c r="Q117" s="101">
        <v>782.85359447115684</v>
      </c>
    </row>
    <row r="118" spans="1:17" x14ac:dyDescent="0.25">
      <c r="A118" s="97" t="s">
        <v>218</v>
      </c>
      <c r="B118" s="99">
        <v>747.9338540130916</v>
      </c>
      <c r="C118" s="99">
        <v>755.78976712890994</v>
      </c>
      <c r="D118" s="99">
        <v>768.15671346530394</v>
      </c>
      <c r="E118" s="99">
        <v>694.4865724361357</v>
      </c>
      <c r="F118" s="99">
        <v>739.15791112727118</v>
      </c>
      <c r="G118" s="99">
        <v>700.20453425658695</v>
      </c>
      <c r="H118" s="99">
        <v>776.63228795409577</v>
      </c>
      <c r="I118" s="99">
        <v>802.93564356939714</v>
      </c>
      <c r="J118" s="99">
        <v>730.11091020291235</v>
      </c>
      <c r="K118" s="99">
        <v>656.91757976057829</v>
      </c>
      <c r="L118" s="99">
        <v>647.24213818670296</v>
      </c>
      <c r="M118" s="99">
        <v>705.94853496968733</v>
      </c>
      <c r="N118" s="99">
        <v>666.22553915427557</v>
      </c>
      <c r="O118" s="99">
        <v>606.35266112631894</v>
      </c>
      <c r="P118" s="99">
        <v>621.03656759594662</v>
      </c>
      <c r="Q118" s="99">
        <v>658.79367054790384</v>
      </c>
    </row>
    <row r="119" spans="1:17" x14ac:dyDescent="0.25">
      <c r="A119" s="97" t="s">
        <v>219</v>
      </c>
      <c r="B119" s="99">
        <v>831.37679916166269</v>
      </c>
      <c r="C119" s="99">
        <v>838.15372761291337</v>
      </c>
      <c r="D119" s="99">
        <v>820.7966354295512</v>
      </c>
      <c r="E119" s="99">
        <v>799.48726618014575</v>
      </c>
      <c r="F119" s="99">
        <v>801.18851196437436</v>
      </c>
      <c r="G119" s="99">
        <v>781.96140576461482</v>
      </c>
      <c r="H119" s="99">
        <v>774.88668056034078</v>
      </c>
      <c r="I119" s="99">
        <v>806.74285774251462</v>
      </c>
      <c r="J119" s="99">
        <v>782.10510707506955</v>
      </c>
      <c r="K119" s="99">
        <v>668.79826253621866</v>
      </c>
      <c r="L119" s="99">
        <v>689.98197061763847</v>
      </c>
      <c r="M119" s="99">
        <v>703.94852570820251</v>
      </c>
      <c r="N119" s="99">
        <v>685.73000142141086</v>
      </c>
      <c r="O119" s="99">
        <v>622.71801525045692</v>
      </c>
      <c r="P119" s="99">
        <v>621.54289101948768</v>
      </c>
      <c r="Q119" s="99">
        <v>638.09398598050461</v>
      </c>
    </row>
    <row r="120" spans="1:17" x14ac:dyDescent="0.25">
      <c r="A120" s="100" t="s">
        <v>220</v>
      </c>
      <c r="B120" s="101">
        <v>615.91047395848409</v>
      </c>
      <c r="C120" s="101">
        <v>620.13217494048683</v>
      </c>
      <c r="D120" s="101">
        <v>600.00201436135535</v>
      </c>
      <c r="E120" s="101">
        <v>598.76508617651461</v>
      </c>
      <c r="F120" s="101">
        <v>586.75133246875657</v>
      </c>
      <c r="G120" s="101">
        <v>578.63643807664982</v>
      </c>
      <c r="H120" s="101">
        <v>548.66656761204649</v>
      </c>
      <c r="I120" s="101">
        <v>572.76235918429347</v>
      </c>
      <c r="J120" s="101">
        <v>569.3502067097703</v>
      </c>
      <c r="K120" s="101">
        <v>477.42272389405866</v>
      </c>
      <c r="L120" s="101">
        <v>501.33642098168593</v>
      </c>
      <c r="M120" s="101">
        <v>499.90806132209605</v>
      </c>
      <c r="N120" s="101">
        <v>493.06141907592848</v>
      </c>
      <c r="O120" s="101">
        <v>447.20191996155779</v>
      </c>
      <c r="P120" s="101">
        <v>442.07733171829125</v>
      </c>
      <c r="Q120" s="101">
        <v>447.62630880275162</v>
      </c>
    </row>
    <row r="121" spans="1:17" x14ac:dyDescent="0.25">
      <c r="A121" s="102" t="s">
        <v>191</v>
      </c>
      <c r="B121" s="103">
        <v>0</v>
      </c>
      <c r="C121" s="103">
        <v>0</v>
      </c>
      <c r="D121" s="103">
        <v>0</v>
      </c>
      <c r="E121" s="103">
        <v>0</v>
      </c>
      <c r="F121" s="103">
        <v>0</v>
      </c>
      <c r="G121" s="103">
        <v>0</v>
      </c>
      <c r="H121" s="103">
        <v>0</v>
      </c>
      <c r="I121" s="103">
        <v>0</v>
      </c>
      <c r="J121" s="103">
        <v>0</v>
      </c>
      <c r="K121" s="103">
        <v>0</v>
      </c>
      <c r="L121" s="103">
        <v>0</v>
      </c>
      <c r="M121" s="103">
        <v>0</v>
      </c>
      <c r="N121" s="103">
        <v>0</v>
      </c>
      <c r="O121" s="103">
        <v>0</v>
      </c>
      <c r="P121" s="103">
        <v>0</v>
      </c>
      <c r="Q121" s="103">
        <v>0</v>
      </c>
    </row>
    <row r="122" spans="1:17" x14ac:dyDescent="0.25">
      <c r="A122" s="102" t="s">
        <v>192</v>
      </c>
      <c r="B122" s="104">
        <v>3.1789144620857925</v>
      </c>
      <c r="C122" s="104">
        <v>2.3018600590900817</v>
      </c>
      <c r="D122" s="104">
        <v>0.73070602708224186</v>
      </c>
      <c r="E122" s="104">
        <v>3.0564590021187978</v>
      </c>
      <c r="F122" s="104">
        <v>0</v>
      </c>
      <c r="G122" s="104">
        <v>0</v>
      </c>
      <c r="H122" s="104">
        <v>0</v>
      </c>
      <c r="I122" s="104">
        <v>1.8465649952031491</v>
      </c>
      <c r="J122" s="104">
        <v>0.68106348638497494</v>
      </c>
      <c r="K122" s="104">
        <v>1.46085536005149</v>
      </c>
      <c r="L122" s="104">
        <v>0</v>
      </c>
      <c r="M122" s="104">
        <v>1.1228669564512859</v>
      </c>
      <c r="N122" s="104">
        <v>0</v>
      </c>
      <c r="O122" s="104">
        <v>1.7752105043033914</v>
      </c>
      <c r="P122" s="104">
        <v>1.803284147129169</v>
      </c>
      <c r="Q122" s="104">
        <v>0</v>
      </c>
    </row>
    <row r="123" spans="1:17" x14ac:dyDescent="0.25">
      <c r="A123" s="102" t="s">
        <v>184</v>
      </c>
      <c r="B123" s="104">
        <v>3.8500159790021371</v>
      </c>
      <c r="C123" s="104">
        <v>0</v>
      </c>
      <c r="D123" s="104">
        <v>0</v>
      </c>
      <c r="E123" s="104">
        <v>0</v>
      </c>
      <c r="F123" s="104">
        <v>6.2115178861032945</v>
      </c>
      <c r="G123" s="104">
        <v>0</v>
      </c>
      <c r="H123" s="104">
        <v>0</v>
      </c>
      <c r="I123" s="104">
        <v>0</v>
      </c>
      <c r="J123" s="104">
        <v>0</v>
      </c>
      <c r="K123" s="104">
        <v>0</v>
      </c>
      <c r="L123" s="104">
        <v>0</v>
      </c>
      <c r="M123" s="104">
        <v>1.8614146174584789E-2</v>
      </c>
      <c r="N123" s="104">
        <v>0</v>
      </c>
      <c r="O123" s="104">
        <v>0</v>
      </c>
      <c r="P123" s="104">
        <v>0</v>
      </c>
      <c r="Q123" s="104">
        <v>0</v>
      </c>
    </row>
    <row r="124" spans="1:17" x14ac:dyDescent="0.25">
      <c r="A124" s="102" t="s">
        <v>193</v>
      </c>
      <c r="B124" s="104">
        <v>0</v>
      </c>
      <c r="C124" s="104">
        <v>0</v>
      </c>
      <c r="D124" s="104">
        <v>0</v>
      </c>
      <c r="E124" s="104">
        <v>0</v>
      </c>
      <c r="F124" s="104">
        <v>0</v>
      </c>
      <c r="G124" s="104">
        <v>0</v>
      </c>
      <c r="H124" s="104">
        <v>0</v>
      </c>
      <c r="I124" s="104">
        <v>0</v>
      </c>
      <c r="J124" s="104">
        <v>0</v>
      </c>
      <c r="K124" s="104">
        <v>0</v>
      </c>
      <c r="L124" s="104">
        <v>0</v>
      </c>
      <c r="M124" s="104">
        <v>0</v>
      </c>
      <c r="N124" s="104">
        <v>0</v>
      </c>
      <c r="O124" s="104">
        <v>0</v>
      </c>
      <c r="P124" s="104">
        <v>0</v>
      </c>
      <c r="Q124" s="104">
        <v>0</v>
      </c>
    </row>
    <row r="125" spans="1:17" x14ac:dyDescent="0.25">
      <c r="A125" s="102" t="s">
        <v>185</v>
      </c>
      <c r="B125" s="104">
        <v>608.88154351739615</v>
      </c>
      <c r="C125" s="104">
        <v>617.83031488139682</v>
      </c>
      <c r="D125" s="104">
        <v>599.27130833427304</v>
      </c>
      <c r="E125" s="104">
        <v>595.70862717439593</v>
      </c>
      <c r="F125" s="104">
        <v>580.53981458265332</v>
      </c>
      <c r="G125" s="104">
        <v>578.63643807664982</v>
      </c>
      <c r="H125" s="104">
        <v>548.66656761204649</v>
      </c>
      <c r="I125" s="104">
        <v>570.91579418909032</v>
      </c>
      <c r="J125" s="104">
        <v>568.66914322338528</v>
      </c>
      <c r="K125" s="104">
        <v>475.96186853400718</v>
      </c>
      <c r="L125" s="104">
        <v>501.33642098168593</v>
      </c>
      <c r="M125" s="104">
        <v>498.76658021947014</v>
      </c>
      <c r="N125" s="104">
        <v>493.06141907592848</v>
      </c>
      <c r="O125" s="104">
        <v>445.42670945725433</v>
      </c>
      <c r="P125" s="104">
        <v>440.27404757116204</v>
      </c>
      <c r="Q125" s="104">
        <v>447.62630880275162</v>
      </c>
    </row>
    <row r="126" spans="1:17" x14ac:dyDescent="0.25">
      <c r="A126" s="100" t="s">
        <v>221</v>
      </c>
      <c r="B126" s="112">
        <v>215.46632520317837</v>
      </c>
      <c r="C126" s="112">
        <v>218.02155267242648</v>
      </c>
      <c r="D126" s="112">
        <v>220.79462106819597</v>
      </c>
      <c r="E126" s="112">
        <v>200.72218000363111</v>
      </c>
      <c r="F126" s="112">
        <v>214.4371794956177</v>
      </c>
      <c r="G126" s="112">
        <v>203.32496768796517</v>
      </c>
      <c r="H126" s="112">
        <v>226.22011294829412</v>
      </c>
      <c r="I126" s="112">
        <v>233.98049855822103</v>
      </c>
      <c r="J126" s="112">
        <v>212.75490036529908</v>
      </c>
      <c r="K126" s="112">
        <v>191.37553864216028</v>
      </c>
      <c r="L126" s="112">
        <v>188.64554963595256</v>
      </c>
      <c r="M126" s="112">
        <v>204.04046438610678</v>
      </c>
      <c r="N126" s="112">
        <v>192.66858234548229</v>
      </c>
      <c r="O126" s="112">
        <v>175.51609528889924</v>
      </c>
      <c r="P126" s="112">
        <v>179.46555930119652</v>
      </c>
      <c r="Q126" s="112">
        <v>190.46767717775305</v>
      </c>
    </row>
    <row r="127" spans="1:17" x14ac:dyDescent="0.25">
      <c r="A127" s="109" t="s">
        <v>222</v>
      </c>
      <c r="B127" s="110">
        <v>667.38713127322035</v>
      </c>
      <c r="C127" s="110">
        <v>674.39702297656584</v>
      </c>
      <c r="D127" s="110">
        <v>685.43214432288653</v>
      </c>
      <c r="E127" s="110">
        <v>619.69571078916726</v>
      </c>
      <c r="F127" s="110">
        <v>659.55628992894958</v>
      </c>
      <c r="G127" s="110">
        <v>624.79789210587774</v>
      </c>
      <c r="H127" s="110">
        <v>692.99496463596245</v>
      </c>
      <c r="I127" s="110">
        <v>716.46565118500075</v>
      </c>
      <c r="J127" s="110">
        <v>651.48358141182928</v>
      </c>
      <c r="K127" s="110">
        <v>586.17260963251613</v>
      </c>
      <c r="L127" s="110">
        <v>577.53913868967356</v>
      </c>
      <c r="M127" s="110">
        <v>629.92330812679779</v>
      </c>
      <c r="N127" s="110">
        <v>594.4781733991997</v>
      </c>
      <c r="O127" s="110">
        <v>541.05314377425373</v>
      </c>
      <c r="P127" s="110">
        <v>554.15570647022935</v>
      </c>
      <c r="Q127" s="110">
        <v>587.84665987351434</v>
      </c>
    </row>
    <row r="128" spans="1:17" hidden="1" x14ac:dyDescent="0.25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</row>
    <row r="129" spans="1:17" x14ac:dyDescent="0.25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</row>
    <row r="130" spans="1:17" ht="12.75" x14ac:dyDescent="0.25">
      <c r="A130" s="84" t="s">
        <v>223</v>
      </c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</row>
    <row r="131" spans="1:17" x14ac:dyDescent="0.25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</row>
    <row r="132" spans="1:17" x14ac:dyDescent="0.25">
      <c r="A132" s="115" t="s">
        <v>68</v>
      </c>
      <c r="B132" s="116">
        <f t="shared" ref="B132:Q132" si="0">SUM(B133:B138,B140:B143)</f>
        <v>1.0000000000000002</v>
      </c>
      <c r="C132" s="116">
        <f t="shared" si="0"/>
        <v>1</v>
      </c>
      <c r="D132" s="116">
        <f t="shared" si="0"/>
        <v>1.0000000000000002</v>
      </c>
      <c r="E132" s="116">
        <f t="shared" si="0"/>
        <v>1.0000000000000004</v>
      </c>
      <c r="F132" s="116">
        <f t="shared" si="0"/>
        <v>1.0000000000000002</v>
      </c>
      <c r="G132" s="116">
        <f t="shared" si="0"/>
        <v>1</v>
      </c>
      <c r="H132" s="116">
        <f t="shared" si="0"/>
        <v>1.0000000000000002</v>
      </c>
      <c r="I132" s="116">
        <f t="shared" si="0"/>
        <v>1</v>
      </c>
      <c r="J132" s="116">
        <f t="shared" si="0"/>
        <v>1.0000000000000002</v>
      </c>
      <c r="K132" s="116">
        <f t="shared" si="0"/>
        <v>1</v>
      </c>
      <c r="L132" s="116">
        <f t="shared" si="0"/>
        <v>0.99999999999999978</v>
      </c>
      <c r="M132" s="116">
        <f t="shared" si="0"/>
        <v>1</v>
      </c>
      <c r="N132" s="116">
        <f t="shared" si="0"/>
        <v>1.0000000000000002</v>
      </c>
      <c r="O132" s="116">
        <f t="shared" si="0"/>
        <v>1.0000000000000002</v>
      </c>
      <c r="P132" s="116">
        <f t="shared" si="0"/>
        <v>1</v>
      </c>
      <c r="Q132" s="116">
        <f t="shared" si="0"/>
        <v>0.99999999999999978</v>
      </c>
    </row>
    <row r="133" spans="1:17" x14ac:dyDescent="0.25">
      <c r="A133" s="88" t="s">
        <v>179</v>
      </c>
      <c r="B133" s="117">
        <f t="shared" ref="B133:Q133" si="1">IF(B$9=0,0,B$9/B$8)</f>
        <v>5.0030160647176573E-3</v>
      </c>
      <c r="C133" s="117">
        <f t="shared" si="1"/>
        <v>5.029987417620437E-3</v>
      </c>
      <c r="D133" s="117">
        <f t="shared" si="1"/>
        <v>5.0443746097656519E-3</v>
      </c>
      <c r="E133" s="117">
        <f t="shared" si="1"/>
        <v>5.0017958143040251E-3</v>
      </c>
      <c r="F133" s="117">
        <f t="shared" si="1"/>
        <v>5.0177251848431683E-3</v>
      </c>
      <c r="G133" s="117">
        <f t="shared" si="1"/>
        <v>5.0312223391517936E-3</v>
      </c>
      <c r="H133" s="117">
        <f t="shared" si="1"/>
        <v>5.0337338924153424E-3</v>
      </c>
      <c r="I133" s="117">
        <f t="shared" si="1"/>
        <v>4.9930555772628301E-3</v>
      </c>
      <c r="J133" s="117">
        <f t="shared" si="1"/>
        <v>4.9454266017130953E-3</v>
      </c>
      <c r="K133" s="117">
        <f t="shared" si="1"/>
        <v>4.9428085804129763E-3</v>
      </c>
      <c r="L133" s="117">
        <f t="shared" si="1"/>
        <v>4.9160988546013001E-3</v>
      </c>
      <c r="M133" s="117">
        <f t="shared" si="1"/>
        <v>4.8940989733057957E-3</v>
      </c>
      <c r="N133" s="117">
        <f t="shared" si="1"/>
        <v>4.9085778424145599E-3</v>
      </c>
      <c r="O133" s="117">
        <f t="shared" si="1"/>
        <v>4.8483720757267774E-3</v>
      </c>
      <c r="P133" s="117">
        <f t="shared" si="1"/>
        <v>4.8443936630619654E-3</v>
      </c>
      <c r="Q133" s="117">
        <f t="shared" si="1"/>
        <v>4.8501250260261581E-3</v>
      </c>
    </row>
    <row r="134" spans="1:17" x14ac:dyDescent="0.25">
      <c r="A134" s="90" t="s">
        <v>180</v>
      </c>
      <c r="B134" s="118">
        <f t="shared" ref="B134:Q134" si="2">IF(B$10=0,0,B$10/B$8)</f>
        <v>2.0006991133431052E-3</v>
      </c>
      <c r="C134" s="118">
        <f t="shared" si="2"/>
        <v>2.0114779209065401E-3</v>
      </c>
      <c r="D134" s="118">
        <f t="shared" si="2"/>
        <v>2.0172868316891321E-3</v>
      </c>
      <c r="E134" s="118">
        <f t="shared" si="2"/>
        <v>2.0003367754280322E-3</v>
      </c>
      <c r="F134" s="118">
        <f t="shared" si="2"/>
        <v>2.006641503977875E-3</v>
      </c>
      <c r="G134" s="118">
        <f t="shared" si="2"/>
        <v>2.0120512945015641E-3</v>
      </c>
      <c r="H134" s="118">
        <f t="shared" si="2"/>
        <v>2.0130113071066395E-3</v>
      </c>
      <c r="I134" s="118">
        <f t="shared" si="2"/>
        <v>1.9967505872785086E-3</v>
      </c>
      <c r="J134" s="118">
        <f t="shared" si="2"/>
        <v>1.9775953507148603E-3</v>
      </c>
      <c r="K134" s="118">
        <f t="shared" si="2"/>
        <v>1.9764524972320984E-3</v>
      </c>
      <c r="L134" s="118">
        <f t="shared" si="2"/>
        <v>1.9656747148097406E-3</v>
      </c>
      <c r="M134" s="118">
        <f t="shared" si="2"/>
        <v>1.9567261442478947E-3</v>
      </c>
      <c r="N134" s="118">
        <f t="shared" si="2"/>
        <v>1.9624705094711424E-3</v>
      </c>
      <c r="O134" s="118">
        <f t="shared" si="2"/>
        <v>1.9384097839703052E-3</v>
      </c>
      <c r="P134" s="118">
        <f t="shared" si="2"/>
        <v>1.9367928533364331E-3</v>
      </c>
      <c r="Q134" s="118">
        <f t="shared" si="2"/>
        <v>1.9392769621427634E-3</v>
      </c>
    </row>
    <row r="135" spans="1:17" x14ac:dyDescent="0.25">
      <c r="A135" s="90" t="s">
        <v>181</v>
      </c>
      <c r="B135" s="118">
        <f t="shared" ref="B135:Q135" si="3">IF(B$11=0,0,B$11/B$8)</f>
        <v>8.5010688096683572E-3</v>
      </c>
      <c r="C135" s="118">
        <f t="shared" si="3"/>
        <v>8.5468422408216636E-3</v>
      </c>
      <c r="D135" s="118">
        <f t="shared" si="3"/>
        <v>8.5717327388645827E-3</v>
      </c>
      <c r="E135" s="118">
        <f t="shared" si="3"/>
        <v>8.5000004819682159E-3</v>
      </c>
      <c r="F135" s="118">
        <f t="shared" si="3"/>
        <v>8.5265442545582482E-3</v>
      </c>
      <c r="G135" s="118">
        <f t="shared" si="3"/>
        <v>8.5495768472848236E-3</v>
      </c>
      <c r="H135" s="118">
        <f t="shared" si="3"/>
        <v>8.5534896182301035E-3</v>
      </c>
      <c r="I135" s="118">
        <f t="shared" si="3"/>
        <v>8.4844213323338209E-3</v>
      </c>
      <c r="J135" s="118">
        <f t="shared" si="3"/>
        <v>8.4026229031492431E-3</v>
      </c>
      <c r="K135" s="118">
        <f t="shared" si="3"/>
        <v>8.397407107237324E-3</v>
      </c>
      <c r="L135" s="118">
        <f t="shared" si="3"/>
        <v>8.3512494365759818E-3</v>
      </c>
      <c r="M135" s="118">
        <f t="shared" si="3"/>
        <v>8.3126606940244624E-3</v>
      </c>
      <c r="N135" s="118">
        <f t="shared" si="3"/>
        <v>8.3368973121473022E-3</v>
      </c>
      <c r="O135" s="118">
        <f t="shared" si="3"/>
        <v>8.2347201581722731E-3</v>
      </c>
      <c r="P135" s="118">
        <f t="shared" si="3"/>
        <v>8.2277523320985115E-3</v>
      </c>
      <c r="Q135" s="118">
        <f t="shared" si="3"/>
        <v>8.2390281581028683E-3</v>
      </c>
    </row>
    <row r="136" spans="1:17" x14ac:dyDescent="0.25">
      <c r="A136" s="90" t="s">
        <v>182</v>
      </c>
      <c r="B136" s="118">
        <f t="shared" ref="B136:Q136" si="4">IF(B$12=0,0,B$12/B$8)</f>
        <v>9.9908127531165777E-4</v>
      </c>
      <c r="C136" s="118">
        <f t="shared" si="4"/>
        <v>1.0044463450991823E-3</v>
      </c>
      <c r="D136" s="118">
        <f t="shared" si="4"/>
        <v>1.0074858853017462E-3</v>
      </c>
      <c r="E136" s="118">
        <f t="shared" si="4"/>
        <v>9.9921451198007097E-4</v>
      </c>
      <c r="F136" s="118">
        <f t="shared" si="4"/>
        <v>1.0021993270904568E-3</v>
      </c>
      <c r="G136" s="118">
        <f t="shared" si="4"/>
        <v>1.0049315443528988E-3</v>
      </c>
      <c r="H136" s="118">
        <f t="shared" si="4"/>
        <v>1.0053000289045756E-3</v>
      </c>
      <c r="I136" s="118">
        <f t="shared" si="4"/>
        <v>9.9719618457269513E-4</v>
      </c>
      <c r="J136" s="118">
        <f t="shared" si="4"/>
        <v>9.8735945043148415E-4</v>
      </c>
      <c r="K136" s="118">
        <f t="shared" si="4"/>
        <v>9.8654891128331906E-4</v>
      </c>
      <c r="L136" s="118">
        <f t="shared" si="4"/>
        <v>9.8092528982792328E-4</v>
      </c>
      <c r="M136" s="118">
        <f t="shared" si="4"/>
        <v>9.7607945943788696E-4</v>
      </c>
      <c r="N136" s="118">
        <f t="shared" si="4"/>
        <v>9.7883368599886852E-4</v>
      </c>
      <c r="O136" s="118">
        <f t="shared" si="4"/>
        <v>9.6685727618413698E-4</v>
      </c>
      <c r="P136" s="118">
        <f t="shared" si="4"/>
        <v>9.6598489694733154E-4</v>
      </c>
      <c r="Q136" s="118">
        <f t="shared" si="4"/>
        <v>9.6770586040213248E-4</v>
      </c>
    </row>
    <row r="137" spans="1:17" x14ac:dyDescent="0.25">
      <c r="A137" s="92" t="s">
        <v>183</v>
      </c>
      <c r="B137" s="119">
        <f t="shared" ref="B137:Q137" si="5">IF(B$13=0,0,B$13/B$8)</f>
        <v>2.8434125085741342E-3</v>
      </c>
      <c r="C137" s="119">
        <f t="shared" si="5"/>
        <v>2.8738596124214164E-3</v>
      </c>
      <c r="D137" s="119">
        <f t="shared" si="5"/>
        <v>2.8838371689172094E-3</v>
      </c>
      <c r="E137" s="119">
        <f t="shared" si="5"/>
        <v>2.8542652188740924E-3</v>
      </c>
      <c r="F137" s="119">
        <f t="shared" si="5"/>
        <v>2.8477691348902912E-3</v>
      </c>
      <c r="G137" s="119">
        <f t="shared" si="5"/>
        <v>2.8884024291188481E-3</v>
      </c>
      <c r="H137" s="119">
        <f t="shared" si="5"/>
        <v>2.8940569292756147E-3</v>
      </c>
      <c r="I137" s="119">
        <f t="shared" si="5"/>
        <v>2.8526309534225415E-3</v>
      </c>
      <c r="J137" s="119">
        <f t="shared" si="5"/>
        <v>2.8544748970830806E-3</v>
      </c>
      <c r="K137" s="119">
        <f t="shared" si="5"/>
        <v>2.8656329592981313E-3</v>
      </c>
      <c r="L137" s="119">
        <f t="shared" si="5"/>
        <v>2.8492473846064201E-3</v>
      </c>
      <c r="M137" s="119">
        <f t="shared" si="5"/>
        <v>2.8204362220530343E-3</v>
      </c>
      <c r="N137" s="119">
        <f t="shared" si="5"/>
        <v>2.8291768420532341E-3</v>
      </c>
      <c r="O137" s="119">
        <f t="shared" si="5"/>
        <v>2.7780767469139799E-3</v>
      </c>
      <c r="P137" s="119">
        <f t="shared" si="5"/>
        <v>2.761963332589054E-3</v>
      </c>
      <c r="Q137" s="119">
        <f t="shared" si="5"/>
        <v>2.7435856189119688E-3</v>
      </c>
    </row>
    <row r="138" spans="1:17" x14ac:dyDescent="0.25">
      <c r="A138" s="120" t="s">
        <v>188</v>
      </c>
      <c r="B138" s="121">
        <f t="shared" ref="B138:Q138" si="6">IF(B$18=0,0,B$18/B$8)</f>
        <v>3.3216451131620264E-2</v>
      </c>
      <c r="C138" s="121">
        <f t="shared" si="6"/>
        <v>3.3305221486659674E-2</v>
      </c>
      <c r="D138" s="121">
        <f t="shared" si="6"/>
        <v>3.3344035060025597E-2</v>
      </c>
      <c r="E138" s="121">
        <f t="shared" si="6"/>
        <v>3.3169813696728494E-2</v>
      </c>
      <c r="F138" s="121">
        <f t="shared" si="6"/>
        <v>3.333236218052682E-2</v>
      </c>
      <c r="G138" s="121">
        <f t="shared" si="6"/>
        <v>3.3384071731036871E-2</v>
      </c>
      <c r="H138" s="121">
        <f t="shared" si="6"/>
        <v>3.2902016101943474E-2</v>
      </c>
      <c r="I138" s="121">
        <f t="shared" si="6"/>
        <v>3.3218257868325309E-2</v>
      </c>
      <c r="J138" s="121">
        <f t="shared" si="6"/>
        <v>3.3003423495145068E-2</v>
      </c>
      <c r="K138" s="121">
        <f t="shared" si="6"/>
        <v>3.2673931866096795E-2</v>
      </c>
      <c r="L138" s="121">
        <f t="shared" si="6"/>
        <v>3.293863000821666E-2</v>
      </c>
      <c r="M138" s="121">
        <f t="shared" si="6"/>
        <v>3.2667911551966841E-2</v>
      </c>
      <c r="N138" s="121">
        <f t="shared" si="6"/>
        <v>3.3289767884534742E-2</v>
      </c>
      <c r="O138" s="121">
        <f t="shared" si="6"/>
        <v>3.304033768052398E-2</v>
      </c>
      <c r="P138" s="121">
        <f t="shared" si="6"/>
        <v>3.2895488741640284E-2</v>
      </c>
      <c r="Q138" s="121">
        <f t="shared" si="6"/>
        <v>3.2951984687761768E-2</v>
      </c>
    </row>
    <row r="139" spans="1:17" x14ac:dyDescent="0.25">
      <c r="A139" s="120" t="s">
        <v>189</v>
      </c>
      <c r="B139" s="122">
        <f t="shared" ref="B139:Q139" si="7">IF(B$19=0,0,B$19/B$8)</f>
        <v>0.35036970408481199</v>
      </c>
      <c r="C139" s="122">
        <f t="shared" si="7"/>
        <v>0.3502026242375591</v>
      </c>
      <c r="D139" s="122">
        <f t="shared" si="7"/>
        <v>0.35011279423200553</v>
      </c>
      <c r="E139" s="122">
        <f t="shared" si="7"/>
        <v>0.3502499115974757</v>
      </c>
      <c r="F139" s="122">
        <f t="shared" si="7"/>
        <v>0.35005878611393693</v>
      </c>
      <c r="G139" s="122">
        <f t="shared" si="7"/>
        <v>0.34991323339783592</v>
      </c>
      <c r="H139" s="122">
        <f t="shared" si="7"/>
        <v>0.3501041546378052</v>
      </c>
      <c r="I139" s="122">
        <f t="shared" si="7"/>
        <v>0.35025584409951288</v>
      </c>
      <c r="J139" s="122">
        <f t="shared" si="7"/>
        <v>0.35050723602016026</v>
      </c>
      <c r="K139" s="122">
        <f t="shared" si="7"/>
        <v>0.35033519018583464</v>
      </c>
      <c r="L139" s="122">
        <f t="shared" si="7"/>
        <v>0.35053768620096781</v>
      </c>
      <c r="M139" s="122">
        <f t="shared" si="7"/>
        <v>0.35086990531386897</v>
      </c>
      <c r="N139" s="122">
        <f t="shared" si="7"/>
        <v>0.35063070061647489</v>
      </c>
      <c r="O139" s="122">
        <f t="shared" si="7"/>
        <v>0.3506717364774381</v>
      </c>
      <c r="P139" s="122">
        <f t="shared" si="7"/>
        <v>0.35226896359873683</v>
      </c>
      <c r="Q139" s="122">
        <f t="shared" si="7"/>
        <v>0.35453934801117337</v>
      </c>
    </row>
    <row r="140" spans="1:17" x14ac:dyDescent="0.25">
      <c r="A140" s="123" t="s">
        <v>190</v>
      </c>
      <c r="B140" s="124">
        <f t="shared" ref="B140:Q140" si="8">IF(B$20=0,0,B$20/B$8)</f>
        <v>0.32225839159085518</v>
      </c>
      <c r="C140" s="124">
        <f t="shared" si="8"/>
        <v>0.32284721675806016</v>
      </c>
      <c r="D140" s="124">
        <f t="shared" si="8"/>
        <v>0.32314002498566946</v>
      </c>
      <c r="E140" s="124">
        <f t="shared" si="8"/>
        <v>0.32291688024499415</v>
      </c>
      <c r="F140" s="124">
        <f t="shared" si="8"/>
        <v>0.32280163419071489</v>
      </c>
      <c r="G140" s="124">
        <f t="shared" si="8"/>
        <v>0.32252953672952139</v>
      </c>
      <c r="H140" s="124">
        <f t="shared" si="8"/>
        <v>0.32252413619631459</v>
      </c>
      <c r="I140" s="124">
        <f t="shared" si="8"/>
        <v>0.32225005304963955</v>
      </c>
      <c r="J140" s="124">
        <f t="shared" si="8"/>
        <v>0.32200696888480823</v>
      </c>
      <c r="K140" s="124">
        <f t="shared" si="8"/>
        <v>0.32148217434006571</v>
      </c>
      <c r="L140" s="124">
        <f t="shared" si="8"/>
        <v>0.32120954111471867</v>
      </c>
      <c r="M140" s="124">
        <f t="shared" si="8"/>
        <v>0.32056695907437144</v>
      </c>
      <c r="N140" s="124">
        <f t="shared" si="8"/>
        <v>0.32086644793529873</v>
      </c>
      <c r="O140" s="124">
        <f t="shared" si="8"/>
        <v>0.32114561762894034</v>
      </c>
      <c r="P140" s="124">
        <f t="shared" si="8"/>
        <v>0.32076923658217388</v>
      </c>
      <c r="Q140" s="124">
        <f t="shared" si="8"/>
        <v>0.32100961083817475</v>
      </c>
    </row>
    <row r="141" spans="1:17" x14ac:dyDescent="0.25">
      <c r="A141" s="123" t="s">
        <v>196</v>
      </c>
      <c r="B141" s="124">
        <f t="shared" ref="B141:Q141" si="9">IF(B$28=0,0,B$28/B$8)</f>
        <v>2.8111312493956868E-2</v>
      </c>
      <c r="C141" s="124">
        <f t="shared" si="9"/>
        <v>2.7355407479498963E-2</v>
      </c>
      <c r="D141" s="124">
        <f t="shared" si="9"/>
        <v>2.6972769246336022E-2</v>
      </c>
      <c r="E141" s="124">
        <f t="shared" si="9"/>
        <v>2.7333031352481559E-2</v>
      </c>
      <c r="F141" s="124">
        <f t="shared" si="9"/>
        <v>2.7257151923222093E-2</v>
      </c>
      <c r="G141" s="124">
        <f t="shared" si="9"/>
        <v>2.7383696668314566E-2</v>
      </c>
      <c r="H141" s="124">
        <f t="shared" si="9"/>
        <v>2.7580018441490627E-2</v>
      </c>
      <c r="I141" s="124">
        <f t="shared" si="9"/>
        <v>2.8005791049873406E-2</v>
      </c>
      <c r="J141" s="124">
        <f t="shared" si="9"/>
        <v>2.8500267135352104E-2</v>
      </c>
      <c r="K141" s="124">
        <f t="shared" si="9"/>
        <v>2.8853015845768916E-2</v>
      </c>
      <c r="L141" s="124">
        <f t="shared" si="9"/>
        <v>2.9328145086249115E-2</v>
      </c>
      <c r="M141" s="124">
        <f t="shared" si="9"/>
        <v>3.0302946239497499E-2</v>
      </c>
      <c r="N141" s="124">
        <f t="shared" si="9"/>
        <v>2.9764252681176141E-2</v>
      </c>
      <c r="O141" s="124">
        <f t="shared" si="9"/>
        <v>2.9526118848497821E-2</v>
      </c>
      <c r="P141" s="124">
        <f t="shared" si="9"/>
        <v>3.1499727016563048E-2</v>
      </c>
      <c r="Q141" s="124">
        <f t="shared" si="9"/>
        <v>3.3529737172998529E-2</v>
      </c>
    </row>
    <row r="142" spans="1:17" x14ac:dyDescent="0.25">
      <c r="A142" s="120" t="s">
        <v>200</v>
      </c>
      <c r="B142" s="122">
        <f t="shared" ref="B142:Q142" si="10">IF(B$39=0,0,B$39/B$8)</f>
        <v>0.56640604652360149</v>
      </c>
      <c r="C142" s="122">
        <f t="shared" si="10"/>
        <v>0.56629851910264839</v>
      </c>
      <c r="D142" s="122">
        <f t="shared" si="10"/>
        <v>0.56630380075297659</v>
      </c>
      <c r="E142" s="122">
        <f t="shared" si="10"/>
        <v>0.56642864542982352</v>
      </c>
      <c r="F142" s="122">
        <f t="shared" si="10"/>
        <v>0.56644337224195107</v>
      </c>
      <c r="G142" s="122">
        <f t="shared" si="10"/>
        <v>0.56644114520938982</v>
      </c>
      <c r="H142" s="122">
        <f t="shared" si="10"/>
        <v>0.56676498082177884</v>
      </c>
      <c r="I142" s="122">
        <f t="shared" si="10"/>
        <v>0.56642821619593509</v>
      </c>
      <c r="J142" s="122">
        <f t="shared" si="10"/>
        <v>0.56660052889369428</v>
      </c>
      <c r="K142" s="122">
        <f t="shared" si="10"/>
        <v>0.56716246354864264</v>
      </c>
      <c r="L142" s="122">
        <f t="shared" si="10"/>
        <v>0.56681274429910811</v>
      </c>
      <c r="M142" s="122">
        <f t="shared" si="10"/>
        <v>0.56710078577799516</v>
      </c>
      <c r="N142" s="122">
        <f t="shared" si="10"/>
        <v>0.56653581251334439</v>
      </c>
      <c r="O142" s="122">
        <f t="shared" si="10"/>
        <v>0.5667892780456073</v>
      </c>
      <c r="P142" s="122">
        <f t="shared" si="10"/>
        <v>0.56557765703214968</v>
      </c>
      <c r="Q142" s="122">
        <f t="shared" si="10"/>
        <v>0.56322071238313987</v>
      </c>
    </row>
    <row r="143" spans="1:17" x14ac:dyDescent="0.25">
      <c r="A143" s="125" t="s">
        <v>201</v>
      </c>
      <c r="B143" s="126">
        <f t="shared" ref="B143:Q143" si="11">IF(B$47=0,0,B$47/B$8)</f>
        <v>3.0660520488351481E-2</v>
      </c>
      <c r="C143" s="126">
        <f t="shared" si="11"/>
        <v>3.0727021636263604E-2</v>
      </c>
      <c r="D143" s="126">
        <f t="shared" si="11"/>
        <v>3.0714652720454254E-2</v>
      </c>
      <c r="E143" s="126">
        <f t="shared" si="11"/>
        <v>3.0796016473418147E-2</v>
      </c>
      <c r="F143" s="126">
        <f t="shared" si="11"/>
        <v>3.0764600058225403E-2</v>
      </c>
      <c r="G143" s="126">
        <f t="shared" si="11"/>
        <v>3.0775365207327533E-2</v>
      </c>
      <c r="H143" s="126">
        <f t="shared" si="11"/>
        <v>3.0729256662540363E-2</v>
      </c>
      <c r="I143" s="126">
        <f t="shared" si="11"/>
        <v>3.0773627201356353E-2</v>
      </c>
      <c r="J143" s="126">
        <f t="shared" si="11"/>
        <v>3.0721332387908813E-2</v>
      </c>
      <c r="K143" s="126">
        <f t="shared" si="11"/>
        <v>3.0659564343962043E-2</v>
      </c>
      <c r="L143" s="126">
        <f t="shared" si="11"/>
        <v>3.0647743811285925E-2</v>
      </c>
      <c r="M143" s="126">
        <f t="shared" si="11"/>
        <v>3.0401395863099989E-2</v>
      </c>
      <c r="N143" s="126">
        <f t="shared" si="11"/>
        <v>3.0527762793561189E-2</v>
      </c>
      <c r="O143" s="126">
        <f t="shared" si="11"/>
        <v>3.0732211755463427E-2</v>
      </c>
      <c r="P143" s="126">
        <f t="shared" si="11"/>
        <v>3.0521003549439818E-2</v>
      </c>
      <c r="Q143" s="126">
        <f t="shared" si="11"/>
        <v>3.054823329233898E-2</v>
      </c>
    </row>
    <row r="144" spans="1:17" hidden="1" x14ac:dyDescent="0.25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</row>
    <row r="145" spans="1:17" x14ac:dyDescent="0.25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</row>
    <row r="146" spans="1:17" x14ac:dyDescent="0.25">
      <c r="A146" s="115" t="s">
        <v>202</v>
      </c>
      <c r="B146" s="116">
        <f t="shared" ref="B146:Q146" si="12">SUM(B147:B152,B154:B156,B158:B159,B161:B162)</f>
        <v>0.99999999999999978</v>
      </c>
      <c r="C146" s="116">
        <f t="shared" si="12"/>
        <v>1</v>
      </c>
      <c r="D146" s="116">
        <f t="shared" si="12"/>
        <v>1</v>
      </c>
      <c r="E146" s="116">
        <f t="shared" si="12"/>
        <v>1</v>
      </c>
      <c r="F146" s="116">
        <f t="shared" si="12"/>
        <v>1</v>
      </c>
      <c r="G146" s="116">
        <f t="shared" si="12"/>
        <v>0.99999999999999978</v>
      </c>
      <c r="H146" s="116">
        <f t="shared" si="12"/>
        <v>1</v>
      </c>
      <c r="I146" s="116">
        <f t="shared" si="12"/>
        <v>1.0000000000000002</v>
      </c>
      <c r="J146" s="116">
        <f t="shared" si="12"/>
        <v>1.0000000000000002</v>
      </c>
      <c r="K146" s="116">
        <f t="shared" si="12"/>
        <v>0.99999999999999989</v>
      </c>
      <c r="L146" s="116">
        <f t="shared" si="12"/>
        <v>1</v>
      </c>
      <c r="M146" s="116">
        <f t="shared" si="12"/>
        <v>1.0000000000000002</v>
      </c>
      <c r="N146" s="116">
        <f t="shared" si="12"/>
        <v>1.0000000000000002</v>
      </c>
      <c r="O146" s="116">
        <f t="shared" si="12"/>
        <v>0.99999999999999978</v>
      </c>
      <c r="P146" s="116">
        <f t="shared" si="12"/>
        <v>0.99999999999999989</v>
      </c>
      <c r="Q146" s="116">
        <f t="shared" si="12"/>
        <v>0.99999999999999989</v>
      </c>
    </row>
    <row r="147" spans="1:17" x14ac:dyDescent="0.25">
      <c r="A147" s="88" t="s">
        <v>179</v>
      </c>
      <c r="B147" s="117">
        <f t="shared" ref="B147:Q147" si="13">IF(B$51=0,0,B$51/B$50)</f>
        <v>6.9676714380884188E-3</v>
      </c>
      <c r="C147" s="117">
        <f t="shared" si="13"/>
        <v>7.1137339376400287E-3</v>
      </c>
      <c r="D147" s="117">
        <f t="shared" si="13"/>
        <v>6.8979768042893193E-3</v>
      </c>
      <c r="E147" s="117">
        <f t="shared" si="13"/>
        <v>7.0989829750822825E-3</v>
      </c>
      <c r="F147" s="117">
        <f t="shared" si="13"/>
        <v>6.8409697911723071E-3</v>
      </c>
      <c r="G147" s="117">
        <f t="shared" si="13"/>
        <v>7.1273521930542236E-3</v>
      </c>
      <c r="H147" s="117">
        <f t="shared" si="13"/>
        <v>7.0201982869398478E-3</v>
      </c>
      <c r="I147" s="117">
        <f t="shared" si="13"/>
        <v>6.8890349538630862E-3</v>
      </c>
      <c r="J147" s="117">
        <f t="shared" si="13"/>
        <v>7.1781753119994022E-3</v>
      </c>
      <c r="K147" s="117">
        <f t="shared" si="13"/>
        <v>7.1378213571147552E-3</v>
      </c>
      <c r="L147" s="117">
        <f t="shared" si="13"/>
        <v>7.1114761704957957E-3</v>
      </c>
      <c r="M147" s="117">
        <f t="shared" si="13"/>
        <v>7.0424003751811143E-3</v>
      </c>
      <c r="N147" s="117">
        <f t="shared" si="13"/>
        <v>6.9698897087633578E-3</v>
      </c>
      <c r="O147" s="117">
        <f t="shared" si="13"/>
        <v>6.9312802141065508E-3</v>
      </c>
      <c r="P147" s="117">
        <f t="shared" si="13"/>
        <v>6.89304221995337E-3</v>
      </c>
      <c r="Q147" s="117">
        <f t="shared" si="13"/>
        <v>6.8496387890009322E-3</v>
      </c>
    </row>
    <row r="148" spans="1:17" x14ac:dyDescent="0.25">
      <c r="A148" s="90" t="s">
        <v>180</v>
      </c>
      <c r="B148" s="118">
        <f t="shared" ref="B148:Q148" si="14">IF(B$52=0,0,B$52/B$50)</f>
        <v>7.1612616909956248E-3</v>
      </c>
      <c r="C148" s="118">
        <f t="shared" si="14"/>
        <v>7.3118697848605207E-3</v>
      </c>
      <c r="D148" s="118">
        <f t="shared" si="14"/>
        <v>7.0894479550637039E-3</v>
      </c>
      <c r="E148" s="118">
        <f t="shared" si="14"/>
        <v>7.295472933414141E-3</v>
      </c>
      <c r="F148" s="118">
        <f t="shared" si="14"/>
        <v>7.0309867746036073E-3</v>
      </c>
      <c r="G148" s="118">
        <f t="shared" si="14"/>
        <v>7.3256125341676437E-3</v>
      </c>
      <c r="H148" s="118">
        <f t="shared" si="14"/>
        <v>7.2156658455051594E-3</v>
      </c>
      <c r="I148" s="118">
        <f t="shared" si="14"/>
        <v>7.0803688944792017E-3</v>
      </c>
      <c r="J148" s="118">
        <f t="shared" si="14"/>
        <v>7.376991880642606E-3</v>
      </c>
      <c r="K148" s="118">
        <f t="shared" si="14"/>
        <v>7.3355560439460135E-3</v>
      </c>
      <c r="L148" s="118">
        <f t="shared" si="14"/>
        <v>7.3084191903331217E-3</v>
      </c>
      <c r="M148" s="118">
        <f t="shared" si="14"/>
        <v>7.2374416117766179E-3</v>
      </c>
      <c r="N148" s="118">
        <f t="shared" si="14"/>
        <v>7.1630033810252958E-3</v>
      </c>
      <c r="O148" s="118">
        <f t="shared" si="14"/>
        <v>7.1237446950924788E-3</v>
      </c>
      <c r="P148" s="118">
        <f t="shared" si="14"/>
        <v>7.0843649984243685E-3</v>
      </c>
      <c r="Q148" s="118">
        <f t="shared" si="14"/>
        <v>7.0408006414524925E-3</v>
      </c>
    </row>
    <row r="149" spans="1:17" x14ac:dyDescent="0.25">
      <c r="A149" s="90" t="s">
        <v>181</v>
      </c>
      <c r="B149" s="118">
        <f t="shared" ref="B149:Q149" si="15">IF(B$53=0,0,B$53/B$50)</f>
        <v>9.9226082190293306E-3</v>
      </c>
      <c r="C149" s="118">
        <f t="shared" si="15"/>
        <v>1.0129621169929715E-2</v>
      </c>
      <c r="D149" s="118">
        <f t="shared" si="15"/>
        <v>9.8237290622393437E-3</v>
      </c>
      <c r="E149" s="118">
        <f t="shared" si="15"/>
        <v>1.0111134164012808E-2</v>
      </c>
      <c r="F149" s="118">
        <f t="shared" si="15"/>
        <v>9.7422813680848163E-3</v>
      </c>
      <c r="G149" s="118">
        <f t="shared" si="15"/>
        <v>1.0149532361522436E-2</v>
      </c>
      <c r="H149" s="118">
        <f t="shared" si="15"/>
        <v>9.99655941044446E-3</v>
      </c>
      <c r="I149" s="118">
        <f t="shared" si="15"/>
        <v>9.8107682924683838E-3</v>
      </c>
      <c r="J149" s="118">
        <f t="shared" si="15"/>
        <v>1.0223653853909557E-2</v>
      </c>
      <c r="K149" s="118">
        <f t="shared" si="15"/>
        <v>1.0166105946349669E-2</v>
      </c>
      <c r="L149" s="118">
        <f t="shared" si="15"/>
        <v>1.012870964668134E-2</v>
      </c>
      <c r="M149" s="118">
        <f t="shared" si="15"/>
        <v>1.0030303810718328E-2</v>
      </c>
      <c r="N149" s="118">
        <f t="shared" si="15"/>
        <v>9.926864409319662E-3</v>
      </c>
      <c r="O149" s="118">
        <f t="shared" si="15"/>
        <v>9.871017522781798E-3</v>
      </c>
      <c r="P149" s="118">
        <f t="shared" si="15"/>
        <v>9.8167247312478043E-3</v>
      </c>
      <c r="Q149" s="118">
        <f t="shared" si="15"/>
        <v>9.7527839661984018E-3</v>
      </c>
    </row>
    <row r="150" spans="1:17" x14ac:dyDescent="0.25">
      <c r="A150" s="90" t="s">
        <v>182</v>
      </c>
      <c r="B150" s="118">
        <f t="shared" ref="B150:Q150" si="16">IF(B$54=0,0,B$54/B$50)</f>
        <v>5.1004871046859464E-3</v>
      </c>
      <c r="C150" s="118">
        <f t="shared" si="16"/>
        <v>5.2076222938603721E-3</v>
      </c>
      <c r="D150" s="118">
        <f t="shared" si="16"/>
        <v>5.0493887978258333E-3</v>
      </c>
      <c r="E150" s="118">
        <f t="shared" si="16"/>
        <v>5.1962808835069423E-3</v>
      </c>
      <c r="F150" s="118">
        <f t="shared" si="16"/>
        <v>5.0077154503533287E-3</v>
      </c>
      <c r="G150" s="118">
        <f t="shared" si="16"/>
        <v>5.2174795451878191E-3</v>
      </c>
      <c r="H150" s="118">
        <f t="shared" si="16"/>
        <v>5.1391216143843394E-3</v>
      </c>
      <c r="I150" s="118">
        <f t="shared" si="16"/>
        <v>5.0428920674734177E-3</v>
      </c>
      <c r="J150" s="118">
        <f t="shared" si="16"/>
        <v>5.2543069316980254E-3</v>
      </c>
      <c r="K150" s="118">
        <f t="shared" si="16"/>
        <v>5.2247842421916891E-3</v>
      </c>
      <c r="L150" s="118">
        <f t="shared" si="16"/>
        <v>5.2054727514737609E-3</v>
      </c>
      <c r="M150" s="118">
        <f t="shared" si="16"/>
        <v>5.1549154258069118E-3</v>
      </c>
      <c r="N150" s="118">
        <f t="shared" si="16"/>
        <v>5.1018743205143461E-3</v>
      </c>
      <c r="O150" s="118">
        <f t="shared" si="16"/>
        <v>5.0737975237307329E-3</v>
      </c>
      <c r="P150" s="118">
        <f t="shared" si="16"/>
        <v>5.0457716204870212E-3</v>
      </c>
      <c r="Q150" s="118">
        <f t="shared" si="16"/>
        <v>5.0144587612550029E-3</v>
      </c>
    </row>
    <row r="151" spans="1:17" x14ac:dyDescent="0.25">
      <c r="A151" s="92" t="s">
        <v>183</v>
      </c>
      <c r="B151" s="119">
        <f t="shared" ref="B151:Q151" si="17">IF(B$55=0,0,B$55/B$50)</f>
        <v>5.2940234360997433E-3</v>
      </c>
      <c r="C151" s="119">
        <f t="shared" si="17"/>
        <v>5.405703082090923E-3</v>
      </c>
      <c r="D151" s="119">
        <f t="shared" si="17"/>
        <v>5.2408065691393422E-3</v>
      </c>
      <c r="E151" s="119">
        <f t="shared" si="17"/>
        <v>5.3927159151277299E-3</v>
      </c>
      <c r="F151" s="119">
        <f t="shared" si="17"/>
        <v>5.1976794935882061E-3</v>
      </c>
      <c r="G151" s="119">
        <f t="shared" si="17"/>
        <v>5.4156847256447401E-3</v>
      </c>
      <c r="H151" s="119">
        <f t="shared" si="17"/>
        <v>5.3345348388333354E-3</v>
      </c>
      <c r="I151" s="119">
        <f t="shared" si="17"/>
        <v>5.2341726961969868E-3</v>
      </c>
      <c r="J151" s="119">
        <f t="shared" si="17"/>
        <v>5.4530679589233338E-3</v>
      </c>
      <c r="K151" s="119">
        <f t="shared" si="17"/>
        <v>5.4224636993202143E-3</v>
      </c>
      <c r="L151" s="119">
        <f t="shared" si="17"/>
        <v>5.4023607463640107E-3</v>
      </c>
      <c r="M151" s="119">
        <f t="shared" si="17"/>
        <v>5.349902171764398E-3</v>
      </c>
      <c r="N151" s="119">
        <f t="shared" si="17"/>
        <v>5.2949340620078271E-3</v>
      </c>
      <c r="O151" s="119">
        <f t="shared" si="17"/>
        <v>5.2662083665295312E-3</v>
      </c>
      <c r="P151" s="119">
        <f t="shared" si="17"/>
        <v>5.2370410578501973E-3</v>
      </c>
      <c r="Q151" s="119">
        <f t="shared" si="17"/>
        <v>5.2055675931670688E-3</v>
      </c>
    </row>
    <row r="152" spans="1:17" x14ac:dyDescent="0.25">
      <c r="A152" s="120" t="s">
        <v>203</v>
      </c>
      <c r="B152" s="122">
        <f t="shared" ref="B152:Q152" si="18">IF(B$60=0,0,B$60/B$50)</f>
        <v>4.4923029556280643E-2</v>
      </c>
      <c r="C152" s="122">
        <f t="shared" si="18"/>
        <v>4.4625582856563144E-2</v>
      </c>
      <c r="D152" s="122">
        <f t="shared" si="18"/>
        <v>4.7716816438339957E-2</v>
      </c>
      <c r="E152" s="122">
        <f t="shared" si="18"/>
        <v>4.4674620189915082E-2</v>
      </c>
      <c r="F152" s="122">
        <f t="shared" si="18"/>
        <v>4.519773750742722E-2</v>
      </c>
      <c r="G152" s="122">
        <f t="shared" si="18"/>
        <v>4.5911644522417791E-2</v>
      </c>
      <c r="H152" s="122">
        <f t="shared" si="18"/>
        <v>4.9307401330875585E-2</v>
      </c>
      <c r="I152" s="122">
        <f t="shared" si="18"/>
        <v>4.8692267523170268E-2</v>
      </c>
      <c r="J152" s="122">
        <f t="shared" si="18"/>
        <v>4.5892148283313977E-2</v>
      </c>
      <c r="K152" s="122">
        <f t="shared" si="18"/>
        <v>4.8392309787376998E-2</v>
      </c>
      <c r="L152" s="122">
        <f t="shared" si="18"/>
        <v>4.6400828912503377E-2</v>
      </c>
      <c r="M152" s="122">
        <f t="shared" si="18"/>
        <v>4.4443436119326059E-2</v>
      </c>
      <c r="N152" s="122">
        <f t="shared" si="18"/>
        <v>4.5901593185735085E-2</v>
      </c>
      <c r="O152" s="122">
        <f t="shared" si="18"/>
        <v>4.45037859098283E-2</v>
      </c>
      <c r="P152" s="122">
        <f t="shared" si="18"/>
        <v>4.464380555862027E-2</v>
      </c>
      <c r="Q152" s="122">
        <f t="shared" si="18"/>
        <v>4.345653731054315E-2</v>
      </c>
    </row>
    <row r="153" spans="1:17" x14ac:dyDescent="0.25">
      <c r="A153" s="120" t="s">
        <v>204</v>
      </c>
      <c r="B153" s="122">
        <f t="shared" ref="B153:Q153" si="19">IF(B$61=0,0,B$61/B$50)</f>
        <v>0.15251350344663916</v>
      </c>
      <c r="C153" s="122">
        <f t="shared" si="19"/>
        <v>0.1534748992815799</v>
      </c>
      <c r="D153" s="122">
        <f t="shared" si="19"/>
        <v>0.14751462254260767</v>
      </c>
      <c r="E153" s="122">
        <f t="shared" si="19"/>
        <v>0.15306174294134914</v>
      </c>
      <c r="F153" s="122">
        <f t="shared" si="19"/>
        <v>0.15155707016178657</v>
      </c>
      <c r="G153" s="122">
        <f t="shared" si="19"/>
        <v>0.15109713778299427</v>
      </c>
      <c r="H153" s="122">
        <f t="shared" si="19"/>
        <v>0.14444494447477735</v>
      </c>
      <c r="I153" s="122">
        <f t="shared" si="19"/>
        <v>0.14527191264844636</v>
      </c>
      <c r="J153" s="122">
        <f t="shared" si="19"/>
        <v>0.15306137571308107</v>
      </c>
      <c r="K153" s="122">
        <f t="shared" si="19"/>
        <v>0.14761829398187101</v>
      </c>
      <c r="L153" s="122">
        <f t="shared" si="19"/>
        <v>0.15257944383759295</v>
      </c>
      <c r="M153" s="122">
        <f t="shared" si="19"/>
        <v>0.15597659326326307</v>
      </c>
      <c r="N153" s="122">
        <f t="shared" si="19"/>
        <v>0.15268236792797332</v>
      </c>
      <c r="O153" s="122">
        <f t="shared" si="19"/>
        <v>0.15548431263296481</v>
      </c>
      <c r="P153" s="122">
        <f t="shared" si="19"/>
        <v>0.15407383187512974</v>
      </c>
      <c r="Q153" s="122">
        <f t="shared" si="19"/>
        <v>0.15467690338437598</v>
      </c>
    </row>
    <row r="154" spans="1:17" x14ac:dyDescent="0.25">
      <c r="A154" s="123" t="s">
        <v>205</v>
      </c>
      <c r="B154" s="124">
        <f t="shared" ref="B154:Q154" si="20">IF(B$62=0,0,B$62/B$50)</f>
        <v>0.12893602076053456</v>
      </c>
      <c r="C154" s="124">
        <f t="shared" si="20"/>
        <v>0.1289990526245923</v>
      </c>
      <c r="D154" s="124">
        <f t="shared" si="20"/>
        <v>0.12237401357446039</v>
      </c>
      <c r="E154" s="124">
        <f t="shared" si="20"/>
        <v>0.12929093544052736</v>
      </c>
      <c r="F154" s="124">
        <f t="shared" si="20"/>
        <v>0.12646572357080296</v>
      </c>
      <c r="G154" s="124">
        <f t="shared" si="20"/>
        <v>0.12642018325586929</v>
      </c>
      <c r="H154" s="124">
        <f t="shared" si="20"/>
        <v>0.11962325991988028</v>
      </c>
      <c r="I154" s="124">
        <f t="shared" si="20"/>
        <v>0.12072634052559722</v>
      </c>
      <c r="J154" s="124">
        <f t="shared" si="20"/>
        <v>0.12862823512362553</v>
      </c>
      <c r="K154" s="124">
        <f t="shared" si="20"/>
        <v>0.12295590754319358</v>
      </c>
      <c r="L154" s="124">
        <f t="shared" si="20"/>
        <v>0.12789487473232963</v>
      </c>
      <c r="M154" s="124">
        <f t="shared" si="20"/>
        <v>0.13099477314838312</v>
      </c>
      <c r="N154" s="124">
        <f t="shared" si="20"/>
        <v>0.12685840853059421</v>
      </c>
      <c r="O154" s="124">
        <f t="shared" si="20"/>
        <v>0.12724788925465341</v>
      </c>
      <c r="P154" s="124">
        <f t="shared" si="20"/>
        <v>0.12486522876391756</v>
      </c>
      <c r="Q154" s="124">
        <f t="shared" si="20"/>
        <v>0.12267246253668651</v>
      </c>
    </row>
    <row r="155" spans="1:17" x14ac:dyDescent="0.25">
      <c r="A155" s="123" t="s">
        <v>206</v>
      </c>
      <c r="B155" s="124">
        <f t="shared" ref="B155:Q155" si="21">IF(B$68=0,0,B$68/B$50)</f>
        <v>2.3577482686104583E-2</v>
      </c>
      <c r="C155" s="124">
        <f t="shared" si="21"/>
        <v>2.4475846656987581E-2</v>
      </c>
      <c r="D155" s="124">
        <f t="shared" si="21"/>
        <v>2.5140608968147255E-2</v>
      </c>
      <c r="E155" s="124">
        <f t="shared" si="21"/>
        <v>2.3770807500821767E-2</v>
      </c>
      <c r="F155" s="124">
        <f t="shared" si="21"/>
        <v>2.5091346590983596E-2</v>
      </c>
      <c r="G155" s="124">
        <f t="shared" si="21"/>
        <v>2.4676954527124997E-2</v>
      </c>
      <c r="H155" s="124">
        <f t="shared" si="21"/>
        <v>2.4821684554897045E-2</v>
      </c>
      <c r="I155" s="124">
        <f t="shared" si="21"/>
        <v>2.454557212284916E-2</v>
      </c>
      <c r="J155" s="124">
        <f t="shared" si="21"/>
        <v>2.4433140589455508E-2</v>
      </c>
      <c r="K155" s="124">
        <f t="shared" si="21"/>
        <v>2.4662386438677401E-2</v>
      </c>
      <c r="L155" s="124">
        <f t="shared" si="21"/>
        <v>2.4684569105263336E-2</v>
      </c>
      <c r="M155" s="124">
        <f t="shared" si="21"/>
        <v>2.4981820114879968E-2</v>
      </c>
      <c r="N155" s="124">
        <f t="shared" si="21"/>
        <v>2.5823959397379123E-2</v>
      </c>
      <c r="O155" s="124">
        <f t="shared" si="21"/>
        <v>2.8236423378311379E-2</v>
      </c>
      <c r="P155" s="124">
        <f t="shared" si="21"/>
        <v>2.9208603111212133E-2</v>
      </c>
      <c r="Q155" s="124">
        <f t="shared" si="21"/>
        <v>3.0115619062745996E-2</v>
      </c>
    </row>
    <row r="156" spans="1:17" x14ac:dyDescent="0.25">
      <c r="A156" s="123" t="s">
        <v>207</v>
      </c>
      <c r="B156" s="127">
        <f t="shared" ref="B156:Q156" si="22">IF(B$79=0,0,B$79/B$50)</f>
        <v>0</v>
      </c>
      <c r="C156" s="127">
        <f t="shared" si="22"/>
        <v>0</v>
      </c>
      <c r="D156" s="127">
        <f t="shared" si="22"/>
        <v>0</v>
      </c>
      <c r="E156" s="127">
        <f t="shared" si="22"/>
        <v>0</v>
      </c>
      <c r="F156" s="127">
        <f t="shared" si="22"/>
        <v>0</v>
      </c>
      <c r="G156" s="127">
        <f t="shared" si="22"/>
        <v>0</v>
      </c>
      <c r="H156" s="127">
        <f t="shared" si="22"/>
        <v>0</v>
      </c>
      <c r="I156" s="127">
        <f t="shared" si="22"/>
        <v>0</v>
      </c>
      <c r="J156" s="127">
        <f t="shared" si="22"/>
        <v>0</v>
      </c>
      <c r="K156" s="127">
        <f t="shared" si="22"/>
        <v>0</v>
      </c>
      <c r="L156" s="127">
        <f t="shared" si="22"/>
        <v>0</v>
      </c>
      <c r="M156" s="127">
        <f t="shared" si="22"/>
        <v>0</v>
      </c>
      <c r="N156" s="127">
        <f t="shared" si="22"/>
        <v>0</v>
      </c>
      <c r="O156" s="127">
        <f t="shared" si="22"/>
        <v>0</v>
      </c>
      <c r="P156" s="127">
        <f t="shared" si="22"/>
        <v>0</v>
      </c>
      <c r="Q156" s="127">
        <f t="shared" si="22"/>
        <v>1.8888217849434257E-3</v>
      </c>
    </row>
    <row r="157" spans="1:17" x14ac:dyDescent="0.25">
      <c r="A157" s="120" t="s">
        <v>208</v>
      </c>
      <c r="B157" s="122">
        <f t="shared" ref="B157:Q157" si="23">IF(B$80=0,0,B$80/B$50)</f>
        <v>0.65207047210202873</v>
      </c>
      <c r="C157" s="122">
        <f t="shared" si="23"/>
        <v>0.65039296283866976</v>
      </c>
      <c r="D157" s="122">
        <f t="shared" si="23"/>
        <v>0.65328812060194863</v>
      </c>
      <c r="E157" s="122">
        <f t="shared" si="23"/>
        <v>0.65103705609086115</v>
      </c>
      <c r="F157" s="122">
        <f t="shared" si="23"/>
        <v>0.65354775875431015</v>
      </c>
      <c r="G157" s="122">
        <f t="shared" si="23"/>
        <v>0.65148715556909942</v>
      </c>
      <c r="H157" s="122">
        <f t="shared" si="23"/>
        <v>0.65590320281148629</v>
      </c>
      <c r="I157" s="122">
        <f t="shared" si="23"/>
        <v>0.65701023338283016</v>
      </c>
      <c r="J157" s="122">
        <f t="shared" si="23"/>
        <v>0.64946994504786382</v>
      </c>
      <c r="K157" s="122">
        <f t="shared" si="23"/>
        <v>0.65329220896088713</v>
      </c>
      <c r="L157" s="122">
        <f t="shared" si="23"/>
        <v>0.6505233080210221</v>
      </c>
      <c r="M157" s="122">
        <f t="shared" si="23"/>
        <v>0.64946741877684266</v>
      </c>
      <c r="N157" s="122">
        <f t="shared" si="23"/>
        <v>0.65121700719516784</v>
      </c>
      <c r="O157" s="122">
        <f t="shared" si="23"/>
        <v>0.64941687507717816</v>
      </c>
      <c r="P157" s="122">
        <f t="shared" si="23"/>
        <v>0.65183701467610877</v>
      </c>
      <c r="Q157" s="122">
        <f t="shared" si="23"/>
        <v>0.65445530281797992</v>
      </c>
    </row>
    <row r="158" spans="1:17" x14ac:dyDescent="0.25">
      <c r="A158" s="123" t="s">
        <v>209</v>
      </c>
      <c r="B158" s="127">
        <f t="shared" ref="B158:Q158" si="24">IF(B$81=0,0,B$81/B$50)</f>
        <v>0.60954976968037211</v>
      </c>
      <c r="C158" s="127">
        <f t="shared" si="24"/>
        <v>0.60775271169022027</v>
      </c>
      <c r="D158" s="127">
        <f t="shared" si="24"/>
        <v>0.60779083281087554</v>
      </c>
      <c r="E158" s="127">
        <f t="shared" si="24"/>
        <v>0.60897113672709702</v>
      </c>
      <c r="F158" s="127">
        <f t="shared" si="24"/>
        <v>0.61024332684724925</v>
      </c>
      <c r="G158" s="127">
        <f t="shared" si="24"/>
        <v>0.60752334863087032</v>
      </c>
      <c r="H158" s="127">
        <f t="shared" si="24"/>
        <v>0.60812569385746706</v>
      </c>
      <c r="I158" s="127">
        <f t="shared" si="24"/>
        <v>0.60942800829297228</v>
      </c>
      <c r="J158" s="127">
        <f t="shared" si="24"/>
        <v>0.60500855536530518</v>
      </c>
      <c r="K158" s="127">
        <f t="shared" si="24"/>
        <v>0.60635823546774881</v>
      </c>
      <c r="L158" s="127">
        <f t="shared" si="24"/>
        <v>0.60503772848854409</v>
      </c>
      <c r="M158" s="127">
        <f t="shared" si="24"/>
        <v>0.60682481849272973</v>
      </c>
      <c r="N158" s="127">
        <f t="shared" si="24"/>
        <v>0.60789048073744256</v>
      </c>
      <c r="O158" s="127">
        <f t="shared" si="24"/>
        <v>0.60638630547424743</v>
      </c>
      <c r="P158" s="127">
        <f t="shared" si="24"/>
        <v>0.60865877178143857</v>
      </c>
      <c r="Q158" s="127">
        <f t="shared" si="24"/>
        <v>0.61292936003072329</v>
      </c>
    </row>
    <row r="159" spans="1:17" x14ac:dyDescent="0.25">
      <c r="A159" s="123" t="s">
        <v>210</v>
      </c>
      <c r="B159" s="127">
        <f t="shared" ref="B159:Q159" si="25">IF(B$89=0,0,B$89/B$50)</f>
        <v>4.2520702421656578E-2</v>
      </c>
      <c r="C159" s="127">
        <f t="shared" si="25"/>
        <v>4.2640251148449153E-2</v>
      </c>
      <c r="D159" s="127">
        <f t="shared" si="25"/>
        <v>4.5497287791072955E-2</v>
      </c>
      <c r="E159" s="127">
        <f t="shared" si="25"/>
        <v>4.2065919363764227E-2</v>
      </c>
      <c r="F159" s="127">
        <f t="shared" si="25"/>
        <v>4.3304431907060882E-2</v>
      </c>
      <c r="G159" s="127">
        <f t="shared" si="25"/>
        <v>4.3963806938228801E-2</v>
      </c>
      <c r="H159" s="127">
        <f t="shared" si="25"/>
        <v>4.7777508954019346E-2</v>
      </c>
      <c r="I159" s="127">
        <f t="shared" si="25"/>
        <v>4.7582225089858175E-2</v>
      </c>
      <c r="J159" s="127">
        <f t="shared" si="25"/>
        <v>4.4461389682558847E-2</v>
      </c>
      <c r="K159" s="127">
        <f t="shared" si="25"/>
        <v>4.6933973493138249E-2</v>
      </c>
      <c r="L159" s="127">
        <f t="shared" si="25"/>
        <v>4.5485579532477984E-2</v>
      </c>
      <c r="M159" s="127">
        <f t="shared" si="25"/>
        <v>4.2642600284112993E-2</v>
      </c>
      <c r="N159" s="127">
        <f t="shared" si="25"/>
        <v>4.33265264577255E-2</v>
      </c>
      <c r="O159" s="127">
        <f t="shared" si="25"/>
        <v>4.303056960293062E-2</v>
      </c>
      <c r="P159" s="127">
        <f t="shared" si="25"/>
        <v>4.3178242894670218E-2</v>
      </c>
      <c r="Q159" s="127">
        <f t="shared" si="25"/>
        <v>4.1525942787256721E-2</v>
      </c>
    </row>
    <row r="160" spans="1:17" x14ac:dyDescent="0.25">
      <c r="A160" s="120" t="s">
        <v>211</v>
      </c>
      <c r="B160" s="122">
        <f t="shared" ref="B160:Q160" si="26">IF(B$90=0,0,B$90/B$50)</f>
        <v>0.11604694300615223</v>
      </c>
      <c r="C160" s="122">
        <f t="shared" si="26"/>
        <v>0.11633800475480598</v>
      </c>
      <c r="D160" s="122">
        <f t="shared" si="26"/>
        <v>0.11737909122854628</v>
      </c>
      <c r="E160" s="122">
        <f t="shared" si="26"/>
        <v>0.11613199390673073</v>
      </c>
      <c r="F160" s="122">
        <f t="shared" si="26"/>
        <v>0.11587780069867391</v>
      </c>
      <c r="G160" s="122">
        <f t="shared" si="26"/>
        <v>0.11626840076591172</v>
      </c>
      <c r="H160" s="122">
        <f t="shared" si="26"/>
        <v>0.11563837138675362</v>
      </c>
      <c r="I160" s="122">
        <f t="shared" si="26"/>
        <v>0.11496834954107202</v>
      </c>
      <c r="J160" s="122">
        <f t="shared" si="26"/>
        <v>0.11609033501856833</v>
      </c>
      <c r="K160" s="122">
        <f t="shared" si="26"/>
        <v>0.11541045598094259</v>
      </c>
      <c r="L160" s="122">
        <f t="shared" si="26"/>
        <v>0.11533998072353355</v>
      </c>
      <c r="M160" s="122">
        <f t="shared" si="26"/>
        <v>0.11529758844532084</v>
      </c>
      <c r="N160" s="122">
        <f t="shared" si="26"/>
        <v>0.11574246580949327</v>
      </c>
      <c r="O160" s="122">
        <f t="shared" si="26"/>
        <v>0.11632897805778762</v>
      </c>
      <c r="P160" s="122">
        <f t="shared" si="26"/>
        <v>0.11536840326217856</v>
      </c>
      <c r="Q160" s="122">
        <f t="shared" si="26"/>
        <v>0.11354800673602698</v>
      </c>
    </row>
    <row r="161" spans="1:17" x14ac:dyDescent="0.25">
      <c r="A161" s="123" t="s">
        <v>212</v>
      </c>
      <c r="B161" s="127">
        <f t="shared" ref="B161:Q161" si="27">IF(B$91=0,0,B$91/B$50)</f>
        <v>6.9034470214695748E-2</v>
      </c>
      <c r="C161" s="127">
        <f t="shared" si="27"/>
        <v>6.9636813393286395E-2</v>
      </c>
      <c r="D161" s="127">
        <f t="shared" si="27"/>
        <v>6.7442887979120736E-2</v>
      </c>
      <c r="E161" s="127">
        <f t="shared" si="27"/>
        <v>6.9379484405656763E-2</v>
      </c>
      <c r="F161" s="127">
        <f t="shared" si="27"/>
        <v>6.8577842842064043E-2</v>
      </c>
      <c r="G161" s="127">
        <f t="shared" si="27"/>
        <v>6.8221330916869813E-2</v>
      </c>
      <c r="H161" s="127">
        <f t="shared" si="27"/>
        <v>6.4037602552116366E-2</v>
      </c>
      <c r="I161" s="127">
        <f t="shared" si="27"/>
        <v>6.4011325388917087E-2</v>
      </c>
      <c r="J161" s="127">
        <f t="shared" si="27"/>
        <v>6.8063668210449055E-2</v>
      </c>
      <c r="K161" s="127">
        <f t="shared" si="27"/>
        <v>6.4767341087175967E-2</v>
      </c>
      <c r="L161" s="127">
        <f t="shared" si="27"/>
        <v>6.6780973722076531E-2</v>
      </c>
      <c r="M161" s="127">
        <f t="shared" si="27"/>
        <v>6.878701576230517E-2</v>
      </c>
      <c r="N161" s="127">
        <f t="shared" si="27"/>
        <v>6.7705914801165848E-2</v>
      </c>
      <c r="O161" s="127">
        <f t="shared" si="27"/>
        <v>6.9755248617269602E-2</v>
      </c>
      <c r="P161" s="127">
        <f t="shared" si="27"/>
        <v>6.8648141631064294E-2</v>
      </c>
      <c r="Q161" s="127">
        <f t="shared" si="27"/>
        <v>6.8070235131970205E-2</v>
      </c>
    </row>
    <row r="162" spans="1:17" x14ac:dyDescent="0.25">
      <c r="A162" s="128" t="s">
        <v>213</v>
      </c>
      <c r="B162" s="129">
        <f t="shared" ref="B162:Q162" si="28">IF(B$97=0,0,B$97/B$50)</f>
        <v>4.7012472791456497E-2</v>
      </c>
      <c r="C162" s="129">
        <f t="shared" si="28"/>
        <v>4.6701191361519588E-2</v>
      </c>
      <c r="D162" s="129">
        <f t="shared" si="28"/>
        <v>4.9936203249425534E-2</v>
      </c>
      <c r="E162" s="129">
        <f t="shared" si="28"/>
        <v>4.6752509501073965E-2</v>
      </c>
      <c r="F162" s="129">
        <f t="shared" si="28"/>
        <v>4.7299957856609877E-2</v>
      </c>
      <c r="G162" s="129">
        <f t="shared" si="28"/>
        <v>4.8047069849041904E-2</v>
      </c>
      <c r="H162" s="129">
        <f t="shared" si="28"/>
        <v>5.1600768834637246E-2</v>
      </c>
      <c r="I162" s="129">
        <f t="shared" si="28"/>
        <v>5.0957024152154938E-2</v>
      </c>
      <c r="J162" s="129">
        <f t="shared" si="28"/>
        <v>4.8026666808119275E-2</v>
      </c>
      <c r="K162" s="129">
        <f t="shared" si="28"/>
        <v>5.0643114893766626E-2</v>
      </c>
      <c r="L162" s="129">
        <f t="shared" si="28"/>
        <v>4.8559007001457016E-2</v>
      </c>
      <c r="M162" s="129">
        <f t="shared" si="28"/>
        <v>4.6510572683015658E-2</v>
      </c>
      <c r="N162" s="129">
        <f t="shared" si="28"/>
        <v>4.8036551008327426E-2</v>
      </c>
      <c r="O162" s="129">
        <f t="shared" si="28"/>
        <v>4.6573729440517998E-2</v>
      </c>
      <c r="P162" s="129">
        <f t="shared" si="28"/>
        <v>4.6720261631114243E-2</v>
      </c>
      <c r="Q162" s="129">
        <f t="shared" si="28"/>
        <v>4.5477771604056798E-2</v>
      </c>
    </row>
    <row r="163" spans="1:17" hidden="1" x14ac:dyDescent="0.25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</row>
    <row r="164" spans="1:17" x14ac:dyDescent="0.25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</row>
    <row r="165" spans="1:17" x14ac:dyDescent="0.25">
      <c r="A165" s="115" t="s">
        <v>214</v>
      </c>
      <c r="B165" s="116">
        <f t="shared" ref="B165:Q165" si="29">SUM(B166:B170,B172:B174,B176:B178)</f>
        <v>0.99999999999999989</v>
      </c>
      <c r="C165" s="116">
        <f t="shared" si="29"/>
        <v>1</v>
      </c>
      <c r="D165" s="116">
        <f t="shared" si="29"/>
        <v>1</v>
      </c>
      <c r="E165" s="116">
        <f t="shared" si="29"/>
        <v>0.99999999999999978</v>
      </c>
      <c r="F165" s="116">
        <f t="shared" si="29"/>
        <v>0.99999999999999989</v>
      </c>
      <c r="G165" s="116">
        <f t="shared" si="29"/>
        <v>1</v>
      </c>
      <c r="H165" s="116">
        <f t="shared" si="29"/>
        <v>0.99999999999999956</v>
      </c>
      <c r="I165" s="116">
        <f t="shared" si="29"/>
        <v>1.0000000000000002</v>
      </c>
      <c r="J165" s="116">
        <f t="shared" si="29"/>
        <v>0.99999999999999978</v>
      </c>
      <c r="K165" s="116">
        <f t="shared" si="29"/>
        <v>1.0000000000000002</v>
      </c>
      <c r="L165" s="116">
        <f t="shared" si="29"/>
        <v>1.0000000000000002</v>
      </c>
      <c r="M165" s="116">
        <f t="shared" si="29"/>
        <v>0.99999999999999978</v>
      </c>
      <c r="N165" s="116">
        <f t="shared" si="29"/>
        <v>1.0000000000000002</v>
      </c>
      <c r="O165" s="116">
        <f t="shared" si="29"/>
        <v>1.0000000000000002</v>
      </c>
      <c r="P165" s="116">
        <f t="shared" si="29"/>
        <v>0.99999999999999989</v>
      </c>
      <c r="Q165" s="116">
        <f t="shared" si="29"/>
        <v>1.0000000000000002</v>
      </c>
    </row>
    <row r="166" spans="1:17" x14ac:dyDescent="0.25">
      <c r="A166" s="88" t="s">
        <v>179</v>
      </c>
      <c r="B166" s="117">
        <f t="shared" ref="B166:Q166" si="30">IF(B$101=0,0,B$101/B$100)</f>
        <v>8.2084230467921269E-3</v>
      </c>
      <c r="C166" s="117">
        <f t="shared" si="30"/>
        <v>8.2942534173100907E-3</v>
      </c>
      <c r="D166" s="117">
        <f t="shared" si="30"/>
        <v>8.3195957348051151E-3</v>
      </c>
      <c r="E166" s="117">
        <f t="shared" si="30"/>
        <v>8.3101903919154309E-3</v>
      </c>
      <c r="F166" s="117">
        <f t="shared" si="30"/>
        <v>8.352575427521795E-3</v>
      </c>
      <c r="G166" s="117">
        <f t="shared" si="30"/>
        <v>8.3463378464386402E-3</v>
      </c>
      <c r="H166" s="117">
        <f t="shared" si="30"/>
        <v>8.3113653458112974E-3</v>
      </c>
      <c r="I166" s="117">
        <f t="shared" si="30"/>
        <v>8.3082536677490208E-3</v>
      </c>
      <c r="J166" s="117">
        <f t="shared" si="30"/>
        <v>8.2481346900206837E-3</v>
      </c>
      <c r="K166" s="117">
        <f t="shared" si="30"/>
        <v>8.2173597480729565E-3</v>
      </c>
      <c r="L166" s="117">
        <f t="shared" si="30"/>
        <v>8.2254563477165716E-3</v>
      </c>
      <c r="M166" s="117">
        <f t="shared" si="30"/>
        <v>8.2694740698082744E-3</v>
      </c>
      <c r="N166" s="117">
        <f t="shared" si="30"/>
        <v>8.2495349622439089E-3</v>
      </c>
      <c r="O166" s="117">
        <f t="shared" si="30"/>
        <v>8.2700284381330962E-3</v>
      </c>
      <c r="P166" s="117">
        <f t="shared" si="30"/>
        <v>8.1914581381814979E-3</v>
      </c>
      <c r="Q166" s="117">
        <f t="shared" si="30"/>
        <v>8.1999679598558414E-3</v>
      </c>
    </row>
    <row r="167" spans="1:17" x14ac:dyDescent="0.25">
      <c r="A167" s="90" t="s">
        <v>180</v>
      </c>
      <c r="B167" s="118">
        <f t="shared" ref="B167:Q167" si="31">IF(B$102=0,0,B$102/B$100)</f>
        <v>8.4487763186428758E-3</v>
      </c>
      <c r="C167" s="118">
        <f t="shared" si="31"/>
        <v>8.5368945641592555E-3</v>
      </c>
      <c r="D167" s="118">
        <f t="shared" si="31"/>
        <v>8.5615786745095613E-3</v>
      </c>
      <c r="E167" s="118">
        <f t="shared" si="31"/>
        <v>8.5500426048205243E-3</v>
      </c>
      <c r="F167" s="118">
        <f t="shared" si="31"/>
        <v>8.5947004133222933E-3</v>
      </c>
      <c r="G167" s="118">
        <f t="shared" si="31"/>
        <v>8.5882186082558674E-3</v>
      </c>
      <c r="H167" s="118">
        <f t="shared" si="31"/>
        <v>8.5520644491176665E-3</v>
      </c>
      <c r="I167" s="118">
        <f t="shared" si="31"/>
        <v>8.5471483632866916E-3</v>
      </c>
      <c r="J167" s="118">
        <f t="shared" si="31"/>
        <v>8.4862854140627525E-3</v>
      </c>
      <c r="K167" s="118">
        <f t="shared" si="31"/>
        <v>8.4563500009683587E-3</v>
      </c>
      <c r="L167" s="118">
        <f t="shared" si="31"/>
        <v>8.464107053956468E-3</v>
      </c>
      <c r="M167" s="118">
        <f t="shared" si="31"/>
        <v>8.5092514267578832E-3</v>
      </c>
      <c r="N167" s="118">
        <f t="shared" si="31"/>
        <v>8.4890934865259286E-3</v>
      </c>
      <c r="O167" s="118">
        <f t="shared" si="31"/>
        <v>8.5076697484674068E-3</v>
      </c>
      <c r="P167" s="118">
        <f t="shared" si="31"/>
        <v>8.4299676267193414E-3</v>
      </c>
      <c r="Q167" s="118">
        <f t="shared" si="31"/>
        <v>8.4371936667581669E-3</v>
      </c>
    </row>
    <row r="168" spans="1:17" x14ac:dyDescent="0.25">
      <c r="A168" s="90" t="s">
        <v>181</v>
      </c>
      <c r="B168" s="118">
        <f t="shared" ref="B168:Q168" si="32">IF(B$103=0,0,B$103/B$100)</f>
        <v>1.6497744306420852E-2</v>
      </c>
      <c r="C168" s="118">
        <f t="shared" si="32"/>
        <v>1.6670459636181304E-2</v>
      </c>
      <c r="D168" s="118">
        <f t="shared" si="32"/>
        <v>1.6722690755674053E-2</v>
      </c>
      <c r="E168" s="118">
        <f t="shared" si="32"/>
        <v>1.6705505512635718E-2</v>
      </c>
      <c r="F168" s="118">
        <f t="shared" si="32"/>
        <v>1.6789737912126748E-2</v>
      </c>
      <c r="G168" s="118">
        <f t="shared" si="32"/>
        <v>1.6777258301531178E-2</v>
      </c>
      <c r="H168" s="118">
        <f t="shared" si="32"/>
        <v>1.6707114591890185E-2</v>
      </c>
      <c r="I168" s="118">
        <f t="shared" si="32"/>
        <v>1.670244717577651E-2</v>
      </c>
      <c r="J168" s="118">
        <f t="shared" si="32"/>
        <v>1.6580675482115968E-2</v>
      </c>
      <c r="K168" s="118">
        <f t="shared" si="32"/>
        <v>1.6517210346429306E-2</v>
      </c>
      <c r="L168" s="118">
        <f t="shared" si="32"/>
        <v>1.6534017329842797E-2</v>
      </c>
      <c r="M168" s="118">
        <f t="shared" si="32"/>
        <v>1.6622636839544874E-2</v>
      </c>
      <c r="N168" s="118">
        <f t="shared" si="32"/>
        <v>1.6582224094105438E-2</v>
      </c>
      <c r="O168" s="118">
        <f t="shared" si="32"/>
        <v>1.6625744172374394E-2</v>
      </c>
      <c r="P168" s="118">
        <f t="shared" si="32"/>
        <v>1.6464894716363046E-2</v>
      </c>
      <c r="Q168" s="118">
        <f t="shared" si="32"/>
        <v>1.6483417836463388E-2</v>
      </c>
    </row>
    <row r="169" spans="1:17" x14ac:dyDescent="0.25">
      <c r="A169" s="90" t="s">
        <v>182</v>
      </c>
      <c r="B169" s="118">
        <f t="shared" ref="B169:Q169" si="33">IF(B$104=0,0,B$104/B$100)</f>
        <v>6.5571931895244259E-3</v>
      </c>
      <c r="C169" s="118">
        <f t="shared" si="33"/>
        <v>6.6256304427672035E-3</v>
      </c>
      <c r="D169" s="118">
        <f t="shared" si="33"/>
        <v>6.6450842256500419E-3</v>
      </c>
      <c r="E169" s="118">
        <f t="shared" si="33"/>
        <v>6.6365233540400864E-3</v>
      </c>
      <c r="F169" s="118">
        <f t="shared" si="33"/>
        <v>6.6709645930815836E-3</v>
      </c>
      <c r="G169" s="118">
        <f t="shared" si="33"/>
        <v>6.6659470132800552E-3</v>
      </c>
      <c r="H169" s="118">
        <f t="shared" si="33"/>
        <v>6.6379206881258318E-3</v>
      </c>
      <c r="I169" s="118">
        <f t="shared" si="33"/>
        <v>6.6344676225180083E-3</v>
      </c>
      <c r="J169" s="118">
        <f t="shared" si="33"/>
        <v>6.5870162136165353E-3</v>
      </c>
      <c r="K169" s="118">
        <f t="shared" si="33"/>
        <v>6.5634148392982915E-3</v>
      </c>
      <c r="L169" s="118">
        <f t="shared" si="33"/>
        <v>6.5695571356306536E-3</v>
      </c>
      <c r="M169" s="118">
        <f t="shared" si="33"/>
        <v>6.6046285216582899E-3</v>
      </c>
      <c r="N169" s="118">
        <f t="shared" si="33"/>
        <v>6.5889065101855087E-3</v>
      </c>
      <c r="O169" s="118">
        <f t="shared" si="33"/>
        <v>6.6038561748016731E-3</v>
      </c>
      <c r="P169" s="118">
        <f t="shared" si="33"/>
        <v>6.5428804454774779E-3</v>
      </c>
      <c r="Q169" s="118">
        <f t="shared" si="33"/>
        <v>6.5488128834785527E-3</v>
      </c>
    </row>
    <row r="170" spans="1:17" x14ac:dyDescent="0.25">
      <c r="A170" s="92" t="s">
        <v>183</v>
      </c>
      <c r="B170" s="119">
        <f t="shared" ref="B170:Q170" si="34">IF(B$105=0,0,B$105/B$100)</f>
        <v>7.4323450017422781E-3</v>
      </c>
      <c r="C170" s="119">
        <f t="shared" si="34"/>
        <v>7.5096748966341897E-3</v>
      </c>
      <c r="D170" s="119">
        <f t="shared" si="34"/>
        <v>7.5302257239342795E-3</v>
      </c>
      <c r="E170" s="119">
        <f t="shared" si="34"/>
        <v>7.5185356754072655E-3</v>
      </c>
      <c r="F170" s="119">
        <f t="shared" si="34"/>
        <v>7.5586782775452143E-3</v>
      </c>
      <c r="G170" s="119">
        <f t="shared" si="34"/>
        <v>7.5529250927332614E-3</v>
      </c>
      <c r="H170" s="119">
        <f t="shared" si="34"/>
        <v>7.5209894799886266E-3</v>
      </c>
      <c r="I170" s="119">
        <f t="shared" si="34"/>
        <v>7.5152410299862893E-3</v>
      </c>
      <c r="J170" s="119">
        <f t="shared" si="34"/>
        <v>7.462544855471466E-3</v>
      </c>
      <c r="K170" s="119">
        <f t="shared" si="34"/>
        <v>7.4376573627072985E-3</v>
      </c>
      <c r="L170" s="119">
        <f t="shared" si="34"/>
        <v>7.4440020104124989E-3</v>
      </c>
      <c r="M170" s="119">
        <f t="shared" si="34"/>
        <v>7.4835804522733092E-3</v>
      </c>
      <c r="N170" s="119">
        <f t="shared" si="34"/>
        <v>7.4661509497397924E-3</v>
      </c>
      <c r="O170" s="119">
        <f t="shared" si="34"/>
        <v>7.4804004543421593E-3</v>
      </c>
      <c r="P170" s="119">
        <f t="shared" si="34"/>
        <v>7.4146796741051896E-3</v>
      </c>
      <c r="Q170" s="119">
        <f t="shared" si="34"/>
        <v>7.4197624518544366E-3</v>
      </c>
    </row>
    <row r="171" spans="1:17" x14ac:dyDescent="0.25">
      <c r="A171" s="120" t="s">
        <v>215</v>
      </c>
      <c r="B171" s="122">
        <f t="shared" ref="B171:Q171" si="35">IF(B$110=0,0,B$110/B$100)</f>
        <v>0.74451191312103315</v>
      </c>
      <c r="C171" s="122">
        <f t="shared" si="35"/>
        <v>0.74287132678367451</v>
      </c>
      <c r="D171" s="122">
        <f t="shared" si="35"/>
        <v>0.73692243020428205</v>
      </c>
      <c r="E171" s="122">
        <f t="shared" si="35"/>
        <v>0.75088762097237882</v>
      </c>
      <c r="F171" s="122">
        <f t="shared" si="35"/>
        <v>0.74318234771229374</v>
      </c>
      <c r="G171" s="122">
        <f t="shared" si="35"/>
        <v>0.7502147125341645</v>
      </c>
      <c r="H171" s="122">
        <f t="shared" si="35"/>
        <v>0.73752432206541729</v>
      </c>
      <c r="I171" s="122">
        <f t="shared" si="35"/>
        <v>0.7372330681406406</v>
      </c>
      <c r="J171" s="122">
        <f t="shared" si="35"/>
        <v>0.74309325760378342</v>
      </c>
      <c r="K171" s="122">
        <f t="shared" si="35"/>
        <v>0.73604728562576516</v>
      </c>
      <c r="L171" s="122">
        <f t="shared" si="35"/>
        <v>0.74427269855509681</v>
      </c>
      <c r="M171" s="122">
        <f t="shared" si="35"/>
        <v>0.73465471667545312</v>
      </c>
      <c r="N171" s="122">
        <f t="shared" si="35"/>
        <v>0.73723177068792789</v>
      </c>
      <c r="O171" s="122">
        <f t="shared" si="35"/>
        <v>0.74201948966997311</v>
      </c>
      <c r="P171" s="122">
        <f t="shared" si="35"/>
        <v>0.73751640758512371</v>
      </c>
      <c r="Q171" s="122">
        <f t="shared" si="35"/>
        <v>0.73145271515767762</v>
      </c>
    </row>
    <row r="172" spans="1:17" x14ac:dyDescent="0.25">
      <c r="A172" s="123" t="s">
        <v>216</v>
      </c>
      <c r="B172" s="124">
        <f t="shared" ref="B172:Q172" si="36">IF(B$111=0,0,B$111/B$100)</f>
        <v>0.66187128255028471</v>
      </c>
      <c r="C172" s="124">
        <f t="shared" si="36"/>
        <v>0.65993366714255364</v>
      </c>
      <c r="D172" s="124">
        <f t="shared" si="36"/>
        <v>0.65058980770005026</v>
      </c>
      <c r="E172" s="124">
        <f t="shared" si="36"/>
        <v>0.67160906539427234</v>
      </c>
      <c r="F172" s="124">
        <f t="shared" si="36"/>
        <v>0.65905017753516482</v>
      </c>
      <c r="G172" s="124">
        <f t="shared" si="36"/>
        <v>0.66998863573610978</v>
      </c>
      <c r="H172" s="124">
        <f t="shared" si="36"/>
        <v>0.64804924045711843</v>
      </c>
      <c r="I172" s="124">
        <f t="shared" si="36"/>
        <v>0.64761961482457719</v>
      </c>
      <c r="J172" s="124">
        <f t="shared" si="36"/>
        <v>0.65768852948757528</v>
      </c>
      <c r="K172" s="124">
        <f t="shared" si="36"/>
        <v>0.64615143400840447</v>
      </c>
      <c r="L172" s="124">
        <f t="shared" si="36"/>
        <v>0.65727567980876422</v>
      </c>
      <c r="M172" s="124">
        <f t="shared" si="36"/>
        <v>0.64490450148049505</v>
      </c>
      <c r="N172" s="124">
        <f t="shared" si="36"/>
        <v>0.6504597535636123</v>
      </c>
      <c r="O172" s="124">
        <f t="shared" si="36"/>
        <v>0.65605032519949735</v>
      </c>
      <c r="P172" s="124">
        <f t="shared" si="36"/>
        <v>0.64902105154638046</v>
      </c>
      <c r="Q172" s="124">
        <f t="shared" si="36"/>
        <v>0.63946665026726335</v>
      </c>
    </row>
    <row r="173" spans="1:17" x14ac:dyDescent="0.25">
      <c r="A173" s="123" t="s">
        <v>217</v>
      </c>
      <c r="B173" s="124">
        <f t="shared" ref="B173:Q173" si="37">IF(B$117=0,0,B$117/B$100)</f>
        <v>8.2640630570748289E-2</v>
      </c>
      <c r="C173" s="124">
        <f t="shared" si="37"/>
        <v>8.293765964112082E-2</v>
      </c>
      <c r="D173" s="124">
        <f t="shared" si="37"/>
        <v>8.6332622504231599E-2</v>
      </c>
      <c r="E173" s="124">
        <f t="shared" si="37"/>
        <v>7.9278555578106549E-2</v>
      </c>
      <c r="F173" s="124">
        <f t="shared" si="37"/>
        <v>8.4132170177128568E-2</v>
      </c>
      <c r="G173" s="124">
        <f t="shared" si="37"/>
        <v>8.0226076798054741E-2</v>
      </c>
      <c r="H173" s="124">
        <f t="shared" si="37"/>
        <v>8.9475081608298659E-2</v>
      </c>
      <c r="I173" s="124">
        <f t="shared" si="37"/>
        <v>8.9613453316063296E-2</v>
      </c>
      <c r="J173" s="124">
        <f t="shared" si="37"/>
        <v>8.5404728116208001E-2</v>
      </c>
      <c r="K173" s="124">
        <f t="shared" si="37"/>
        <v>8.9895851617360939E-2</v>
      </c>
      <c r="L173" s="124">
        <f t="shared" si="37"/>
        <v>8.6997018746332727E-2</v>
      </c>
      <c r="M173" s="124">
        <f t="shared" si="37"/>
        <v>8.9750215194958016E-2</v>
      </c>
      <c r="N173" s="124">
        <f t="shared" si="37"/>
        <v>8.6772017124315842E-2</v>
      </c>
      <c r="O173" s="124">
        <f t="shared" si="37"/>
        <v>8.5969164470475548E-2</v>
      </c>
      <c r="P173" s="124">
        <f t="shared" si="37"/>
        <v>8.8495356038743117E-2</v>
      </c>
      <c r="Q173" s="124">
        <f t="shared" si="37"/>
        <v>9.1986064890414165E-2</v>
      </c>
    </row>
    <row r="174" spans="1:17" x14ac:dyDescent="0.25">
      <c r="A174" s="120" t="s">
        <v>218</v>
      </c>
      <c r="B174" s="122">
        <f t="shared" ref="B174:Q174" si="38">IF(B$118=0,0,B$118/B$100)</f>
        <v>6.9358342958783487E-2</v>
      </c>
      <c r="C174" s="122">
        <f t="shared" si="38"/>
        <v>6.9800687976529982E-2</v>
      </c>
      <c r="D174" s="122">
        <f t="shared" si="38"/>
        <v>7.2715424788717301E-2</v>
      </c>
      <c r="E174" s="122">
        <f t="shared" si="38"/>
        <v>6.6171057431845398E-2</v>
      </c>
      <c r="F174" s="122">
        <f t="shared" si="38"/>
        <v>7.0173042097834024E-2</v>
      </c>
      <c r="G174" s="122">
        <f t="shared" si="38"/>
        <v>6.7082075376918945E-2</v>
      </c>
      <c r="H174" s="122">
        <f t="shared" si="38"/>
        <v>7.4305108259563074E-2</v>
      </c>
      <c r="I174" s="122">
        <f t="shared" si="38"/>
        <v>7.4233936311728949E-2</v>
      </c>
      <c r="J174" s="122">
        <f t="shared" si="38"/>
        <v>7.0707118048534176E-2</v>
      </c>
      <c r="K174" s="122">
        <f t="shared" si="38"/>
        <v>7.4478157337122861E-2</v>
      </c>
      <c r="L174" s="122">
        <f t="shared" si="38"/>
        <v>7.0475354141223037E-2</v>
      </c>
      <c r="M174" s="122">
        <f t="shared" si="38"/>
        <v>7.5396306009798048E-2</v>
      </c>
      <c r="N174" s="122">
        <f t="shared" si="38"/>
        <v>7.3724506018991373E-2</v>
      </c>
      <c r="O174" s="122">
        <f t="shared" si="38"/>
        <v>7.2103925641900324E-2</v>
      </c>
      <c r="P174" s="122">
        <f t="shared" si="38"/>
        <v>7.4466143786118821E-2</v>
      </c>
      <c r="Q174" s="122">
        <f t="shared" si="38"/>
        <v>7.7408902196266699E-2</v>
      </c>
    </row>
    <row r="175" spans="1:17" x14ac:dyDescent="0.25">
      <c r="A175" s="120" t="s">
        <v>219</v>
      </c>
      <c r="B175" s="122">
        <f t="shared" ref="B175:Q175" si="39">IF(B$119=0,0,B$119/B$100)</f>
        <v>7.7096279109223134E-2</v>
      </c>
      <c r="C175" s="122">
        <f t="shared" si="39"/>
        <v>7.7407381472916786E-2</v>
      </c>
      <c r="D175" s="122">
        <f t="shared" si="39"/>
        <v>7.7698437004034046E-2</v>
      </c>
      <c r="E175" s="122">
        <f t="shared" si="39"/>
        <v>7.6175580502386736E-2</v>
      </c>
      <c r="F175" s="122">
        <f t="shared" si="39"/>
        <v>7.6062008309746049E-2</v>
      </c>
      <c r="G175" s="122">
        <f t="shared" si="39"/>
        <v>7.491467335188845E-2</v>
      </c>
      <c r="H175" s="122">
        <f t="shared" si="39"/>
        <v>7.4138095442321916E-2</v>
      </c>
      <c r="I175" s="122">
        <f t="shared" si="39"/>
        <v>7.4585925287079358E-2</v>
      </c>
      <c r="J175" s="122">
        <f t="shared" si="39"/>
        <v>7.5742462356779908E-2</v>
      </c>
      <c r="K175" s="122">
        <f t="shared" si="39"/>
        <v>7.5825132038818452E-2</v>
      </c>
      <c r="L175" s="122">
        <f t="shared" si="39"/>
        <v>7.5129106807799023E-2</v>
      </c>
      <c r="M175" s="122">
        <f t="shared" si="39"/>
        <v>7.5182702180578667E-2</v>
      </c>
      <c r="N175" s="122">
        <f t="shared" si="39"/>
        <v>7.5882869457949281E-2</v>
      </c>
      <c r="O175" s="122">
        <f t="shared" si="39"/>
        <v>7.4049998204158585E-2</v>
      </c>
      <c r="P175" s="122">
        <f t="shared" si="39"/>
        <v>7.4526855111066478E-2</v>
      </c>
      <c r="Q175" s="122">
        <f t="shared" si="39"/>
        <v>7.4976668964823009E-2</v>
      </c>
    </row>
    <row r="176" spans="1:17" x14ac:dyDescent="0.25">
      <c r="A176" s="123" t="s">
        <v>220</v>
      </c>
      <c r="B176" s="124">
        <f t="shared" ref="B176:Q176" si="40">IF(B$120=0,0,B$120/B$100)</f>
        <v>5.7115384810448346E-2</v>
      </c>
      <c r="C176" s="124">
        <f t="shared" si="40"/>
        <v>5.7272080583547894E-2</v>
      </c>
      <c r="D176" s="124">
        <f t="shared" si="40"/>
        <v>5.6797526577033117E-2</v>
      </c>
      <c r="E176" s="124">
        <f t="shared" si="40"/>
        <v>5.7050662285070323E-2</v>
      </c>
      <c r="F176" s="124">
        <f t="shared" si="40"/>
        <v>5.5704099671336313E-2</v>
      </c>
      <c r="G176" s="124">
        <f t="shared" si="40"/>
        <v>5.543542101751902E-2</v>
      </c>
      <c r="H176" s="124">
        <f t="shared" si="40"/>
        <v>5.2494248999374216E-2</v>
      </c>
      <c r="I176" s="124">
        <f t="shared" si="40"/>
        <v>5.2953689170441749E-2</v>
      </c>
      <c r="J176" s="124">
        <f t="shared" si="40"/>
        <v>5.5138351878068516E-2</v>
      </c>
      <c r="K176" s="124">
        <f t="shared" si="40"/>
        <v>5.4127893425319602E-2</v>
      </c>
      <c r="L176" s="124">
        <f t="shared" si="40"/>
        <v>5.4588321322159954E-2</v>
      </c>
      <c r="M176" s="124">
        <f t="shared" si="40"/>
        <v>5.3390890838556755E-2</v>
      </c>
      <c r="N176" s="124">
        <f t="shared" si="40"/>
        <v>5.4562167647521101E-2</v>
      </c>
      <c r="O176" s="124">
        <f t="shared" si="40"/>
        <v>5.317864676956658E-2</v>
      </c>
      <c r="P176" s="124">
        <f t="shared" si="40"/>
        <v>5.30078192911436E-2</v>
      </c>
      <c r="Q176" s="124">
        <f t="shared" si="40"/>
        <v>5.2596530154532653E-2</v>
      </c>
    </row>
    <row r="177" spans="1:17" x14ac:dyDescent="0.25">
      <c r="A177" s="123" t="s">
        <v>221</v>
      </c>
      <c r="B177" s="127">
        <f t="shared" ref="B177:Q177" si="41">IF(B$126=0,0,B$126/B$100)</f>
        <v>1.9980894298774764E-2</v>
      </c>
      <c r="C177" s="127">
        <f t="shared" si="41"/>
        <v>2.0135300889368879E-2</v>
      </c>
      <c r="D177" s="127">
        <f t="shared" si="41"/>
        <v>2.0900910427000936E-2</v>
      </c>
      <c r="E177" s="127">
        <f t="shared" si="41"/>
        <v>1.9124918217316409E-2</v>
      </c>
      <c r="F177" s="127">
        <f t="shared" si="41"/>
        <v>2.0357908638409736E-2</v>
      </c>
      <c r="G177" s="127">
        <f t="shared" si="41"/>
        <v>1.9479252334369441E-2</v>
      </c>
      <c r="H177" s="127">
        <f t="shared" si="41"/>
        <v>2.1643846442947687E-2</v>
      </c>
      <c r="I177" s="127">
        <f t="shared" si="41"/>
        <v>2.1632236116637598E-2</v>
      </c>
      <c r="J177" s="127">
        <f t="shared" si="41"/>
        <v>2.0604110478711381E-2</v>
      </c>
      <c r="K177" s="127">
        <f t="shared" si="41"/>
        <v>2.1697238613498881E-2</v>
      </c>
      <c r="L177" s="127">
        <f t="shared" si="41"/>
        <v>2.054078548563907E-2</v>
      </c>
      <c r="M177" s="127">
        <f t="shared" si="41"/>
        <v>2.1791811342021943E-2</v>
      </c>
      <c r="N177" s="127">
        <f t="shared" si="41"/>
        <v>2.1320701810428166E-2</v>
      </c>
      <c r="O177" s="127">
        <f t="shared" si="41"/>
        <v>2.0871351434592011E-2</v>
      </c>
      <c r="P177" s="127">
        <f t="shared" si="41"/>
        <v>2.1519035819922885E-2</v>
      </c>
      <c r="Q177" s="127">
        <f t="shared" si="41"/>
        <v>2.238013881029036E-2</v>
      </c>
    </row>
    <row r="178" spans="1:17" x14ac:dyDescent="0.25">
      <c r="A178" s="125" t="s">
        <v>222</v>
      </c>
      <c r="B178" s="126">
        <f t="shared" ref="B178:Q178" si="42">IF(B$127=0,0,B$127/B$100)</f>
        <v>6.1888982947837588E-2</v>
      </c>
      <c r="C178" s="126">
        <f t="shared" si="42"/>
        <v>6.2283690809826764E-2</v>
      </c>
      <c r="D178" s="126">
        <f t="shared" si="42"/>
        <v>6.4884532888393895E-2</v>
      </c>
      <c r="E178" s="126">
        <f t="shared" si="42"/>
        <v>5.904494355456974E-2</v>
      </c>
      <c r="F178" s="126">
        <f t="shared" si="42"/>
        <v>6.2615945256528804E-2</v>
      </c>
      <c r="G178" s="126">
        <f t="shared" si="42"/>
        <v>5.9857851874789231E-2</v>
      </c>
      <c r="H178" s="126">
        <f t="shared" si="42"/>
        <v>6.6303019677763975E-2</v>
      </c>
      <c r="I178" s="126">
        <f t="shared" si="42"/>
        <v>6.6239512401235087E-2</v>
      </c>
      <c r="J178" s="126">
        <f t="shared" si="42"/>
        <v>6.3092505335615098E-2</v>
      </c>
      <c r="K178" s="126">
        <f t="shared" si="42"/>
        <v>6.6457432700817345E-2</v>
      </c>
      <c r="L178" s="126">
        <f t="shared" si="42"/>
        <v>6.2885700618322118E-2</v>
      </c>
      <c r="M178" s="126">
        <f t="shared" si="42"/>
        <v>6.7276703824127468E-2</v>
      </c>
      <c r="N178" s="126">
        <f t="shared" si="42"/>
        <v>6.5784943832330758E-2</v>
      </c>
      <c r="O178" s="126">
        <f t="shared" si="42"/>
        <v>6.4338887495849498E-2</v>
      </c>
      <c r="P178" s="126">
        <f t="shared" si="42"/>
        <v>6.6446712916844494E-2</v>
      </c>
      <c r="Q178" s="126">
        <f t="shared" si="42"/>
        <v>6.9072558882822613E-2</v>
      </c>
    </row>
    <row r="179" spans="1:17" hidden="1" x14ac:dyDescent="0.25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</row>
    <row r="180" spans="1:17" x14ac:dyDescent="0.25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</row>
    <row r="181" spans="1:17" ht="12.75" x14ac:dyDescent="0.25">
      <c r="A181" s="84" t="s">
        <v>224</v>
      </c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</row>
    <row r="182" spans="1:17" x14ac:dyDescent="0.25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</row>
    <row r="183" spans="1:17" x14ac:dyDescent="0.25">
      <c r="A183" s="115" t="s">
        <v>68</v>
      </c>
      <c r="B183" s="130">
        <f t="shared" ref="B183:Q183" si="43">SUM(B184:B190,B191:B192)</f>
        <v>88.091812390222017</v>
      </c>
      <c r="C183" s="130">
        <f t="shared" si="43"/>
        <v>86.487377775603292</v>
      </c>
      <c r="D183" s="130">
        <f t="shared" si="43"/>
        <v>85.974909104366176</v>
      </c>
      <c r="E183" s="130">
        <f t="shared" si="43"/>
        <v>83.007158890190524</v>
      </c>
      <c r="F183" s="130">
        <f t="shared" si="43"/>
        <v>83.092047443906594</v>
      </c>
      <c r="G183" s="130">
        <f t="shared" si="43"/>
        <v>80.001242329196458</v>
      </c>
      <c r="H183" s="130">
        <f t="shared" si="43"/>
        <v>77.12096919390693</v>
      </c>
      <c r="I183" s="130">
        <f t="shared" si="43"/>
        <v>77.011577572124637</v>
      </c>
      <c r="J183" s="130">
        <f t="shared" si="43"/>
        <v>75.117994743224415</v>
      </c>
      <c r="K183" s="130">
        <f t="shared" si="43"/>
        <v>73.367954796853326</v>
      </c>
      <c r="L183" s="130">
        <f t="shared" si="43"/>
        <v>73.229241444497148</v>
      </c>
      <c r="M183" s="130">
        <f t="shared" si="43"/>
        <v>72.907369555568209</v>
      </c>
      <c r="N183" s="130">
        <f t="shared" si="43"/>
        <v>72.075050977389012</v>
      </c>
      <c r="O183" s="130">
        <f t="shared" si="43"/>
        <v>70.871527849601875</v>
      </c>
      <c r="P183" s="130">
        <f t="shared" si="43"/>
        <v>67.982624176116516</v>
      </c>
      <c r="Q183" s="130">
        <f t="shared" si="43"/>
        <v>66.981836175179268</v>
      </c>
    </row>
    <row r="184" spans="1:17" x14ac:dyDescent="0.25">
      <c r="A184" s="88" t="s">
        <v>179</v>
      </c>
      <c r="B184" s="131">
        <v>0.44072475255837468</v>
      </c>
      <c r="C184" s="131">
        <v>0.43503042199427</v>
      </c>
      <c r="D184" s="131">
        <v>0.43368964856297437</v>
      </c>
      <c r="E184" s="131">
        <v>0.41518485989422393</v>
      </c>
      <c r="F184" s="131">
        <v>0.41693305911947331</v>
      </c>
      <c r="G184" s="131">
        <v>0.40250403756654918</v>
      </c>
      <c r="H184" s="131">
        <v>0.38820643644728881</v>
      </c>
      <c r="I184" s="131">
        <v>0.38452308691030601</v>
      </c>
      <c r="J184" s="131">
        <v>0.37149052947048644</v>
      </c>
      <c r="K184" s="131">
        <v>0.36264375649723796</v>
      </c>
      <c r="L184" s="131">
        <v>0.3600021899886145</v>
      </c>
      <c r="M184" s="131">
        <v>0.35681588248833251</v>
      </c>
      <c r="N184" s="131">
        <v>0.35378599821851148</v>
      </c>
      <c r="O184" s="131">
        <v>0.3436115365901023</v>
      </c>
      <c r="P184" s="131">
        <v>0.32933459375710206</v>
      </c>
      <c r="Q184" s="131">
        <v>0.32487027992242129</v>
      </c>
    </row>
    <row r="185" spans="1:17" x14ac:dyDescent="0.25">
      <c r="A185" s="90" t="s">
        <v>180</v>
      </c>
      <c r="B185" s="132">
        <v>0.17624521094190435</v>
      </c>
      <c r="C185" s="132">
        <v>0.17396745083272896</v>
      </c>
      <c r="D185" s="132">
        <v>0.17343605199190792</v>
      </c>
      <c r="E185" s="132">
        <v>0.16604227255184595</v>
      </c>
      <c r="F185" s="132">
        <v>0.16673595105144159</v>
      </c>
      <c r="G185" s="132">
        <v>0.16096660319019304</v>
      </c>
      <c r="H185" s="132">
        <v>0.15524538300235746</v>
      </c>
      <c r="I185" s="132">
        <v>0.15377291274438426</v>
      </c>
      <c r="J185" s="132">
        <v>0.14855299715922388</v>
      </c>
      <c r="K185" s="132">
        <v>0.14500827747505249</v>
      </c>
      <c r="L185" s="132">
        <v>0.14394486829214559</v>
      </c>
      <c r="M185" s="132">
        <v>0.1426597561177233</v>
      </c>
      <c r="N185" s="132">
        <v>0.14144516201175514</v>
      </c>
      <c r="O185" s="132">
        <v>0.13737806298859223</v>
      </c>
      <c r="P185" s="132">
        <v>0.13166826065535911</v>
      </c>
      <c r="Q185" s="132">
        <v>0.12989633177654594</v>
      </c>
    </row>
    <row r="186" spans="1:17" x14ac:dyDescent="0.25">
      <c r="A186" s="90" t="s">
        <v>181</v>
      </c>
      <c r="B186" s="132">
        <v>0.74887455869767283</v>
      </c>
      <c r="C186" s="132">
        <v>0.73919397367042683</v>
      </c>
      <c r="D186" s="132">
        <v>0.73695394309080198</v>
      </c>
      <c r="E186" s="132">
        <v>0.70556089057343152</v>
      </c>
      <c r="F186" s="132">
        <v>0.70848801973232278</v>
      </c>
      <c r="G186" s="132">
        <v>0.68397676917172057</v>
      </c>
      <c r="H186" s="132">
        <v>0.65965340934792638</v>
      </c>
      <c r="I186" s="132">
        <v>0.65339867158961507</v>
      </c>
      <c r="J186" s="132">
        <v>0.63118818306806179</v>
      </c>
      <c r="K186" s="132">
        <v>0.61610058505456289</v>
      </c>
      <c r="L186" s="132">
        <v>0.61155566135424333</v>
      </c>
      <c r="M186" s="132">
        <v>0.60605422520928753</v>
      </c>
      <c r="N186" s="132">
        <v>0.60088229876627419</v>
      </c>
      <c r="O186" s="132">
        <v>0.58360719902358404</v>
      </c>
      <c r="P186" s="132">
        <v>0.5593441946072194</v>
      </c>
      <c r="Q186" s="132">
        <v>0.55186523432873547</v>
      </c>
    </row>
    <row r="187" spans="1:17" x14ac:dyDescent="0.25">
      <c r="A187" s="90" t="s">
        <v>182</v>
      </c>
      <c r="B187" s="132">
        <v>8.8010880267338304E-2</v>
      </c>
      <c r="C187" s="132">
        <v>8.6871930503916964E-2</v>
      </c>
      <c r="D187" s="132">
        <v>8.6618507412749485E-2</v>
      </c>
      <c r="E187" s="132">
        <v>8.2941957761313911E-2</v>
      </c>
      <c r="F187" s="132">
        <v>8.3274794034851468E-2</v>
      </c>
      <c r="G187" s="132">
        <v>8.0395772004029878E-2</v>
      </c>
      <c r="H187" s="132">
        <v>7.7529712559783512E-2</v>
      </c>
      <c r="I187" s="132">
        <v>7.6795651322846825E-2</v>
      </c>
      <c r="J187" s="132">
        <v>7.416846200718516E-2</v>
      </c>
      <c r="K187" s="132">
        <v>7.2381075927919425E-2</v>
      </c>
      <c r="L187" s="132">
        <v>7.1832414887822327E-2</v>
      </c>
      <c r="M187" s="132">
        <v>7.1163385864837267E-2</v>
      </c>
      <c r="N187" s="132">
        <v>7.054948781675402E-2</v>
      </c>
      <c r="O187" s="132">
        <v>6.8522652375674273E-2</v>
      </c>
      <c r="P187" s="132">
        <v>6.5670188208975092E-2</v>
      </c>
      <c r="Q187" s="132">
        <v>6.4818715407216551E-2</v>
      </c>
    </row>
    <row r="188" spans="1:17" x14ac:dyDescent="0.25">
      <c r="A188" s="92" t="s">
        <v>183</v>
      </c>
      <c r="B188" s="133">
        <v>0.25048136125332315</v>
      </c>
      <c r="C188" s="133">
        <v>0.24855258197353985</v>
      </c>
      <c r="D188" s="133">
        <v>0.24793763846944966</v>
      </c>
      <c r="E188" s="133">
        <v>0.23692444653782616</v>
      </c>
      <c r="F188" s="133">
        <v>0.2366269680655968</v>
      </c>
      <c r="G188" s="133">
        <v>0.23107578267617659</v>
      </c>
      <c r="H188" s="133">
        <v>0.22319247528807754</v>
      </c>
      <c r="I188" s="133">
        <v>0.21968560995414393</v>
      </c>
      <c r="J188" s="133">
        <v>0.21442243031375285</v>
      </c>
      <c r="K188" s="133">
        <v>0.21024562942215833</v>
      </c>
      <c r="L188" s="133">
        <v>0.20864822466244556</v>
      </c>
      <c r="M188" s="133">
        <v>0.20563058594913119</v>
      </c>
      <c r="N188" s="133">
        <v>0.20391306511503526</v>
      </c>
      <c r="O188" s="133">
        <v>0.19688654353724547</v>
      </c>
      <c r="P188" s="133">
        <v>0.187765515227616</v>
      </c>
      <c r="Q188" s="133">
        <v>0.18377040245853934</v>
      </c>
    </row>
    <row r="189" spans="1:17" x14ac:dyDescent="0.25">
      <c r="A189" s="120" t="s">
        <v>188</v>
      </c>
      <c r="B189" s="134">
        <v>2.9260973813556697</v>
      </c>
      <c r="C189" s="134">
        <v>2.8804812726168745</v>
      </c>
      <c r="D189" s="134">
        <v>2.8667503834584989</v>
      </c>
      <c r="E189" s="134">
        <v>2.753331995882359</v>
      </c>
      <c r="F189" s="134">
        <v>2.769654219721811</v>
      </c>
      <c r="G189" s="134">
        <v>2.6707672124899577</v>
      </c>
      <c r="H189" s="134">
        <v>2.537435370215412</v>
      </c>
      <c r="I189" s="134">
        <v>2.5581904426373741</v>
      </c>
      <c r="J189" s="134">
        <v>2.4791509926167161</v>
      </c>
      <c r="K189" s="134">
        <v>2.3972195561872551</v>
      </c>
      <c r="L189" s="134">
        <v>2.4120708897226568</v>
      </c>
      <c r="M189" s="134">
        <v>2.3817315001278616</v>
      </c>
      <c r="N189" s="134">
        <v>2.3993617173032886</v>
      </c>
      <c r="O189" s="134">
        <v>2.3416192120855053</v>
      </c>
      <c r="P189" s="134">
        <v>2.2363216482126038</v>
      </c>
      <c r="Q189" s="134">
        <v>2.207184440002675</v>
      </c>
    </row>
    <row r="190" spans="1:17" x14ac:dyDescent="0.25">
      <c r="A190" s="120" t="s">
        <v>189</v>
      </c>
      <c r="B190" s="135">
        <v>30.864702239456861</v>
      </c>
      <c r="C190" s="135">
        <v>30.288106660441414</v>
      </c>
      <c r="D190" s="135">
        <v>30.100915660372326</v>
      </c>
      <c r="E190" s="135">
        <v>29.073250063246839</v>
      </c>
      <c r="F190" s="135">
        <v>29.08710126393559</v>
      </c>
      <c r="G190" s="135">
        <v>27.993493379252943</v>
      </c>
      <c r="H190" s="135">
        <v>27.000371724480999</v>
      </c>
      <c r="I190" s="135">
        <v>26.973755107959629</v>
      </c>
      <c r="J190" s="135">
        <v>26.329400712824516</v>
      </c>
      <c r="K190" s="135">
        <v>25.70337639730133</v>
      </c>
      <c r="L190" s="135">
        <v>25.669608858206047</v>
      </c>
      <c r="M190" s="135">
        <v>25.581001852645468</v>
      </c>
      <c r="N190" s="135">
        <v>25.271725621170045</v>
      </c>
      <c r="O190" s="135">
        <v>24.852641737829</v>
      </c>
      <c r="P190" s="135">
        <v>23.948168561242998</v>
      </c>
      <c r="Q190" s="135">
        <v>23.747696526139286</v>
      </c>
    </row>
    <row r="191" spans="1:17" x14ac:dyDescent="0.25">
      <c r="A191" s="120" t="s">
        <v>200</v>
      </c>
      <c r="B191" s="135">
        <v>49.895735187044458</v>
      </c>
      <c r="C191" s="135">
        <v>48.977673955395453</v>
      </c>
      <c r="D191" s="135">
        <v>48.687917795194238</v>
      </c>
      <c r="E191" s="135">
        <v>47.017632571148738</v>
      </c>
      <c r="F191" s="135">
        <v>47.066939560614621</v>
      </c>
      <c r="G191" s="135">
        <v>45.31599532312395</v>
      </c>
      <c r="H191" s="135">
        <v>43.709464626141646</v>
      </c>
      <c r="I191" s="135">
        <v>43.621530510613439</v>
      </c>
      <c r="J191" s="135">
        <v>42.561895550944698</v>
      </c>
      <c r="K191" s="135">
        <v>41.611549988108784</v>
      </c>
      <c r="L191" s="135">
        <v>41.507267306097418</v>
      </c>
      <c r="M191" s="135">
        <v>41.34582656396941</v>
      </c>
      <c r="N191" s="135">
        <v>40.833097567415791</v>
      </c>
      <c r="O191" s="135">
        <v>40.169222103864989</v>
      </c>
      <c r="P191" s="135">
        <v>38.449453300425155</v>
      </c>
      <c r="Q191" s="135">
        <v>37.725557487315243</v>
      </c>
    </row>
    <row r="192" spans="1:17" x14ac:dyDescent="0.25">
      <c r="A192" s="125" t="s">
        <v>201</v>
      </c>
      <c r="B192" s="136">
        <v>2.700940818646417</v>
      </c>
      <c r="C192" s="136">
        <v>2.6574995281746663</v>
      </c>
      <c r="D192" s="136">
        <v>2.6406894758132267</v>
      </c>
      <c r="E192" s="136">
        <v>2.556289832593944</v>
      </c>
      <c r="F192" s="136">
        <v>2.5562936076308755</v>
      </c>
      <c r="G192" s="136">
        <v>2.4620674497209305</v>
      </c>
      <c r="H192" s="136">
        <v>2.3698700564234341</v>
      </c>
      <c r="I192" s="136">
        <v>2.3699255783928992</v>
      </c>
      <c r="J192" s="136">
        <v>2.307724884819784</v>
      </c>
      <c r="K192" s="136">
        <v>2.2494295308790231</v>
      </c>
      <c r="L192" s="136">
        <v>2.2443110312857502</v>
      </c>
      <c r="M192" s="136">
        <v>2.2164858031961532</v>
      </c>
      <c r="N192" s="136">
        <v>2.2002900595715618</v>
      </c>
      <c r="O192" s="136">
        <v>2.1780388013071881</v>
      </c>
      <c r="P192" s="136">
        <v>2.0748979137794858</v>
      </c>
      <c r="Q192" s="136">
        <v>2.0461767578286074</v>
      </c>
    </row>
    <row r="193" spans="1:17" x14ac:dyDescent="0.25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</row>
    <row r="194" spans="1:17" x14ac:dyDescent="0.25">
      <c r="A194" s="115" t="s">
        <v>202</v>
      </c>
      <c r="B194" s="130">
        <f t="shared" ref="B194:Q194" si="44">SUM(B195:B201,B202,B203)</f>
        <v>55.623860821065179</v>
      </c>
      <c r="C194" s="130">
        <f t="shared" si="44"/>
        <v>52.648942128656046</v>
      </c>
      <c r="D194" s="130">
        <f t="shared" si="44"/>
        <v>55.325460827223921</v>
      </c>
      <c r="E194" s="130">
        <f t="shared" si="44"/>
        <v>48.319322301481762</v>
      </c>
      <c r="F194" s="130">
        <f t="shared" si="44"/>
        <v>49.880047245741828</v>
      </c>
      <c r="G194" s="130">
        <f t="shared" si="44"/>
        <v>45.788405323896377</v>
      </c>
      <c r="H194" s="130">
        <f t="shared" si="44"/>
        <v>46.36382812944656</v>
      </c>
      <c r="I194" s="130">
        <f t="shared" si="44"/>
        <v>47.941918312418203</v>
      </c>
      <c r="J194" s="130">
        <f t="shared" si="44"/>
        <v>44.328287769774413</v>
      </c>
      <c r="K194" s="130">
        <f t="shared" si="44"/>
        <v>43.176792654475378</v>
      </c>
      <c r="L194" s="130">
        <f t="shared" si="44"/>
        <v>42.398164588134009</v>
      </c>
      <c r="M194" s="130">
        <f t="shared" si="44"/>
        <v>43.534076486607383</v>
      </c>
      <c r="N194" s="130">
        <f t="shared" si="44"/>
        <v>42.886632587473578</v>
      </c>
      <c r="O194" s="130">
        <f t="shared" si="44"/>
        <v>42.969729059472044</v>
      </c>
      <c r="P194" s="130">
        <f t="shared" si="44"/>
        <v>41.363129962054757</v>
      </c>
      <c r="Q194" s="130">
        <f t="shared" si="44"/>
        <v>41.286034185111056</v>
      </c>
    </row>
    <row r="195" spans="1:17" x14ac:dyDescent="0.25">
      <c r="A195" s="88" t="s">
        <v>179</v>
      </c>
      <c r="B195" s="131">
        <v>0.38756878631914127</v>
      </c>
      <c r="C195" s="131">
        <v>0.37453056640146631</v>
      </c>
      <c r="D195" s="131">
        <v>0.38163374547280793</v>
      </c>
      <c r="E195" s="131">
        <v>0.34301804638573263</v>
      </c>
      <c r="F195" s="131">
        <v>0.34122789639036727</v>
      </c>
      <c r="G195" s="131">
        <v>0.32635009110172852</v>
      </c>
      <c r="H195" s="131">
        <v>0.32548326681031436</v>
      </c>
      <c r="I195" s="131">
        <v>0.33027355100949779</v>
      </c>
      <c r="J195" s="131">
        <v>0.31819622089219973</v>
      </c>
      <c r="K195" s="131">
        <v>0.30818823274082979</v>
      </c>
      <c r="L195" s="131">
        <v>0.30151353714127371</v>
      </c>
      <c r="M195" s="131">
        <v>0.30658439658244718</v>
      </c>
      <c r="N195" s="131">
        <v>0.29891509911494735</v>
      </c>
      <c r="O195" s="131">
        <v>0.29783523283543784</v>
      </c>
      <c r="P195" s="131">
        <v>0.28511780117786162</v>
      </c>
      <c r="Q195" s="131">
        <v>0.28279442119835518</v>
      </c>
    </row>
    <row r="196" spans="1:17" x14ac:dyDescent="0.25">
      <c r="A196" s="90" t="s">
        <v>180</v>
      </c>
      <c r="B196" s="132">
        <v>0.39833702360316653</v>
      </c>
      <c r="C196" s="132">
        <v>0.3849622091553902</v>
      </c>
      <c r="D196" s="132">
        <v>0.39222697512451954</v>
      </c>
      <c r="E196" s="132">
        <v>0.35251230801137445</v>
      </c>
      <c r="F196" s="132">
        <v>0.35070595250141384</v>
      </c>
      <c r="G196" s="132">
        <v>0.33542811596028377</v>
      </c>
      <c r="H196" s="132">
        <v>0.33454589110051897</v>
      </c>
      <c r="I196" s="132">
        <v>0.33944646716090865</v>
      </c>
      <c r="J196" s="132">
        <v>0.32700941896041474</v>
      </c>
      <c r="K196" s="132">
        <v>0.31672578231474063</v>
      </c>
      <c r="L196" s="132">
        <v>0.3098635597108208</v>
      </c>
      <c r="M196" s="132">
        <v>0.31507533669443832</v>
      </c>
      <c r="N196" s="132">
        <v>0.3071970942248628</v>
      </c>
      <c r="O196" s="132">
        <v>0.30610537943697508</v>
      </c>
      <c r="P196" s="132">
        <v>0.29303151012845891</v>
      </c>
      <c r="Q196" s="132">
        <v>0.29068673597355943</v>
      </c>
    </row>
    <row r="197" spans="1:17" x14ac:dyDescent="0.25">
      <c r="A197" s="90" t="s">
        <v>181</v>
      </c>
      <c r="B197" s="132">
        <v>0.5519337785572449</v>
      </c>
      <c r="C197" s="132">
        <v>0.5333138387608386</v>
      </c>
      <c r="D197" s="132">
        <v>0.54350233741018383</v>
      </c>
      <c r="E197" s="132">
        <v>0.4885631505044582</v>
      </c>
      <c r="F197" s="132">
        <v>0.48594545492138097</v>
      </c>
      <c r="G197" s="132">
        <v>0.4647309016173925</v>
      </c>
      <c r="H197" s="132">
        <v>0.46347876239164865</v>
      </c>
      <c r="I197" s="132">
        <v>0.47034705205958194</v>
      </c>
      <c r="J197" s="132">
        <v>0.45319707009466598</v>
      </c>
      <c r="K197" s="132">
        <v>0.43893984854896878</v>
      </c>
      <c r="L197" s="132">
        <v>0.42943869866541612</v>
      </c>
      <c r="M197" s="132">
        <v>0.43666001327972126</v>
      </c>
      <c r="N197" s="132">
        <v>0.42572978666816019</v>
      </c>
      <c r="O197" s="132">
        <v>0.42415494849523472</v>
      </c>
      <c r="P197" s="132">
        <v>0.40605046086031993</v>
      </c>
      <c r="Q197" s="132">
        <v>0.40265377222847026</v>
      </c>
    </row>
    <row r="198" spans="1:17" x14ac:dyDescent="0.25">
      <c r="A198" s="90" t="s">
        <v>182</v>
      </c>
      <c r="B198" s="132">
        <v>0.28370878483068879</v>
      </c>
      <c r="C198" s="132">
        <v>0.27417580477735376</v>
      </c>
      <c r="D198" s="132">
        <v>0.27935976213553637</v>
      </c>
      <c r="E198" s="132">
        <v>0.25108077077920038</v>
      </c>
      <c r="F198" s="132">
        <v>0.24978508325685533</v>
      </c>
      <c r="G198" s="132">
        <v>0.23890006818419837</v>
      </c>
      <c r="H198" s="132">
        <v>0.23826935126563953</v>
      </c>
      <c r="I198" s="132">
        <v>0.24176591955715235</v>
      </c>
      <c r="J198" s="132">
        <v>0.23291442969903048</v>
      </c>
      <c r="K198" s="132">
        <v>0.2255894258894808</v>
      </c>
      <c r="L198" s="132">
        <v>0.22070249047603135</v>
      </c>
      <c r="M198" s="132">
        <v>0.22441448242907036</v>
      </c>
      <c r="N198" s="132">
        <v>0.21880220949136517</v>
      </c>
      <c r="O198" s="132">
        <v>0.21801970489732975</v>
      </c>
      <c r="P198" s="132">
        <v>0.20870890729705224</v>
      </c>
      <c r="Q198" s="132">
        <v>0.20702711583700367</v>
      </c>
    </row>
    <row r="199" spans="1:17" x14ac:dyDescent="0.25">
      <c r="A199" s="92" t="s">
        <v>183</v>
      </c>
      <c r="B199" s="133">
        <v>0.29447402279306939</v>
      </c>
      <c r="C199" s="133">
        <v>0.28460454873370256</v>
      </c>
      <c r="D199" s="133">
        <v>0.28995003854397644</v>
      </c>
      <c r="E199" s="133">
        <v>0.26057237838338693</v>
      </c>
      <c r="F199" s="133">
        <v>0.25926049870840312</v>
      </c>
      <c r="G199" s="133">
        <v>0.24797556732425594</v>
      </c>
      <c r="H199" s="133">
        <v>0.24732945641821374</v>
      </c>
      <c r="I199" s="133">
        <v>0.25093627983416572</v>
      </c>
      <c r="J199" s="133">
        <v>0.24172516571128994</v>
      </c>
      <c r="K199" s="133">
        <v>0.23412459082196835</v>
      </c>
      <c r="L199" s="133">
        <v>0.22905018008881584</v>
      </c>
      <c r="M199" s="133">
        <v>0.23290305034145825</v>
      </c>
      <c r="N199" s="133">
        <v>0.22708189169222873</v>
      </c>
      <c r="O199" s="133">
        <v>0.22628754668049877</v>
      </c>
      <c r="P199" s="133">
        <v>0.21662040989247439</v>
      </c>
      <c r="Q199" s="133">
        <v>0.21491724160440187</v>
      </c>
    </row>
    <row r="200" spans="1:17" x14ac:dyDescent="0.25">
      <c r="A200" s="120" t="s">
        <v>203</v>
      </c>
      <c r="B200" s="135">
        <v>2.4987923436991522</v>
      </c>
      <c r="C200" s="135">
        <v>2.3494897292727379</v>
      </c>
      <c r="D200" s="135">
        <v>2.6399548586592108</v>
      </c>
      <c r="E200" s="135">
        <v>2.1586473716527914</v>
      </c>
      <c r="F200" s="135">
        <v>2.2544652822711067</v>
      </c>
      <c r="G200" s="135">
        <v>2.1022209884791128</v>
      </c>
      <c r="H200" s="135">
        <v>2.2860798808143605</v>
      </c>
      <c r="I200" s="135">
        <v>2.334400712042243</v>
      </c>
      <c r="J200" s="135">
        <v>2.0343203554759004</v>
      </c>
      <c r="K200" s="135">
        <v>2.0894247257607157</v>
      </c>
      <c r="L200" s="135">
        <v>1.9673099812581654</v>
      </c>
      <c r="M200" s="135">
        <v>1.9348039473463898</v>
      </c>
      <c r="N200" s="135">
        <v>1.9685647621363009</v>
      </c>
      <c r="O200" s="135">
        <v>1.9123156226660714</v>
      </c>
      <c r="P200" s="135">
        <v>1.8466075313219126</v>
      </c>
      <c r="Q200" s="135">
        <v>1.7941480849696385</v>
      </c>
    </row>
    <row r="201" spans="1:17" x14ac:dyDescent="0.25">
      <c r="A201" s="120" t="s">
        <v>204</v>
      </c>
      <c r="B201" s="135">
        <v>8.483389889048901</v>
      </c>
      <c r="C201" s="135">
        <v>8.0802910904772123</v>
      </c>
      <c r="D201" s="135">
        <v>8.1613144709237613</v>
      </c>
      <c r="E201" s="135">
        <v>7.3958396892095992</v>
      </c>
      <c r="F201" s="135">
        <v>7.5596738200961227</v>
      </c>
      <c r="G201" s="135">
        <v>6.9184969880883589</v>
      </c>
      <c r="H201" s="135">
        <v>6.69702057979603</v>
      </c>
      <c r="I201" s="135">
        <v>6.9646141692805692</v>
      </c>
      <c r="J201" s="135">
        <v>6.7849487090470175</v>
      </c>
      <c r="K201" s="135">
        <v>6.3736844712626342</v>
      </c>
      <c r="L201" s="135">
        <v>6.4690883725922159</v>
      </c>
      <c r="M201" s="135">
        <v>6.7902969412433452</v>
      </c>
      <c r="N201" s="135">
        <v>6.5480326159124509</v>
      </c>
      <c r="O201" s="135">
        <v>6.6811187868367439</v>
      </c>
      <c r="P201" s="135">
        <v>6.372975931602765</v>
      </c>
      <c r="Q201" s="135">
        <v>6.3859959207744668</v>
      </c>
    </row>
    <row r="202" spans="1:17" x14ac:dyDescent="0.25">
      <c r="A202" s="120" t="s">
        <v>208</v>
      </c>
      <c r="B202" s="135">
        <v>36.270677185729518</v>
      </c>
      <c r="C202" s="135">
        <v>34.242501461378254</v>
      </c>
      <c r="D202" s="135">
        <v>36.14346632525384</v>
      </c>
      <c r="E202" s="135">
        <v>31.457669343462175</v>
      </c>
      <c r="F202" s="135">
        <v>32.598993084013671</v>
      </c>
      <c r="G202" s="135">
        <v>29.830557942510257</v>
      </c>
      <c r="H202" s="135">
        <v>30.410183364705283</v>
      </c>
      <c r="I202" s="135">
        <v>31.498330939262466</v>
      </c>
      <c r="J202" s="135">
        <v>28.789890621901275</v>
      </c>
      <c r="K202" s="135">
        <v>28.207062249088423</v>
      </c>
      <c r="L202" s="135">
        <v>27.580994281892693</v>
      </c>
      <c r="M202" s="135">
        <v>28.273964284590537</v>
      </c>
      <c r="N202" s="135">
        <v>27.928504522293299</v>
      </c>
      <c r="O202" s="135">
        <v>27.905267168715344</v>
      </c>
      <c r="P202" s="135">
        <v>26.962019152125677</v>
      </c>
      <c r="Q202" s="135">
        <v>27.019864004770326</v>
      </c>
    </row>
    <row r="203" spans="1:17" x14ac:dyDescent="0.25">
      <c r="A203" s="125" t="s">
        <v>211</v>
      </c>
      <c r="B203" s="137">
        <v>6.4549790064842956</v>
      </c>
      <c r="C203" s="137">
        <v>6.1250728796990899</v>
      </c>
      <c r="D203" s="137">
        <v>6.4940523137000783</v>
      </c>
      <c r="E203" s="137">
        <v>5.6114192430930387</v>
      </c>
      <c r="F203" s="137">
        <v>5.779990173582509</v>
      </c>
      <c r="G203" s="137">
        <v>5.3237446606307897</v>
      </c>
      <c r="H203" s="137">
        <v>5.3614375761445565</v>
      </c>
      <c r="I203" s="137">
        <v>5.5118032222116184</v>
      </c>
      <c r="J203" s="137">
        <v>5.1460857779926164</v>
      </c>
      <c r="K203" s="137">
        <v>4.9830533280476157</v>
      </c>
      <c r="L203" s="137">
        <v>4.8902034863085797</v>
      </c>
      <c r="M203" s="137">
        <v>5.0193740340999771</v>
      </c>
      <c r="N203" s="137">
        <v>4.9638046059399601</v>
      </c>
      <c r="O203" s="137">
        <v>4.998624668908402</v>
      </c>
      <c r="P203" s="137">
        <v>4.7719982576482334</v>
      </c>
      <c r="Q203" s="137">
        <v>4.6879468877548307</v>
      </c>
    </row>
    <row r="204" spans="1:17" x14ac:dyDescent="0.25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</row>
    <row r="205" spans="1:17" x14ac:dyDescent="0.25">
      <c r="A205" s="115" t="s">
        <v>214</v>
      </c>
      <c r="B205" s="130">
        <f t="shared" ref="B205:Q205" si="45">SUM(B206:B211,B212:B213,B214)</f>
        <v>287.3465284115299</v>
      </c>
      <c r="C205" s="130">
        <f t="shared" si="45"/>
        <v>281.24112537589059</v>
      </c>
      <c r="D205" s="130">
        <f t="shared" si="45"/>
        <v>276.6681812037707</v>
      </c>
      <c r="E205" s="130">
        <f t="shared" si="45"/>
        <v>272.22122290551988</v>
      </c>
      <c r="F205" s="130">
        <f t="shared" si="45"/>
        <v>270.03492999063684</v>
      </c>
      <c r="G205" s="130">
        <f t="shared" si="45"/>
        <v>262.83173401510811</v>
      </c>
      <c r="H205" s="130">
        <f t="shared" si="45"/>
        <v>254.48657401408005</v>
      </c>
      <c r="I205" s="130">
        <f t="shared" si="45"/>
        <v>257.31710362622869</v>
      </c>
      <c r="J205" s="130">
        <f t="shared" si="45"/>
        <v>249.81268136007739</v>
      </c>
      <c r="K205" s="130">
        <f t="shared" si="45"/>
        <v>242.73457798336574</v>
      </c>
      <c r="L205" s="130">
        <f t="shared" si="45"/>
        <v>238.32860166189786</v>
      </c>
      <c r="M205" s="130">
        <f t="shared" si="45"/>
        <v>232.36130478689151</v>
      </c>
      <c r="N205" s="130">
        <f t="shared" si="45"/>
        <v>226.61835744333865</v>
      </c>
      <c r="O205" s="130">
        <f t="shared" si="45"/>
        <v>217.01792445991418</v>
      </c>
      <c r="P205" s="130">
        <f t="shared" si="45"/>
        <v>209.64493754783311</v>
      </c>
      <c r="Q205" s="130">
        <f t="shared" si="45"/>
        <v>207.95573411845669</v>
      </c>
    </row>
    <row r="206" spans="1:17" x14ac:dyDescent="0.25">
      <c r="A206" s="88" t="s">
        <v>179</v>
      </c>
      <c r="B206" s="131">
        <v>2.3586618662289109</v>
      </c>
      <c r="C206" s="131">
        <v>2.3326851652371157</v>
      </c>
      <c r="D206" s="131">
        <v>2.3017674202991789</v>
      </c>
      <c r="E206" s="131">
        <v>2.2622101910649208</v>
      </c>
      <c r="F206" s="131">
        <v>2.255487120812361</v>
      </c>
      <c r="G206" s="131">
        <v>2.1936824488553905</v>
      </c>
      <c r="H206" s="131">
        <v>2.1151308922348671</v>
      </c>
      <c r="I206" s="131">
        <v>2.1378557699771688</v>
      </c>
      <c r="J206" s="131">
        <v>2.0604886431331377</v>
      </c>
      <c r="K206" s="131">
        <v>1.9946373505859856</v>
      </c>
      <c r="L206" s="131">
        <v>1.9603615093822719</v>
      </c>
      <c r="M206" s="131">
        <v>1.9215057847620167</v>
      </c>
      <c r="N206" s="131">
        <v>1.8694960628151094</v>
      </c>
      <c r="O206" s="131">
        <v>1.7947444068681098</v>
      </c>
      <c r="P206" s="131">
        <v>1.7172977298047496</v>
      </c>
      <c r="Q206" s="131">
        <v>1.7052303568396445</v>
      </c>
    </row>
    <row r="207" spans="1:17" x14ac:dyDescent="0.25">
      <c r="A207" s="90" t="s">
        <v>180</v>
      </c>
      <c r="B207" s="132">
        <v>2.4277265444875762</v>
      </c>
      <c r="C207" s="132">
        <v>2.4009258344394717</v>
      </c>
      <c r="D207" s="132">
        <v>2.3687164001095491</v>
      </c>
      <c r="E207" s="132">
        <v>2.3275030537785404</v>
      </c>
      <c r="F207" s="132">
        <v>2.3208693244019822</v>
      </c>
      <c r="G207" s="132">
        <v>2.2572563889087078</v>
      </c>
      <c r="H207" s="132">
        <v>2.1763855824035661</v>
      </c>
      <c r="I207" s="132">
        <v>2.1993274611045917</v>
      </c>
      <c r="J207" s="132">
        <v>2.1199817140739312</v>
      </c>
      <c r="K207" s="132">
        <v>2.0526485487646888</v>
      </c>
      <c r="L207" s="132">
        <v>2.0172387984860509</v>
      </c>
      <c r="M207" s="132">
        <v>1.9772207642811801</v>
      </c>
      <c r="N207" s="132">
        <v>1.9237844220994511</v>
      </c>
      <c r="O207" s="132">
        <v>1.8463168308027964</v>
      </c>
      <c r="P207" s="132">
        <v>1.7673000366338312</v>
      </c>
      <c r="Q207" s="132">
        <v>1.7545628028702871</v>
      </c>
    </row>
    <row r="208" spans="1:17" x14ac:dyDescent="0.25">
      <c r="A208" s="90" t="s">
        <v>181</v>
      </c>
      <c r="B208" s="132">
        <v>4.7405695530711158</v>
      </c>
      <c r="C208" s="132">
        <v>4.6884188286129884</v>
      </c>
      <c r="D208" s="132">
        <v>4.6266364362054473</v>
      </c>
      <c r="E208" s="132">
        <v>4.5475931399045999</v>
      </c>
      <c r="F208" s="132">
        <v>4.5338157016622862</v>
      </c>
      <c r="G208" s="132">
        <v>4.409595891410806</v>
      </c>
      <c r="H208" s="132">
        <v>4.2517363541507791</v>
      </c>
      <c r="I208" s="132">
        <v>4.2978253307408938</v>
      </c>
      <c r="J208" s="132">
        <v>4.1420630009486832</v>
      </c>
      <c r="K208" s="132">
        <v>4.0092980829029994</v>
      </c>
      <c r="L208" s="132">
        <v>3.9405292300750197</v>
      </c>
      <c r="M208" s="132">
        <v>3.8624575850352976</v>
      </c>
      <c r="N208" s="132">
        <v>3.7578363869635285</v>
      </c>
      <c r="O208" s="132">
        <v>3.6080844928902036</v>
      </c>
      <c r="P208" s="132">
        <v>3.4517818245435778</v>
      </c>
      <c r="Q208" s="132">
        <v>3.4278212569630053</v>
      </c>
    </row>
    <row r="209" spans="1:17" x14ac:dyDescent="0.25">
      <c r="A209" s="90" t="s">
        <v>182</v>
      </c>
      <c r="B209" s="132">
        <v>1.8841866991335712</v>
      </c>
      <c r="C209" s="132">
        <v>1.8633997620486082</v>
      </c>
      <c r="D209" s="132">
        <v>1.8384833666564633</v>
      </c>
      <c r="E209" s="132">
        <v>1.8066025032778354</v>
      </c>
      <c r="F209" s="132">
        <v>1.8013934568628023</v>
      </c>
      <c r="G209" s="132">
        <v>1.7520224123532275</v>
      </c>
      <c r="H209" s="132">
        <v>1.6892616944983279</v>
      </c>
      <c r="I209" s="132">
        <v>1.7071619927283248</v>
      </c>
      <c r="J209" s="132">
        <v>1.6455201824858507</v>
      </c>
      <c r="K209" s="132">
        <v>1.5931677311468309</v>
      </c>
      <c r="L209" s="132">
        <v>1.5657133656727968</v>
      </c>
      <c r="M209" s="132">
        <v>1.5346601009252385</v>
      </c>
      <c r="N209" s="132">
        <v>1.4931671706859606</v>
      </c>
      <c r="O209" s="132">
        <v>1.433155160487247</v>
      </c>
      <c r="P209" s="132">
        <v>1.3716817623750643</v>
      </c>
      <c r="Q209" s="132">
        <v>1.3618631907881891</v>
      </c>
    </row>
    <row r="210" spans="1:17" x14ac:dyDescent="0.25">
      <c r="A210" s="92" t="s">
        <v>183</v>
      </c>
      <c r="B210" s="133">
        <v>2.1356585342074301</v>
      </c>
      <c r="C210" s="133">
        <v>2.1120294191364737</v>
      </c>
      <c r="D210" s="133">
        <v>2.0833738550947438</v>
      </c>
      <c r="E210" s="133">
        <v>2.0467049760181455</v>
      </c>
      <c r="F210" s="133">
        <v>2.0411071594986692</v>
      </c>
      <c r="G210" s="133">
        <v>1.985148399009304</v>
      </c>
      <c r="H210" s="133">
        <v>1.9139908459582433</v>
      </c>
      <c r="I210" s="133">
        <v>1.933800054889067</v>
      </c>
      <c r="J210" s="133">
        <v>1.8642383401151781</v>
      </c>
      <c r="K210" s="133">
        <v>1.8053766211216289</v>
      </c>
      <c r="L210" s="133">
        <v>1.7741185899099674</v>
      </c>
      <c r="M210" s="133">
        <v>1.7388945183679019</v>
      </c>
      <c r="N210" s="133">
        <v>1.6919668646540549</v>
      </c>
      <c r="O210" s="133">
        <v>1.6233809807303339</v>
      </c>
      <c r="P210" s="133">
        <v>1.5544500572149702</v>
      </c>
      <c r="Q210" s="133">
        <v>1.5429821476599488</v>
      </c>
    </row>
    <row r="211" spans="1:17" x14ac:dyDescent="0.25">
      <c r="A211" s="120" t="s">
        <v>215</v>
      </c>
      <c r="B211" s="135">
        <v>213.93291359635543</v>
      </c>
      <c r="C211" s="135">
        <v>208.92596795412157</v>
      </c>
      <c r="D211" s="135">
        <v>203.88298845288128</v>
      </c>
      <c r="E211" s="135">
        <v>204.40754644571754</v>
      </c>
      <c r="F211" s="135">
        <v>200.68519323476633</v>
      </c>
      <c r="G211" s="135">
        <v>197.18023377900028</v>
      </c>
      <c r="H211" s="135">
        <v>187.69003797448505</v>
      </c>
      <c r="I211" s="135">
        <v>189.70267779142765</v>
      </c>
      <c r="J211" s="135">
        <v>185.63411918259584</v>
      </c>
      <c r="K211" s="135">
        <v>178.66412725217197</v>
      </c>
      <c r="L211" s="135">
        <v>177.38147150176346</v>
      </c>
      <c r="M211" s="135">
        <v>170.70532853455239</v>
      </c>
      <c r="N211" s="135">
        <v>167.07025292834234</v>
      </c>
      <c r="O211" s="135">
        <v>161.03152955698226</v>
      </c>
      <c r="P211" s="135">
        <v>154.61658120868549</v>
      </c>
      <c r="Q211" s="135">
        <v>152.10978635355318</v>
      </c>
    </row>
    <row r="212" spans="1:17" x14ac:dyDescent="0.25">
      <c r="A212" s="120" t="s">
        <v>218</v>
      </c>
      <c r="B212" s="135">
        <v>19.929879065582718</v>
      </c>
      <c r="C212" s="135">
        <v>19.630824038530683</v>
      </c>
      <c r="D212" s="135">
        <v>20.118044321753988</v>
      </c>
      <c r="E212" s="135">
        <v>18.013166175048351</v>
      </c>
      <c r="F212" s="135">
        <v>18.949172510118618</v>
      </c>
      <c r="G212" s="135">
        <v>17.63129819264779</v>
      </c>
      <c r="H212" s="135">
        <v>18.909652432721533</v>
      </c>
      <c r="I212" s="135">
        <v>19.10166148250801</v>
      </c>
      <c r="J212" s="135">
        <v>17.663534750947846</v>
      </c>
      <c r="K212" s="135">
        <v>18.078424090205232</v>
      </c>
      <c r="L212" s="135">
        <v>16.796292604104728</v>
      </c>
      <c r="M212" s="135">
        <v>17.519184040548424</v>
      </c>
      <c r="N212" s="135">
        <v>16.70732645734536</v>
      </c>
      <c r="O212" s="135">
        <v>15.647844288217188</v>
      </c>
      <c r="P212" s="135">
        <v>15.611450063468844</v>
      </c>
      <c r="Q212" s="135">
        <v>16.097625083528449</v>
      </c>
    </row>
    <row r="213" spans="1:17" x14ac:dyDescent="0.25">
      <c r="A213" s="120" t="s">
        <v>219</v>
      </c>
      <c r="B213" s="135">
        <v>22.153348155481627</v>
      </c>
      <c r="C213" s="135">
        <v>21.770139077843975</v>
      </c>
      <c r="D213" s="135">
        <v>21.496685248281846</v>
      </c>
      <c r="E213" s="135">
        <v>20.736609679897601</v>
      </c>
      <c r="F213" s="135">
        <v>20.539399088869509</v>
      </c>
      <c r="G213" s="135">
        <v>19.689953500252244</v>
      </c>
      <c r="H213" s="135">
        <v>18.867149913045388</v>
      </c>
      <c r="I213" s="135">
        <v>19.192234266153541</v>
      </c>
      <c r="J213" s="135">
        <v>18.921427614161917</v>
      </c>
      <c r="K213" s="135">
        <v>18.40538142597558</v>
      </c>
      <c r="L213" s="135">
        <v>17.905414969610113</v>
      </c>
      <c r="M213" s="135">
        <v>17.46955077608353</v>
      </c>
      <c r="N213" s="135">
        <v>17.196451234647757</v>
      </c>
      <c r="O213" s="135">
        <v>16.070176916526865</v>
      </c>
      <c r="P213" s="135">
        <v>15.624177885395939</v>
      </c>
      <c r="Q213" s="135">
        <v>15.591828236336271</v>
      </c>
    </row>
    <row r="214" spans="1:17" x14ac:dyDescent="0.25">
      <c r="A214" s="125" t="s">
        <v>222</v>
      </c>
      <c r="B214" s="136">
        <v>17.783584396981503</v>
      </c>
      <c r="C214" s="136">
        <v>17.516735295919691</v>
      </c>
      <c r="D214" s="136">
        <v>17.951485702488174</v>
      </c>
      <c r="E214" s="136">
        <v>16.073286740812375</v>
      </c>
      <c r="F214" s="136">
        <v>16.908492393644302</v>
      </c>
      <c r="G214" s="136">
        <v>15.732543002670342</v>
      </c>
      <c r="H214" s="136">
        <v>16.873228324582293</v>
      </c>
      <c r="I214" s="136">
        <v>17.044559476699462</v>
      </c>
      <c r="J214" s="136">
        <v>15.761307931614995</v>
      </c>
      <c r="K214" s="136">
        <v>16.131516880490825</v>
      </c>
      <c r="L214" s="136">
        <v>14.987461092893456</v>
      </c>
      <c r="M214" s="136">
        <v>15.632502682335513</v>
      </c>
      <c r="N214" s="136">
        <v>14.908075915785091</v>
      </c>
      <c r="O214" s="136">
        <v>13.962691826409181</v>
      </c>
      <c r="P214" s="136">
        <v>13.930216979710663</v>
      </c>
      <c r="Q214" s="136">
        <v>14.364034689917696</v>
      </c>
    </row>
    <row r="217" spans="1:17" x14ac:dyDescent="0.25">
      <c r="A217" s="139" t="s">
        <v>82</v>
      </c>
    </row>
    <row r="218" spans="1:17" x14ac:dyDescent="0.25">
      <c r="A218" s="81" t="str">
        <f>A191</f>
        <v>Cement: Clinker production (kilns)</v>
      </c>
      <c r="B218" s="138">
        <f>(B191+B190)*0.041868</f>
        <v>3.3812779941727573</v>
      </c>
      <c r="C218" s="138">
        <f t="shared" ref="C218:P218" si="46">(C191+C190)*0.041868</f>
        <v>3.3186997028238578</v>
      </c>
      <c r="D218" s="138">
        <f t="shared" si="46"/>
        <v>3.2987308791176608</v>
      </c>
      <c r="E218" s="138">
        <f t="shared" si="46"/>
        <v>3.1857730741368737</v>
      </c>
      <c r="F218" s="138">
        <f t="shared" si="46"/>
        <v>3.1884173812422683</v>
      </c>
      <c r="G218" s="138">
        <f t="shared" si="46"/>
        <v>3.0693216729911161</v>
      </c>
      <c r="H218" s="138">
        <f t="shared" si="46"/>
        <v>2.9604794283278695</v>
      </c>
      <c r="I218" s="138">
        <f t="shared" si="46"/>
        <v>2.9556834182784177</v>
      </c>
      <c r="J218" s="138">
        <f t="shared" si="46"/>
        <v>2.8843407919714901</v>
      </c>
      <c r="K218" s="138">
        <f t="shared" si="46"/>
        <v>2.8183413379043509</v>
      </c>
      <c r="L218" s="138">
        <f t="shared" si="46"/>
        <v>2.8125614512470576</v>
      </c>
      <c r="M218" s="138">
        <f t="shared" si="46"/>
        <v>2.802092452146832</v>
      </c>
      <c r="N218" s="138">
        <f t="shared" si="46"/>
        <v>2.7676767372597122</v>
      </c>
      <c r="O218" s="138">
        <f t="shared" si="46"/>
        <v>2.7223353953240439</v>
      </c>
      <c r="P218" s="138">
        <f t="shared" si="46"/>
        <v>2.6124636321043226</v>
      </c>
      <c r="Q218" s="138">
        <f>(Q191+Q190)*0.041868</f>
        <v>2.5737621990353143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  <pageSetUpPr fitToPage="1"/>
  </sheetPr>
  <dimension ref="A1:Q218"/>
  <sheetViews>
    <sheetView showGridLines="0" zoomScaleNormal="100" workbookViewId="0">
      <pane xSplit="1" ySplit="4" topLeftCell="J5" activePane="bottomRight" state="frozen"/>
      <selection activeCell="B2" sqref="B2"/>
      <selection pane="topRight" activeCell="B2" sqref="B2"/>
      <selection pane="bottomLeft" activeCell="B2" sqref="B2"/>
      <selection pane="bottomRight" activeCell="M44" sqref="M44"/>
    </sheetView>
  </sheetViews>
  <sheetFormatPr defaultColWidth="9.140625" defaultRowHeight="11.25" x14ac:dyDescent="0.25"/>
  <cols>
    <col min="1" max="1" width="50.7109375" style="81" customWidth="1"/>
    <col min="2" max="17" width="9.7109375" style="138" customWidth="1"/>
    <col min="18" max="16384" width="9.140625" style="81"/>
  </cols>
  <sheetData>
    <row r="1" spans="1:17" x14ac:dyDescent="0.25">
      <c r="A1" s="81" t="s">
        <v>226</v>
      </c>
    </row>
    <row r="2" spans="1:17" x14ac:dyDescent="0.25">
      <c r="A2" s="81" t="s">
        <v>225</v>
      </c>
    </row>
    <row r="3" spans="1:17" x14ac:dyDescent="0.25">
      <c r="A3" s="139" t="s">
        <v>227</v>
      </c>
    </row>
    <row r="4" spans="1:17" ht="12.75" x14ac:dyDescent="0.25">
      <c r="A4" s="79" t="s">
        <v>177</v>
      </c>
      <c r="B4" s="80">
        <v>2000</v>
      </c>
      <c r="C4" s="80">
        <v>2001</v>
      </c>
      <c r="D4" s="80">
        <v>2002</v>
      </c>
      <c r="E4" s="80">
        <v>2003</v>
      </c>
      <c r="F4" s="80">
        <v>2004</v>
      </c>
      <c r="G4" s="80">
        <v>2005</v>
      </c>
      <c r="H4" s="80">
        <v>2006</v>
      </c>
      <c r="I4" s="80">
        <v>2007</v>
      </c>
      <c r="J4" s="80">
        <v>2008</v>
      </c>
      <c r="K4" s="80">
        <v>2009</v>
      </c>
      <c r="L4" s="80">
        <v>2010</v>
      </c>
      <c r="M4" s="80">
        <v>2011</v>
      </c>
      <c r="N4" s="80">
        <v>2012</v>
      </c>
      <c r="O4" s="80">
        <v>2013</v>
      </c>
      <c r="P4" s="80">
        <v>2014</v>
      </c>
      <c r="Q4" s="80">
        <v>2015</v>
      </c>
    </row>
    <row r="5" spans="1:17" x14ac:dyDescent="0.25">
      <c r="A5" s="82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</row>
    <row r="6" spans="1:17" ht="12.75" x14ac:dyDescent="0.25">
      <c r="A6" s="84" t="s">
        <v>178</v>
      </c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</row>
    <row r="7" spans="1:17" x14ac:dyDescent="0.25">
      <c r="A7" s="82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</row>
    <row r="8" spans="1:17" ht="12.75" x14ac:dyDescent="0.25">
      <c r="A8" s="86" t="s">
        <v>68</v>
      </c>
      <c r="B8" s="87">
        <v>1158.9825718593033</v>
      </c>
      <c r="C8" s="87">
        <v>1130.1127855699856</v>
      </c>
      <c r="D8" s="87">
        <v>1109.4271973009452</v>
      </c>
      <c r="E8" s="87">
        <v>953.32064247565972</v>
      </c>
      <c r="F8" s="87">
        <v>930.01315508714436</v>
      </c>
      <c r="G8" s="87">
        <v>880.9370316487807</v>
      </c>
      <c r="H8" s="87">
        <v>851.27314358120111</v>
      </c>
      <c r="I8" s="87">
        <v>915.67744363671397</v>
      </c>
      <c r="J8" s="87">
        <v>850.03413731302567</v>
      </c>
      <c r="K8" s="87">
        <v>686.16658173592987</v>
      </c>
      <c r="L8" s="87">
        <v>668.33273430487975</v>
      </c>
      <c r="M8" s="87">
        <v>583.54978172876383</v>
      </c>
      <c r="N8" s="87">
        <v>403.67728014418168</v>
      </c>
      <c r="O8" s="87">
        <v>370.20099412574854</v>
      </c>
      <c r="P8" s="87">
        <v>379.63955670348298</v>
      </c>
      <c r="Q8" s="87">
        <v>359.9617109988032</v>
      </c>
    </row>
    <row r="9" spans="1:17" x14ac:dyDescent="0.25">
      <c r="A9" s="88" t="s">
        <v>179</v>
      </c>
      <c r="B9" s="89">
        <v>4.6811196675142162</v>
      </c>
      <c r="C9" s="89">
        <v>4.564514873208247</v>
      </c>
      <c r="D9" s="89">
        <v>4.4809659774513726</v>
      </c>
      <c r="E9" s="89">
        <v>3.8504530760811519</v>
      </c>
      <c r="F9" s="89">
        <v>3.7563143545301569</v>
      </c>
      <c r="G9" s="89">
        <v>3.5580963552170766</v>
      </c>
      <c r="H9" s="89">
        <v>3.4382841913246378</v>
      </c>
      <c r="I9" s="89">
        <v>3.6984125513039343</v>
      </c>
      <c r="J9" s="89">
        <v>3.4332798567030869</v>
      </c>
      <c r="K9" s="89">
        <v>2.7714203465563343</v>
      </c>
      <c r="L9" s="89">
        <v>2.6993896051250723</v>
      </c>
      <c r="M9" s="89">
        <v>2.3569520599795175</v>
      </c>
      <c r="N9" s="89">
        <v>1.6304487239873471</v>
      </c>
      <c r="O9" s="89">
        <v>1.4952383207585724</v>
      </c>
      <c r="P9" s="89">
        <v>1.5333605859146526</v>
      </c>
      <c r="Q9" s="89">
        <v>1.4538819528626374</v>
      </c>
    </row>
    <row r="10" spans="1:17" x14ac:dyDescent="0.25">
      <c r="A10" s="90" t="s">
        <v>180</v>
      </c>
      <c r="B10" s="91">
        <v>1.8724478670056866</v>
      </c>
      <c r="C10" s="91">
        <v>1.8258059492832988</v>
      </c>
      <c r="D10" s="91">
        <v>1.7923863909805493</v>
      </c>
      <c r="E10" s="91">
        <v>1.5401812304324609</v>
      </c>
      <c r="F10" s="91">
        <v>1.502525741812063</v>
      </c>
      <c r="G10" s="91">
        <v>1.4232385420868308</v>
      </c>
      <c r="H10" s="91">
        <v>1.3753136765298553</v>
      </c>
      <c r="I10" s="91">
        <v>1.4793650205215738</v>
      </c>
      <c r="J10" s="91">
        <v>1.373311942681235</v>
      </c>
      <c r="K10" s="91">
        <v>1.1085681386225339</v>
      </c>
      <c r="L10" s="91">
        <v>1.0797558420500291</v>
      </c>
      <c r="M10" s="91">
        <v>0.94278082399180718</v>
      </c>
      <c r="N10" s="91">
        <v>0.65217948959493888</v>
      </c>
      <c r="O10" s="91">
        <v>0.59809532830342904</v>
      </c>
      <c r="P10" s="91">
        <v>0.61334423436586116</v>
      </c>
      <c r="Q10" s="91">
        <v>0.58155278114505504</v>
      </c>
    </row>
    <row r="11" spans="1:17" x14ac:dyDescent="0.25">
      <c r="A11" s="90" t="s">
        <v>181</v>
      </c>
      <c r="B11" s="91">
        <v>7.9579034347741677</v>
      </c>
      <c r="C11" s="91">
        <v>7.75967528445402</v>
      </c>
      <c r="D11" s="91">
        <v>7.6176421616673347</v>
      </c>
      <c r="E11" s="91">
        <v>6.5457702293379585</v>
      </c>
      <c r="F11" s="91">
        <v>6.3857344027012672</v>
      </c>
      <c r="G11" s="91">
        <v>6.048763803869031</v>
      </c>
      <c r="H11" s="91">
        <v>5.8450831252518851</v>
      </c>
      <c r="I11" s="91">
        <v>6.2873013372166886</v>
      </c>
      <c r="J11" s="91">
        <v>5.8365757563952485</v>
      </c>
      <c r="K11" s="91">
        <v>4.711414589145769</v>
      </c>
      <c r="L11" s="91">
        <v>4.5889623287126238</v>
      </c>
      <c r="M11" s="91">
        <v>4.0068185019651805</v>
      </c>
      <c r="N11" s="91">
        <v>2.7717628307784903</v>
      </c>
      <c r="O11" s="91">
        <v>2.5419051452895736</v>
      </c>
      <c r="P11" s="91">
        <v>2.6067129960549096</v>
      </c>
      <c r="Q11" s="91">
        <v>2.4715993198664838</v>
      </c>
    </row>
    <row r="12" spans="1:17" x14ac:dyDescent="0.25">
      <c r="A12" s="90" t="s">
        <v>182</v>
      </c>
      <c r="B12" s="91">
        <v>0.93622393350284328</v>
      </c>
      <c r="C12" s="91">
        <v>0.91290297464164938</v>
      </c>
      <c r="D12" s="91">
        <v>0.89619319549027465</v>
      </c>
      <c r="E12" s="91">
        <v>0.77009061521623046</v>
      </c>
      <c r="F12" s="91">
        <v>0.7512628709060315</v>
      </c>
      <c r="G12" s="91">
        <v>0.71161927104341538</v>
      </c>
      <c r="H12" s="91">
        <v>0.68765683826492763</v>
      </c>
      <c r="I12" s="91">
        <v>0.73968251026078691</v>
      </c>
      <c r="J12" s="91">
        <v>0.68665597134061751</v>
      </c>
      <c r="K12" s="91">
        <v>0.55428406931126695</v>
      </c>
      <c r="L12" s="91">
        <v>0.53987792102501453</v>
      </c>
      <c r="M12" s="91">
        <v>0.47139041199590359</v>
      </c>
      <c r="N12" s="91">
        <v>0.32608974479746944</v>
      </c>
      <c r="O12" s="91">
        <v>0.29904766415171452</v>
      </c>
      <c r="P12" s="91">
        <v>0.30667211718293058</v>
      </c>
      <c r="Q12" s="91">
        <v>0.29077639057252752</v>
      </c>
    </row>
    <row r="13" spans="1:17" x14ac:dyDescent="0.25">
      <c r="A13" s="92" t="s">
        <v>183</v>
      </c>
      <c r="B13" s="93">
        <v>2.8086718005085296</v>
      </c>
      <c r="C13" s="93">
        <v>2.738708923924948</v>
      </c>
      <c r="D13" s="93">
        <v>2.6885795864708237</v>
      </c>
      <c r="E13" s="93">
        <v>2.3102718456486913</v>
      </c>
      <c r="F13" s="93">
        <v>2.2537886127180942</v>
      </c>
      <c r="G13" s="93">
        <v>2.134857813130246</v>
      </c>
      <c r="H13" s="93">
        <v>2.0629705147947828</v>
      </c>
      <c r="I13" s="93">
        <v>2.2190475307823605</v>
      </c>
      <c r="J13" s="93">
        <v>2.0599679140218523</v>
      </c>
      <c r="K13" s="93">
        <v>1.6628522079338004</v>
      </c>
      <c r="L13" s="93">
        <v>1.6196337630750435</v>
      </c>
      <c r="M13" s="93">
        <v>1.4141712359877106</v>
      </c>
      <c r="N13" s="93">
        <v>0.9782692343924082</v>
      </c>
      <c r="O13" s="93">
        <v>0.89714299245514351</v>
      </c>
      <c r="P13" s="93">
        <v>0.92001635154879158</v>
      </c>
      <c r="Q13" s="93">
        <v>0.87232917171758251</v>
      </c>
    </row>
    <row r="14" spans="1:17" x14ac:dyDescent="0.25">
      <c r="A14" s="94" t="s">
        <v>184</v>
      </c>
      <c r="B14" s="95">
        <v>0.56173436010170597</v>
      </c>
      <c r="C14" s="95">
        <v>0.54774178478498969</v>
      </c>
      <c r="D14" s="95">
        <v>0.53771591729416468</v>
      </c>
      <c r="E14" s="95">
        <v>0.4620543691297383</v>
      </c>
      <c r="F14" s="95">
        <v>0.45075772254361879</v>
      </c>
      <c r="G14" s="95">
        <v>0.42697156262604924</v>
      </c>
      <c r="H14" s="95">
        <v>0.4125941029589566</v>
      </c>
      <c r="I14" s="95">
        <v>0.44380950615647213</v>
      </c>
      <c r="J14" s="95">
        <v>0.41199358280437048</v>
      </c>
      <c r="K14" s="95">
        <v>0.33257044158676019</v>
      </c>
      <c r="L14" s="95">
        <v>0.3239267526150087</v>
      </c>
      <c r="M14" s="95">
        <v>0.28283424719754213</v>
      </c>
      <c r="N14" s="95">
        <v>0.19565384687848164</v>
      </c>
      <c r="O14" s="95">
        <v>0.17942859849102868</v>
      </c>
      <c r="P14" s="95">
        <v>0.18400327030975833</v>
      </c>
      <c r="Q14" s="95">
        <v>0.17446583434351653</v>
      </c>
    </row>
    <row r="15" spans="1:17" x14ac:dyDescent="0.25">
      <c r="A15" s="94" t="s">
        <v>185</v>
      </c>
      <c r="B15" s="95">
        <v>0.84260154015255884</v>
      </c>
      <c r="C15" s="95">
        <v>0.82161267717748432</v>
      </c>
      <c r="D15" s="95">
        <v>0.80657387594124708</v>
      </c>
      <c r="E15" s="95">
        <v>0.69308155369460733</v>
      </c>
      <c r="F15" s="95">
        <v>0.67613658381542829</v>
      </c>
      <c r="G15" s="95">
        <v>0.64045734393907383</v>
      </c>
      <c r="H15" s="95">
        <v>0.61889115443843479</v>
      </c>
      <c r="I15" s="95">
        <v>0.66571425923470806</v>
      </c>
      <c r="J15" s="95">
        <v>0.61799037420655567</v>
      </c>
      <c r="K15" s="95">
        <v>0.49885566238014012</v>
      </c>
      <c r="L15" s="95">
        <v>0.48589012892251304</v>
      </c>
      <c r="M15" s="95">
        <v>0.42425137079631314</v>
      </c>
      <c r="N15" s="95">
        <v>0.29348077031772246</v>
      </c>
      <c r="O15" s="95">
        <v>0.26914289773654304</v>
      </c>
      <c r="P15" s="95">
        <v>0.27600490546463746</v>
      </c>
      <c r="Q15" s="95">
        <v>0.26169875151527472</v>
      </c>
    </row>
    <row r="16" spans="1:17" x14ac:dyDescent="0.25">
      <c r="A16" s="94" t="s">
        <v>186</v>
      </c>
      <c r="B16" s="95">
        <v>0</v>
      </c>
      <c r="C16" s="95">
        <v>0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95">
        <v>0</v>
      </c>
      <c r="K16" s="95">
        <v>0</v>
      </c>
      <c r="L16" s="95">
        <v>0</v>
      </c>
      <c r="M16" s="95">
        <v>0</v>
      </c>
      <c r="N16" s="95">
        <v>0</v>
      </c>
      <c r="O16" s="95">
        <v>0</v>
      </c>
      <c r="P16" s="95">
        <v>0</v>
      </c>
      <c r="Q16" s="95">
        <v>0</v>
      </c>
    </row>
    <row r="17" spans="1:17" x14ac:dyDescent="0.25">
      <c r="A17" s="94" t="s">
        <v>187</v>
      </c>
      <c r="B17" s="96">
        <v>1.4043359002542648</v>
      </c>
      <c r="C17" s="96">
        <v>1.369354461962474</v>
      </c>
      <c r="D17" s="96">
        <v>1.3442897932354119</v>
      </c>
      <c r="E17" s="96">
        <v>1.1551359228243456</v>
      </c>
      <c r="F17" s="96">
        <v>1.1268943063590471</v>
      </c>
      <c r="G17" s="96">
        <v>1.067428906565123</v>
      </c>
      <c r="H17" s="96">
        <v>1.0314852573973914</v>
      </c>
      <c r="I17" s="96">
        <v>1.1095237653911803</v>
      </c>
      <c r="J17" s="96">
        <v>1.0299839570109262</v>
      </c>
      <c r="K17" s="96">
        <v>0.8314261039669002</v>
      </c>
      <c r="L17" s="96">
        <v>0.80981688153752185</v>
      </c>
      <c r="M17" s="96">
        <v>0.70708561799385528</v>
      </c>
      <c r="N17" s="96">
        <v>0.48913461719620405</v>
      </c>
      <c r="O17" s="96">
        <v>0.44857149622757175</v>
      </c>
      <c r="P17" s="96">
        <v>0.46000817577439584</v>
      </c>
      <c r="Q17" s="96">
        <v>0.43616458585879125</v>
      </c>
    </row>
    <row r="18" spans="1:17" x14ac:dyDescent="0.25">
      <c r="A18" s="97" t="s">
        <v>188</v>
      </c>
      <c r="B18" s="98">
        <v>36.065795369542009</v>
      </c>
      <c r="C18" s="98">
        <v>35.167411019376523</v>
      </c>
      <c r="D18" s="98">
        <v>34.523706608521607</v>
      </c>
      <c r="E18" s="98">
        <v>29.66590529306195</v>
      </c>
      <c r="F18" s="98">
        <v>28.940611323038024</v>
      </c>
      <c r="G18" s="98">
        <v>27.413436136426782</v>
      </c>
      <c r="H18" s="98">
        <v>17.490340532673216</v>
      </c>
      <c r="I18" s="98">
        <v>28.494505533182547</v>
      </c>
      <c r="J18" s="98">
        <v>26.451784520171746</v>
      </c>
      <c r="K18" s="98">
        <v>16.352472528215365</v>
      </c>
      <c r="L18" s="98">
        <v>20.797510005294903</v>
      </c>
      <c r="M18" s="98">
        <v>13.159191973013929</v>
      </c>
      <c r="N18" s="98">
        <v>12.561830121101034</v>
      </c>
      <c r="O18" s="98">
        <v>11.520098424190204</v>
      </c>
      <c r="P18" s="98">
        <v>11.813812302876991</v>
      </c>
      <c r="Q18" s="98">
        <v>11.201467325713216</v>
      </c>
    </row>
    <row r="19" spans="1:17" x14ac:dyDescent="0.25">
      <c r="A19" s="97" t="s">
        <v>189</v>
      </c>
      <c r="B19" s="99">
        <v>407.77617022659581</v>
      </c>
      <c r="C19" s="99">
        <v>397.61863104166031</v>
      </c>
      <c r="D19" s="99">
        <v>390.34061826731676</v>
      </c>
      <c r="E19" s="99">
        <v>335.41612274897454</v>
      </c>
      <c r="F19" s="99">
        <v>327.21562157176857</v>
      </c>
      <c r="G19" s="99">
        <v>309.94868921992213</v>
      </c>
      <c r="H19" s="99">
        <v>299.51175344199874</v>
      </c>
      <c r="I19" s="99">
        <v>322.17174804453163</v>
      </c>
      <c r="J19" s="99">
        <v>299.07582175226435</v>
      </c>
      <c r="K19" s="99">
        <v>241.42069745611241</v>
      </c>
      <c r="L19" s="99">
        <v>235.14604054373748</v>
      </c>
      <c r="M19" s="99">
        <v>205.31602537230262</v>
      </c>
      <c r="N19" s="99">
        <v>142.02972443373909</v>
      </c>
      <c r="O19" s="99">
        <v>130.25143540898921</v>
      </c>
      <c r="P19" s="99">
        <v>133.57229716639952</v>
      </c>
      <c r="Q19" s="99">
        <v>126.64884831169294</v>
      </c>
    </row>
    <row r="20" spans="1:17" x14ac:dyDescent="0.25">
      <c r="A20" s="100" t="s">
        <v>190</v>
      </c>
      <c r="B20" s="101">
        <v>382.18108964175957</v>
      </c>
      <c r="C20" s="101">
        <v>372.66111354403824</v>
      </c>
      <c r="D20" s="101">
        <v>365.83992325481756</v>
      </c>
      <c r="E20" s="101">
        <v>314.36289963776932</v>
      </c>
      <c r="F20" s="101">
        <v>306.67712321348353</v>
      </c>
      <c r="G20" s="101">
        <v>290.49399260697407</v>
      </c>
      <c r="H20" s="101">
        <v>280.71215693494031</v>
      </c>
      <c r="I20" s="101">
        <v>301.94984089195049</v>
      </c>
      <c r="J20" s="101">
        <v>280.30358757665857</v>
      </c>
      <c r="K20" s="101">
        <v>226.26732985544345</v>
      </c>
      <c r="L20" s="101">
        <v>220.38651731417337</v>
      </c>
      <c r="M20" s="101">
        <v>192.42885687532498</v>
      </c>
      <c r="N20" s="101">
        <v>133.11487725102222</v>
      </c>
      <c r="O20" s="101">
        <v>122.07588168859617</v>
      </c>
      <c r="P20" s="101">
        <v>125.18830133855133</v>
      </c>
      <c r="Q20" s="101">
        <v>118.69941988699324</v>
      </c>
    </row>
    <row r="21" spans="1:17" x14ac:dyDescent="0.25">
      <c r="A21" s="102" t="s">
        <v>191</v>
      </c>
      <c r="B21" s="103">
        <v>0</v>
      </c>
      <c r="C21" s="103">
        <v>0</v>
      </c>
      <c r="D21" s="103">
        <v>0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03">
        <v>0</v>
      </c>
      <c r="Q21" s="103">
        <v>0</v>
      </c>
    </row>
    <row r="22" spans="1:17" x14ac:dyDescent="0.25">
      <c r="A22" s="102" t="s">
        <v>192</v>
      </c>
      <c r="B22" s="104">
        <v>0</v>
      </c>
      <c r="C22" s="104">
        <v>0</v>
      </c>
      <c r="D22" s="104">
        <v>0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</row>
    <row r="23" spans="1:17" x14ac:dyDescent="0.25">
      <c r="A23" s="102" t="s">
        <v>184</v>
      </c>
      <c r="B23" s="104">
        <v>0</v>
      </c>
      <c r="C23" s="104">
        <v>0</v>
      </c>
      <c r="D23" s="104">
        <v>0</v>
      </c>
      <c r="E23" s="104">
        <v>0</v>
      </c>
      <c r="F23" s="104">
        <v>0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N23" s="104">
        <v>0</v>
      </c>
      <c r="O23" s="104">
        <v>0</v>
      </c>
      <c r="P23" s="104">
        <v>0</v>
      </c>
      <c r="Q23" s="104">
        <v>0</v>
      </c>
    </row>
    <row r="24" spans="1:17" x14ac:dyDescent="0.25">
      <c r="A24" s="102" t="s">
        <v>193</v>
      </c>
      <c r="B24" s="104">
        <v>0</v>
      </c>
      <c r="C24" s="104">
        <v>0</v>
      </c>
      <c r="D24" s="104">
        <v>0</v>
      </c>
      <c r="E24" s="104">
        <v>0</v>
      </c>
      <c r="F24" s="104">
        <v>0</v>
      </c>
      <c r="G24" s="104">
        <v>0</v>
      </c>
      <c r="H24" s="104">
        <v>0</v>
      </c>
      <c r="I24" s="104">
        <v>0</v>
      </c>
      <c r="J24" s="104">
        <v>0</v>
      </c>
      <c r="K24" s="104">
        <v>0</v>
      </c>
      <c r="L24" s="104">
        <v>0</v>
      </c>
      <c r="M24" s="104">
        <v>0</v>
      </c>
      <c r="N24" s="104">
        <v>0</v>
      </c>
      <c r="O24" s="104">
        <v>0</v>
      </c>
      <c r="P24" s="104">
        <v>0</v>
      </c>
      <c r="Q24" s="104">
        <v>0</v>
      </c>
    </row>
    <row r="25" spans="1:17" x14ac:dyDescent="0.25">
      <c r="A25" s="102" t="s">
        <v>194</v>
      </c>
      <c r="B25" s="104">
        <v>382.18108964175957</v>
      </c>
      <c r="C25" s="104">
        <v>372.66111354403824</v>
      </c>
      <c r="D25" s="104">
        <v>365.83992325481756</v>
      </c>
      <c r="E25" s="104">
        <v>314.36289963776932</v>
      </c>
      <c r="F25" s="104">
        <v>306.67712321348353</v>
      </c>
      <c r="G25" s="104">
        <v>290.49399260697407</v>
      </c>
      <c r="H25" s="104">
        <v>280.71215693494031</v>
      </c>
      <c r="I25" s="104">
        <v>301.94984089195049</v>
      </c>
      <c r="J25" s="104">
        <v>280.30358757665857</v>
      </c>
      <c r="K25" s="104">
        <v>226.26732985544345</v>
      </c>
      <c r="L25" s="104">
        <v>220.38651731417337</v>
      </c>
      <c r="M25" s="104">
        <v>192.42885687532498</v>
      </c>
      <c r="N25" s="104">
        <v>133.11487725102222</v>
      </c>
      <c r="O25" s="104">
        <v>122.07588168859617</v>
      </c>
      <c r="P25" s="104">
        <v>125.18830133855133</v>
      </c>
      <c r="Q25" s="104">
        <v>118.69941988699324</v>
      </c>
    </row>
    <row r="26" spans="1:17" x14ac:dyDescent="0.25">
      <c r="A26" s="102" t="s">
        <v>185</v>
      </c>
      <c r="B26" s="104">
        <v>0</v>
      </c>
      <c r="C26" s="104">
        <v>0</v>
      </c>
      <c r="D26" s="104">
        <v>0</v>
      </c>
      <c r="E26" s="104">
        <v>0</v>
      </c>
      <c r="F26" s="104">
        <v>0</v>
      </c>
      <c r="G26" s="104">
        <v>0</v>
      </c>
      <c r="H26" s="104">
        <v>0</v>
      </c>
      <c r="I26" s="104">
        <v>0</v>
      </c>
      <c r="J26" s="104">
        <v>0</v>
      </c>
      <c r="K26" s="104">
        <v>0</v>
      </c>
      <c r="L26" s="104">
        <v>0</v>
      </c>
      <c r="M26" s="104">
        <v>0</v>
      </c>
      <c r="N26" s="104">
        <v>0</v>
      </c>
      <c r="O26" s="104">
        <v>0</v>
      </c>
      <c r="P26" s="104">
        <v>0</v>
      </c>
      <c r="Q26" s="104">
        <v>0</v>
      </c>
    </row>
    <row r="27" spans="1:17" x14ac:dyDescent="0.25">
      <c r="A27" s="102" t="s">
        <v>195</v>
      </c>
      <c r="B27" s="104">
        <v>0</v>
      </c>
      <c r="C27" s="104">
        <v>0</v>
      </c>
      <c r="D27" s="104">
        <v>0</v>
      </c>
      <c r="E27" s="104">
        <v>0</v>
      </c>
      <c r="F27" s="104">
        <v>0</v>
      </c>
      <c r="G27" s="104">
        <v>0</v>
      </c>
      <c r="H27" s="104">
        <v>0</v>
      </c>
      <c r="I27" s="104">
        <v>0</v>
      </c>
      <c r="J27" s="104">
        <v>0</v>
      </c>
      <c r="K27" s="104">
        <v>0</v>
      </c>
      <c r="L27" s="104">
        <v>0</v>
      </c>
      <c r="M27" s="104">
        <v>0</v>
      </c>
      <c r="N27" s="104">
        <v>0</v>
      </c>
      <c r="O27" s="104">
        <v>0</v>
      </c>
      <c r="P27" s="104">
        <v>0</v>
      </c>
      <c r="Q27" s="104">
        <v>0</v>
      </c>
    </row>
    <row r="28" spans="1:17" x14ac:dyDescent="0.25">
      <c r="A28" s="100" t="s">
        <v>196</v>
      </c>
      <c r="B28" s="105">
        <v>25.595080584836261</v>
      </c>
      <c r="C28" s="105">
        <v>24.957517497622042</v>
      </c>
      <c r="D28" s="105">
        <v>24.5006950124992</v>
      </c>
      <c r="E28" s="105">
        <v>21.053223111205252</v>
      </c>
      <c r="F28" s="105">
        <v>20.538498358285047</v>
      </c>
      <c r="G28" s="105">
        <v>19.454696612948037</v>
      </c>
      <c r="H28" s="105">
        <v>18.799596507058407</v>
      </c>
      <c r="I28" s="105">
        <v>20.22190715258116</v>
      </c>
      <c r="J28" s="105">
        <v>18.77223417560575</v>
      </c>
      <c r="K28" s="105">
        <v>15.153367600668968</v>
      </c>
      <c r="L28" s="105">
        <v>14.759523229564122</v>
      </c>
      <c r="M28" s="105">
        <v>12.887168496977624</v>
      </c>
      <c r="N28" s="105">
        <v>8.9148471827168603</v>
      </c>
      <c r="O28" s="105">
        <v>8.1755537203930455</v>
      </c>
      <c r="P28" s="105">
        <v>8.383995827848187</v>
      </c>
      <c r="Q28" s="105">
        <v>7.9494284246996996</v>
      </c>
    </row>
    <row r="29" spans="1:17" x14ac:dyDescent="0.25">
      <c r="A29" s="106" t="s">
        <v>191</v>
      </c>
      <c r="B29" s="107">
        <v>16.791291502049273</v>
      </c>
      <c r="C29" s="107">
        <v>13.654301601954467</v>
      </c>
      <c r="D29" s="107">
        <v>14.080684192985517</v>
      </c>
      <c r="E29" s="107">
        <v>12.702605278573973</v>
      </c>
      <c r="F29" s="107">
        <v>14.047081762711043</v>
      </c>
      <c r="G29" s="107">
        <v>0.48815690833874908</v>
      </c>
      <c r="H29" s="107">
        <v>4.4362241186482052</v>
      </c>
      <c r="I29" s="107">
        <v>17.529306827265195</v>
      </c>
      <c r="J29" s="107">
        <v>13.027915129448219</v>
      </c>
      <c r="K29" s="107">
        <v>4.4706526868244998</v>
      </c>
      <c r="L29" s="107">
        <v>12.271546875326386</v>
      </c>
      <c r="M29" s="107">
        <v>3.6090906706495964</v>
      </c>
      <c r="N29" s="107">
        <v>1.8164380811417784</v>
      </c>
      <c r="O29" s="107">
        <v>0</v>
      </c>
      <c r="P29" s="107">
        <v>4.0823686437344389</v>
      </c>
      <c r="Q29" s="107">
        <v>4.0842006597345311</v>
      </c>
    </row>
    <row r="30" spans="1:17" x14ac:dyDescent="0.25">
      <c r="A30" s="106" t="s">
        <v>197</v>
      </c>
      <c r="B30" s="107">
        <v>0</v>
      </c>
      <c r="C30" s="107">
        <v>0</v>
      </c>
      <c r="D30" s="107">
        <v>0</v>
      </c>
      <c r="E30" s="107">
        <v>0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>
        <v>0</v>
      </c>
      <c r="N30" s="107">
        <v>0</v>
      </c>
      <c r="O30" s="107">
        <v>0</v>
      </c>
      <c r="P30" s="107">
        <v>0</v>
      </c>
      <c r="Q30" s="107">
        <v>0</v>
      </c>
    </row>
    <row r="31" spans="1:17" x14ac:dyDescent="0.25">
      <c r="A31" s="106" t="s">
        <v>192</v>
      </c>
      <c r="B31" s="107">
        <v>0</v>
      </c>
      <c r="C31" s="107">
        <v>0</v>
      </c>
      <c r="D31" s="107">
        <v>0</v>
      </c>
      <c r="E31" s="10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</row>
    <row r="32" spans="1:17" x14ac:dyDescent="0.25">
      <c r="A32" s="106" t="s">
        <v>184</v>
      </c>
      <c r="B32" s="107">
        <v>0</v>
      </c>
      <c r="C32" s="107">
        <v>0</v>
      </c>
      <c r="D32" s="107">
        <v>0</v>
      </c>
      <c r="E32" s="10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</row>
    <row r="33" spans="1:17" x14ac:dyDescent="0.25">
      <c r="A33" s="106" t="s">
        <v>193</v>
      </c>
      <c r="B33" s="107">
        <v>6.1765564163603175</v>
      </c>
      <c r="C33" s="107">
        <v>8.2016358956675752</v>
      </c>
      <c r="D33" s="107">
        <v>7.4197908195136826</v>
      </c>
      <c r="E33" s="107">
        <v>6.7499878326312794</v>
      </c>
      <c r="F33" s="107">
        <v>5.0907865955740039</v>
      </c>
      <c r="G33" s="107">
        <v>13.616265955506432</v>
      </c>
      <c r="H33" s="107">
        <v>7.2648023884102022</v>
      </c>
      <c r="I33" s="107">
        <v>0</v>
      </c>
      <c r="J33" s="107">
        <v>0</v>
      </c>
      <c r="K33" s="107">
        <v>2.3791549138444683</v>
      </c>
      <c r="L33" s="107">
        <v>0</v>
      </c>
      <c r="M33" s="107">
        <v>0</v>
      </c>
      <c r="N33" s="107">
        <v>0</v>
      </c>
      <c r="O33" s="107">
        <v>0</v>
      </c>
      <c r="P33" s="107">
        <v>0</v>
      </c>
      <c r="Q33" s="107">
        <v>0</v>
      </c>
    </row>
    <row r="34" spans="1:17" x14ac:dyDescent="0.25">
      <c r="A34" s="106" t="s">
        <v>194</v>
      </c>
      <c r="B34" s="107">
        <v>0</v>
      </c>
      <c r="C34" s="107">
        <v>0</v>
      </c>
      <c r="D34" s="107">
        <v>0</v>
      </c>
      <c r="E34" s="107">
        <v>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</row>
    <row r="35" spans="1:17" x14ac:dyDescent="0.25">
      <c r="A35" s="106" t="s">
        <v>185</v>
      </c>
      <c r="B35" s="107">
        <v>0</v>
      </c>
      <c r="C35" s="107">
        <v>0</v>
      </c>
      <c r="D35" s="107">
        <v>0</v>
      </c>
      <c r="E35" s="10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</row>
    <row r="36" spans="1:17" x14ac:dyDescent="0.25">
      <c r="A36" s="106" t="s">
        <v>198</v>
      </c>
      <c r="B36" s="107">
        <v>0</v>
      </c>
      <c r="C36" s="107">
        <v>0</v>
      </c>
      <c r="D36" s="107">
        <v>0</v>
      </c>
      <c r="E36" s="107">
        <v>0</v>
      </c>
      <c r="F36" s="107">
        <v>0</v>
      </c>
      <c r="G36" s="107">
        <v>0</v>
      </c>
      <c r="H36" s="107">
        <v>0</v>
      </c>
      <c r="I36" s="107">
        <v>0</v>
      </c>
      <c r="J36" s="107">
        <v>0</v>
      </c>
      <c r="K36" s="107">
        <v>0</v>
      </c>
      <c r="L36" s="107">
        <v>0</v>
      </c>
      <c r="M36" s="107">
        <v>0</v>
      </c>
      <c r="N36" s="107">
        <v>0</v>
      </c>
      <c r="O36" s="107">
        <v>0</v>
      </c>
      <c r="P36" s="107">
        <v>0</v>
      </c>
      <c r="Q36" s="107">
        <v>0</v>
      </c>
    </row>
    <row r="37" spans="1:17" x14ac:dyDescent="0.25">
      <c r="A37" s="106" t="s">
        <v>195</v>
      </c>
      <c r="B37" s="107">
        <v>0</v>
      </c>
      <c r="C37" s="107">
        <v>0</v>
      </c>
      <c r="D37" s="107">
        <v>0</v>
      </c>
      <c r="E37" s="10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</row>
    <row r="38" spans="1:17" x14ac:dyDescent="0.25">
      <c r="A38" s="106" t="s">
        <v>199</v>
      </c>
      <c r="B38" s="107">
        <v>2.6272326664266705</v>
      </c>
      <c r="C38" s="107">
        <v>3.1015799999999998</v>
      </c>
      <c r="D38" s="107">
        <v>3.0002200000000001</v>
      </c>
      <c r="E38" s="107">
        <v>1.60063</v>
      </c>
      <c r="F38" s="107">
        <v>1.40063</v>
      </c>
      <c r="G38" s="107">
        <v>5.3502737491028567</v>
      </c>
      <c r="H38" s="107">
        <v>7.0985699999999996</v>
      </c>
      <c r="I38" s="107">
        <v>2.6926003253159649</v>
      </c>
      <c r="J38" s="107">
        <v>5.7443190461575302</v>
      </c>
      <c r="K38" s="107">
        <v>8.3035599999999992</v>
      </c>
      <c r="L38" s="107">
        <v>2.4879763542377358</v>
      </c>
      <c r="M38" s="107">
        <v>9.2780778263280279</v>
      </c>
      <c r="N38" s="107">
        <v>7.0984091015750819</v>
      </c>
      <c r="O38" s="107">
        <v>8.1755537203930455</v>
      </c>
      <c r="P38" s="107">
        <v>4.3016271841137481</v>
      </c>
      <c r="Q38" s="107">
        <v>3.8652277649651685</v>
      </c>
    </row>
    <row r="39" spans="1:17" x14ac:dyDescent="0.25">
      <c r="A39" s="97" t="s">
        <v>200</v>
      </c>
      <c r="B39" s="99">
        <v>663.14526969803046</v>
      </c>
      <c r="C39" s="99">
        <v>646.62658971111671</v>
      </c>
      <c r="D39" s="99">
        <v>634.79073441475202</v>
      </c>
      <c r="E39" s="99">
        <v>545.46987151759072</v>
      </c>
      <c r="F39" s="99">
        <v>532.13382110102168</v>
      </c>
      <c r="G39" s="99">
        <v>504.05350315365371</v>
      </c>
      <c r="H39" s="99">
        <v>496.0804549556043</v>
      </c>
      <c r="I39" s="99">
        <v>523.93123077142104</v>
      </c>
      <c r="J39" s="99">
        <v>486.3715218225127</v>
      </c>
      <c r="K39" s="99">
        <v>397.60997874460509</v>
      </c>
      <c r="L39" s="99">
        <v>382.40582912961594</v>
      </c>
      <c r="M39" s="99">
        <v>338.89482014896578</v>
      </c>
      <c r="N39" s="99">
        <v>230.97558609766415</v>
      </c>
      <c r="O39" s="99">
        <v>211.82116457381986</v>
      </c>
      <c r="P39" s="99">
        <v>217.22171008515758</v>
      </c>
      <c r="Q39" s="99">
        <v>205.96246373085589</v>
      </c>
    </row>
    <row r="40" spans="1:17" x14ac:dyDescent="0.25">
      <c r="A40" s="108" t="s">
        <v>191</v>
      </c>
      <c r="B40" s="103">
        <v>273.54019390360878</v>
      </c>
      <c r="C40" s="103">
        <v>145.26750839804552</v>
      </c>
      <c r="D40" s="103">
        <v>43.566737669569534</v>
      </c>
      <c r="E40" s="103">
        <v>0</v>
      </c>
      <c r="F40" s="103">
        <v>0</v>
      </c>
      <c r="G40" s="103">
        <v>0</v>
      </c>
      <c r="H40" s="103">
        <v>0</v>
      </c>
      <c r="I40" s="103">
        <v>0</v>
      </c>
      <c r="J40" s="103">
        <v>0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03">
        <v>0</v>
      </c>
      <c r="Q40" s="103">
        <v>0</v>
      </c>
    </row>
    <row r="41" spans="1:17" x14ac:dyDescent="0.25">
      <c r="A41" s="108" t="s">
        <v>192</v>
      </c>
      <c r="B41" s="104">
        <v>0</v>
      </c>
      <c r="C41" s="104">
        <v>0</v>
      </c>
      <c r="D41" s="104">
        <v>0</v>
      </c>
      <c r="E41" s="104">
        <v>0</v>
      </c>
      <c r="F41" s="104">
        <v>0</v>
      </c>
      <c r="G41" s="104">
        <v>0</v>
      </c>
      <c r="H41" s="104">
        <v>0</v>
      </c>
      <c r="I41" s="104">
        <v>0</v>
      </c>
      <c r="J41" s="104">
        <v>0</v>
      </c>
      <c r="K41" s="104">
        <v>0</v>
      </c>
      <c r="L41" s="104">
        <v>0</v>
      </c>
      <c r="M41" s="104">
        <v>0</v>
      </c>
      <c r="N41" s="104">
        <v>0</v>
      </c>
      <c r="O41" s="104">
        <v>0</v>
      </c>
      <c r="P41" s="104">
        <v>0</v>
      </c>
      <c r="Q41" s="104">
        <v>0</v>
      </c>
    </row>
    <row r="42" spans="1:17" x14ac:dyDescent="0.25">
      <c r="A42" s="108" t="s">
        <v>184</v>
      </c>
      <c r="B42" s="104">
        <v>0</v>
      </c>
      <c r="C42" s="104">
        <v>0</v>
      </c>
      <c r="D42" s="104">
        <v>0</v>
      </c>
      <c r="E42" s="104">
        <v>0</v>
      </c>
      <c r="F42" s="104">
        <v>0</v>
      </c>
      <c r="G42" s="104">
        <v>0</v>
      </c>
      <c r="H42" s="104">
        <v>0</v>
      </c>
      <c r="I42" s="104">
        <v>0</v>
      </c>
      <c r="J42" s="104">
        <v>0</v>
      </c>
      <c r="K42" s="104">
        <v>0</v>
      </c>
      <c r="L42" s="104">
        <v>0</v>
      </c>
      <c r="M42" s="104">
        <v>0</v>
      </c>
      <c r="N42" s="104">
        <v>0</v>
      </c>
      <c r="O42" s="104">
        <v>0</v>
      </c>
      <c r="P42" s="104">
        <v>0</v>
      </c>
      <c r="Q42" s="104">
        <v>0</v>
      </c>
    </row>
    <row r="43" spans="1:17" x14ac:dyDescent="0.25">
      <c r="A43" s="108" t="s">
        <v>193</v>
      </c>
      <c r="B43" s="104">
        <v>55.400357161431828</v>
      </c>
      <c r="C43" s="104">
        <v>43.008644857109431</v>
      </c>
      <c r="D43" s="104">
        <v>0</v>
      </c>
      <c r="E43" s="104">
        <v>0</v>
      </c>
      <c r="F43" s="104">
        <v>0</v>
      </c>
      <c r="G43" s="104">
        <v>0</v>
      </c>
      <c r="H43" s="104">
        <v>0</v>
      </c>
      <c r="I43" s="104">
        <v>0</v>
      </c>
      <c r="J43" s="104">
        <v>0</v>
      </c>
      <c r="K43" s="104">
        <v>0</v>
      </c>
      <c r="L43" s="104">
        <v>0</v>
      </c>
      <c r="M43" s="104">
        <v>0</v>
      </c>
      <c r="N43" s="104">
        <v>0</v>
      </c>
      <c r="O43" s="104">
        <v>0</v>
      </c>
      <c r="P43" s="104">
        <v>0</v>
      </c>
      <c r="Q43" s="104">
        <v>0</v>
      </c>
    </row>
    <row r="44" spans="1:17" x14ac:dyDescent="0.25">
      <c r="A44" s="108" t="s">
        <v>194</v>
      </c>
      <c r="B44" s="104">
        <v>11.389434124585648</v>
      </c>
      <c r="C44" s="104">
        <v>131.33888645596176</v>
      </c>
      <c r="D44" s="104">
        <v>259.95130674518248</v>
      </c>
      <c r="E44" s="104">
        <v>266.43227036223067</v>
      </c>
      <c r="F44" s="104">
        <v>379.62195678651648</v>
      </c>
      <c r="G44" s="104">
        <v>501.42943527966008</v>
      </c>
      <c r="H44" s="104">
        <v>483.39224306505974</v>
      </c>
      <c r="I44" s="104">
        <v>190.25032910804947</v>
      </c>
      <c r="J44" s="104">
        <v>254.70194242334145</v>
      </c>
      <c r="K44" s="104">
        <v>236.13089014455653</v>
      </c>
      <c r="L44" s="104">
        <v>220.61854621883464</v>
      </c>
      <c r="M44" s="104">
        <v>182.84518441832171</v>
      </c>
      <c r="N44" s="104">
        <v>180.25093010241335</v>
      </c>
      <c r="O44" s="104">
        <v>211.82116457381986</v>
      </c>
      <c r="P44" s="104">
        <v>217.22171008515758</v>
      </c>
      <c r="Q44" s="104">
        <v>205.96246373085589</v>
      </c>
    </row>
    <row r="45" spans="1:17" x14ac:dyDescent="0.25">
      <c r="A45" s="108" t="s">
        <v>185</v>
      </c>
      <c r="B45" s="104">
        <v>0</v>
      </c>
      <c r="C45" s="104">
        <v>0</v>
      </c>
      <c r="D45" s="104">
        <v>0</v>
      </c>
      <c r="E45" s="104">
        <v>0</v>
      </c>
      <c r="F45" s="104">
        <v>0</v>
      </c>
      <c r="G45" s="104">
        <v>0</v>
      </c>
      <c r="H45" s="104">
        <v>0</v>
      </c>
      <c r="I45" s="104">
        <v>0</v>
      </c>
      <c r="J45" s="104">
        <v>0</v>
      </c>
      <c r="K45" s="104">
        <v>0</v>
      </c>
      <c r="L45" s="104">
        <v>0</v>
      </c>
      <c r="M45" s="104">
        <v>0</v>
      </c>
      <c r="N45" s="104">
        <v>0</v>
      </c>
      <c r="O45" s="104">
        <v>0</v>
      </c>
      <c r="P45" s="104">
        <v>0</v>
      </c>
      <c r="Q45" s="104">
        <v>0</v>
      </c>
    </row>
    <row r="46" spans="1:17" x14ac:dyDescent="0.25">
      <c r="A46" s="108" t="s">
        <v>195</v>
      </c>
      <c r="B46" s="104">
        <v>322.81528450840415</v>
      </c>
      <c r="C46" s="104">
        <v>327.01155</v>
      </c>
      <c r="D46" s="104">
        <v>331.27269000000001</v>
      </c>
      <c r="E46" s="104">
        <v>279.03760115536005</v>
      </c>
      <c r="F46" s="104">
        <v>152.5118643145052</v>
      </c>
      <c r="G46" s="104">
        <v>2.6240678739936243</v>
      </c>
      <c r="H46" s="104">
        <v>12.688211890544551</v>
      </c>
      <c r="I46" s="104">
        <v>333.68090166337157</v>
      </c>
      <c r="J46" s="104">
        <v>231.66957939917125</v>
      </c>
      <c r="K46" s="104">
        <v>161.47908860004856</v>
      </c>
      <c r="L46" s="104">
        <v>161.7872829107813</v>
      </c>
      <c r="M46" s="104">
        <v>156.04963573064407</v>
      </c>
      <c r="N46" s="104">
        <v>50.724655995250799</v>
      </c>
      <c r="O46" s="104">
        <v>0</v>
      </c>
      <c r="P46" s="104">
        <v>0</v>
      </c>
      <c r="Q46" s="104">
        <v>0</v>
      </c>
    </row>
    <row r="47" spans="1:17" x14ac:dyDescent="0.25">
      <c r="A47" s="109" t="s">
        <v>201</v>
      </c>
      <c r="B47" s="110">
        <v>33.738969861829624</v>
      </c>
      <c r="C47" s="110">
        <v>32.898545792319972</v>
      </c>
      <c r="D47" s="110">
        <v>32.296370698294403</v>
      </c>
      <c r="E47" s="110">
        <v>27.75197591931602</v>
      </c>
      <c r="F47" s="110">
        <v>27.073475108648474</v>
      </c>
      <c r="G47" s="110">
        <v>25.644827353431506</v>
      </c>
      <c r="H47" s="110">
        <v>24.781286304758815</v>
      </c>
      <c r="I47" s="110">
        <v>26.656150337493351</v>
      </c>
      <c r="J47" s="110">
        <v>24.745217776934858</v>
      </c>
      <c r="K47" s="110">
        <v>19.97489365542728</v>
      </c>
      <c r="L47" s="110">
        <v>19.45573516624362</v>
      </c>
      <c r="M47" s="110">
        <v>16.987631200561417</v>
      </c>
      <c r="N47" s="110">
        <v>11.751389468126773</v>
      </c>
      <c r="O47" s="110">
        <v>10.776866267790835</v>
      </c>
      <c r="P47" s="110">
        <v>11.051630863981702</v>
      </c>
      <c r="Q47" s="110">
        <v>10.478792014376879</v>
      </c>
    </row>
    <row r="48" spans="1:17" hidden="1" x14ac:dyDescent="0.25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</row>
    <row r="49" spans="1:17" x14ac:dyDescent="0.25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</row>
    <row r="50" spans="1:17" ht="12.75" x14ac:dyDescent="0.25">
      <c r="A50" s="86" t="s">
        <v>202</v>
      </c>
      <c r="B50" s="87">
        <v>564.67043903628803</v>
      </c>
      <c r="C50" s="87">
        <v>570.1816368988591</v>
      </c>
      <c r="D50" s="87">
        <v>749.44691510000246</v>
      </c>
      <c r="E50" s="87">
        <v>517.59572109985118</v>
      </c>
      <c r="F50" s="87">
        <v>551.816347573136</v>
      </c>
      <c r="G50" s="87">
        <v>665.94305809816592</v>
      </c>
      <c r="H50" s="87">
        <v>622.75620289204812</v>
      </c>
      <c r="I50" s="87">
        <v>454.47225882351194</v>
      </c>
      <c r="J50" s="87">
        <v>377.873723355278</v>
      </c>
      <c r="K50" s="87">
        <v>373.1377590129606</v>
      </c>
      <c r="L50" s="87">
        <v>473.02579367999215</v>
      </c>
      <c r="M50" s="87">
        <v>496.98971389936418</v>
      </c>
      <c r="N50" s="87">
        <v>348.48925092178791</v>
      </c>
      <c r="O50" s="87">
        <v>390.65976276967285</v>
      </c>
      <c r="P50" s="87">
        <v>468.14399835083714</v>
      </c>
      <c r="Q50" s="87">
        <v>442.61566988307635</v>
      </c>
    </row>
    <row r="51" spans="1:17" x14ac:dyDescent="0.25">
      <c r="A51" s="88" t="s">
        <v>179</v>
      </c>
      <c r="B51" s="89">
        <v>2.775841837498537</v>
      </c>
      <c r="C51" s="89">
        <v>2.8029341245107049</v>
      </c>
      <c r="D51" s="89">
        <v>3.6841774566228183</v>
      </c>
      <c r="E51" s="89">
        <v>2.5444290301282422</v>
      </c>
      <c r="F51" s="89">
        <v>2.7126529003773627</v>
      </c>
      <c r="G51" s="89">
        <v>3.2736840363301067</v>
      </c>
      <c r="H51" s="89">
        <v>3.0613834248163703</v>
      </c>
      <c r="I51" s="89">
        <v>2.2341228136146438</v>
      </c>
      <c r="J51" s="89">
        <v>1.8575749996247302</v>
      </c>
      <c r="K51" s="89">
        <v>1.8342936534562595</v>
      </c>
      <c r="L51" s="89">
        <v>2.3253294267605393</v>
      </c>
      <c r="M51" s="89">
        <v>2.4431327466030619</v>
      </c>
      <c r="N51" s="89">
        <v>1.7131249942500688</v>
      </c>
      <c r="O51" s="89">
        <v>1.9204294022794113</v>
      </c>
      <c r="P51" s="89">
        <v>2.3013311956154823</v>
      </c>
      <c r="Q51" s="89">
        <v>2.1758374610343787</v>
      </c>
    </row>
    <row r="52" spans="1:17" x14ac:dyDescent="0.25">
      <c r="A52" s="90" t="s">
        <v>180</v>
      </c>
      <c r="B52" s="91">
        <v>2.8526313810933228</v>
      </c>
      <c r="C52" s="91">
        <v>2.880473136006183</v>
      </c>
      <c r="D52" s="91">
        <v>3.7860947566629419</v>
      </c>
      <c r="E52" s="91">
        <v>2.6148168819479789</v>
      </c>
      <c r="F52" s="91">
        <v>2.7876944158329997</v>
      </c>
      <c r="G52" s="91">
        <v>3.3642456452904579</v>
      </c>
      <c r="H52" s="91">
        <v>3.1460720525272841</v>
      </c>
      <c r="I52" s="91">
        <v>2.2959265046155575</v>
      </c>
      <c r="J52" s="91">
        <v>1.9089620543507337</v>
      </c>
      <c r="K52" s="91">
        <v>1.8850366643025298</v>
      </c>
      <c r="L52" s="91">
        <v>2.3896562133145522</v>
      </c>
      <c r="M52" s="91">
        <v>2.5107183871171443</v>
      </c>
      <c r="N52" s="91">
        <v>1.7605160540187443</v>
      </c>
      <c r="O52" s="91">
        <v>1.9735552307451774</v>
      </c>
      <c r="P52" s="91">
        <v>2.3649941067311269</v>
      </c>
      <c r="Q52" s="91">
        <v>2.2360287742829152</v>
      </c>
    </row>
    <row r="53" spans="1:17" x14ac:dyDescent="0.25">
      <c r="A53" s="90" t="s">
        <v>181</v>
      </c>
      <c r="B53" s="91">
        <v>3.9537375374260115</v>
      </c>
      <c r="C53" s="91">
        <v>3.9923261164609234</v>
      </c>
      <c r="D53" s="91">
        <v>5.2475146487145654</v>
      </c>
      <c r="E53" s="91">
        <v>3.6241274383270019</v>
      </c>
      <c r="F53" s="91">
        <v>3.8637351211243764</v>
      </c>
      <c r="G53" s="91">
        <v>4.6628331936139942</v>
      </c>
      <c r="H53" s="91">
        <v>4.3604453249605095</v>
      </c>
      <c r="I53" s="91">
        <v>3.1821464436778055</v>
      </c>
      <c r="J53" s="91">
        <v>2.6458150120032822</v>
      </c>
      <c r="K53" s="91">
        <v>2.6126545015503377</v>
      </c>
      <c r="L53" s="91">
        <v>3.312055505925164</v>
      </c>
      <c r="M53" s="91">
        <v>3.4798472732379984</v>
      </c>
      <c r="N53" s="91">
        <v>2.4400693528608821</v>
      </c>
      <c r="O53" s="91">
        <v>2.7353409380885552</v>
      </c>
      <c r="P53" s="91">
        <v>3.2778739088225199</v>
      </c>
      <c r="Q53" s="91">
        <v>3.0991283901036972</v>
      </c>
    </row>
    <row r="54" spans="1:17" x14ac:dyDescent="0.25">
      <c r="A54" s="90" t="s">
        <v>182</v>
      </c>
      <c r="B54" s="91">
        <v>2.0318295158422326</v>
      </c>
      <c r="C54" s="91">
        <v>2.0516602236510741</v>
      </c>
      <c r="D54" s="91">
        <v>2.6967028152845014</v>
      </c>
      <c r="E54" s="91">
        <v>1.8624425695086499</v>
      </c>
      <c r="F54" s="91">
        <v>1.9855771877077162</v>
      </c>
      <c r="G54" s="91">
        <v>2.3962344542479905</v>
      </c>
      <c r="H54" s="91">
        <v>2.2408370382721272</v>
      </c>
      <c r="I54" s="91">
        <v>1.6353081120822759</v>
      </c>
      <c r="J54" s="91">
        <v>1.3596868744976325</v>
      </c>
      <c r="K54" s="91">
        <v>1.342645656343695</v>
      </c>
      <c r="L54" s="91">
        <v>1.7020685038763677</v>
      </c>
      <c r="M54" s="91">
        <v>1.7882968541688102</v>
      </c>
      <c r="N54" s="91">
        <v>1.2539539827604387</v>
      </c>
      <c r="O54" s="91">
        <v>1.4056943338525572</v>
      </c>
      <c r="P54" s="91">
        <v>1.6845025483129659</v>
      </c>
      <c r="Q54" s="91">
        <v>1.5926450546580193</v>
      </c>
    </row>
    <row r="55" spans="1:17" x14ac:dyDescent="0.25">
      <c r="A55" s="92" t="s">
        <v>183</v>
      </c>
      <c r="B55" s="93">
        <v>2.1085975826279268</v>
      </c>
      <c r="C55" s="93">
        <v>2.1291775487232578</v>
      </c>
      <c r="D55" s="93">
        <v>2.7985916106833213</v>
      </c>
      <c r="E55" s="93">
        <v>1.9328107349702561</v>
      </c>
      <c r="F55" s="93">
        <v>2.0605977152498185</v>
      </c>
      <c r="G55" s="93">
        <v>2.4867707345724943</v>
      </c>
      <c r="H55" s="93">
        <v>2.3255019799262633</v>
      </c>
      <c r="I55" s="93">
        <v>1.6970945175777596</v>
      </c>
      <c r="J55" s="93">
        <v>1.4110595570850295</v>
      </c>
      <c r="K55" s="93">
        <v>1.3933744751801465</v>
      </c>
      <c r="L55" s="93">
        <v>1.7663772992554163</v>
      </c>
      <c r="M55" s="93">
        <v>1.8558635920585158</v>
      </c>
      <c r="N55" s="93">
        <v>1.3013317880064847</v>
      </c>
      <c r="O55" s="93">
        <v>1.4588053038724678</v>
      </c>
      <c r="P55" s="93">
        <v>1.7481476539290044</v>
      </c>
      <c r="Q55" s="93">
        <v>1.6528195333574356</v>
      </c>
    </row>
    <row r="56" spans="1:17" x14ac:dyDescent="0.25">
      <c r="A56" s="94" t="s">
        <v>184</v>
      </c>
      <c r="B56" s="95">
        <v>0.42171951652558548</v>
      </c>
      <c r="C56" s="95">
        <v>0.42583550974465162</v>
      </c>
      <c r="D56" s="95">
        <v>0.55971832213666428</v>
      </c>
      <c r="E56" s="95">
        <v>0.38656214699405128</v>
      </c>
      <c r="F56" s="95">
        <v>0.41211954304996373</v>
      </c>
      <c r="G56" s="95">
        <v>0.49735414691449886</v>
      </c>
      <c r="H56" s="95">
        <v>0.46510039598525271</v>
      </c>
      <c r="I56" s="95">
        <v>0.33941890351555198</v>
      </c>
      <c r="J56" s="95">
        <v>0.28221191141700586</v>
      </c>
      <c r="K56" s="95">
        <v>0.27867489503602932</v>
      </c>
      <c r="L56" s="95">
        <v>0.35327545985108322</v>
      </c>
      <c r="M56" s="95">
        <v>0.37117271841170318</v>
      </c>
      <c r="N56" s="95">
        <v>0.26026635760129696</v>
      </c>
      <c r="O56" s="95">
        <v>0.29176106077449354</v>
      </c>
      <c r="P56" s="95">
        <v>0.34962953078580089</v>
      </c>
      <c r="Q56" s="95">
        <v>0.33056390667148711</v>
      </c>
    </row>
    <row r="57" spans="1:17" x14ac:dyDescent="0.25">
      <c r="A57" s="94" t="s">
        <v>185</v>
      </c>
      <c r="B57" s="95">
        <v>0.63257927478837805</v>
      </c>
      <c r="C57" s="95">
        <v>0.63875326461697735</v>
      </c>
      <c r="D57" s="95">
        <v>0.83957748320499637</v>
      </c>
      <c r="E57" s="95">
        <v>0.57984322049107684</v>
      </c>
      <c r="F57" s="95">
        <v>0.61817931457494546</v>
      </c>
      <c r="G57" s="95">
        <v>0.7460312203717484</v>
      </c>
      <c r="H57" s="95">
        <v>0.69765059397787887</v>
      </c>
      <c r="I57" s="95">
        <v>0.50912835527332789</v>
      </c>
      <c r="J57" s="95">
        <v>0.42331786712550884</v>
      </c>
      <c r="K57" s="95">
        <v>0.41801234255404401</v>
      </c>
      <c r="L57" s="95">
        <v>0.52991318977662483</v>
      </c>
      <c r="M57" s="95">
        <v>0.55675907761755472</v>
      </c>
      <c r="N57" s="95">
        <v>0.39039953640194541</v>
      </c>
      <c r="O57" s="95">
        <v>0.43764159116174034</v>
      </c>
      <c r="P57" s="95">
        <v>0.52444429617870125</v>
      </c>
      <c r="Q57" s="95">
        <v>0.49584586000723069</v>
      </c>
    </row>
    <row r="58" spans="1:17" x14ac:dyDescent="0.25">
      <c r="A58" s="94" t="s">
        <v>186</v>
      </c>
      <c r="B58" s="95">
        <v>0</v>
      </c>
      <c r="C58" s="95">
        <v>0</v>
      </c>
      <c r="D58" s="95">
        <v>0</v>
      </c>
      <c r="E58" s="95">
        <v>0</v>
      </c>
      <c r="F58" s="95">
        <v>0</v>
      </c>
      <c r="G58" s="95">
        <v>0</v>
      </c>
      <c r="H58" s="95">
        <v>0</v>
      </c>
      <c r="I58" s="95">
        <v>0</v>
      </c>
      <c r="J58" s="95">
        <v>0</v>
      </c>
      <c r="K58" s="95">
        <v>0</v>
      </c>
      <c r="L58" s="95">
        <v>0</v>
      </c>
      <c r="M58" s="95">
        <v>0</v>
      </c>
      <c r="N58" s="95">
        <v>0</v>
      </c>
      <c r="O58" s="95">
        <v>0</v>
      </c>
      <c r="P58" s="95">
        <v>0</v>
      </c>
      <c r="Q58" s="95">
        <v>0</v>
      </c>
    </row>
    <row r="59" spans="1:17" x14ac:dyDescent="0.25">
      <c r="A59" s="94" t="s">
        <v>187</v>
      </c>
      <c r="B59" s="96">
        <v>1.0542987913139636</v>
      </c>
      <c r="C59" s="96">
        <v>1.0645887743616289</v>
      </c>
      <c r="D59" s="96">
        <v>1.3992958053416606</v>
      </c>
      <c r="E59" s="96">
        <v>0.96640536748512806</v>
      </c>
      <c r="F59" s="96">
        <v>1.0302988576249092</v>
      </c>
      <c r="G59" s="96">
        <v>1.2433853672862472</v>
      </c>
      <c r="H59" s="96">
        <v>1.1627509899631316</v>
      </c>
      <c r="I59" s="96">
        <v>0.84854725878887993</v>
      </c>
      <c r="J59" s="96">
        <v>0.70552977854251464</v>
      </c>
      <c r="K59" s="96">
        <v>0.69668723759007323</v>
      </c>
      <c r="L59" s="96">
        <v>0.88318864962770827</v>
      </c>
      <c r="M59" s="96">
        <v>0.9279317960292579</v>
      </c>
      <c r="N59" s="96">
        <v>0.65066589400324237</v>
      </c>
      <c r="O59" s="96">
        <v>0.72940265193623388</v>
      </c>
      <c r="P59" s="96">
        <v>0.87407382696450231</v>
      </c>
      <c r="Q59" s="96">
        <v>0.82640976667871779</v>
      </c>
    </row>
    <row r="60" spans="1:17" x14ac:dyDescent="0.25">
      <c r="A60" s="97" t="s">
        <v>203</v>
      </c>
      <c r="B60" s="99">
        <v>16.011577824278998</v>
      </c>
      <c r="C60" s="99">
        <v>16.569446639994009</v>
      </c>
      <c r="D60" s="99">
        <v>20.248569253178111</v>
      </c>
      <c r="E60" s="99">
        <v>16.05596863822964</v>
      </c>
      <c r="F60" s="99">
        <v>17.953372725064444</v>
      </c>
      <c r="G60" s="99">
        <v>20.52743573870346</v>
      </c>
      <c r="H60" s="99">
        <v>18.260851423693467</v>
      </c>
      <c r="I60" s="99">
        <v>16.528061025487357</v>
      </c>
      <c r="J60" s="99">
        <v>13.774965862962173</v>
      </c>
      <c r="K60" s="99">
        <v>9.6072375308546079</v>
      </c>
      <c r="L60" s="99">
        <v>16.567001901711855</v>
      </c>
      <c r="M60" s="99">
        <v>13.754070233253405</v>
      </c>
      <c r="N60" s="99">
        <v>14.334656012817142</v>
      </c>
      <c r="O60" s="99">
        <v>15.609997474409884</v>
      </c>
      <c r="P60" s="99">
        <v>18.49077840769035</v>
      </c>
      <c r="Q60" s="99">
        <v>18.052483682666505</v>
      </c>
    </row>
    <row r="61" spans="1:17" x14ac:dyDescent="0.25">
      <c r="A61" s="97" t="s">
        <v>204</v>
      </c>
      <c r="B61" s="99">
        <v>106.358437318401</v>
      </c>
      <c r="C61" s="99">
        <v>106.60572241148999</v>
      </c>
      <c r="D61" s="99">
        <v>143.13591845913899</v>
      </c>
      <c r="E61" s="99">
        <v>94.775874349612295</v>
      </c>
      <c r="F61" s="99">
        <v>99.396041183989382</v>
      </c>
      <c r="G61" s="99">
        <v>122.19603804579444</v>
      </c>
      <c r="H61" s="99">
        <v>108.83697091479409</v>
      </c>
      <c r="I61" s="99">
        <v>78.432194661411629</v>
      </c>
      <c r="J61" s="99">
        <v>65.148715261771969</v>
      </c>
      <c r="K61" s="99">
        <v>62.276510260206834</v>
      </c>
      <c r="L61" s="99">
        <v>82.886095828269674</v>
      </c>
      <c r="M61" s="99">
        <v>85.677370782090904</v>
      </c>
      <c r="N61" s="99">
        <v>56.871256378200954</v>
      </c>
      <c r="O61" s="99">
        <v>64.657596960380872</v>
      </c>
      <c r="P61" s="99">
        <v>77.905930776713376</v>
      </c>
      <c r="Q61" s="99">
        <v>72.873730234403794</v>
      </c>
    </row>
    <row r="62" spans="1:17" x14ac:dyDescent="0.25">
      <c r="A62" s="100" t="s">
        <v>205</v>
      </c>
      <c r="B62" s="101">
        <v>94.937326894428637</v>
      </c>
      <c r="C62" s="101">
        <v>95.073141658976581</v>
      </c>
      <c r="D62" s="101">
        <v>127.97749084803377</v>
      </c>
      <c r="E62" s="101">
        <v>84.306904350499039</v>
      </c>
      <c r="F62" s="101">
        <v>88.234919574467881</v>
      </c>
      <c r="G62" s="101">
        <v>108.72657218248895</v>
      </c>
      <c r="H62" s="101">
        <v>96.241008971784098</v>
      </c>
      <c r="I62" s="101">
        <v>69.239969437944751</v>
      </c>
      <c r="J62" s="101">
        <v>57.50578369956056</v>
      </c>
      <c r="K62" s="101">
        <v>54.72936903511652</v>
      </c>
      <c r="L62" s="101">
        <v>73.318603978994418</v>
      </c>
      <c r="M62" s="101">
        <v>75.625181027460769</v>
      </c>
      <c r="N62" s="101">
        <v>49.822659637174496</v>
      </c>
      <c r="O62" s="101">
        <v>56.756053014836105</v>
      </c>
      <c r="P62" s="101">
        <v>68.437178864341263</v>
      </c>
      <c r="Q62" s="101">
        <v>62.921318187223378</v>
      </c>
    </row>
    <row r="63" spans="1:17" x14ac:dyDescent="0.25">
      <c r="A63" s="102" t="s">
        <v>191</v>
      </c>
      <c r="B63" s="103">
        <v>0</v>
      </c>
      <c r="C63" s="103">
        <v>0</v>
      </c>
      <c r="D63" s="103">
        <v>0</v>
      </c>
      <c r="E63" s="103">
        <v>0</v>
      </c>
      <c r="F63" s="103">
        <v>0</v>
      </c>
      <c r="G63" s="103">
        <v>0</v>
      </c>
      <c r="H63" s="103">
        <v>0</v>
      </c>
      <c r="I63" s="103">
        <v>0</v>
      </c>
      <c r="J63" s="103">
        <v>0</v>
      </c>
      <c r="K63" s="103">
        <v>0</v>
      </c>
      <c r="L63" s="103">
        <v>0</v>
      </c>
      <c r="M63" s="103">
        <v>0</v>
      </c>
      <c r="N63" s="103">
        <v>0</v>
      </c>
      <c r="O63" s="103">
        <v>0</v>
      </c>
      <c r="P63" s="103">
        <v>0</v>
      </c>
      <c r="Q63" s="103">
        <v>0</v>
      </c>
    </row>
    <row r="64" spans="1:17" x14ac:dyDescent="0.25">
      <c r="A64" s="102" t="s">
        <v>192</v>
      </c>
      <c r="B64" s="104">
        <v>56.18478083309305</v>
      </c>
      <c r="C64" s="104">
        <v>52.201807211922876</v>
      </c>
      <c r="D64" s="104">
        <v>91.423322060032518</v>
      </c>
      <c r="E64" s="104">
        <v>26.35923</v>
      </c>
      <c r="F64" s="104">
        <v>11.29749</v>
      </c>
      <c r="G64" s="104">
        <v>15.815938015671298</v>
      </c>
      <c r="H64" s="104">
        <v>11.31352</v>
      </c>
      <c r="I64" s="104">
        <v>13.199170000000001</v>
      </c>
      <c r="J64" s="104">
        <v>12.099780000000001</v>
      </c>
      <c r="K64" s="104">
        <v>8.7998399999999997</v>
      </c>
      <c r="L64" s="104">
        <v>6.5918383514165146</v>
      </c>
      <c r="M64" s="104">
        <v>7.6906896763515915</v>
      </c>
      <c r="N64" s="104">
        <v>5.4934522678022208</v>
      </c>
      <c r="O64" s="104">
        <v>4.3948538463183784</v>
      </c>
      <c r="P64" s="104">
        <v>4.3946320406435451</v>
      </c>
      <c r="Q64" s="104">
        <v>5.4934526573007547</v>
      </c>
    </row>
    <row r="65" spans="1:17" x14ac:dyDescent="0.25">
      <c r="A65" s="102" t="s">
        <v>184</v>
      </c>
      <c r="B65" s="104">
        <v>38.752546061335586</v>
      </c>
      <c r="C65" s="104">
        <v>42.871334447053705</v>
      </c>
      <c r="D65" s="104">
        <v>36.554168788001249</v>
      </c>
      <c r="E65" s="104">
        <v>33.726975294339582</v>
      </c>
      <c r="F65" s="104">
        <v>33.730840095703684</v>
      </c>
      <c r="G65" s="104">
        <v>32.600189647120665</v>
      </c>
      <c r="H65" s="104">
        <v>26.370977136655561</v>
      </c>
      <c r="I65" s="104">
        <v>24.823522536136743</v>
      </c>
      <c r="J65" s="104">
        <v>23.920070392135582</v>
      </c>
      <c r="K65" s="104">
        <v>29.179640400287763</v>
      </c>
      <c r="L65" s="104">
        <v>26.928385158880495</v>
      </c>
      <c r="M65" s="104">
        <v>26.670759873580856</v>
      </c>
      <c r="N65" s="104">
        <v>18.400496683514689</v>
      </c>
      <c r="O65" s="104">
        <v>18.315785619740414</v>
      </c>
      <c r="P65" s="104">
        <v>20.255654966185858</v>
      </c>
      <c r="Q65" s="104">
        <v>26.383914510850378</v>
      </c>
    </row>
    <row r="66" spans="1:17" x14ac:dyDescent="0.25">
      <c r="A66" s="102" t="s">
        <v>193</v>
      </c>
      <c r="B66" s="104">
        <v>0</v>
      </c>
      <c r="C66" s="104">
        <v>0</v>
      </c>
      <c r="D66" s="104">
        <v>0</v>
      </c>
      <c r="E66" s="104">
        <v>0</v>
      </c>
      <c r="F66" s="104">
        <v>0</v>
      </c>
      <c r="G66" s="104">
        <v>8.9756354698651251</v>
      </c>
      <c r="H66" s="104">
        <v>2.8802603975821448</v>
      </c>
      <c r="I66" s="104">
        <v>0</v>
      </c>
      <c r="J66" s="104">
        <v>0</v>
      </c>
      <c r="K66" s="104">
        <v>0</v>
      </c>
      <c r="L66" s="104">
        <v>3.505325270159366</v>
      </c>
      <c r="M66" s="104">
        <v>0</v>
      </c>
      <c r="N66" s="104">
        <v>0</v>
      </c>
      <c r="O66" s="104">
        <v>0</v>
      </c>
      <c r="P66" s="104">
        <v>0</v>
      </c>
      <c r="Q66" s="104">
        <v>0</v>
      </c>
    </row>
    <row r="67" spans="1:17" x14ac:dyDescent="0.25">
      <c r="A67" s="102" t="s">
        <v>185</v>
      </c>
      <c r="B67" s="104">
        <v>0</v>
      </c>
      <c r="C67" s="104">
        <v>0</v>
      </c>
      <c r="D67" s="104">
        <v>0</v>
      </c>
      <c r="E67" s="104">
        <v>24.220699056159457</v>
      </c>
      <c r="F67" s="104">
        <v>43.206589478764201</v>
      </c>
      <c r="G67" s="104">
        <v>51.334809049831868</v>
      </c>
      <c r="H67" s="104">
        <v>55.676251437546384</v>
      </c>
      <c r="I67" s="104">
        <v>31.217276901808006</v>
      </c>
      <c r="J67" s="104">
        <v>21.485933307424979</v>
      </c>
      <c r="K67" s="104">
        <v>16.749888634828757</v>
      </c>
      <c r="L67" s="104">
        <v>36.293055198538049</v>
      </c>
      <c r="M67" s="104">
        <v>41.263731477528324</v>
      </c>
      <c r="N67" s="104">
        <v>25.928710685857588</v>
      </c>
      <c r="O67" s="104">
        <v>34.045413548777312</v>
      </c>
      <c r="P67" s="104">
        <v>43.786891857511861</v>
      </c>
      <c r="Q67" s="104">
        <v>31.043951019072249</v>
      </c>
    </row>
    <row r="68" spans="1:17" x14ac:dyDescent="0.25">
      <c r="A68" s="100" t="s">
        <v>206</v>
      </c>
      <c r="B68" s="101">
        <v>11.421110423972372</v>
      </c>
      <c r="C68" s="101">
        <v>11.532580752513413</v>
      </c>
      <c r="D68" s="101">
        <v>15.158427611105232</v>
      </c>
      <c r="E68" s="101">
        <v>10.468969999113252</v>
      </c>
      <c r="F68" s="101">
        <v>11.1611216095215</v>
      </c>
      <c r="G68" s="101">
        <v>13.469465863305491</v>
      </c>
      <c r="H68" s="101">
        <v>12.595961943009991</v>
      </c>
      <c r="I68" s="101">
        <v>9.1922252234668775</v>
      </c>
      <c r="J68" s="101">
        <v>7.6429315622114107</v>
      </c>
      <c r="K68" s="101">
        <v>7.5471412250903143</v>
      </c>
      <c r="L68" s="101">
        <v>9.5674918492752568</v>
      </c>
      <c r="M68" s="101">
        <v>10.052189754630138</v>
      </c>
      <c r="N68" s="101">
        <v>7.0485967410264561</v>
      </c>
      <c r="O68" s="101">
        <v>7.9015439455447662</v>
      </c>
      <c r="P68" s="101">
        <v>9.4687519123721131</v>
      </c>
      <c r="Q68" s="101">
        <v>8.9524120471804167</v>
      </c>
    </row>
    <row r="69" spans="1:17" x14ac:dyDescent="0.25">
      <c r="A69" s="111" t="s">
        <v>191</v>
      </c>
      <c r="B69" s="107">
        <v>0</v>
      </c>
      <c r="C69" s="107">
        <v>0</v>
      </c>
      <c r="D69" s="107">
        <v>0</v>
      </c>
      <c r="E69" s="107">
        <v>0</v>
      </c>
      <c r="F69" s="107">
        <v>0</v>
      </c>
      <c r="G69" s="107">
        <v>0</v>
      </c>
      <c r="H69" s="107">
        <v>0</v>
      </c>
      <c r="I69" s="107">
        <v>0</v>
      </c>
      <c r="J69" s="107">
        <v>0</v>
      </c>
      <c r="K69" s="107">
        <v>0</v>
      </c>
      <c r="L69" s="107">
        <v>0</v>
      </c>
      <c r="M69" s="107">
        <v>0</v>
      </c>
      <c r="N69" s="107">
        <v>0</v>
      </c>
      <c r="O69" s="107">
        <v>0</v>
      </c>
      <c r="P69" s="107">
        <v>0</v>
      </c>
      <c r="Q69" s="107">
        <v>0</v>
      </c>
    </row>
    <row r="70" spans="1:17" x14ac:dyDescent="0.25">
      <c r="A70" s="111" t="s">
        <v>197</v>
      </c>
      <c r="B70" s="107">
        <v>0</v>
      </c>
      <c r="C70" s="107">
        <v>0</v>
      </c>
      <c r="D70" s="107">
        <v>0</v>
      </c>
      <c r="E70" s="107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</row>
    <row r="71" spans="1:17" x14ac:dyDescent="0.25">
      <c r="A71" s="111" t="s">
        <v>192</v>
      </c>
      <c r="B71" s="107">
        <v>0</v>
      </c>
      <c r="C71" s="107">
        <v>0</v>
      </c>
      <c r="D71" s="107">
        <v>0</v>
      </c>
      <c r="E71" s="107">
        <v>0</v>
      </c>
      <c r="F71" s="107">
        <v>0</v>
      </c>
      <c r="G71" s="107">
        <v>0</v>
      </c>
      <c r="H71" s="107">
        <v>0</v>
      </c>
      <c r="I71" s="107">
        <v>0</v>
      </c>
      <c r="J71" s="107">
        <v>0</v>
      </c>
      <c r="K71" s="107">
        <v>0</v>
      </c>
      <c r="L71" s="107">
        <v>0</v>
      </c>
      <c r="M71" s="107">
        <v>1.7763568394002497E-15</v>
      </c>
      <c r="N71" s="107">
        <v>0</v>
      </c>
      <c r="O71" s="107">
        <v>0</v>
      </c>
      <c r="P71" s="107">
        <v>0</v>
      </c>
      <c r="Q71" s="107">
        <v>0</v>
      </c>
    </row>
    <row r="72" spans="1:17" x14ac:dyDescent="0.25">
      <c r="A72" s="111" t="s">
        <v>184</v>
      </c>
      <c r="B72" s="107">
        <v>0</v>
      </c>
      <c r="C72" s="107">
        <v>0</v>
      </c>
      <c r="D72" s="107">
        <v>0</v>
      </c>
      <c r="E72" s="107">
        <v>2.3236306149950929E-16</v>
      </c>
      <c r="F72" s="107">
        <v>0</v>
      </c>
      <c r="G72" s="107">
        <v>0</v>
      </c>
      <c r="H72" s="107">
        <v>0</v>
      </c>
      <c r="I72" s="107">
        <v>0</v>
      </c>
      <c r="J72" s="107">
        <v>0</v>
      </c>
      <c r="K72" s="107">
        <v>0</v>
      </c>
      <c r="L72" s="107">
        <v>0</v>
      </c>
      <c r="M72" s="107">
        <v>0.31374816072553202</v>
      </c>
      <c r="N72" s="107">
        <v>4.8518584649926887E-2</v>
      </c>
      <c r="O72" s="107">
        <v>0.20065372258510769</v>
      </c>
      <c r="P72" s="107">
        <v>0.24214859443151676</v>
      </c>
      <c r="Q72" s="107">
        <v>0.19652877265294713</v>
      </c>
    </row>
    <row r="73" spans="1:17" x14ac:dyDescent="0.25">
      <c r="A73" s="111" t="s">
        <v>193</v>
      </c>
      <c r="B73" s="107">
        <v>11.421110423972372</v>
      </c>
      <c r="C73" s="107">
        <v>11.532580752513413</v>
      </c>
      <c r="D73" s="107">
        <v>15.158427611105232</v>
      </c>
      <c r="E73" s="107">
        <v>10.468969999113249</v>
      </c>
      <c r="F73" s="107">
        <v>11.1611216095215</v>
      </c>
      <c r="G73" s="107">
        <v>13.469465863305491</v>
      </c>
      <c r="H73" s="107">
        <v>12.595961943009991</v>
      </c>
      <c r="I73" s="107">
        <v>3.1883455487828432</v>
      </c>
      <c r="J73" s="107">
        <v>4.3899506083689417</v>
      </c>
      <c r="K73" s="107">
        <v>7.5471412250903143</v>
      </c>
      <c r="L73" s="107">
        <v>2.5014541271068271</v>
      </c>
      <c r="M73" s="107">
        <v>3.8214315416039337</v>
      </c>
      <c r="N73" s="107">
        <v>2.8661339951054488</v>
      </c>
      <c r="O73" s="107">
        <v>2.8662370856413859</v>
      </c>
      <c r="P73" s="107">
        <v>0.95536611663523985</v>
      </c>
      <c r="Q73" s="107">
        <v>0.95542347884337264</v>
      </c>
    </row>
    <row r="74" spans="1:17" x14ac:dyDescent="0.25">
      <c r="A74" s="111" t="s">
        <v>194</v>
      </c>
      <c r="B74" s="107">
        <v>0</v>
      </c>
      <c r="C74" s="107">
        <v>0</v>
      </c>
      <c r="D74" s="107">
        <v>0</v>
      </c>
      <c r="E74" s="107">
        <v>0</v>
      </c>
      <c r="F74" s="107">
        <v>0</v>
      </c>
      <c r="G74" s="107">
        <v>0</v>
      </c>
      <c r="H74" s="107">
        <v>0</v>
      </c>
      <c r="I74" s="107">
        <v>0</v>
      </c>
      <c r="J74" s="107">
        <v>0</v>
      </c>
      <c r="K74" s="107">
        <v>0</v>
      </c>
      <c r="L74" s="107">
        <v>0</v>
      </c>
      <c r="M74" s="107">
        <v>0</v>
      </c>
      <c r="N74" s="107">
        <v>0</v>
      </c>
      <c r="O74" s="107">
        <v>0</v>
      </c>
      <c r="P74" s="107">
        <v>0</v>
      </c>
      <c r="Q74" s="107">
        <v>0</v>
      </c>
    </row>
    <row r="75" spans="1:17" x14ac:dyDescent="0.25">
      <c r="A75" s="111" t="s">
        <v>185</v>
      </c>
      <c r="B75" s="107">
        <v>0</v>
      </c>
      <c r="C75" s="107">
        <v>0</v>
      </c>
      <c r="D75" s="107">
        <v>0</v>
      </c>
      <c r="E75" s="107">
        <v>3.3203506173009916E-15</v>
      </c>
      <c r="F75" s="107">
        <v>0</v>
      </c>
      <c r="G75" s="107">
        <v>0</v>
      </c>
      <c r="H75" s="107">
        <v>0</v>
      </c>
      <c r="I75" s="107">
        <v>0</v>
      </c>
      <c r="J75" s="107">
        <v>0</v>
      </c>
      <c r="K75" s="107">
        <v>0</v>
      </c>
      <c r="L75" s="107">
        <v>0</v>
      </c>
      <c r="M75" s="107">
        <v>5.2832215610589648</v>
      </c>
      <c r="N75" s="107">
        <v>1.1531066362695801</v>
      </c>
      <c r="O75" s="107">
        <v>4.4355927482099018</v>
      </c>
      <c r="P75" s="107">
        <v>4.9297974368023052</v>
      </c>
      <c r="Q75" s="107">
        <v>3.2343643157619075</v>
      </c>
    </row>
    <row r="76" spans="1:17" x14ac:dyDescent="0.25">
      <c r="A76" s="111" t="s">
        <v>198</v>
      </c>
      <c r="B76" s="107">
        <v>0</v>
      </c>
      <c r="C76" s="107">
        <v>0</v>
      </c>
      <c r="D76" s="107">
        <v>0</v>
      </c>
      <c r="E76" s="107">
        <v>0</v>
      </c>
      <c r="F76" s="107">
        <v>0</v>
      </c>
      <c r="G76" s="107">
        <v>0</v>
      </c>
      <c r="H76" s="107">
        <v>0</v>
      </c>
      <c r="I76" s="107">
        <v>0</v>
      </c>
      <c r="J76" s="107">
        <v>0</v>
      </c>
      <c r="K76" s="107">
        <v>0</v>
      </c>
      <c r="L76" s="107">
        <v>0</v>
      </c>
      <c r="M76" s="107">
        <v>0</v>
      </c>
      <c r="N76" s="107">
        <v>0</v>
      </c>
      <c r="O76" s="107">
        <v>0</v>
      </c>
      <c r="P76" s="107">
        <v>0</v>
      </c>
      <c r="Q76" s="107">
        <v>0</v>
      </c>
    </row>
    <row r="77" spans="1:17" x14ac:dyDescent="0.25">
      <c r="A77" s="111" t="s">
        <v>195</v>
      </c>
      <c r="B77" s="107">
        <v>0</v>
      </c>
      <c r="C77" s="107">
        <v>0</v>
      </c>
      <c r="D77" s="107">
        <v>0</v>
      </c>
      <c r="E77" s="107">
        <v>0</v>
      </c>
      <c r="F77" s="107">
        <v>0</v>
      </c>
      <c r="G77" s="107">
        <v>0</v>
      </c>
      <c r="H77" s="107">
        <v>0</v>
      </c>
      <c r="I77" s="107">
        <v>0</v>
      </c>
      <c r="J77" s="107">
        <v>0</v>
      </c>
      <c r="K77" s="107">
        <v>0</v>
      </c>
      <c r="L77" s="107">
        <v>0</v>
      </c>
      <c r="M77" s="107">
        <v>0</v>
      </c>
      <c r="N77" s="107">
        <v>0</v>
      </c>
      <c r="O77" s="107">
        <v>0</v>
      </c>
      <c r="P77" s="107">
        <v>0</v>
      </c>
      <c r="Q77" s="107">
        <v>0</v>
      </c>
    </row>
    <row r="78" spans="1:17" x14ac:dyDescent="0.25">
      <c r="A78" s="111" t="s">
        <v>199</v>
      </c>
      <c r="B78" s="107">
        <v>0</v>
      </c>
      <c r="C78" s="107">
        <v>0</v>
      </c>
      <c r="D78" s="107">
        <v>0</v>
      </c>
      <c r="E78" s="107">
        <v>0</v>
      </c>
      <c r="F78" s="107">
        <v>0</v>
      </c>
      <c r="G78" s="107">
        <v>0</v>
      </c>
      <c r="H78" s="107">
        <v>0</v>
      </c>
      <c r="I78" s="107">
        <v>6.0038796746840344</v>
      </c>
      <c r="J78" s="107">
        <v>3.252980953842469</v>
      </c>
      <c r="K78" s="107">
        <v>0</v>
      </c>
      <c r="L78" s="107">
        <v>7.0660377221684296</v>
      </c>
      <c r="M78" s="107">
        <v>0.633788491241706</v>
      </c>
      <c r="N78" s="107">
        <v>2.9808375250015002</v>
      </c>
      <c r="O78" s="107">
        <v>0.39906038910837083</v>
      </c>
      <c r="P78" s="107">
        <v>3.3414397645030514</v>
      </c>
      <c r="Q78" s="107">
        <v>4.5660954799221907</v>
      </c>
    </row>
    <row r="79" spans="1:17" x14ac:dyDescent="0.25">
      <c r="A79" s="100" t="s">
        <v>207</v>
      </c>
      <c r="B79" s="112">
        <v>0</v>
      </c>
      <c r="C79" s="112">
        <v>0</v>
      </c>
      <c r="D79" s="112">
        <v>0</v>
      </c>
      <c r="E79" s="112">
        <v>0</v>
      </c>
      <c r="F79" s="112">
        <v>0</v>
      </c>
      <c r="G79" s="112">
        <v>0</v>
      </c>
      <c r="H79" s="112">
        <v>0</v>
      </c>
      <c r="I79" s="112">
        <v>0</v>
      </c>
      <c r="J79" s="112">
        <v>0</v>
      </c>
      <c r="K79" s="112">
        <v>0</v>
      </c>
      <c r="L79" s="112">
        <v>0</v>
      </c>
      <c r="M79" s="112">
        <v>0</v>
      </c>
      <c r="N79" s="112">
        <v>0</v>
      </c>
      <c r="O79" s="112">
        <v>0</v>
      </c>
      <c r="P79" s="112">
        <v>0</v>
      </c>
      <c r="Q79" s="112">
        <v>1</v>
      </c>
    </row>
    <row r="80" spans="1:17" x14ac:dyDescent="0.25">
      <c r="A80" s="97" t="s">
        <v>208</v>
      </c>
      <c r="B80" s="99">
        <v>363.23835893048675</v>
      </c>
      <c r="C80" s="99">
        <v>367.15715168653725</v>
      </c>
      <c r="D80" s="99">
        <v>481.1679205137587</v>
      </c>
      <c r="E80" s="99">
        <v>334.23936975270271</v>
      </c>
      <c r="F80" s="99">
        <v>357.11502092767506</v>
      </c>
      <c r="G80" s="99">
        <v>429.91399789007647</v>
      </c>
      <c r="H80" s="99">
        <v>412.16367779547306</v>
      </c>
      <c r="I80" s="99">
        <v>295.7378098045653</v>
      </c>
      <c r="J80" s="99">
        <v>245.92333438043607</v>
      </c>
      <c r="K80" s="99">
        <v>254.12477251023563</v>
      </c>
      <c r="L80" s="99">
        <v>307.21966596262723</v>
      </c>
      <c r="M80" s="99">
        <v>332.38627145412943</v>
      </c>
      <c r="N80" s="99">
        <v>228.31676433416007</v>
      </c>
      <c r="O80" s="99">
        <v>255.51801822228737</v>
      </c>
      <c r="P80" s="99">
        <v>305.99765742752652</v>
      </c>
      <c r="Q80" s="99">
        <v>289.84157551590181</v>
      </c>
    </row>
    <row r="81" spans="1:17" x14ac:dyDescent="0.25">
      <c r="A81" s="100" t="s">
        <v>209</v>
      </c>
      <c r="B81" s="112">
        <v>348.34386793115743</v>
      </c>
      <c r="C81" s="112">
        <v>351.74371295165912</v>
      </c>
      <c r="D81" s="112">
        <v>462.33204213870931</v>
      </c>
      <c r="E81" s="112">
        <v>319.30358497295418</v>
      </c>
      <c r="F81" s="112">
        <v>340.41420909040579</v>
      </c>
      <c r="G81" s="112">
        <v>410.81870883081746</v>
      </c>
      <c r="H81" s="112">
        <v>395.17683926180473</v>
      </c>
      <c r="I81" s="112">
        <v>280.36286931573983</v>
      </c>
      <c r="J81" s="112">
        <v>233.10941264744801</v>
      </c>
      <c r="K81" s="112">
        <v>245.1878073652546</v>
      </c>
      <c r="L81" s="112">
        <v>291.80850140289527</v>
      </c>
      <c r="M81" s="112">
        <v>319.59178751621926</v>
      </c>
      <c r="N81" s="112">
        <v>214.98220060130691</v>
      </c>
      <c r="O81" s="112">
        <v>240.99709033911537</v>
      </c>
      <c r="P81" s="112">
        <v>288.79693332734945</v>
      </c>
      <c r="Q81" s="112">
        <v>273.04856743900274</v>
      </c>
    </row>
    <row r="82" spans="1:17" x14ac:dyDescent="0.25">
      <c r="A82" s="102" t="s">
        <v>191</v>
      </c>
      <c r="B82" s="103">
        <v>0</v>
      </c>
      <c r="C82" s="103">
        <v>0</v>
      </c>
      <c r="D82" s="103">
        <v>105.15263813744494</v>
      </c>
      <c r="E82" s="103">
        <v>111.10578472142603</v>
      </c>
      <c r="F82" s="103">
        <v>58.044988237288962</v>
      </c>
      <c r="G82" s="103">
        <v>0.73250833991802988</v>
      </c>
      <c r="H82" s="103">
        <v>3.0203358813517953</v>
      </c>
      <c r="I82" s="103">
        <v>128.25246317273482</v>
      </c>
      <c r="J82" s="103">
        <v>36.370734870551786</v>
      </c>
      <c r="K82" s="103">
        <v>1.7269673131754999</v>
      </c>
      <c r="L82" s="103">
        <v>21.436313036692333</v>
      </c>
      <c r="M82" s="103">
        <v>0</v>
      </c>
      <c r="N82" s="103">
        <v>0</v>
      </c>
      <c r="O82" s="103">
        <v>0</v>
      </c>
      <c r="P82" s="103">
        <v>0</v>
      </c>
      <c r="Q82" s="103">
        <v>0</v>
      </c>
    </row>
    <row r="83" spans="1:17" x14ac:dyDescent="0.25">
      <c r="A83" s="102" t="s">
        <v>192</v>
      </c>
      <c r="B83" s="104">
        <v>0</v>
      </c>
      <c r="C83" s="104">
        <v>0</v>
      </c>
      <c r="D83" s="104">
        <v>0</v>
      </c>
      <c r="E83" s="104">
        <v>0</v>
      </c>
      <c r="F83" s="104">
        <v>0</v>
      </c>
      <c r="G83" s="104">
        <v>0</v>
      </c>
      <c r="H83" s="104">
        <v>0</v>
      </c>
      <c r="I83" s="104">
        <v>0</v>
      </c>
      <c r="J83" s="104">
        <v>0</v>
      </c>
      <c r="K83" s="104">
        <v>0</v>
      </c>
      <c r="L83" s="104">
        <v>0</v>
      </c>
      <c r="M83" s="104">
        <v>0</v>
      </c>
      <c r="N83" s="104">
        <v>0</v>
      </c>
      <c r="O83" s="104">
        <v>0</v>
      </c>
      <c r="P83" s="104">
        <v>0</v>
      </c>
      <c r="Q83" s="104">
        <v>0</v>
      </c>
    </row>
    <row r="84" spans="1:17" x14ac:dyDescent="0.25">
      <c r="A84" s="102" t="s">
        <v>184</v>
      </c>
      <c r="B84" s="104">
        <v>0</v>
      </c>
      <c r="C84" s="104">
        <v>0</v>
      </c>
      <c r="D84" s="104">
        <v>0</v>
      </c>
      <c r="E84" s="104">
        <v>0</v>
      </c>
      <c r="F84" s="104">
        <v>0</v>
      </c>
      <c r="G84" s="104">
        <v>0</v>
      </c>
      <c r="H84" s="104">
        <v>0</v>
      </c>
      <c r="I84" s="104">
        <v>0</v>
      </c>
      <c r="J84" s="104">
        <v>0</v>
      </c>
      <c r="K84" s="104">
        <v>0</v>
      </c>
      <c r="L84" s="104">
        <v>0</v>
      </c>
      <c r="M84" s="104">
        <v>0</v>
      </c>
      <c r="N84" s="104">
        <v>0</v>
      </c>
      <c r="O84" s="104">
        <v>0</v>
      </c>
      <c r="P84" s="104">
        <v>0</v>
      </c>
      <c r="Q84" s="104">
        <v>0</v>
      </c>
    </row>
    <row r="85" spans="1:17" x14ac:dyDescent="0.25">
      <c r="A85" s="102" t="s">
        <v>193</v>
      </c>
      <c r="B85" s="104">
        <v>223.16219528389109</v>
      </c>
      <c r="C85" s="104">
        <v>160.81785849470958</v>
      </c>
      <c r="D85" s="104">
        <v>231.50856156938107</v>
      </c>
      <c r="E85" s="104">
        <v>146.1335221682555</v>
      </c>
      <c r="F85" s="104">
        <v>64.931511794904495</v>
      </c>
      <c r="G85" s="104">
        <v>29.861989246171106</v>
      </c>
      <c r="H85" s="104">
        <v>9.7514352709974936</v>
      </c>
      <c r="I85" s="104">
        <v>22.620314451217155</v>
      </c>
      <c r="J85" s="104">
        <v>11.811779391631056</v>
      </c>
      <c r="K85" s="104">
        <v>3.4674738610652174</v>
      </c>
      <c r="L85" s="104">
        <v>0.68106268046960849</v>
      </c>
      <c r="M85" s="104">
        <v>0</v>
      </c>
      <c r="N85" s="104">
        <v>0</v>
      </c>
      <c r="O85" s="104">
        <v>0</v>
      </c>
      <c r="P85" s="104">
        <v>0</v>
      </c>
      <c r="Q85" s="104">
        <v>0</v>
      </c>
    </row>
    <row r="86" spans="1:17" x14ac:dyDescent="0.25">
      <c r="A86" s="102" t="s">
        <v>194</v>
      </c>
      <c r="B86" s="104">
        <v>0</v>
      </c>
      <c r="C86" s="104">
        <v>0</v>
      </c>
      <c r="D86" s="104">
        <v>0</v>
      </c>
      <c r="E86" s="104">
        <v>0</v>
      </c>
      <c r="F86" s="104">
        <v>0</v>
      </c>
      <c r="G86" s="104">
        <v>0</v>
      </c>
      <c r="H86" s="104">
        <v>0</v>
      </c>
      <c r="I86" s="104">
        <v>0</v>
      </c>
      <c r="J86" s="104">
        <v>0</v>
      </c>
      <c r="K86" s="104">
        <v>0</v>
      </c>
      <c r="L86" s="104">
        <v>0</v>
      </c>
      <c r="M86" s="104">
        <v>0</v>
      </c>
      <c r="N86" s="104">
        <v>0</v>
      </c>
      <c r="O86" s="104">
        <v>0.86872144190849099</v>
      </c>
      <c r="P86" s="104">
        <v>42.035068320583065</v>
      </c>
      <c r="Q86" s="104">
        <v>23.863174934229164</v>
      </c>
    </row>
    <row r="87" spans="1:17" x14ac:dyDescent="0.25">
      <c r="A87" s="102" t="s">
        <v>185</v>
      </c>
      <c r="B87" s="104">
        <v>125.18167264726634</v>
      </c>
      <c r="C87" s="104">
        <v>190.92585445694954</v>
      </c>
      <c r="D87" s="104">
        <v>125.67084243188333</v>
      </c>
      <c r="E87" s="104">
        <v>5.4925092386326924</v>
      </c>
      <c r="F87" s="104">
        <v>27.773783372717531</v>
      </c>
      <c r="G87" s="104">
        <v>0</v>
      </c>
      <c r="H87" s="104">
        <v>0</v>
      </c>
      <c r="I87" s="104">
        <v>61.337863355159442</v>
      </c>
      <c r="J87" s="104">
        <v>50.661837784436422</v>
      </c>
      <c r="K87" s="104">
        <v>13.474604791062466</v>
      </c>
      <c r="L87" s="104">
        <v>0</v>
      </c>
      <c r="M87" s="104">
        <v>21.143316205179531</v>
      </c>
      <c r="N87" s="104">
        <v>144.51578340491781</v>
      </c>
      <c r="O87" s="104">
        <v>98.589574769945074</v>
      </c>
      <c r="P87" s="104">
        <v>82.531362239826223</v>
      </c>
      <c r="Q87" s="104">
        <v>130.26175462776723</v>
      </c>
    </row>
    <row r="88" spans="1:17" x14ac:dyDescent="0.25">
      <c r="A88" s="102" t="s">
        <v>195</v>
      </c>
      <c r="B88" s="104">
        <v>0</v>
      </c>
      <c r="C88" s="104">
        <v>0</v>
      </c>
      <c r="D88" s="104">
        <v>0</v>
      </c>
      <c r="E88" s="104">
        <v>56.571768844639962</v>
      </c>
      <c r="F88" s="104">
        <v>189.6639256854948</v>
      </c>
      <c r="G88" s="104">
        <v>380.22421124472834</v>
      </c>
      <c r="H88" s="104">
        <v>382.40506810945544</v>
      </c>
      <c r="I88" s="104">
        <v>68.152228336628411</v>
      </c>
      <c r="J88" s="104">
        <v>134.26506060082875</v>
      </c>
      <c r="K88" s="104">
        <v>226.51876139995142</v>
      </c>
      <c r="L88" s="104">
        <v>269.69112568573331</v>
      </c>
      <c r="M88" s="104">
        <v>298.44847131103973</v>
      </c>
      <c r="N88" s="104">
        <v>70.466417196389102</v>
      </c>
      <c r="O88" s="104">
        <v>141.53879412726181</v>
      </c>
      <c r="P88" s="104">
        <v>164.23050276694016</v>
      </c>
      <c r="Q88" s="104">
        <v>118.92363787700636</v>
      </c>
    </row>
    <row r="89" spans="1:17" x14ac:dyDescent="0.25">
      <c r="A89" s="100" t="s">
        <v>210</v>
      </c>
      <c r="B89" s="112">
        <v>14.8944909993293</v>
      </c>
      <c r="C89" s="112">
        <v>15.413438734878149</v>
      </c>
      <c r="D89" s="112">
        <v>18.835878375049404</v>
      </c>
      <c r="E89" s="112">
        <v>14.935784779748502</v>
      </c>
      <c r="F89" s="112">
        <v>16.700811837269249</v>
      </c>
      <c r="G89" s="112">
        <v>19.095289059259031</v>
      </c>
      <c r="H89" s="112">
        <v>16.98683853366834</v>
      </c>
      <c r="I89" s="112">
        <v>15.374940488825448</v>
      </c>
      <c r="J89" s="112">
        <v>12.813921732988067</v>
      </c>
      <c r="K89" s="112">
        <v>8.9369651449810306</v>
      </c>
      <c r="L89" s="112">
        <v>15.411164559731958</v>
      </c>
      <c r="M89" s="112">
        <v>12.794483937910144</v>
      </c>
      <c r="N89" s="112">
        <v>13.334563732853155</v>
      </c>
      <c r="O89" s="112">
        <v>14.520927883171986</v>
      </c>
      <c r="P89" s="112">
        <v>17.200724100177069</v>
      </c>
      <c r="Q89" s="112">
        <v>16.793008076899074</v>
      </c>
    </row>
    <row r="90" spans="1:17" x14ac:dyDescent="0.25">
      <c r="A90" s="97" t="s">
        <v>211</v>
      </c>
      <c r="B90" s="99">
        <v>65.339427108633188</v>
      </c>
      <c r="C90" s="99">
        <v>65.992745011485738</v>
      </c>
      <c r="D90" s="99">
        <v>86.681425585958408</v>
      </c>
      <c r="E90" s="99">
        <v>59.945881704424345</v>
      </c>
      <c r="F90" s="99">
        <v>63.941655396114854</v>
      </c>
      <c r="G90" s="99">
        <v>77.121818359536491</v>
      </c>
      <c r="H90" s="99">
        <v>68.360462937585012</v>
      </c>
      <c r="I90" s="99">
        <v>52.7295949404796</v>
      </c>
      <c r="J90" s="99">
        <v>43.843609352546352</v>
      </c>
      <c r="K90" s="99">
        <v>38.061233760830504</v>
      </c>
      <c r="L90" s="99">
        <v>54.85754303825135</v>
      </c>
      <c r="M90" s="99">
        <v>53.094142576704876</v>
      </c>
      <c r="N90" s="99">
        <v>40.497578024713185</v>
      </c>
      <c r="O90" s="99">
        <v>45.380324903756566</v>
      </c>
      <c r="P90" s="99">
        <v>54.372782325495805</v>
      </c>
      <c r="Q90" s="99">
        <v>51.091421236667848</v>
      </c>
    </row>
    <row r="91" spans="1:17" x14ac:dyDescent="0.25">
      <c r="A91" s="100" t="s">
        <v>212</v>
      </c>
      <c r="B91" s="112">
        <v>48.583124734387724</v>
      </c>
      <c r="C91" s="112">
        <v>48.652626434747816</v>
      </c>
      <c r="D91" s="112">
        <v>65.491062414027823</v>
      </c>
      <c r="E91" s="112">
        <v>43.143123827207276</v>
      </c>
      <c r="F91" s="112">
        <v>45.153242079186946</v>
      </c>
      <c r="G91" s="112">
        <v>55.639618167870083</v>
      </c>
      <c r="H91" s="112">
        <v>49.25026958720813</v>
      </c>
      <c r="I91" s="112">
        <v>35.432786890550972</v>
      </c>
      <c r="J91" s="112">
        <v>29.427947402934777</v>
      </c>
      <c r="K91" s="112">
        <v>28.007147972726845</v>
      </c>
      <c r="L91" s="112">
        <v>37.519982908552898</v>
      </c>
      <c r="M91" s="112">
        <v>38.70034814655596</v>
      </c>
      <c r="N91" s="112">
        <v>25.496193825253382</v>
      </c>
      <c r="O91" s="112">
        <v>29.044281035188082</v>
      </c>
      <c r="P91" s="112">
        <v>35.021967712796595</v>
      </c>
      <c r="Q91" s="112">
        <v>32.199287150156387</v>
      </c>
    </row>
    <row r="92" spans="1:17" x14ac:dyDescent="0.25">
      <c r="A92" s="102" t="s">
        <v>191</v>
      </c>
      <c r="B92" s="103">
        <v>0</v>
      </c>
      <c r="C92" s="103">
        <v>0</v>
      </c>
      <c r="D92" s="103">
        <v>0</v>
      </c>
      <c r="E92" s="103">
        <v>0</v>
      </c>
      <c r="F92" s="103">
        <v>0</v>
      </c>
      <c r="G92" s="103">
        <v>0</v>
      </c>
      <c r="H92" s="103">
        <v>0</v>
      </c>
      <c r="I92" s="103">
        <v>0</v>
      </c>
      <c r="J92" s="103">
        <v>0</v>
      </c>
      <c r="K92" s="103">
        <v>0</v>
      </c>
      <c r="L92" s="103">
        <v>0</v>
      </c>
      <c r="M92" s="103">
        <v>0</v>
      </c>
      <c r="N92" s="103">
        <v>0</v>
      </c>
      <c r="O92" s="103">
        <v>0</v>
      </c>
      <c r="P92" s="103">
        <v>0</v>
      </c>
      <c r="Q92" s="103">
        <v>0</v>
      </c>
    </row>
    <row r="93" spans="1:17" x14ac:dyDescent="0.25">
      <c r="A93" s="102" t="s">
        <v>192</v>
      </c>
      <c r="B93" s="104">
        <v>48.583124734387724</v>
      </c>
      <c r="C93" s="104">
        <v>48.652626434747816</v>
      </c>
      <c r="D93" s="104">
        <v>65.491062414027823</v>
      </c>
      <c r="E93" s="104">
        <v>0</v>
      </c>
      <c r="F93" s="104">
        <v>0</v>
      </c>
      <c r="G93" s="104">
        <v>0</v>
      </c>
      <c r="H93" s="104">
        <v>0</v>
      </c>
      <c r="I93" s="104">
        <v>0</v>
      </c>
      <c r="J93" s="104">
        <v>0</v>
      </c>
      <c r="K93" s="104">
        <v>0</v>
      </c>
      <c r="L93" s="104">
        <v>0</v>
      </c>
      <c r="M93" s="104">
        <v>0</v>
      </c>
      <c r="N93" s="104">
        <v>0</v>
      </c>
      <c r="O93" s="104">
        <v>0</v>
      </c>
      <c r="P93" s="104">
        <v>0</v>
      </c>
      <c r="Q93" s="104">
        <v>0</v>
      </c>
    </row>
    <row r="94" spans="1:17" x14ac:dyDescent="0.25">
      <c r="A94" s="102" t="s">
        <v>184</v>
      </c>
      <c r="B94" s="104">
        <v>0</v>
      </c>
      <c r="C94" s="104">
        <v>0</v>
      </c>
      <c r="D94" s="104">
        <v>0</v>
      </c>
      <c r="E94" s="104">
        <v>0</v>
      </c>
      <c r="F94" s="104">
        <v>0</v>
      </c>
      <c r="G94" s="104">
        <v>0</v>
      </c>
      <c r="H94" s="104">
        <v>0</v>
      </c>
      <c r="I94" s="104">
        <v>0</v>
      </c>
      <c r="J94" s="104">
        <v>0</v>
      </c>
      <c r="K94" s="104">
        <v>0</v>
      </c>
      <c r="L94" s="104">
        <v>0</v>
      </c>
      <c r="M94" s="104">
        <v>0</v>
      </c>
      <c r="N94" s="104">
        <v>0</v>
      </c>
      <c r="O94" s="104">
        <v>0</v>
      </c>
      <c r="P94" s="104">
        <v>0</v>
      </c>
      <c r="Q94" s="104">
        <v>0</v>
      </c>
    </row>
    <row r="95" spans="1:17" x14ac:dyDescent="0.25">
      <c r="A95" s="102" t="s">
        <v>193</v>
      </c>
      <c r="B95" s="104">
        <v>0</v>
      </c>
      <c r="C95" s="104">
        <v>0</v>
      </c>
      <c r="D95" s="104">
        <v>0</v>
      </c>
      <c r="E95" s="104">
        <v>0</v>
      </c>
      <c r="F95" s="104">
        <v>0</v>
      </c>
      <c r="G95" s="104">
        <v>0</v>
      </c>
      <c r="H95" s="104">
        <v>0</v>
      </c>
      <c r="I95" s="104">
        <v>0</v>
      </c>
      <c r="J95" s="104">
        <v>0</v>
      </c>
      <c r="K95" s="104">
        <v>0</v>
      </c>
      <c r="L95" s="104">
        <v>0</v>
      </c>
      <c r="M95" s="104">
        <v>0</v>
      </c>
      <c r="N95" s="104">
        <v>0</v>
      </c>
      <c r="O95" s="104">
        <v>0</v>
      </c>
      <c r="P95" s="104">
        <v>0</v>
      </c>
      <c r="Q95" s="104">
        <v>0</v>
      </c>
    </row>
    <row r="96" spans="1:17" x14ac:dyDescent="0.25">
      <c r="A96" s="102" t="s">
        <v>185</v>
      </c>
      <c r="B96" s="104">
        <v>0</v>
      </c>
      <c r="C96" s="104">
        <v>0</v>
      </c>
      <c r="D96" s="104">
        <v>0</v>
      </c>
      <c r="E96" s="104">
        <v>43.143123827207276</v>
      </c>
      <c r="F96" s="104">
        <v>45.153242079186946</v>
      </c>
      <c r="G96" s="104">
        <v>55.639618167870083</v>
      </c>
      <c r="H96" s="104">
        <v>49.25026958720813</v>
      </c>
      <c r="I96" s="104">
        <v>35.432786890550972</v>
      </c>
      <c r="J96" s="104">
        <v>29.427947402934777</v>
      </c>
      <c r="K96" s="104">
        <v>28.007147972726845</v>
      </c>
      <c r="L96" s="104">
        <v>37.519982908552898</v>
      </c>
      <c r="M96" s="104">
        <v>38.70034814655596</v>
      </c>
      <c r="N96" s="104">
        <v>25.496193825253382</v>
      </c>
      <c r="O96" s="104">
        <v>29.044281035188082</v>
      </c>
      <c r="P96" s="104">
        <v>35.021967712796595</v>
      </c>
      <c r="Q96" s="104">
        <v>32.199287150156387</v>
      </c>
    </row>
    <row r="97" spans="1:17" x14ac:dyDescent="0.25">
      <c r="A97" s="113" t="s">
        <v>213</v>
      </c>
      <c r="B97" s="114">
        <v>16.756302374245465</v>
      </c>
      <c r="C97" s="114">
        <v>17.340118576737922</v>
      </c>
      <c r="D97" s="114">
        <v>21.190363171930581</v>
      </c>
      <c r="E97" s="114">
        <v>16.802757877217068</v>
      </c>
      <c r="F97" s="114">
        <v>18.788413316927908</v>
      </c>
      <c r="G97" s="114">
        <v>21.482200191666411</v>
      </c>
      <c r="H97" s="114">
        <v>19.110193350376885</v>
      </c>
      <c r="I97" s="114">
        <v>17.296808049928632</v>
      </c>
      <c r="J97" s="114">
        <v>14.415661949611579</v>
      </c>
      <c r="K97" s="114">
        <v>10.054085788103661</v>
      </c>
      <c r="L97" s="114">
        <v>17.337560129698456</v>
      </c>
      <c r="M97" s="114">
        <v>14.393794430148914</v>
      </c>
      <c r="N97" s="114">
        <v>15.001384199459801</v>
      </c>
      <c r="O97" s="114">
        <v>16.336043868568485</v>
      </c>
      <c r="P97" s="114">
        <v>19.350814612699207</v>
      </c>
      <c r="Q97" s="114">
        <v>18.892134086511462</v>
      </c>
    </row>
    <row r="98" spans="1:17" hidden="1" x14ac:dyDescent="0.25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</row>
    <row r="99" spans="1:17" x14ac:dyDescent="0.25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</row>
    <row r="100" spans="1:17" ht="12.75" x14ac:dyDescent="0.25">
      <c r="A100" s="86" t="s">
        <v>214</v>
      </c>
      <c r="B100" s="87">
        <v>465.26306407827178</v>
      </c>
      <c r="C100" s="87">
        <v>481.74657753115537</v>
      </c>
      <c r="D100" s="87">
        <v>489.33728759905222</v>
      </c>
      <c r="E100" s="87">
        <v>478.49613642448918</v>
      </c>
      <c r="F100" s="87">
        <v>455.28660733971952</v>
      </c>
      <c r="G100" s="87">
        <v>467.82281633917887</v>
      </c>
      <c r="H100" s="87">
        <v>492.15829352675104</v>
      </c>
      <c r="I100" s="87">
        <v>509.56100753977444</v>
      </c>
      <c r="J100" s="87">
        <v>521.26022933169622</v>
      </c>
      <c r="K100" s="87">
        <v>448.60892925110977</v>
      </c>
      <c r="L100" s="87">
        <v>462.89591393545413</v>
      </c>
      <c r="M100" s="87">
        <v>437.74943213458687</v>
      </c>
      <c r="N100" s="87">
        <v>327.74328712785012</v>
      </c>
      <c r="O100" s="87">
        <v>324.22457821883239</v>
      </c>
      <c r="P100" s="87">
        <v>331.72962648260847</v>
      </c>
      <c r="Q100" s="87">
        <v>321.10110881279195</v>
      </c>
    </row>
    <row r="101" spans="1:17" x14ac:dyDescent="0.25">
      <c r="A101" s="88" t="s">
        <v>179</v>
      </c>
      <c r="B101" s="89">
        <v>3.4727264156402771</v>
      </c>
      <c r="C101" s="89">
        <v>3.5957594629847804</v>
      </c>
      <c r="D101" s="89">
        <v>3.6524165703321576</v>
      </c>
      <c r="E101" s="89">
        <v>3.5714981502670708</v>
      </c>
      <c r="F101" s="89">
        <v>3.3982620802452064</v>
      </c>
      <c r="G101" s="89">
        <v>3.4918324225001975</v>
      </c>
      <c r="H101" s="89">
        <v>3.6734725761924238</v>
      </c>
      <c r="I101" s="89">
        <v>3.803366542257808</v>
      </c>
      <c r="J101" s="89">
        <v>3.890689606769127</v>
      </c>
      <c r="K101" s="89">
        <v>3.3484198492927058</v>
      </c>
      <c r="L101" s="89">
        <v>3.4550579921924913</v>
      </c>
      <c r="M101" s="89">
        <v>3.2673644950022687</v>
      </c>
      <c r="N101" s="89">
        <v>2.4462779417327374</v>
      </c>
      <c r="O101" s="89">
        <v>2.4200142764630632</v>
      </c>
      <c r="P101" s="89">
        <v>2.4760320035695615</v>
      </c>
      <c r="Q101" s="89">
        <v>2.3967006813117062</v>
      </c>
    </row>
    <row r="102" spans="1:17" x14ac:dyDescent="0.25">
      <c r="A102" s="90" t="s">
        <v>180</v>
      </c>
      <c r="B102" s="91">
        <v>3.5687942365384888</v>
      </c>
      <c r="C102" s="91">
        <v>3.6952308104906804</v>
      </c>
      <c r="D102" s="91">
        <v>3.7534552526032567</v>
      </c>
      <c r="E102" s="91">
        <v>3.6702983445734492</v>
      </c>
      <c r="F102" s="91">
        <v>3.4922699558497667</v>
      </c>
      <c r="G102" s="91">
        <v>3.5884287827146171</v>
      </c>
      <c r="H102" s="91">
        <v>3.7750937416072294</v>
      </c>
      <c r="I102" s="91">
        <v>3.9085810314114284</v>
      </c>
      <c r="J102" s="91">
        <v>3.9983197588681421</v>
      </c>
      <c r="K102" s="91">
        <v>3.4410489135705955</v>
      </c>
      <c r="L102" s="91">
        <v>3.5506370423854463</v>
      </c>
      <c r="M102" s="91">
        <v>3.3577512832333771</v>
      </c>
      <c r="N102" s="91">
        <v>2.5139505894009231</v>
      </c>
      <c r="O102" s="91">
        <v>2.4869603788209438</v>
      </c>
      <c r="P102" s="91">
        <v>2.5445277531874608</v>
      </c>
      <c r="Q102" s="91">
        <v>2.4630018476696165</v>
      </c>
    </row>
    <row r="103" spans="1:17" x14ac:dyDescent="0.25">
      <c r="A103" s="90" t="s">
        <v>181</v>
      </c>
      <c r="B103" s="91">
        <v>6.9848810189139607</v>
      </c>
      <c r="C103" s="91">
        <v>7.2323439901475641</v>
      </c>
      <c r="D103" s="91">
        <v>7.3463014709081955</v>
      </c>
      <c r="E103" s="91">
        <v>7.1835459097883829</v>
      </c>
      <c r="F103" s="91">
        <v>6.835106904677791</v>
      </c>
      <c r="G103" s="91">
        <v>7.0233099559192071</v>
      </c>
      <c r="H103" s="91">
        <v>7.3886525455581111</v>
      </c>
      <c r="I103" s="91">
        <v>7.6499152508364006</v>
      </c>
      <c r="J103" s="91">
        <v>7.8255528170643336</v>
      </c>
      <c r="K103" s="91">
        <v>6.7348565505604885</v>
      </c>
      <c r="L103" s="91">
        <v>6.9493435705797761</v>
      </c>
      <c r="M103" s="91">
        <v>6.5718255662840503</v>
      </c>
      <c r="N103" s="91">
        <v>4.9203301144718976</v>
      </c>
      <c r="O103" s="91">
        <v>4.8675045949598941</v>
      </c>
      <c r="P103" s="91">
        <v>4.9801760559268944</v>
      </c>
      <c r="Q103" s="91">
        <v>4.8206127098053493</v>
      </c>
    </row>
    <row r="104" spans="1:17" x14ac:dyDescent="0.25">
      <c r="A104" s="90" t="s">
        <v>182</v>
      </c>
      <c r="B104" s="91">
        <v>2.7709707990818764</v>
      </c>
      <c r="C104" s="91">
        <v>2.8691417865740827</v>
      </c>
      <c r="D104" s="91">
        <v>2.9143498367426655</v>
      </c>
      <c r="E104" s="91">
        <v>2.8497831095457422</v>
      </c>
      <c r="F104" s="91">
        <v>2.7115539391693062</v>
      </c>
      <c r="G104" s="91">
        <v>2.7862159352542677</v>
      </c>
      <c r="H104" s="91">
        <v>2.9311509233820625</v>
      </c>
      <c r="I104" s="91">
        <v>3.034796400700134</v>
      </c>
      <c r="J104" s="91">
        <v>3.1044735456538617</v>
      </c>
      <c r="K104" s="91">
        <v>2.6717836405622934</v>
      </c>
      <c r="L104" s="91">
        <v>2.7568727448213588</v>
      </c>
      <c r="M104" s="91">
        <v>2.607107650298135</v>
      </c>
      <c r="N104" s="91">
        <v>1.9519432087856381</v>
      </c>
      <c r="O104" s="91">
        <v>1.9309868071493435</v>
      </c>
      <c r="P104" s="91">
        <v>1.975684680654137</v>
      </c>
      <c r="Q104" s="91">
        <v>1.9123843364522337</v>
      </c>
    </row>
    <row r="105" spans="1:17" x14ac:dyDescent="0.25">
      <c r="A105" s="92" t="s">
        <v>183</v>
      </c>
      <c r="B105" s="93">
        <v>3.1347810975756407</v>
      </c>
      <c r="C105" s="93">
        <v>3.2458412920832371</v>
      </c>
      <c r="D105" s="93">
        <v>3.2969848628396239</v>
      </c>
      <c r="E105" s="93">
        <v>3.2239409476831371</v>
      </c>
      <c r="F105" s="93">
        <v>3.067563193513664</v>
      </c>
      <c r="G105" s="93">
        <v>3.152027820175177</v>
      </c>
      <c r="H105" s="93">
        <v>3.3159918220011435</v>
      </c>
      <c r="I105" s="93">
        <v>3.4332452709561263</v>
      </c>
      <c r="J105" s="93">
        <v>3.5120705682152513</v>
      </c>
      <c r="K105" s="93">
        <v>3.0225713154471361</v>
      </c>
      <c r="L105" s="93">
        <v>3.1188320612223492</v>
      </c>
      <c r="M105" s="93">
        <v>2.9494037916990514</v>
      </c>
      <c r="N105" s="93">
        <v>2.2082205544965614</v>
      </c>
      <c r="O105" s="93">
        <v>2.1845127147227079</v>
      </c>
      <c r="P105" s="93">
        <v>2.2350791259642415</v>
      </c>
      <c r="Q105" s="93">
        <v>2.1634678615871841</v>
      </c>
    </row>
    <row r="106" spans="1:17" x14ac:dyDescent="0.25">
      <c r="A106" s="94" t="s">
        <v>184</v>
      </c>
      <c r="B106" s="95">
        <v>0.62695621951512825</v>
      </c>
      <c r="C106" s="95">
        <v>0.64916825841664749</v>
      </c>
      <c r="D106" s="95">
        <v>0.65939697256792473</v>
      </c>
      <c r="E106" s="95">
        <v>0.64478818953662742</v>
      </c>
      <c r="F106" s="95">
        <v>0.61351263870273276</v>
      </c>
      <c r="G106" s="95">
        <v>0.63040556403503545</v>
      </c>
      <c r="H106" s="95">
        <v>0.66319836440022883</v>
      </c>
      <c r="I106" s="95">
        <v>0.68664905419122535</v>
      </c>
      <c r="J106" s="95">
        <v>0.70241411364305029</v>
      </c>
      <c r="K106" s="95">
        <v>0.60451426308942724</v>
      </c>
      <c r="L106" s="95">
        <v>0.62376641224446983</v>
      </c>
      <c r="M106" s="95">
        <v>0.58988075833981035</v>
      </c>
      <c r="N106" s="95">
        <v>0.44164411089931227</v>
      </c>
      <c r="O106" s="95">
        <v>0.43690254294454156</v>
      </c>
      <c r="P106" s="95">
        <v>0.44701582519284833</v>
      </c>
      <c r="Q106" s="95">
        <v>0.43269357231743688</v>
      </c>
    </row>
    <row r="107" spans="1:17" x14ac:dyDescent="0.25">
      <c r="A107" s="94" t="s">
        <v>185</v>
      </c>
      <c r="B107" s="95">
        <v>0.9404343292726921</v>
      </c>
      <c r="C107" s="95">
        <v>0.97375238762497107</v>
      </c>
      <c r="D107" s="95">
        <v>0.98909545885188699</v>
      </c>
      <c r="E107" s="95">
        <v>0.96718228430494102</v>
      </c>
      <c r="F107" s="95">
        <v>0.92026895805409925</v>
      </c>
      <c r="G107" s="95">
        <v>0.94560834605255295</v>
      </c>
      <c r="H107" s="95">
        <v>0.99479754660034292</v>
      </c>
      <c r="I107" s="95">
        <v>1.0299735812868378</v>
      </c>
      <c r="J107" s="95">
        <v>1.0536211704645755</v>
      </c>
      <c r="K107" s="95">
        <v>0.90677139463414069</v>
      </c>
      <c r="L107" s="95">
        <v>0.93564961836670479</v>
      </c>
      <c r="M107" s="95">
        <v>0.88482113750971547</v>
      </c>
      <c r="N107" s="95">
        <v>0.66246616634896849</v>
      </c>
      <c r="O107" s="95">
        <v>0.6553538144168124</v>
      </c>
      <c r="P107" s="95">
        <v>0.67052373778927243</v>
      </c>
      <c r="Q107" s="95">
        <v>0.64904035847615515</v>
      </c>
    </row>
    <row r="108" spans="1:17" x14ac:dyDescent="0.25">
      <c r="A108" s="94" t="s">
        <v>186</v>
      </c>
      <c r="B108" s="95">
        <v>0</v>
      </c>
      <c r="C108" s="95">
        <v>0</v>
      </c>
      <c r="D108" s="95">
        <v>0</v>
      </c>
      <c r="E108" s="95">
        <v>0</v>
      </c>
      <c r="F108" s="95">
        <v>0</v>
      </c>
      <c r="G108" s="95">
        <v>0</v>
      </c>
      <c r="H108" s="95">
        <v>0</v>
      </c>
      <c r="I108" s="95">
        <v>0</v>
      </c>
      <c r="J108" s="95">
        <v>0</v>
      </c>
      <c r="K108" s="95">
        <v>0</v>
      </c>
      <c r="L108" s="95">
        <v>0</v>
      </c>
      <c r="M108" s="95">
        <v>0</v>
      </c>
      <c r="N108" s="95">
        <v>0</v>
      </c>
      <c r="O108" s="95">
        <v>0</v>
      </c>
      <c r="P108" s="95">
        <v>0</v>
      </c>
      <c r="Q108" s="95">
        <v>0</v>
      </c>
    </row>
    <row r="109" spans="1:17" x14ac:dyDescent="0.25">
      <c r="A109" s="94" t="s">
        <v>187</v>
      </c>
      <c r="B109" s="96">
        <v>1.5673905487878204</v>
      </c>
      <c r="C109" s="96">
        <v>1.6229206460416186</v>
      </c>
      <c r="D109" s="96">
        <v>1.6484924314198119</v>
      </c>
      <c r="E109" s="96">
        <v>1.6119704738415686</v>
      </c>
      <c r="F109" s="96">
        <v>1.533781596756832</v>
      </c>
      <c r="G109" s="96">
        <v>1.5760139100875883</v>
      </c>
      <c r="H109" s="96">
        <v>1.6579959110005718</v>
      </c>
      <c r="I109" s="96">
        <v>1.7166226354780632</v>
      </c>
      <c r="J109" s="96">
        <v>1.7560352841076257</v>
      </c>
      <c r="K109" s="96">
        <v>1.5112856577235678</v>
      </c>
      <c r="L109" s="96">
        <v>1.5594160306111748</v>
      </c>
      <c r="M109" s="96">
        <v>1.4747018958495259</v>
      </c>
      <c r="N109" s="96">
        <v>1.1041102772482807</v>
      </c>
      <c r="O109" s="96">
        <v>1.092256357361354</v>
      </c>
      <c r="P109" s="96">
        <v>1.1175395629821208</v>
      </c>
      <c r="Q109" s="96">
        <v>1.081733930793592</v>
      </c>
    </row>
    <row r="110" spans="1:17" x14ac:dyDescent="0.25">
      <c r="A110" s="97" t="s">
        <v>215</v>
      </c>
      <c r="B110" s="99">
        <v>397.5537270593012</v>
      </c>
      <c r="C110" s="99">
        <v>409.61351391530241</v>
      </c>
      <c r="D110" s="99">
        <v>422.03054177901464</v>
      </c>
      <c r="E110" s="99">
        <v>401.25194666738247</v>
      </c>
      <c r="F110" s="99">
        <v>377.67351693397865</v>
      </c>
      <c r="G110" s="99">
        <v>392.84793251891222</v>
      </c>
      <c r="H110" s="99">
        <v>400.26677846549671</v>
      </c>
      <c r="I110" s="99">
        <v>411.04127921478306</v>
      </c>
      <c r="J110" s="99">
        <v>420.21010172893529</v>
      </c>
      <c r="K110" s="99">
        <v>354.1525007783851</v>
      </c>
      <c r="L110" s="99">
        <v>377.11158373355431</v>
      </c>
      <c r="M110" s="99">
        <v>352.86719262540635</v>
      </c>
      <c r="N110" s="99">
        <v>255.05466837900372</v>
      </c>
      <c r="O110" s="99">
        <v>254.59114474032273</v>
      </c>
      <c r="P110" s="99">
        <v>261.39494923020743</v>
      </c>
      <c r="Q110" s="99">
        <v>249.09770023900202</v>
      </c>
    </row>
    <row r="111" spans="1:17" x14ac:dyDescent="0.25">
      <c r="A111" s="100" t="s">
        <v>216</v>
      </c>
      <c r="B111" s="101">
        <v>387.39013227335374</v>
      </c>
      <c r="C111" s="101">
        <v>397.80596197947722</v>
      </c>
      <c r="D111" s="101">
        <v>413.81769373232345</v>
      </c>
      <c r="E111" s="101">
        <v>385.9747830122036</v>
      </c>
      <c r="F111" s="101">
        <v>360.52786610393287</v>
      </c>
      <c r="G111" s="101">
        <v>378.25792003273546</v>
      </c>
      <c r="H111" s="101">
        <v>376.66472000143142</v>
      </c>
      <c r="I111" s="101">
        <v>384.46225348976475</v>
      </c>
      <c r="J111" s="101">
        <v>392.85063111930702</v>
      </c>
      <c r="K111" s="101">
        <v>325.85709905591193</v>
      </c>
      <c r="L111" s="101">
        <v>355.320890774227</v>
      </c>
      <c r="M111" s="101">
        <v>329.87746552292788</v>
      </c>
      <c r="N111" s="101">
        <v>232.04881582837393</v>
      </c>
      <c r="O111" s="101">
        <v>233.27460812172745</v>
      </c>
      <c r="P111" s="101">
        <v>240.16235256982623</v>
      </c>
      <c r="Q111" s="101">
        <v>226.05851137858329</v>
      </c>
    </row>
    <row r="112" spans="1:17" x14ac:dyDescent="0.25">
      <c r="A112" s="102" t="s">
        <v>191</v>
      </c>
      <c r="B112" s="103">
        <v>0</v>
      </c>
      <c r="C112" s="103">
        <v>0</v>
      </c>
      <c r="D112" s="103">
        <v>0</v>
      </c>
      <c r="E112" s="103">
        <v>0</v>
      </c>
      <c r="F112" s="103">
        <v>0</v>
      </c>
      <c r="G112" s="103">
        <v>0</v>
      </c>
      <c r="H112" s="103">
        <v>0</v>
      </c>
      <c r="I112" s="103">
        <v>0</v>
      </c>
      <c r="J112" s="103">
        <v>0</v>
      </c>
      <c r="K112" s="103">
        <v>0</v>
      </c>
      <c r="L112" s="103">
        <v>0</v>
      </c>
      <c r="M112" s="103">
        <v>0</v>
      </c>
      <c r="N112" s="103">
        <v>0</v>
      </c>
      <c r="O112" s="103">
        <v>0</v>
      </c>
      <c r="P112" s="103">
        <v>0</v>
      </c>
      <c r="Q112" s="103">
        <v>0</v>
      </c>
    </row>
    <row r="113" spans="1:17" x14ac:dyDescent="0.25">
      <c r="A113" s="102" t="s">
        <v>192</v>
      </c>
      <c r="B113" s="104">
        <v>111.67145252576194</v>
      </c>
      <c r="C113" s="104">
        <v>115.49040635332932</v>
      </c>
      <c r="D113" s="104">
        <v>40.736395525939656</v>
      </c>
      <c r="E113" s="104">
        <v>0</v>
      </c>
      <c r="F113" s="104">
        <v>0</v>
      </c>
      <c r="G113" s="104">
        <v>0</v>
      </c>
      <c r="H113" s="104">
        <v>0</v>
      </c>
      <c r="I113" s="104">
        <v>0</v>
      </c>
      <c r="J113" s="104">
        <v>0</v>
      </c>
      <c r="K113" s="104">
        <v>0</v>
      </c>
      <c r="L113" s="104">
        <v>0</v>
      </c>
      <c r="M113" s="104">
        <v>0</v>
      </c>
      <c r="N113" s="104">
        <v>0</v>
      </c>
      <c r="O113" s="104">
        <v>0</v>
      </c>
      <c r="P113" s="104">
        <v>0</v>
      </c>
      <c r="Q113" s="104">
        <v>0</v>
      </c>
    </row>
    <row r="114" spans="1:17" x14ac:dyDescent="0.25">
      <c r="A114" s="102" t="s">
        <v>184</v>
      </c>
      <c r="B114" s="104">
        <v>0</v>
      </c>
      <c r="C114" s="104">
        <v>0</v>
      </c>
      <c r="D114" s="104">
        <v>0</v>
      </c>
      <c r="E114" s="104">
        <v>0</v>
      </c>
      <c r="F114" s="104">
        <v>0</v>
      </c>
      <c r="G114" s="104">
        <v>0</v>
      </c>
      <c r="H114" s="104">
        <v>0</v>
      </c>
      <c r="I114" s="104">
        <v>0</v>
      </c>
      <c r="J114" s="104">
        <v>0</v>
      </c>
      <c r="K114" s="104">
        <v>0</v>
      </c>
      <c r="L114" s="104">
        <v>0</v>
      </c>
      <c r="M114" s="104">
        <v>0</v>
      </c>
      <c r="N114" s="104">
        <v>0</v>
      </c>
      <c r="O114" s="104">
        <v>0</v>
      </c>
      <c r="P114" s="104">
        <v>0</v>
      </c>
      <c r="Q114" s="104">
        <v>0</v>
      </c>
    </row>
    <row r="115" spans="1:17" x14ac:dyDescent="0.25">
      <c r="A115" s="102" t="s">
        <v>193</v>
      </c>
      <c r="B115" s="104">
        <v>0</v>
      </c>
      <c r="C115" s="104">
        <v>0</v>
      </c>
      <c r="D115" s="104">
        <v>0</v>
      </c>
      <c r="E115" s="104">
        <v>0</v>
      </c>
      <c r="F115" s="104">
        <v>0</v>
      </c>
      <c r="G115" s="104">
        <v>0</v>
      </c>
      <c r="H115" s="104">
        <v>0</v>
      </c>
      <c r="I115" s="104">
        <v>0</v>
      </c>
      <c r="J115" s="104">
        <v>0</v>
      </c>
      <c r="K115" s="104">
        <v>0</v>
      </c>
      <c r="L115" s="104">
        <v>0</v>
      </c>
      <c r="M115" s="104">
        <v>0</v>
      </c>
      <c r="N115" s="104">
        <v>0</v>
      </c>
      <c r="O115" s="104">
        <v>0</v>
      </c>
      <c r="P115" s="104">
        <v>0</v>
      </c>
      <c r="Q115" s="104">
        <v>0</v>
      </c>
    </row>
    <row r="116" spans="1:17" x14ac:dyDescent="0.25">
      <c r="A116" s="102" t="s">
        <v>185</v>
      </c>
      <c r="B116" s="104">
        <v>275.71867974759181</v>
      </c>
      <c r="C116" s="104">
        <v>282.3155556261479</v>
      </c>
      <c r="D116" s="104">
        <v>373.08129820638379</v>
      </c>
      <c r="E116" s="104">
        <v>385.9747830122036</v>
      </c>
      <c r="F116" s="104">
        <v>360.52786610393287</v>
      </c>
      <c r="G116" s="104">
        <v>378.25792003273546</v>
      </c>
      <c r="H116" s="104">
        <v>376.66472000143142</v>
      </c>
      <c r="I116" s="104">
        <v>384.46225348976475</v>
      </c>
      <c r="J116" s="104">
        <v>392.85063111930702</v>
      </c>
      <c r="K116" s="104">
        <v>325.85709905591193</v>
      </c>
      <c r="L116" s="104">
        <v>355.320890774227</v>
      </c>
      <c r="M116" s="104">
        <v>329.87746552292788</v>
      </c>
      <c r="N116" s="104">
        <v>232.04881582837393</v>
      </c>
      <c r="O116" s="104">
        <v>233.27460812172745</v>
      </c>
      <c r="P116" s="104">
        <v>240.16235256982623</v>
      </c>
      <c r="Q116" s="104">
        <v>226.05851137858329</v>
      </c>
    </row>
    <row r="117" spans="1:17" x14ac:dyDescent="0.25">
      <c r="A117" s="100" t="s">
        <v>217</v>
      </c>
      <c r="B117" s="101">
        <v>10.163594785947469</v>
      </c>
      <c r="C117" s="101">
        <v>11.80755193582516</v>
      </c>
      <c r="D117" s="101">
        <v>8.2128480466912066</v>
      </c>
      <c r="E117" s="101">
        <v>15.277163655178882</v>
      </c>
      <c r="F117" s="101">
        <v>17.145650830045781</v>
      </c>
      <c r="G117" s="101">
        <v>14.590012486176761</v>
      </c>
      <c r="H117" s="101">
        <v>23.602058464065319</v>
      </c>
      <c r="I117" s="101">
        <v>26.579025725018312</v>
      </c>
      <c r="J117" s="101">
        <v>27.359470609628261</v>
      </c>
      <c r="K117" s="101">
        <v>28.295401722473173</v>
      </c>
      <c r="L117" s="101">
        <v>21.790692959327338</v>
      </c>
      <c r="M117" s="101">
        <v>22.989727102478476</v>
      </c>
      <c r="N117" s="101">
        <v>23.005852550629776</v>
      </c>
      <c r="O117" s="101">
        <v>21.316536618595268</v>
      </c>
      <c r="P117" s="101">
        <v>21.232596660381184</v>
      </c>
      <c r="Q117" s="101">
        <v>23.039188860418744</v>
      </c>
    </row>
    <row r="118" spans="1:17" x14ac:dyDescent="0.25">
      <c r="A118" s="97" t="s">
        <v>218</v>
      </c>
      <c r="B118" s="99">
        <v>8.2579207635823213</v>
      </c>
      <c r="C118" s="99">
        <v>9.593635947857944</v>
      </c>
      <c r="D118" s="99">
        <v>6.6729390379366063</v>
      </c>
      <c r="E118" s="99">
        <v>12.412695469832844</v>
      </c>
      <c r="F118" s="99">
        <v>13.930841299412201</v>
      </c>
      <c r="G118" s="99">
        <v>11.854385145018622</v>
      </c>
      <c r="H118" s="99">
        <v>19.176672502053076</v>
      </c>
      <c r="I118" s="99">
        <v>21.595458401577382</v>
      </c>
      <c r="J118" s="99">
        <v>22.229569870322965</v>
      </c>
      <c r="K118" s="99">
        <v>22.99001389950946</v>
      </c>
      <c r="L118" s="99">
        <v>17.704938029453466</v>
      </c>
      <c r="M118" s="99">
        <v>18.679153270763766</v>
      </c>
      <c r="N118" s="99">
        <v>18.692255197386697</v>
      </c>
      <c r="O118" s="99">
        <v>17.319686002608663</v>
      </c>
      <c r="P118" s="99">
        <v>17.251484786559715</v>
      </c>
      <c r="Q118" s="99">
        <v>18.719340949090231</v>
      </c>
    </row>
    <row r="119" spans="1:17" x14ac:dyDescent="0.25">
      <c r="A119" s="97" t="s">
        <v>219</v>
      </c>
      <c r="B119" s="99">
        <v>32.15065646782611</v>
      </c>
      <c r="C119" s="99">
        <v>33.340635172241441</v>
      </c>
      <c r="D119" s="99">
        <v>33.715983954823947</v>
      </c>
      <c r="E119" s="99">
        <v>33.256484175411337</v>
      </c>
      <c r="F119" s="99">
        <v>31.746896181089753</v>
      </c>
      <c r="G119" s="99">
        <v>32.500924706206426</v>
      </c>
      <c r="H119" s="99">
        <v>34.518988564012965</v>
      </c>
      <c r="I119" s="99">
        <v>35.824571776613837</v>
      </c>
      <c r="J119" s="99">
        <v>36.653835243886711</v>
      </c>
      <c r="K119" s="99">
        <v>31.733568054988972</v>
      </c>
      <c r="L119" s="99">
        <v>32.450396365732658</v>
      </c>
      <c r="M119" s="99">
        <v>30.782081302602958</v>
      </c>
      <c r="N119" s="99">
        <v>23.276398043365379</v>
      </c>
      <c r="O119" s="99">
        <v>22.969279655303517</v>
      </c>
      <c r="P119" s="99">
        <v>23.478060267762636</v>
      </c>
      <c r="Q119" s="99">
        <v>22.824488264070069</v>
      </c>
    </row>
    <row r="120" spans="1:17" x14ac:dyDescent="0.25">
      <c r="A120" s="100" t="s">
        <v>220</v>
      </c>
      <c r="B120" s="101">
        <v>29.736802706163587</v>
      </c>
      <c r="C120" s="101">
        <v>30.536341587482966</v>
      </c>
      <c r="D120" s="101">
        <v>31.765432543734789</v>
      </c>
      <c r="E120" s="101">
        <v>29.628157807306355</v>
      </c>
      <c r="F120" s="101">
        <v>27.674804108953879</v>
      </c>
      <c r="G120" s="101">
        <v>29.035796740739446</v>
      </c>
      <c r="H120" s="101">
        <v>28.91349967879745</v>
      </c>
      <c r="I120" s="101">
        <v>29.512053166921987</v>
      </c>
      <c r="J120" s="101">
        <v>30.155960974100001</v>
      </c>
      <c r="K120" s="101">
        <v>25.013410145901592</v>
      </c>
      <c r="L120" s="101">
        <v>27.275106787892412</v>
      </c>
      <c r="M120" s="101">
        <v>25.322021115764318</v>
      </c>
      <c r="N120" s="101">
        <v>17.812508062590808</v>
      </c>
      <c r="O120" s="101">
        <v>17.906602208387142</v>
      </c>
      <c r="P120" s="101">
        <v>18.435318560922106</v>
      </c>
      <c r="Q120" s="101">
        <v>17.352680909720618</v>
      </c>
    </row>
    <row r="121" spans="1:17" x14ac:dyDescent="0.25">
      <c r="A121" s="102" t="s">
        <v>191</v>
      </c>
      <c r="B121" s="103">
        <v>0</v>
      </c>
      <c r="C121" s="103">
        <v>0</v>
      </c>
      <c r="D121" s="103">
        <v>0</v>
      </c>
      <c r="E121" s="103">
        <v>0</v>
      </c>
      <c r="F121" s="103">
        <v>0</v>
      </c>
      <c r="G121" s="103">
        <v>0</v>
      </c>
      <c r="H121" s="103">
        <v>0</v>
      </c>
      <c r="I121" s="103">
        <v>0</v>
      </c>
      <c r="J121" s="103">
        <v>0</v>
      </c>
      <c r="K121" s="103">
        <v>0</v>
      </c>
      <c r="L121" s="103">
        <v>0</v>
      </c>
      <c r="M121" s="103">
        <v>0</v>
      </c>
      <c r="N121" s="103">
        <v>0</v>
      </c>
      <c r="O121" s="103">
        <v>0</v>
      </c>
      <c r="P121" s="103">
        <v>0</v>
      </c>
      <c r="Q121" s="103">
        <v>0</v>
      </c>
    </row>
    <row r="122" spans="1:17" x14ac:dyDescent="0.25">
      <c r="A122" s="102" t="s">
        <v>192</v>
      </c>
      <c r="B122" s="104">
        <v>0</v>
      </c>
      <c r="C122" s="104">
        <v>0</v>
      </c>
      <c r="D122" s="104">
        <v>0</v>
      </c>
      <c r="E122" s="104">
        <v>0</v>
      </c>
      <c r="F122" s="104">
        <v>0</v>
      </c>
      <c r="G122" s="104">
        <v>0</v>
      </c>
      <c r="H122" s="104">
        <v>0</v>
      </c>
      <c r="I122" s="104">
        <v>0</v>
      </c>
      <c r="J122" s="104">
        <v>0</v>
      </c>
      <c r="K122" s="104">
        <v>0</v>
      </c>
      <c r="L122" s="104">
        <v>0</v>
      </c>
      <c r="M122" s="104">
        <v>0</v>
      </c>
      <c r="N122" s="104">
        <v>0</v>
      </c>
      <c r="O122" s="104">
        <v>0</v>
      </c>
      <c r="P122" s="104">
        <v>0</v>
      </c>
      <c r="Q122" s="104">
        <v>0</v>
      </c>
    </row>
    <row r="123" spans="1:17" x14ac:dyDescent="0.25">
      <c r="A123" s="102" t="s">
        <v>184</v>
      </c>
      <c r="B123" s="104">
        <v>0</v>
      </c>
      <c r="C123" s="104">
        <v>0</v>
      </c>
      <c r="D123" s="104">
        <v>0</v>
      </c>
      <c r="E123" s="104">
        <v>0</v>
      </c>
      <c r="F123" s="104">
        <v>0</v>
      </c>
      <c r="G123" s="104">
        <v>0</v>
      </c>
      <c r="H123" s="104">
        <v>0</v>
      </c>
      <c r="I123" s="104">
        <v>0</v>
      </c>
      <c r="J123" s="104">
        <v>0</v>
      </c>
      <c r="K123" s="104">
        <v>0</v>
      </c>
      <c r="L123" s="104">
        <v>0</v>
      </c>
      <c r="M123" s="104">
        <v>0</v>
      </c>
      <c r="N123" s="104">
        <v>0</v>
      </c>
      <c r="O123" s="104">
        <v>0</v>
      </c>
      <c r="P123" s="104">
        <v>0</v>
      </c>
      <c r="Q123" s="104">
        <v>0</v>
      </c>
    </row>
    <row r="124" spans="1:17" x14ac:dyDescent="0.25">
      <c r="A124" s="102" t="s">
        <v>193</v>
      </c>
      <c r="B124" s="104">
        <v>0</v>
      </c>
      <c r="C124" s="104">
        <v>0</v>
      </c>
      <c r="D124" s="104">
        <v>0</v>
      </c>
      <c r="E124" s="104">
        <v>0</v>
      </c>
      <c r="F124" s="104">
        <v>0</v>
      </c>
      <c r="G124" s="104">
        <v>0</v>
      </c>
      <c r="H124" s="104">
        <v>0</v>
      </c>
      <c r="I124" s="104">
        <v>0</v>
      </c>
      <c r="J124" s="104">
        <v>0</v>
      </c>
      <c r="K124" s="104">
        <v>0</v>
      </c>
      <c r="L124" s="104">
        <v>0</v>
      </c>
      <c r="M124" s="104">
        <v>0</v>
      </c>
      <c r="N124" s="104">
        <v>0</v>
      </c>
      <c r="O124" s="104">
        <v>0</v>
      </c>
      <c r="P124" s="104">
        <v>0</v>
      </c>
      <c r="Q124" s="104">
        <v>0</v>
      </c>
    </row>
    <row r="125" spans="1:17" x14ac:dyDescent="0.25">
      <c r="A125" s="102" t="s">
        <v>185</v>
      </c>
      <c r="B125" s="104">
        <v>29.736802706163587</v>
      </c>
      <c r="C125" s="104">
        <v>30.536341587482966</v>
      </c>
      <c r="D125" s="104">
        <v>31.765432543734789</v>
      </c>
      <c r="E125" s="104">
        <v>29.628157807306355</v>
      </c>
      <c r="F125" s="104">
        <v>27.674804108953879</v>
      </c>
      <c r="G125" s="104">
        <v>29.035796740739446</v>
      </c>
      <c r="H125" s="104">
        <v>28.91349967879745</v>
      </c>
      <c r="I125" s="104">
        <v>29.512053166921987</v>
      </c>
      <c r="J125" s="104">
        <v>30.155960974100001</v>
      </c>
      <c r="K125" s="104">
        <v>25.013410145901592</v>
      </c>
      <c r="L125" s="104">
        <v>27.275106787892412</v>
      </c>
      <c r="M125" s="104">
        <v>25.322021115764318</v>
      </c>
      <c r="N125" s="104">
        <v>17.812508062590808</v>
      </c>
      <c r="O125" s="104">
        <v>17.906602208387142</v>
      </c>
      <c r="P125" s="104">
        <v>18.435318560922106</v>
      </c>
      <c r="Q125" s="104">
        <v>17.352680909720618</v>
      </c>
    </row>
    <row r="126" spans="1:17" x14ac:dyDescent="0.25">
      <c r="A126" s="100" t="s">
        <v>221</v>
      </c>
      <c r="B126" s="112">
        <v>2.4138537616625242</v>
      </c>
      <c r="C126" s="112">
        <v>2.8042935847584753</v>
      </c>
      <c r="D126" s="112">
        <v>1.9505514110891615</v>
      </c>
      <c r="E126" s="112">
        <v>3.6283263681049847</v>
      </c>
      <c r="F126" s="112">
        <v>4.0720920721358738</v>
      </c>
      <c r="G126" s="112">
        <v>3.4651279654669809</v>
      </c>
      <c r="H126" s="112">
        <v>5.6054888852155136</v>
      </c>
      <c r="I126" s="112">
        <v>6.3125186096918489</v>
      </c>
      <c r="J126" s="112">
        <v>6.4978742697867116</v>
      </c>
      <c r="K126" s="112">
        <v>6.7201579090873791</v>
      </c>
      <c r="L126" s="112">
        <v>5.1752895778402426</v>
      </c>
      <c r="M126" s="112">
        <v>5.4600601868386383</v>
      </c>
      <c r="N126" s="112">
        <v>5.4638899807745718</v>
      </c>
      <c r="O126" s="112">
        <v>5.0626774469163767</v>
      </c>
      <c r="P126" s="112">
        <v>5.0427417068405314</v>
      </c>
      <c r="Q126" s="112">
        <v>5.4718073543494512</v>
      </c>
    </row>
    <row r="127" spans="1:17" x14ac:dyDescent="0.25">
      <c r="A127" s="109" t="s">
        <v>222</v>
      </c>
      <c r="B127" s="110">
        <v>7.3686062198119169</v>
      </c>
      <c r="C127" s="110">
        <v>8.5604751534732415</v>
      </c>
      <c r="D127" s="110">
        <v>5.9543148338511251</v>
      </c>
      <c r="E127" s="110">
        <v>11.075943650004691</v>
      </c>
      <c r="F127" s="110">
        <v>12.430596851783195</v>
      </c>
      <c r="G127" s="110">
        <v>10.577759052478154</v>
      </c>
      <c r="H127" s="110">
        <v>17.11149238644736</v>
      </c>
      <c r="I127" s="110">
        <v>19.269793650638277</v>
      </c>
      <c r="J127" s="110">
        <v>19.835616191980492</v>
      </c>
      <c r="K127" s="110">
        <v>20.514166248793053</v>
      </c>
      <c r="L127" s="110">
        <v>15.798252395512321</v>
      </c>
      <c r="M127" s="110">
        <v>16.667552149296899</v>
      </c>
      <c r="N127" s="110">
        <v>16.679243099206591</v>
      </c>
      <c r="O127" s="110">
        <v>15.454489048481573</v>
      </c>
      <c r="P127" s="110">
        <v>15.393632578776362</v>
      </c>
      <c r="Q127" s="110">
        <v>16.703411923803593</v>
      </c>
    </row>
    <row r="128" spans="1:17" hidden="1" x14ac:dyDescent="0.25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</row>
    <row r="129" spans="1:17" x14ac:dyDescent="0.25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</row>
    <row r="130" spans="1:17" ht="12.75" x14ac:dyDescent="0.25">
      <c r="A130" s="84" t="s">
        <v>223</v>
      </c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</row>
    <row r="131" spans="1:17" x14ac:dyDescent="0.25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</row>
    <row r="132" spans="1:17" x14ac:dyDescent="0.25">
      <c r="A132" s="115" t="s">
        <v>68</v>
      </c>
      <c r="B132" s="116">
        <f t="shared" ref="B132:Q132" si="0">SUM(B133:B138,B140:B143)</f>
        <v>1</v>
      </c>
      <c r="C132" s="116">
        <f t="shared" si="0"/>
        <v>1</v>
      </c>
      <c r="D132" s="116">
        <f t="shared" si="0"/>
        <v>1</v>
      </c>
      <c r="E132" s="116">
        <f t="shared" si="0"/>
        <v>1</v>
      </c>
      <c r="F132" s="116">
        <f t="shared" si="0"/>
        <v>1</v>
      </c>
      <c r="G132" s="116">
        <f t="shared" si="0"/>
        <v>1</v>
      </c>
      <c r="H132" s="116">
        <f t="shared" si="0"/>
        <v>1</v>
      </c>
      <c r="I132" s="116">
        <f t="shared" si="0"/>
        <v>0.99999999999999989</v>
      </c>
      <c r="J132" s="116">
        <f t="shared" si="0"/>
        <v>1</v>
      </c>
      <c r="K132" s="116">
        <f t="shared" si="0"/>
        <v>1</v>
      </c>
      <c r="L132" s="116">
        <f t="shared" si="0"/>
        <v>1</v>
      </c>
      <c r="M132" s="116">
        <f t="shared" si="0"/>
        <v>1.0000000000000002</v>
      </c>
      <c r="N132" s="116">
        <f t="shared" si="0"/>
        <v>1</v>
      </c>
      <c r="O132" s="116">
        <f t="shared" si="0"/>
        <v>1</v>
      </c>
      <c r="P132" s="116">
        <f t="shared" si="0"/>
        <v>0.99999999999999989</v>
      </c>
      <c r="Q132" s="116">
        <f t="shared" si="0"/>
        <v>1</v>
      </c>
    </row>
    <row r="133" spans="1:17" x14ac:dyDescent="0.25">
      <c r="A133" s="88" t="s">
        <v>179</v>
      </c>
      <c r="B133" s="117">
        <f t="shared" ref="B133:Q133" si="1">IF(B$9=0,0,B$9/B$8)</f>
        <v>4.0389905604917833E-3</v>
      </c>
      <c r="C133" s="117">
        <f t="shared" si="1"/>
        <v>4.0389905604917833E-3</v>
      </c>
      <c r="D133" s="117">
        <f t="shared" si="1"/>
        <v>4.0389905604917833E-3</v>
      </c>
      <c r="E133" s="117">
        <f t="shared" si="1"/>
        <v>4.0389905604917833E-3</v>
      </c>
      <c r="F133" s="117">
        <f t="shared" si="1"/>
        <v>4.0389905604917833E-3</v>
      </c>
      <c r="G133" s="117">
        <f t="shared" si="1"/>
        <v>4.0389905604917833E-3</v>
      </c>
      <c r="H133" s="117">
        <f t="shared" si="1"/>
        <v>4.0389905604917833E-3</v>
      </c>
      <c r="I133" s="117">
        <f t="shared" si="1"/>
        <v>4.0389905604917833E-3</v>
      </c>
      <c r="J133" s="117">
        <f t="shared" si="1"/>
        <v>4.0389905604917833E-3</v>
      </c>
      <c r="K133" s="117">
        <f t="shared" si="1"/>
        <v>4.0389905604917833E-3</v>
      </c>
      <c r="L133" s="117">
        <f t="shared" si="1"/>
        <v>4.0389905604917833E-3</v>
      </c>
      <c r="M133" s="117">
        <f t="shared" si="1"/>
        <v>4.0389905604917833E-3</v>
      </c>
      <c r="N133" s="117">
        <f t="shared" si="1"/>
        <v>4.0389905604917833E-3</v>
      </c>
      <c r="O133" s="117">
        <f t="shared" si="1"/>
        <v>4.0389905604917833E-3</v>
      </c>
      <c r="P133" s="117">
        <f t="shared" si="1"/>
        <v>4.0389905604917824E-3</v>
      </c>
      <c r="Q133" s="117">
        <f t="shared" si="1"/>
        <v>4.0389905604917833E-3</v>
      </c>
    </row>
    <row r="134" spans="1:17" x14ac:dyDescent="0.25">
      <c r="A134" s="90" t="s">
        <v>180</v>
      </c>
      <c r="B134" s="118">
        <f t="shared" ref="B134:Q134" si="2">IF(B$10=0,0,B$10/B$8)</f>
        <v>1.6155962241967135E-3</v>
      </c>
      <c r="C134" s="118">
        <f t="shared" si="2"/>
        <v>1.6155962241967135E-3</v>
      </c>
      <c r="D134" s="118">
        <f t="shared" si="2"/>
        <v>1.6155962241967135E-3</v>
      </c>
      <c r="E134" s="118">
        <f t="shared" si="2"/>
        <v>1.6155962241967135E-3</v>
      </c>
      <c r="F134" s="118">
        <f t="shared" si="2"/>
        <v>1.6155962241967135E-3</v>
      </c>
      <c r="G134" s="118">
        <f t="shared" si="2"/>
        <v>1.6155962241967135E-3</v>
      </c>
      <c r="H134" s="118">
        <f t="shared" si="2"/>
        <v>1.6155962241967135E-3</v>
      </c>
      <c r="I134" s="118">
        <f t="shared" si="2"/>
        <v>1.6155962241967132E-3</v>
      </c>
      <c r="J134" s="118">
        <f t="shared" si="2"/>
        <v>1.6155962241967137E-3</v>
      </c>
      <c r="K134" s="118">
        <f t="shared" si="2"/>
        <v>1.6155962241967135E-3</v>
      </c>
      <c r="L134" s="118">
        <f t="shared" si="2"/>
        <v>1.6155962241967135E-3</v>
      </c>
      <c r="M134" s="118">
        <f t="shared" si="2"/>
        <v>1.6155962241967135E-3</v>
      </c>
      <c r="N134" s="118">
        <f t="shared" si="2"/>
        <v>1.6155962241967135E-3</v>
      </c>
      <c r="O134" s="118">
        <f t="shared" si="2"/>
        <v>1.6155962241967135E-3</v>
      </c>
      <c r="P134" s="118">
        <f t="shared" si="2"/>
        <v>1.6155962241967135E-3</v>
      </c>
      <c r="Q134" s="118">
        <f t="shared" si="2"/>
        <v>1.6155962241967135E-3</v>
      </c>
    </row>
    <row r="135" spans="1:17" x14ac:dyDescent="0.25">
      <c r="A135" s="90" t="s">
        <v>181</v>
      </c>
      <c r="B135" s="118">
        <f t="shared" ref="B135:Q135" si="3">IF(B$11=0,0,B$11/B$8)</f>
        <v>6.8662839528360322E-3</v>
      </c>
      <c r="C135" s="118">
        <f t="shared" si="3"/>
        <v>6.8662839528360322E-3</v>
      </c>
      <c r="D135" s="118">
        <f t="shared" si="3"/>
        <v>6.8662839528360322E-3</v>
      </c>
      <c r="E135" s="118">
        <f t="shared" si="3"/>
        <v>6.8662839528360322E-3</v>
      </c>
      <c r="F135" s="118">
        <f t="shared" si="3"/>
        <v>6.8662839528360322E-3</v>
      </c>
      <c r="G135" s="118">
        <f t="shared" si="3"/>
        <v>6.8662839528360322E-3</v>
      </c>
      <c r="H135" s="118">
        <f t="shared" si="3"/>
        <v>6.8662839528360322E-3</v>
      </c>
      <c r="I135" s="118">
        <f t="shared" si="3"/>
        <v>6.8662839528360314E-3</v>
      </c>
      <c r="J135" s="118">
        <f t="shared" si="3"/>
        <v>6.8662839528360322E-3</v>
      </c>
      <c r="K135" s="118">
        <f t="shared" si="3"/>
        <v>6.8662839528360322E-3</v>
      </c>
      <c r="L135" s="118">
        <f t="shared" si="3"/>
        <v>6.8662839528360331E-3</v>
      </c>
      <c r="M135" s="118">
        <f t="shared" si="3"/>
        <v>6.8662839528360322E-3</v>
      </c>
      <c r="N135" s="118">
        <f t="shared" si="3"/>
        <v>6.8662839528360322E-3</v>
      </c>
      <c r="O135" s="118">
        <f t="shared" si="3"/>
        <v>6.8662839528360322E-3</v>
      </c>
      <c r="P135" s="118">
        <f t="shared" si="3"/>
        <v>6.8662839528360305E-3</v>
      </c>
      <c r="Q135" s="118">
        <f t="shared" si="3"/>
        <v>6.8662839528360322E-3</v>
      </c>
    </row>
    <row r="136" spans="1:17" x14ac:dyDescent="0.25">
      <c r="A136" s="90" t="s">
        <v>182</v>
      </c>
      <c r="B136" s="118">
        <f t="shared" ref="B136:Q136" si="4">IF(B$12=0,0,B$12/B$8)</f>
        <v>8.0779811209835673E-4</v>
      </c>
      <c r="C136" s="118">
        <f t="shared" si="4"/>
        <v>8.0779811209835673E-4</v>
      </c>
      <c r="D136" s="118">
        <f t="shared" si="4"/>
        <v>8.0779811209835673E-4</v>
      </c>
      <c r="E136" s="118">
        <f t="shared" si="4"/>
        <v>8.0779811209835673E-4</v>
      </c>
      <c r="F136" s="118">
        <f t="shared" si="4"/>
        <v>8.0779811209835673E-4</v>
      </c>
      <c r="G136" s="118">
        <f t="shared" si="4"/>
        <v>8.0779811209835673E-4</v>
      </c>
      <c r="H136" s="118">
        <f t="shared" si="4"/>
        <v>8.0779811209835673E-4</v>
      </c>
      <c r="I136" s="118">
        <f t="shared" si="4"/>
        <v>8.0779811209835662E-4</v>
      </c>
      <c r="J136" s="118">
        <f t="shared" si="4"/>
        <v>8.0779811209835684E-4</v>
      </c>
      <c r="K136" s="118">
        <f t="shared" si="4"/>
        <v>8.0779811209835673E-4</v>
      </c>
      <c r="L136" s="118">
        <f t="shared" si="4"/>
        <v>8.0779811209835673E-4</v>
      </c>
      <c r="M136" s="118">
        <f t="shared" si="4"/>
        <v>8.0779811209835673E-4</v>
      </c>
      <c r="N136" s="118">
        <f t="shared" si="4"/>
        <v>8.0779811209835673E-4</v>
      </c>
      <c r="O136" s="118">
        <f t="shared" si="4"/>
        <v>8.0779811209835673E-4</v>
      </c>
      <c r="P136" s="118">
        <f t="shared" si="4"/>
        <v>8.0779811209835673E-4</v>
      </c>
      <c r="Q136" s="118">
        <f t="shared" si="4"/>
        <v>8.0779811209835673E-4</v>
      </c>
    </row>
    <row r="137" spans="1:17" x14ac:dyDescent="0.25">
      <c r="A137" s="92" t="s">
        <v>183</v>
      </c>
      <c r="B137" s="119">
        <f t="shared" ref="B137:Q137" si="5">IF(B$13=0,0,B$13/B$8)</f>
        <v>2.4233943362950701E-3</v>
      </c>
      <c r="C137" s="119">
        <f t="shared" si="5"/>
        <v>2.4233943362950701E-3</v>
      </c>
      <c r="D137" s="119">
        <f t="shared" si="5"/>
        <v>2.4233943362950701E-3</v>
      </c>
      <c r="E137" s="119">
        <f t="shared" si="5"/>
        <v>2.4233943362950701E-3</v>
      </c>
      <c r="F137" s="119">
        <f t="shared" si="5"/>
        <v>2.4233943362950701E-3</v>
      </c>
      <c r="G137" s="119">
        <f t="shared" si="5"/>
        <v>2.4233943362950701E-3</v>
      </c>
      <c r="H137" s="119">
        <f t="shared" si="5"/>
        <v>2.4233943362950701E-3</v>
      </c>
      <c r="I137" s="119">
        <f t="shared" si="5"/>
        <v>2.4233943362950696E-3</v>
      </c>
      <c r="J137" s="119">
        <f t="shared" si="5"/>
        <v>2.4233943362950701E-3</v>
      </c>
      <c r="K137" s="119">
        <f t="shared" si="5"/>
        <v>2.4233943362950696E-3</v>
      </c>
      <c r="L137" s="119">
        <f t="shared" si="5"/>
        <v>2.4233943362950701E-3</v>
      </c>
      <c r="M137" s="119">
        <f t="shared" si="5"/>
        <v>2.4233943362950701E-3</v>
      </c>
      <c r="N137" s="119">
        <f t="shared" si="5"/>
        <v>2.4233943362950701E-3</v>
      </c>
      <c r="O137" s="119">
        <f t="shared" si="5"/>
        <v>2.4233943362950701E-3</v>
      </c>
      <c r="P137" s="119">
        <f t="shared" si="5"/>
        <v>2.4233943362950696E-3</v>
      </c>
      <c r="Q137" s="119">
        <f t="shared" si="5"/>
        <v>2.4233943362950701E-3</v>
      </c>
    </row>
    <row r="138" spans="1:17" x14ac:dyDescent="0.25">
      <c r="A138" s="120" t="s">
        <v>188</v>
      </c>
      <c r="B138" s="121">
        <f t="shared" ref="B138:Q138" si="6">IF(B$18=0,0,B$18/B$8)</f>
        <v>3.1118496727421261E-2</v>
      </c>
      <c r="C138" s="121">
        <f t="shared" si="6"/>
        <v>3.1118496727421261E-2</v>
      </c>
      <c r="D138" s="121">
        <f t="shared" si="6"/>
        <v>3.1118496727421265E-2</v>
      </c>
      <c r="E138" s="121">
        <f t="shared" si="6"/>
        <v>3.1118496727421261E-2</v>
      </c>
      <c r="F138" s="121">
        <f t="shared" si="6"/>
        <v>3.1118496727421261E-2</v>
      </c>
      <c r="G138" s="121">
        <f t="shared" si="6"/>
        <v>3.1118496727421261E-2</v>
      </c>
      <c r="H138" s="121">
        <f t="shared" si="6"/>
        <v>2.0546096942625852E-2</v>
      </c>
      <c r="I138" s="121">
        <f t="shared" si="6"/>
        <v>3.1118496727421258E-2</v>
      </c>
      <c r="J138" s="121">
        <f t="shared" si="6"/>
        <v>3.1118496727421265E-2</v>
      </c>
      <c r="K138" s="121">
        <f t="shared" si="6"/>
        <v>2.3831636461870986E-2</v>
      </c>
      <c r="L138" s="121">
        <f t="shared" si="6"/>
        <v>3.1118496727421261E-2</v>
      </c>
      <c r="M138" s="121">
        <f t="shared" si="6"/>
        <v>2.2550247442523031E-2</v>
      </c>
      <c r="N138" s="121">
        <f t="shared" si="6"/>
        <v>3.1118496727421261E-2</v>
      </c>
      <c r="O138" s="121">
        <f t="shared" si="6"/>
        <v>3.1118496727421261E-2</v>
      </c>
      <c r="P138" s="121">
        <f t="shared" si="6"/>
        <v>3.1118496727421258E-2</v>
      </c>
      <c r="Q138" s="121">
        <f t="shared" si="6"/>
        <v>3.1118496727421261E-2</v>
      </c>
    </row>
    <row r="139" spans="1:17" x14ac:dyDescent="0.25">
      <c r="A139" s="120" t="s">
        <v>189</v>
      </c>
      <c r="B139" s="122">
        <f t="shared" ref="B139:Q139" si="7">IF(B$19=0,0,B$19/B$8)</f>
        <v>0.35183977751487577</v>
      </c>
      <c r="C139" s="122">
        <f t="shared" si="7"/>
        <v>0.35183977751487583</v>
      </c>
      <c r="D139" s="122">
        <f t="shared" si="7"/>
        <v>0.35183977751487577</v>
      </c>
      <c r="E139" s="122">
        <f t="shared" si="7"/>
        <v>0.35183977751487577</v>
      </c>
      <c r="F139" s="122">
        <f t="shared" si="7"/>
        <v>0.35183977751487583</v>
      </c>
      <c r="G139" s="122">
        <f t="shared" si="7"/>
        <v>0.35183977751487583</v>
      </c>
      <c r="H139" s="122">
        <f t="shared" si="7"/>
        <v>0.35183977751487583</v>
      </c>
      <c r="I139" s="122">
        <f t="shared" si="7"/>
        <v>0.35183977751487577</v>
      </c>
      <c r="J139" s="122">
        <f t="shared" si="7"/>
        <v>0.35183977751487583</v>
      </c>
      <c r="K139" s="122">
        <f t="shared" si="7"/>
        <v>0.35183977751487583</v>
      </c>
      <c r="L139" s="122">
        <f t="shared" si="7"/>
        <v>0.35183977751487577</v>
      </c>
      <c r="M139" s="122">
        <f t="shared" si="7"/>
        <v>0.35183977751487583</v>
      </c>
      <c r="N139" s="122">
        <f t="shared" si="7"/>
        <v>0.35183977751487583</v>
      </c>
      <c r="O139" s="122">
        <f t="shared" si="7"/>
        <v>0.35183977751487583</v>
      </c>
      <c r="P139" s="122">
        <f t="shared" si="7"/>
        <v>0.35183977751487577</v>
      </c>
      <c r="Q139" s="122">
        <f t="shared" si="7"/>
        <v>0.35183977751487583</v>
      </c>
    </row>
    <row r="140" spans="1:17" x14ac:dyDescent="0.25">
      <c r="A140" s="123" t="s">
        <v>190</v>
      </c>
      <c r="B140" s="124">
        <f t="shared" ref="B140:Q140" si="8">IF(B$20=0,0,B$20/B$8)</f>
        <v>0.3297556830631575</v>
      </c>
      <c r="C140" s="124">
        <f t="shared" si="8"/>
        <v>0.3297556830631575</v>
      </c>
      <c r="D140" s="124">
        <f t="shared" si="8"/>
        <v>0.3297556830631575</v>
      </c>
      <c r="E140" s="124">
        <f t="shared" si="8"/>
        <v>0.3297556830631575</v>
      </c>
      <c r="F140" s="124">
        <f t="shared" si="8"/>
        <v>0.3297556830631575</v>
      </c>
      <c r="G140" s="124">
        <f t="shared" si="8"/>
        <v>0.3297556830631575</v>
      </c>
      <c r="H140" s="124">
        <f t="shared" si="8"/>
        <v>0.3297556830631575</v>
      </c>
      <c r="I140" s="124">
        <f t="shared" si="8"/>
        <v>0.32975568306315745</v>
      </c>
      <c r="J140" s="124">
        <f t="shared" si="8"/>
        <v>0.3297556830631575</v>
      </c>
      <c r="K140" s="124">
        <f t="shared" si="8"/>
        <v>0.3297556830631575</v>
      </c>
      <c r="L140" s="124">
        <f t="shared" si="8"/>
        <v>0.3297556830631575</v>
      </c>
      <c r="M140" s="124">
        <f t="shared" si="8"/>
        <v>0.3297556830631575</v>
      </c>
      <c r="N140" s="124">
        <f t="shared" si="8"/>
        <v>0.3297556830631575</v>
      </c>
      <c r="O140" s="124">
        <f t="shared" si="8"/>
        <v>0.3297556830631575</v>
      </c>
      <c r="P140" s="124">
        <f t="shared" si="8"/>
        <v>0.32975568306315745</v>
      </c>
      <c r="Q140" s="124">
        <f t="shared" si="8"/>
        <v>0.3297556830631575</v>
      </c>
    </row>
    <row r="141" spans="1:17" x14ac:dyDescent="0.25">
      <c r="A141" s="123" t="s">
        <v>196</v>
      </c>
      <c r="B141" s="124">
        <f t="shared" ref="B141:Q141" si="9">IF(B$28=0,0,B$28/B$8)</f>
        <v>2.2084094451718311E-2</v>
      </c>
      <c r="C141" s="124">
        <f t="shared" si="9"/>
        <v>2.2084094451718311E-2</v>
      </c>
      <c r="D141" s="124">
        <f t="shared" si="9"/>
        <v>2.2084094451718311E-2</v>
      </c>
      <c r="E141" s="124">
        <f t="shared" si="9"/>
        <v>2.2084094451718311E-2</v>
      </c>
      <c r="F141" s="124">
        <f t="shared" si="9"/>
        <v>2.2084094451718311E-2</v>
      </c>
      <c r="G141" s="124">
        <f t="shared" si="9"/>
        <v>2.2084094451718314E-2</v>
      </c>
      <c r="H141" s="124">
        <f t="shared" si="9"/>
        <v>2.2084094451718311E-2</v>
      </c>
      <c r="I141" s="124">
        <f t="shared" si="9"/>
        <v>2.2084094451718311E-2</v>
      </c>
      <c r="J141" s="124">
        <f t="shared" si="9"/>
        <v>2.2084094451718311E-2</v>
      </c>
      <c r="K141" s="124">
        <f t="shared" si="9"/>
        <v>2.2084094451718311E-2</v>
      </c>
      <c r="L141" s="124">
        <f t="shared" si="9"/>
        <v>2.2084094451718311E-2</v>
      </c>
      <c r="M141" s="124">
        <f t="shared" si="9"/>
        <v>2.2084094451718311E-2</v>
      </c>
      <c r="N141" s="124">
        <f t="shared" si="9"/>
        <v>2.2084094451718311E-2</v>
      </c>
      <c r="O141" s="124">
        <f t="shared" si="9"/>
        <v>2.2084094451718307E-2</v>
      </c>
      <c r="P141" s="124">
        <f t="shared" si="9"/>
        <v>2.2084094451718311E-2</v>
      </c>
      <c r="Q141" s="124">
        <f t="shared" si="9"/>
        <v>2.2084094451718311E-2</v>
      </c>
    </row>
    <row r="142" spans="1:17" x14ac:dyDescent="0.25">
      <c r="A142" s="120" t="s">
        <v>200</v>
      </c>
      <c r="B142" s="122">
        <f t="shared" ref="B142:Q142" si="10">IF(B$39=0,0,B$39/B$8)</f>
        <v>0.57217881079451993</v>
      </c>
      <c r="C142" s="122">
        <f t="shared" si="10"/>
        <v>0.57217881079451993</v>
      </c>
      <c r="D142" s="122">
        <f t="shared" si="10"/>
        <v>0.57217881079451993</v>
      </c>
      <c r="E142" s="122">
        <f t="shared" si="10"/>
        <v>0.57217881079451993</v>
      </c>
      <c r="F142" s="122">
        <f t="shared" si="10"/>
        <v>0.57217881079451993</v>
      </c>
      <c r="G142" s="122">
        <f t="shared" si="10"/>
        <v>0.57217881079451993</v>
      </c>
      <c r="H142" s="122">
        <f t="shared" si="10"/>
        <v>0.58275121057931534</v>
      </c>
      <c r="I142" s="122">
        <f t="shared" si="10"/>
        <v>0.57217881079451993</v>
      </c>
      <c r="J142" s="122">
        <f t="shared" si="10"/>
        <v>0.57217881079451993</v>
      </c>
      <c r="K142" s="122">
        <f t="shared" si="10"/>
        <v>0.57946567106007019</v>
      </c>
      <c r="L142" s="122">
        <f t="shared" si="10"/>
        <v>0.57217881079451993</v>
      </c>
      <c r="M142" s="122">
        <f t="shared" si="10"/>
        <v>0.58074706007941823</v>
      </c>
      <c r="N142" s="122">
        <f t="shared" si="10"/>
        <v>0.57217881079451993</v>
      </c>
      <c r="O142" s="122">
        <f t="shared" si="10"/>
        <v>0.57217881079451993</v>
      </c>
      <c r="P142" s="122">
        <f t="shared" si="10"/>
        <v>0.57217881079451982</v>
      </c>
      <c r="Q142" s="122">
        <f t="shared" si="10"/>
        <v>0.57217881079451993</v>
      </c>
    </row>
    <row r="143" spans="1:17" x14ac:dyDescent="0.25">
      <c r="A143" s="125" t="s">
        <v>201</v>
      </c>
      <c r="B143" s="126">
        <f t="shared" ref="B143:Q143" si="11">IF(B$47=0,0,B$47/B$8)</f>
        <v>2.9110851777265054E-2</v>
      </c>
      <c r="C143" s="126">
        <f t="shared" si="11"/>
        <v>2.9110851777265051E-2</v>
      </c>
      <c r="D143" s="126">
        <f t="shared" si="11"/>
        <v>2.9110851777265051E-2</v>
      </c>
      <c r="E143" s="126">
        <f t="shared" si="11"/>
        <v>2.9110851777265051E-2</v>
      </c>
      <c r="F143" s="126">
        <f t="shared" si="11"/>
        <v>2.9110851777265051E-2</v>
      </c>
      <c r="G143" s="126">
        <f t="shared" si="11"/>
        <v>2.9110851777265051E-2</v>
      </c>
      <c r="H143" s="126">
        <f t="shared" si="11"/>
        <v>2.9110851777265051E-2</v>
      </c>
      <c r="I143" s="126">
        <f t="shared" si="11"/>
        <v>2.9110851777265048E-2</v>
      </c>
      <c r="J143" s="126">
        <f t="shared" si="11"/>
        <v>2.9110851777265051E-2</v>
      </c>
      <c r="K143" s="126">
        <f t="shared" si="11"/>
        <v>2.9110851777265054E-2</v>
      </c>
      <c r="L143" s="126">
        <f t="shared" si="11"/>
        <v>2.9110851777265051E-2</v>
      </c>
      <c r="M143" s="126">
        <f t="shared" si="11"/>
        <v>2.9110851777265051E-2</v>
      </c>
      <c r="N143" s="126">
        <f t="shared" si="11"/>
        <v>2.9110851777265051E-2</v>
      </c>
      <c r="O143" s="126">
        <f t="shared" si="11"/>
        <v>2.9110851777265051E-2</v>
      </c>
      <c r="P143" s="126">
        <f t="shared" si="11"/>
        <v>2.9110851777265044E-2</v>
      </c>
      <c r="Q143" s="126">
        <f t="shared" si="11"/>
        <v>2.9110851777265051E-2</v>
      </c>
    </row>
    <row r="144" spans="1:17" hidden="1" x14ac:dyDescent="0.25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</row>
    <row r="145" spans="1:17" x14ac:dyDescent="0.25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</row>
    <row r="146" spans="1:17" x14ac:dyDescent="0.25">
      <c r="A146" s="115" t="s">
        <v>202</v>
      </c>
      <c r="B146" s="116">
        <f t="shared" ref="B146:Q146" si="12">SUM(B147:B152,B154:B156,B158:B159,B161:B162)</f>
        <v>1</v>
      </c>
      <c r="C146" s="116">
        <f t="shared" si="12"/>
        <v>1</v>
      </c>
      <c r="D146" s="116">
        <f t="shared" si="12"/>
        <v>1</v>
      </c>
      <c r="E146" s="116">
        <f t="shared" si="12"/>
        <v>0.99999999999999978</v>
      </c>
      <c r="F146" s="116">
        <f t="shared" si="12"/>
        <v>1</v>
      </c>
      <c r="G146" s="116">
        <f t="shared" si="12"/>
        <v>1</v>
      </c>
      <c r="H146" s="116">
        <f t="shared" si="12"/>
        <v>1</v>
      </c>
      <c r="I146" s="116">
        <f t="shared" si="12"/>
        <v>1</v>
      </c>
      <c r="J146" s="116">
        <f t="shared" si="12"/>
        <v>1</v>
      </c>
      <c r="K146" s="116">
        <f t="shared" si="12"/>
        <v>1</v>
      </c>
      <c r="L146" s="116">
        <f t="shared" si="12"/>
        <v>1</v>
      </c>
      <c r="M146" s="116">
        <f t="shared" si="12"/>
        <v>0.99999999999999989</v>
      </c>
      <c r="N146" s="116">
        <f t="shared" si="12"/>
        <v>1</v>
      </c>
      <c r="O146" s="116">
        <f t="shared" si="12"/>
        <v>1</v>
      </c>
      <c r="P146" s="116">
        <f t="shared" si="12"/>
        <v>1</v>
      </c>
      <c r="Q146" s="116">
        <f t="shared" si="12"/>
        <v>1.0000000000000002</v>
      </c>
    </row>
    <row r="147" spans="1:17" x14ac:dyDescent="0.25">
      <c r="A147" s="88" t="s">
        <v>179</v>
      </c>
      <c r="B147" s="117">
        <f t="shared" ref="B147:Q147" si="13">IF(B$51=0,0,B$51/B$50)</f>
        <v>4.9158617940687878E-3</v>
      </c>
      <c r="C147" s="117">
        <f t="shared" si="13"/>
        <v>4.9158617940687904E-3</v>
      </c>
      <c r="D147" s="117">
        <f t="shared" si="13"/>
        <v>4.9158617940687904E-3</v>
      </c>
      <c r="E147" s="117">
        <f t="shared" si="13"/>
        <v>4.9158617940687878E-3</v>
      </c>
      <c r="F147" s="117">
        <f t="shared" si="13"/>
        <v>4.9158617940687887E-3</v>
      </c>
      <c r="G147" s="117">
        <f t="shared" si="13"/>
        <v>4.9158617940687904E-3</v>
      </c>
      <c r="H147" s="117">
        <f t="shared" si="13"/>
        <v>4.9158617940687887E-3</v>
      </c>
      <c r="I147" s="117">
        <f t="shared" si="13"/>
        <v>4.9158617940687878E-3</v>
      </c>
      <c r="J147" s="117">
        <f t="shared" si="13"/>
        <v>4.9158617940687887E-3</v>
      </c>
      <c r="K147" s="117">
        <f t="shared" si="13"/>
        <v>4.9158617940687878E-3</v>
      </c>
      <c r="L147" s="117">
        <f t="shared" si="13"/>
        <v>4.9158617940687896E-3</v>
      </c>
      <c r="M147" s="117">
        <f t="shared" si="13"/>
        <v>4.9158617940687878E-3</v>
      </c>
      <c r="N147" s="117">
        <f t="shared" si="13"/>
        <v>4.9158617940687896E-3</v>
      </c>
      <c r="O147" s="117">
        <f t="shared" si="13"/>
        <v>4.9158617940687887E-3</v>
      </c>
      <c r="P147" s="117">
        <f t="shared" si="13"/>
        <v>4.9158617940687887E-3</v>
      </c>
      <c r="Q147" s="117">
        <f t="shared" si="13"/>
        <v>4.9158617940687896E-3</v>
      </c>
    </row>
    <row r="148" spans="1:17" x14ac:dyDescent="0.25">
      <c r="A148" s="90" t="s">
        <v>180</v>
      </c>
      <c r="B148" s="118">
        <f t="shared" ref="B148:Q148" si="14">IF(B$52=0,0,B$52/B$50)</f>
        <v>5.0518518128235164E-3</v>
      </c>
      <c r="C148" s="118">
        <f t="shared" si="14"/>
        <v>5.0518518128235199E-3</v>
      </c>
      <c r="D148" s="118">
        <f t="shared" si="14"/>
        <v>5.0518518128235199E-3</v>
      </c>
      <c r="E148" s="118">
        <f t="shared" si="14"/>
        <v>5.0518518128235173E-3</v>
      </c>
      <c r="F148" s="118">
        <f t="shared" si="14"/>
        <v>5.0518518128235181E-3</v>
      </c>
      <c r="G148" s="118">
        <f t="shared" si="14"/>
        <v>5.0518518128235199E-3</v>
      </c>
      <c r="H148" s="118">
        <f t="shared" si="14"/>
        <v>5.0518518128235181E-3</v>
      </c>
      <c r="I148" s="118">
        <f t="shared" si="14"/>
        <v>5.0518518128235173E-3</v>
      </c>
      <c r="J148" s="118">
        <f t="shared" si="14"/>
        <v>5.0518518128235181E-3</v>
      </c>
      <c r="K148" s="118">
        <f t="shared" si="14"/>
        <v>5.0518518128235173E-3</v>
      </c>
      <c r="L148" s="118">
        <f t="shared" si="14"/>
        <v>5.051851812823519E-3</v>
      </c>
      <c r="M148" s="118">
        <f t="shared" si="14"/>
        <v>5.0518518128235181E-3</v>
      </c>
      <c r="N148" s="118">
        <f t="shared" si="14"/>
        <v>5.051851812823519E-3</v>
      </c>
      <c r="O148" s="118">
        <f t="shared" si="14"/>
        <v>5.0518518128235181E-3</v>
      </c>
      <c r="P148" s="118">
        <f t="shared" si="14"/>
        <v>5.0518518128235181E-3</v>
      </c>
      <c r="Q148" s="118">
        <f t="shared" si="14"/>
        <v>5.0518518128235181E-3</v>
      </c>
    </row>
    <row r="149" spans="1:17" x14ac:dyDescent="0.25">
      <c r="A149" s="90" t="s">
        <v>181</v>
      </c>
      <c r="B149" s="118">
        <f t="shared" ref="B149:Q149" si="15">IF(B$53=0,0,B$53/B$50)</f>
        <v>7.0018496880654459E-3</v>
      </c>
      <c r="C149" s="118">
        <f t="shared" si="15"/>
        <v>7.0018496880654485E-3</v>
      </c>
      <c r="D149" s="118">
        <f t="shared" si="15"/>
        <v>7.0018496880654493E-3</v>
      </c>
      <c r="E149" s="118">
        <f t="shared" si="15"/>
        <v>7.001849688065445E-3</v>
      </c>
      <c r="F149" s="118">
        <f t="shared" si="15"/>
        <v>7.0018496880654467E-3</v>
      </c>
      <c r="G149" s="118">
        <f t="shared" si="15"/>
        <v>7.0018496880654493E-3</v>
      </c>
      <c r="H149" s="118">
        <f t="shared" si="15"/>
        <v>7.0018496880654476E-3</v>
      </c>
      <c r="I149" s="118">
        <f t="shared" si="15"/>
        <v>7.0018496880654459E-3</v>
      </c>
      <c r="J149" s="118">
        <f t="shared" si="15"/>
        <v>7.0018496880654467E-3</v>
      </c>
      <c r="K149" s="118">
        <f t="shared" si="15"/>
        <v>7.0018496880654459E-3</v>
      </c>
      <c r="L149" s="118">
        <f t="shared" si="15"/>
        <v>7.0018496880654476E-3</v>
      </c>
      <c r="M149" s="118">
        <f t="shared" si="15"/>
        <v>7.0018496880654459E-3</v>
      </c>
      <c r="N149" s="118">
        <f t="shared" si="15"/>
        <v>7.0018496880654476E-3</v>
      </c>
      <c r="O149" s="118">
        <f t="shared" si="15"/>
        <v>7.0018496880654467E-3</v>
      </c>
      <c r="P149" s="118">
        <f t="shared" si="15"/>
        <v>7.0018496880654467E-3</v>
      </c>
      <c r="Q149" s="118">
        <f t="shared" si="15"/>
        <v>7.0018496880654476E-3</v>
      </c>
    </row>
    <row r="150" spans="1:17" x14ac:dyDescent="0.25">
      <c r="A150" s="90" t="s">
        <v>182</v>
      </c>
      <c r="B150" s="118">
        <f t="shared" ref="B150:Q150" si="16">IF(B$54=0,0,B$54/B$50)</f>
        <v>3.5982572760669324E-3</v>
      </c>
      <c r="C150" s="118">
        <f t="shared" si="16"/>
        <v>3.5982572760669337E-3</v>
      </c>
      <c r="D150" s="118">
        <f t="shared" si="16"/>
        <v>3.5982572760669337E-3</v>
      </c>
      <c r="E150" s="118">
        <f t="shared" si="16"/>
        <v>3.598257276066932E-3</v>
      </c>
      <c r="F150" s="118">
        <f t="shared" si="16"/>
        <v>3.5982572760669329E-3</v>
      </c>
      <c r="G150" s="118">
        <f t="shared" si="16"/>
        <v>3.5982572760669342E-3</v>
      </c>
      <c r="H150" s="118">
        <f t="shared" si="16"/>
        <v>3.5982572760669329E-3</v>
      </c>
      <c r="I150" s="118">
        <f t="shared" si="16"/>
        <v>3.5982572760669324E-3</v>
      </c>
      <c r="J150" s="118">
        <f t="shared" si="16"/>
        <v>3.5982572760669333E-3</v>
      </c>
      <c r="K150" s="118">
        <f t="shared" si="16"/>
        <v>3.5982572760669324E-3</v>
      </c>
      <c r="L150" s="118">
        <f t="shared" si="16"/>
        <v>3.5982572760669333E-3</v>
      </c>
      <c r="M150" s="118">
        <f t="shared" si="16"/>
        <v>3.5982572760669324E-3</v>
      </c>
      <c r="N150" s="118">
        <f t="shared" si="16"/>
        <v>3.5982572760669333E-3</v>
      </c>
      <c r="O150" s="118">
        <f t="shared" si="16"/>
        <v>3.5982572760669329E-3</v>
      </c>
      <c r="P150" s="118">
        <f t="shared" si="16"/>
        <v>3.5982572760669329E-3</v>
      </c>
      <c r="Q150" s="118">
        <f t="shared" si="16"/>
        <v>3.5982572760669333E-3</v>
      </c>
    </row>
    <row r="151" spans="1:17" x14ac:dyDescent="0.25">
      <c r="A151" s="92" t="s">
        <v>183</v>
      </c>
      <c r="B151" s="119">
        <f t="shared" ref="B151:Q151" si="17">IF(B$55=0,0,B$55/B$50)</f>
        <v>3.7342092605850397E-3</v>
      </c>
      <c r="C151" s="119">
        <f t="shared" si="17"/>
        <v>3.7342092605850423E-3</v>
      </c>
      <c r="D151" s="119">
        <f t="shared" si="17"/>
        <v>3.7342092605850423E-3</v>
      </c>
      <c r="E151" s="119">
        <f t="shared" si="17"/>
        <v>3.7342092605850406E-3</v>
      </c>
      <c r="F151" s="119">
        <f t="shared" si="17"/>
        <v>3.7342092605850414E-3</v>
      </c>
      <c r="G151" s="119">
        <f t="shared" si="17"/>
        <v>3.7342092605850427E-3</v>
      </c>
      <c r="H151" s="119">
        <f t="shared" si="17"/>
        <v>3.7342092605850419E-3</v>
      </c>
      <c r="I151" s="119">
        <f t="shared" si="17"/>
        <v>3.7342092605850406E-3</v>
      </c>
      <c r="J151" s="119">
        <f t="shared" si="17"/>
        <v>3.7342092605850423E-3</v>
      </c>
      <c r="K151" s="119">
        <f t="shared" si="17"/>
        <v>3.7342092605850401E-3</v>
      </c>
      <c r="L151" s="119">
        <f t="shared" si="17"/>
        <v>3.7342092605850423E-3</v>
      </c>
      <c r="M151" s="119">
        <f t="shared" si="17"/>
        <v>3.734209260585041E-3</v>
      </c>
      <c r="N151" s="119">
        <f t="shared" si="17"/>
        <v>3.7342092605850419E-3</v>
      </c>
      <c r="O151" s="119">
        <f t="shared" si="17"/>
        <v>3.7342092605850414E-3</v>
      </c>
      <c r="P151" s="119">
        <f t="shared" si="17"/>
        <v>3.7342092605850414E-3</v>
      </c>
      <c r="Q151" s="119">
        <f t="shared" si="17"/>
        <v>3.7342092605850419E-3</v>
      </c>
    </row>
    <row r="152" spans="1:17" x14ac:dyDescent="0.25">
      <c r="A152" s="120" t="s">
        <v>203</v>
      </c>
      <c r="B152" s="122">
        <f t="shared" ref="B152:Q152" si="18">IF(B$60=0,0,B$60/B$50)</f>
        <v>2.8355615448199561E-2</v>
      </c>
      <c r="C152" s="122">
        <f t="shared" si="18"/>
        <v>2.9059944354071082E-2</v>
      </c>
      <c r="D152" s="122">
        <f t="shared" si="18"/>
        <v>2.7018016680309162E-2</v>
      </c>
      <c r="E152" s="122">
        <f t="shared" si="18"/>
        <v>3.1020288583746284E-2</v>
      </c>
      <c r="F152" s="122">
        <f t="shared" si="18"/>
        <v>3.2535050481963042E-2</v>
      </c>
      <c r="G152" s="122">
        <f t="shared" si="18"/>
        <v>3.0824611037055864E-2</v>
      </c>
      <c r="H152" s="122">
        <f t="shared" si="18"/>
        <v>2.9322632739571284E-2</v>
      </c>
      <c r="I152" s="122">
        <f t="shared" si="18"/>
        <v>3.6367590550572641E-2</v>
      </c>
      <c r="J152" s="122">
        <f t="shared" si="18"/>
        <v>3.6453886607010537E-2</v>
      </c>
      <c r="K152" s="122">
        <f t="shared" si="18"/>
        <v>2.5747159859318632E-2</v>
      </c>
      <c r="L152" s="122">
        <f t="shared" si="18"/>
        <v>3.5023464096589282E-2</v>
      </c>
      <c r="M152" s="122">
        <f t="shared" si="18"/>
        <v>2.767475834728941E-2</v>
      </c>
      <c r="N152" s="122">
        <f t="shared" si="18"/>
        <v>4.1133710652195399E-2</v>
      </c>
      <c r="O152" s="122">
        <f t="shared" si="18"/>
        <v>3.9958037561225124E-2</v>
      </c>
      <c r="P152" s="122">
        <f t="shared" si="18"/>
        <v>3.9498057163669893E-2</v>
      </c>
      <c r="Q152" s="122">
        <f t="shared" si="18"/>
        <v>4.0785911821502714E-2</v>
      </c>
    </row>
    <row r="153" spans="1:17" x14ac:dyDescent="0.25">
      <c r="A153" s="120" t="s">
        <v>204</v>
      </c>
      <c r="B153" s="122">
        <f t="shared" ref="B153:Q153" si="19">IF(B$61=0,0,B$61/B$50)</f>
        <v>0.18835488802976982</v>
      </c>
      <c r="C153" s="122">
        <f t="shared" si="19"/>
        <v>0.18696800372475009</v>
      </c>
      <c r="D153" s="122">
        <f t="shared" si="19"/>
        <v>0.19098873525957424</v>
      </c>
      <c r="E153" s="122">
        <f t="shared" si="19"/>
        <v>0.18310791702106971</v>
      </c>
      <c r="F153" s="122">
        <f t="shared" si="19"/>
        <v>0.18012522032217565</v>
      </c>
      <c r="G153" s="122">
        <f t="shared" si="19"/>
        <v>0.18349322297129744</v>
      </c>
      <c r="H153" s="122">
        <f t="shared" si="19"/>
        <v>0.17476657865367015</v>
      </c>
      <c r="I153" s="122">
        <f t="shared" si="19"/>
        <v>0.17257861869159696</v>
      </c>
      <c r="J153" s="122">
        <f t="shared" si="19"/>
        <v>0.17240869432066583</v>
      </c>
      <c r="K153" s="122">
        <f t="shared" si="19"/>
        <v>0.16689951299740671</v>
      </c>
      <c r="L153" s="122">
        <f t="shared" si="19"/>
        <v>0.17522531949778442</v>
      </c>
      <c r="M153" s="122">
        <f t="shared" si="19"/>
        <v>0.17239264392389372</v>
      </c>
      <c r="N153" s="122">
        <f t="shared" si="19"/>
        <v>0.16319371753295392</v>
      </c>
      <c r="O153" s="122">
        <f t="shared" si="19"/>
        <v>0.16550871915237922</v>
      </c>
      <c r="P153" s="122">
        <f t="shared" si="19"/>
        <v>0.16641446018993711</v>
      </c>
      <c r="Q153" s="122">
        <f t="shared" si="19"/>
        <v>0.16464335809361313</v>
      </c>
    </row>
    <row r="154" spans="1:17" x14ac:dyDescent="0.25">
      <c r="A154" s="123" t="s">
        <v>205</v>
      </c>
      <c r="B154" s="124">
        <f t="shared" ref="B154:Q154" si="20">IF(B$62=0,0,B$62/B$50)</f>
        <v>0.16812873550890375</v>
      </c>
      <c r="C154" s="124">
        <f t="shared" si="20"/>
        <v>0.16674185120388402</v>
      </c>
      <c r="D154" s="124">
        <f t="shared" si="20"/>
        <v>0.17076258273870817</v>
      </c>
      <c r="E154" s="124">
        <f t="shared" si="20"/>
        <v>0.16288176450020364</v>
      </c>
      <c r="F154" s="124">
        <f t="shared" si="20"/>
        <v>0.15989906780130958</v>
      </c>
      <c r="G154" s="124">
        <f t="shared" si="20"/>
        <v>0.16326707045043135</v>
      </c>
      <c r="H154" s="124">
        <f t="shared" si="20"/>
        <v>0.15454042613280405</v>
      </c>
      <c r="I154" s="124">
        <f t="shared" si="20"/>
        <v>0.15235246617073089</v>
      </c>
      <c r="J154" s="124">
        <f t="shared" si="20"/>
        <v>0.15218254179979976</v>
      </c>
      <c r="K154" s="124">
        <f t="shared" si="20"/>
        <v>0.14667336047654064</v>
      </c>
      <c r="L154" s="124">
        <f t="shared" si="20"/>
        <v>0.15499916697691832</v>
      </c>
      <c r="M154" s="124">
        <f t="shared" si="20"/>
        <v>0.15216649140302765</v>
      </c>
      <c r="N154" s="124">
        <f t="shared" si="20"/>
        <v>0.14296756501208782</v>
      </c>
      <c r="O154" s="124">
        <f t="shared" si="20"/>
        <v>0.14528256663151312</v>
      </c>
      <c r="P154" s="124">
        <f t="shared" si="20"/>
        <v>0.14618830766907104</v>
      </c>
      <c r="Q154" s="124">
        <f t="shared" si="20"/>
        <v>0.14215790914913834</v>
      </c>
    </row>
    <row r="155" spans="1:17" x14ac:dyDescent="0.25">
      <c r="A155" s="123" t="s">
        <v>206</v>
      </c>
      <c r="B155" s="124">
        <f t="shared" ref="B155:Q155" si="21">IF(B$68=0,0,B$68/B$50)</f>
        <v>2.022615252086608E-2</v>
      </c>
      <c r="C155" s="124">
        <f t="shared" si="21"/>
        <v>2.0226152520866091E-2</v>
      </c>
      <c r="D155" s="124">
        <f t="shared" si="21"/>
        <v>2.0226152520866094E-2</v>
      </c>
      <c r="E155" s="124">
        <f t="shared" si="21"/>
        <v>2.022615252086608E-2</v>
      </c>
      <c r="F155" s="124">
        <f t="shared" si="21"/>
        <v>2.0226152520866084E-2</v>
      </c>
      <c r="G155" s="124">
        <f t="shared" si="21"/>
        <v>2.0226152520866087E-2</v>
      </c>
      <c r="H155" s="124">
        <f t="shared" si="21"/>
        <v>2.0226152520866087E-2</v>
      </c>
      <c r="I155" s="124">
        <f t="shared" si="21"/>
        <v>2.022615252086608E-2</v>
      </c>
      <c r="J155" s="124">
        <f t="shared" si="21"/>
        <v>2.0226152520866087E-2</v>
      </c>
      <c r="K155" s="124">
        <f t="shared" si="21"/>
        <v>2.0226152520866084E-2</v>
      </c>
      <c r="L155" s="124">
        <f t="shared" si="21"/>
        <v>2.0226152520866091E-2</v>
      </c>
      <c r="M155" s="124">
        <f t="shared" si="21"/>
        <v>2.0226152520866084E-2</v>
      </c>
      <c r="N155" s="124">
        <f t="shared" si="21"/>
        <v>2.0226152520866091E-2</v>
      </c>
      <c r="O155" s="124">
        <f t="shared" si="21"/>
        <v>2.0226152520866087E-2</v>
      </c>
      <c r="P155" s="124">
        <f t="shared" si="21"/>
        <v>2.0226152520866087E-2</v>
      </c>
      <c r="Q155" s="124">
        <f t="shared" si="21"/>
        <v>2.0226152520866087E-2</v>
      </c>
    </row>
    <row r="156" spans="1:17" x14ac:dyDescent="0.25">
      <c r="A156" s="123" t="s">
        <v>207</v>
      </c>
      <c r="B156" s="127">
        <f t="shared" ref="B156:Q156" si="22">IF(B$79=0,0,B$79/B$50)</f>
        <v>0</v>
      </c>
      <c r="C156" s="127">
        <f t="shared" si="22"/>
        <v>0</v>
      </c>
      <c r="D156" s="127">
        <f t="shared" si="22"/>
        <v>0</v>
      </c>
      <c r="E156" s="127">
        <f t="shared" si="22"/>
        <v>0</v>
      </c>
      <c r="F156" s="127">
        <f t="shared" si="22"/>
        <v>0</v>
      </c>
      <c r="G156" s="127">
        <f t="shared" si="22"/>
        <v>0</v>
      </c>
      <c r="H156" s="127">
        <f t="shared" si="22"/>
        <v>0</v>
      </c>
      <c r="I156" s="127">
        <f t="shared" si="22"/>
        <v>0</v>
      </c>
      <c r="J156" s="127">
        <f t="shared" si="22"/>
        <v>0</v>
      </c>
      <c r="K156" s="127">
        <f t="shared" si="22"/>
        <v>0</v>
      </c>
      <c r="L156" s="127">
        <f t="shared" si="22"/>
        <v>0</v>
      </c>
      <c r="M156" s="127">
        <f t="shared" si="22"/>
        <v>0</v>
      </c>
      <c r="N156" s="127">
        <f t="shared" si="22"/>
        <v>0</v>
      </c>
      <c r="O156" s="127">
        <f t="shared" si="22"/>
        <v>0</v>
      </c>
      <c r="P156" s="127">
        <f t="shared" si="22"/>
        <v>0</v>
      </c>
      <c r="Q156" s="127">
        <f t="shared" si="22"/>
        <v>2.2592964236086924E-3</v>
      </c>
    </row>
    <row r="157" spans="1:17" x14ac:dyDescent="0.25">
      <c r="A157" s="120" t="s">
        <v>208</v>
      </c>
      <c r="B157" s="122">
        <f t="shared" ref="B157:Q157" si="23">IF(B$80=0,0,B$80/B$50)</f>
        <v>0.64327496858241517</v>
      </c>
      <c r="C157" s="122">
        <f t="shared" si="23"/>
        <v>0.64393015826229583</v>
      </c>
      <c r="D157" s="122">
        <f t="shared" si="23"/>
        <v>0.64203069065879614</v>
      </c>
      <c r="E157" s="122">
        <f t="shared" si="23"/>
        <v>0.64575373428990046</v>
      </c>
      <c r="F157" s="122">
        <f t="shared" si="23"/>
        <v>0.64716281512545104</v>
      </c>
      <c r="G157" s="122">
        <f t="shared" si="23"/>
        <v>0.6455717086650723</v>
      </c>
      <c r="H157" s="122">
        <f t="shared" si="23"/>
        <v>0.66183793253508505</v>
      </c>
      <c r="I157" s="122">
        <f t="shared" si="23"/>
        <v>0.65072796867764604</v>
      </c>
      <c r="J157" s="122">
        <f t="shared" si="23"/>
        <v>0.65080824407898352</v>
      </c>
      <c r="K157" s="122">
        <f t="shared" si="23"/>
        <v>0.68104812866555497</v>
      </c>
      <c r="L157" s="122">
        <f t="shared" si="23"/>
        <v>0.64947761848789409</v>
      </c>
      <c r="M157" s="122">
        <f t="shared" si="23"/>
        <v>0.66879909615480404</v>
      </c>
      <c r="N157" s="122">
        <f t="shared" si="23"/>
        <v>0.6551615687721789</v>
      </c>
      <c r="O157" s="122">
        <f t="shared" si="23"/>
        <v>0.65406791938522979</v>
      </c>
      <c r="P157" s="122">
        <f t="shared" si="23"/>
        <v>0.65364003064331788</v>
      </c>
      <c r="Q157" s="122">
        <f t="shared" si="23"/>
        <v>0.65483803497618565</v>
      </c>
    </row>
    <row r="158" spans="1:17" x14ac:dyDescent="0.25">
      <c r="A158" s="123" t="s">
        <v>209</v>
      </c>
      <c r="B158" s="127">
        <f t="shared" ref="B158:Q158" si="24">IF(B$81=0,0,B$81/B$50)</f>
        <v>0.61689765188641554</v>
      </c>
      <c r="C158" s="127">
        <f t="shared" si="24"/>
        <v>0.61689765188641577</v>
      </c>
      <c r="D158" s="127">
        <f t="shared" si="24"/>
        <v>0.61689765188641554</v>
      </c>
      <c r="E158" s="127">
        <f t="shared" si="24"/>
        <v>0.61689765188641543</v>
      </c>
      <c r="F158" s="127">
        <f t="shared" si="24"/>
        <v>0.61689765188641565</v>
      </c>
      <c r="G158" s="127">
        <f t="shared" si="24"/>
        <v>0.61689765188641565</v>
      </c>
      <c r="H158" s="127">
        <f t="shared" si="24"/>
        <v>0.63456106487036756</v>
      </c>
      <c r="I158" s="127">
        <f t="shared" si="24"/>
        <v>0.61689765188641554</v>
      </c>
      <c r="J158" s="127">
        <f t="shared" si="24"/>
        <v>0.61689765188641565</v>
      </c>
      <c r="K158" s="127">
        <f t="shared" si="24"/>
        <v>0.65709728228479347</v>
      </c>
      <c r="L158" s="127">
        <f t="shared" si="24"/>
        <v>0.61689765188641565</v>
      </c>
      <c r="M158" s="127">
        <f t="shared" si="24"/>
        <v>0.64305513490151156</v>
      </c>
      <c r="N158" s="127">
        <f t="shared" si="24"/>
        <v>0.61689765188641577</v>
      </c>
      <c r="O158" s="127">
        <f t="shared" si="24"/>
        <v>0.61689765188641565</v>
      </c>
      <c r="P158" s="127">
        <f t="shared" si="24"/>
        <v>0.61689765188641565</v>
      </c>
      <c r="Q158" s="127">
        <f t="shared" si="24"/>
        <v>0.61689765188641577</v>
      </c>
    </row>
    <row r="159" spans="1:17" x14ac:dyDescent="0.25">
      <c r="A159" s="123" t="s">
        <v>210</v>
      </c>
      <c r="B159" s="127">
        <f t="shared" ref="B159:Q159" si="25">IF(B$89=0,0,B$89/B$50)</f>
        <v>2.6377316695999593E-2</v>
      </c>
      <c r="C159" s="127">
        <f t="shared" si="25"/>
        <v>2.7032506375880078E-2</v>
      </c>
      <c r="D159" s="127">
        <f t="shared" si="25"/>
        <v>2.5133038772380614E-2</v>
      </c>
      <c r="E159" s="127">
        <f t="shared" si="25"/>
        <v>2.8856082403484917E-2</v>
      </c>
      <c r="F159" s="127">
        <f t="shared" si="25"/>
        <v>3.0265163239035386E-2</v>
      </c>
      <c r="G159" s="127">
        <f t="shared" si="25"/>
        <v>2.8674056778656615E-2</v>
      </c>
      <c r="H159" s="127">
        <f t="shared" si="25"/>
        <v>2.7276867664717472E-2</v>
      </c>
      <c r="I159" s="127">
        <f t="shared" si="25"/>
        <v>3.3830316791230365E-2</v>
      </c>
      <c r="J159" s="127">
        <f t="shared" si="25"/>
        <v>3.3910592192567937E-2</v>
      </c>
      <c r="K159" s="127">
        <f t="shared" si="25"/>
        <v>2.3950846380761517E-2</v>
      </c>
      <c r="L159" s="127">
        <f t="shared" si="25"/>
        <v>3.2579966601478404E-2</v>
      </c>
      <c r="M159" s="127">
        <f t="shared" si="25"/>
        <v>2.5743961253292473E-2</v>
      </c>
      <c r="N159" s="127">
        <f t="shared" si="25"/>
        <v>3.8263916885763159E-2</v>
      </c>
      <c r="O159" s="127">
        <f t="shared" si="25"/>
        <v>3.7170267498814073E-2</v>
      </c>
      <c r="P159" s="127">
        <f t="shared" si="25"/>
        <v>3.6742378756902228E-2</v>
      </c>
      <c r="Q159" s="127">
        <f t="shared" si="25"/>
        <v>3.7940383089769963E-2</v>
      </c>
    </row>
    <row r="160" spans="1:17" x14ac:dyDescent="0.25">
      <c r="A160" s="120" t="s">
        <v>211</v>
      </c>
      <c r="B160" s="122">
        <f t="shared" ref="B160:Q160" si="26">IF(B$90=0,0,B$90/B$50)</f>
        <v>0.11571249810800563</v>
      </c>
      <c r="C160" s="122">
        <f t="shared" si="26"/>
        <v>0.11573986382727329</v>
      </c>
      <c r="D160" s="122">
        <f t="shared" si="26"/>
        <v>0.11566052756971062</v>
      </c>
      <c r="E160" s="122">
        <f t="shared" si="26"/>
        <v>0.11581603027367372</v>
      </c>
      <c r="F160" s="122">
        <f t="shared" si="26"/>
        <v>0.11587488423880053</v>
      </c>
      <c r="G160" s="122">
        <f t="shared" si="26"/>
        <v>0.11580842749496467</v>
      </c>
      <c r="H160" s="122">
        <f t="shared" si="26"/>
        <v>0.10977082624006393</v>
      </c>
      <c r="I160" s="122">
        <f t="shared" si="26"/>
        <v>0.11602379224857466</v>
      </c>
      <c r="J160" s="122">
        <f t="shared" si="26"/>
        <v>0.11602714516173028</v>
      </c>
      <c r="K160" s="122">
        <f t="shared" si="26"/>
        <v>0.10200316864610982</v>
      </c>
      <c r="L160" s="122">
        <f t="shared" si="26"/>
        <v>0.11597156808612251</v>
      </c>
      <c r="M160" s="122">
        <f t="shared" si="26"/>
        <v>0.106831471742403</v>
      </c>
      <c r="N160" s="122">
        <f t="shared" si="26"/>
        <v>0.1162089732110622</v>
      </c>
      <c r="O160" s="122">
        <f t="shared" si="26"/>
        <v>0.11616329406955619</v>
      </c>
      <c r="P160" s="122">
        <f t="shared" si="26"/>
        <v>0.11614542217146545</v>
      </c>
      <c r="Q160" s="122">
        <f t="shared" si="26"/>
        <v>0.11543066527708887</v>
      </c>
    </row>
    <row r="161" spans="1:17" x14ac:dyDescent="0.25">
      <c r="A161" s="123" t="s">
        <v>212</v>
      </c>
      <c r="B161" s="127">
        <f t="shared" ref="B161:Q161" si="27">IF(B$91=0,0,B$91/B$50)</f>
        <v>8.6038016825006086E-2</v>
      </c>
      <c r="C161" s="127">
        <f t="shared" si="27"/>
        <v>8.5328294154408194E-2</v>
      </c>
      <c r="D161" s="127">
        <f t="shared" si="27"/>
        <v>8.7385858950782422E-2</v>
      </c>
      <c r="E161" s="127">
        <f t="shared" si="27"/>
        <v>8.3352937569753191E-2</v>
      </c>
      <c r="F161" s="127">
        <f t="shared" si="27"/>
        <v>8.1826575594885723E-2</v>
      </c>
      <c r="G161" s="127">
        <f t="shared" si="27"/>
        <v>8.3550113618975977E-2</v>
      </c>
      <c r="H161" s="127">
        <f t="shared" si="27"/>
        <v>7.9084350117256771E-2</v>
      </c>
      <c r="I161" s="127">
        <f t="shared" si="27"/>
        <v>7.7964685858440505E-2</v>
      </c>
      <c r="J161" s="127">
        <f t="shared" si="27"/>
        <v>7.787772894509136E-2</v>
      </c>
      <c r="K161" s="127">
        <f t="shared" si="27"/>
        <v>7.5058466467753118E-2</v>
      </c>
      <c r="L161" s="127">
        <f t="shared" si="27"/>
        <v>7.9319105659459307E-2</v>
      </c>
      <c r="M161" s="127">
        <f t="shared" si="27"/>
        <v>7.7869515332448958E-2</v>
      </c>
      <c r="N161" s="127">
        <f t="shared" si="27"/>
        <v>7.316206671457863E-2</v>
      </c>
      <c r="O161" s="127">
        <f t="shared" si="27"/>
        <v>7.4346743133390361E-2</v>
      </c>
      <c r="P161" s="127">
        <f t="shared" si="27"/>
        <v>7.4810246069950431E-2</v>
      </c>
      <c r="Q161" s="127">
        <f t="shared" si="27"/>
        <v>7.2747734301097655E-2</v>
      </c>
    </row>
    <row r="162" spans="1:17" x14ac:dyDescent="0.25">
      <c r="A162" s="128" t="s">
        <v>213</v>
      </c>
      <c r="B162" s="129">
        <f t="shared" ref="B162:Q162" si="28">IF(B$97=0,0,B$97/B$50)</f>
        <v>2.9674481282999543E-2</v>
      </c>
      <c r="C162" s="129">
        <f t="shared" si="28"/>
        <v>3.0411569672865096E-2</v>
      </c>
      <c r="D162" s="129">
        <f t="shared" si="28"/>
        <v>2.8274668618928193E-2</v>
      </c>
      <c r="E162" s="129">
        <f t="shared" si="28"/>
        <v>3.2463092703920539E-2</v>
      </c>
      <c r="F162" s="129">
        <f t="shared" si="28"/>
        <v>3.4048308643914817E-2</v>
      </c>
      <c r="G162" s="129">
        <f t="shared" si="28"/>
        <v>3.2258313875988695E-2</v>
      </c>
      <c r="H162" s="129">
        <f t="shared" si="28"/>
        <v>3.0686476122807158E-2</v>
      </c>
      <c r="I162" s="129">
        <f t="shared" si="28"/>
        <v>3.805910639013417E-2</v>
      </c>
      <c r="J162" s="129">
        <f t="shared" si="28"/>
        <v>3.8149416216638941E-2</v>
      </c>
      <c r="K162" s="129">
        <f t="shared" si="28"/>
        <v>2.6944702178356712E-2</v>
      </c>
      <c r="L162" s="129">
        <f t="shared" si="28"/>
        <v>3.6652462426663208E-2</v>
      </c>
      <c r="M162" s="129">
        <f t="shared" si="28"/>
        <v>2.8961956409954037E-2</v>
      </c>
      <c r="N162" s="129">
        <f t="shared" si="28"/>
        <v>4.3046906496483558E-2</v>
      </c>
      <c r="O162" s="129">
        <f t="shared" si="28"/>
        <v>4.1816550936165833E-2</v>
      </c>
      <c r="P162" s="129">
        <f t="shared" si="28"/>
        <v>4.1335176101515013E-2</v>
      </c>
      <c r="Q162" s="129">
        <f t="shared" si="28"/>
        <v>4.2682930975991212E-2</v>
      </c>
    </row>
    <row r="163" spans="1:17" hidden="1" x14ac:dyDescent="0.25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</row>
    <row r="164" spans="1:17" x14ac:dyDescent="0.25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</row>
    <row r="165" spans="1:17" x14ac:dyDescent="0.25">
      <c r="A165" s="115" t="s">
        <v>214</v>
      </c>
      <c r="B165" s="116">
        <f t="shared" ref="B165:Q165" si="29">SUM(B166:B170,B172:B174,B176:B178)</f>
        <v>1</v>
      </c>
      <c r="C165" s="116">
        <f t="shared" si="29"/>
        <v>1</v>
      </c>
      <c r="D165" s="116">
        <f t="shared" si="29"/>
        <v>1</v>
      </c>
      <c r="E165" s="116">
        <f t="shared" si="29"/>
        <v>1</v>
      </c>
      <c r="F165" s="116">
        <f t="shared" si="29"/>
        <v>1</v>
      </c>
      <c r="G165" s="116">
        <f t="shared" si="29"/>
        <v>1.0000000000000002</v>
      </c>
      <c r="H165" s="116">
        <f t="shared" si="29"/>
        <v>1.0000000000000002</v>
      </c>
      <c r="I165" s="116">
        <f t="shared" si="29"/>
        <v>1</v>
      </c>
      <c r="J165" s="116">
        <f t="shared" si="29"/>
        <v>1</v>
      </c>
      <c r="K165" s="116">
        <f t="shared" si="29"/>
        <v>1</v>
      </c>
      <c r="L165" s="116">
        <f t="shared" si="29"/>
        <v>1</v>
      </c>
      <c r="M165" s="116">
        <f t="shared" si="29"/>
        <v>1</v>
      </c>
      <c r="N165" s="116">
        <f t="shared" si="29"/>
        <v>1</v>
      </c>
      <c r="O165" s="116">
        <f t="shared" si="29"/>
        <v>1</v>
      </c>
      <c r="P165" s="116">
        <f t="shared" si="29"/>
        <v>0.99999999999999989</v>
      </c>
      <c r="Q165" s="116">
        <f t="shared" si="29"/>
        <v>1.0000000000000004</v>
      </c>
    </row>
    <row r="166" spans="1:17" x14ac:dyDescent="0.25">
      <c r="A166" s="88" t="s">
        <v>179</v>
      </c>
      <c r="B166" s="117">
        <f t="shared" ref="B166:Q166" si="30">IF(B$101=0,0,B$101/B$100)</f>
        <v>7.464006244553417E-3</v>
      </c>
      <c r="C166" s="117">
        <f t="shared" si="30"/>
        <v>7.464006244553417E-3</v>
      </c>
      <c r="D166" s="117">
        <f t="shared" si="30"/>
        <v>7.4640062445534179E-3</v>
      </c>
      <c r="E166" s="117">
        <f t="shared" si="30"/>
        <v>7.464006244553417E-3</v>
      </c>
      <c r="F166" s="117">
        <f t="shared" si="30"/>
        <v>7.4640062445534179E-3</v>
      </c>
      <c r="G166" s="117">
        <f t="shared" si="30"/>
        <v>7.464006244553417E-3</v>
      </c>
      <c r="H166" s="117">
        <f t="shared" si="30"/>
        <v>7.4640062445534179E-3</v>
      </c>
      <c r="I166" s="117">
        <f t="shared" si="30"/>
        <v>7.4640062445534188E-3</v>
      </c>
      <c r="J166" s="117">
        <f t="shared" si="30"/>
        <v>7.464006244553417E-3</v>
      </c>
      <c r="K166" s="117">
        <f t="shared" si="30"/>
        <v>7.4640062445534179E-3</v>
      </c>
      <c r="L166" s="117">
        <f t="shared" si="30"/>
        <v>7.4640062445534179E-3</v>
      </c>
      <c r="M166" s="117">
        <f t="shared" si="30"/>
        <v>7.464006244553417E-3</v>
      </c>
      <c r="N166" s="117">
        <f t="shared" si="30"/>
        <v>7.4640062445534188E-3</v>
      </c>
      <c r="O166" s="117">
        <f t="shared" si="30"/>
        <v>7.4640062445534188E-3</v>
      </c>
      <c r="P166" s="117">
        <f t="shared" si="30"/>
        <v>7.4640062445534153E-3</v>
      </c>
      <c r="Q166" s="117">
        <f t="shared" si="30"/>
        <v>7.4640062445534196E-3</v>
      </c>
    </row>
    <row r="167" spans="1:17" x14ac:dyDescent="0.25">
      <c r="A167" s="90" t="s">
        <v>180</v>
      </c>
      <c r="B167" s="118">
        <f t="shared" ref="B167:Q167" si="31">IF(B$102=0,0,B$102/B$100)</f>
        <v>7.6704868967163624E-3</v>
      </c>
      <c r="C167" s="118">
        <f t="shared" si="31"/>
        <v>7.6704868967163624E-3</v>
      </c>
      <c r="D167" s="118">
        <f t="shared" si="31"/>
        <v>7.6704868967163633E-3</v>
      </c>
      <c r="E167" s="118">
        <f t="shared" si="31"/>
        <v>7.6704868967163624E-3</v>
      </c>
      <c r="F167" s="118">
        <f t="shared" si="31"/>
        <v>7.6704868967163633E-3</v>
      </c>
      <c r="G167" s="118">
        <f t="shared" si="31"/>
        <v>7.6704868967163624E-3</v>
      </c>
      <c r="H167" s="118">
        <f t="shared" si="31"/>
        <v>7.6704868967163633E-3</v>
      </c>
      <c r="I167" s="118">
        <f t="shared" si="31"/>
        <v>7.6704868967163642E-3</v>
      </c>
      <c r="J167" s="118">
        <f t="shared" si="31"/>
        <v>7.6704868967163624E-3</v>
      </c>
      <c r="K167" s="118">
        <f t="shared" si="31"/>
        <v>7.6704868967163633E-3</v>
      </c>
      <c r="L167" s="118">
        <f t="shared" si="31"/>
        <v>7.6704868967163633E-3</v>
      </c>
      <c r="M167" s="118">
        <f t="shared" si="31"/>
        <v>7.6704868967163624E-3</v>
      </c>
      <c r="N167" s="118">
        <f t="shared" si="31"/>
        <v>7.6704868967163633E-3</v>
      </c>
      <c r="O167" s="118">
        <f t="shared" si="31"/>
        <v>7.6704868967163642E-3</v>
      </c>
      <c r="P167" s="118">
        <f t="shared" si="31"/>
        <v>7.6704868967163607E-3</v>
      </c>
      <c r="Q167" s="118">
        <f t="shared" si="31"/>
        <v>7.670486896716365E-3</v>
      </c>
    </row>
    <row r="168" spans="1:17" x14ac:dyDescent="0.25">
      <c r="A168" s="90" t="s">
        <v>181</v>
      </c>
      <c r="B168" s="118">
        <f t="shared" ref="B168:Q168" si="32">IF(B$103=0,0,B$103/B$100)</f>
        <v>1.501275634839323E-2</v>
      </c>
      <c r="C168" s="118">
        <f t="shared" si="32"/>
        <v>1.501275634839323E-2</v>
      </c>
      <c r="D168" s="118">
        <f t="shared" si="32"/>
        <v>1.5012756348393231E-2</v>
      </c>
      <c r="E168" s="118">
        <f t="shared" si="32"/>
        <v>1.501275634839323E-2</v>
      </c>
      <c r="F168" s="118">
        <f t="shared" si="32"/>
        <v>1.5012756348393233E-2</v>
      </c>
      <c r="G168" s="118">
        <f t="shared" si="32"/>
        <v>1.501275634839323E-2</v>
      </c>
      <c r="H168" s="118">
        <f t="shared" si="32"/>
        <v>1.5012756348393231E-2</v>
      </c>
      <c r="I168" s="118">
        <f t="shared" si="32"/>
        <v>1.5012756348393233E-2</v>
      </c>
      <c r="J168" s="118">
        <f t="shared" si="32"/>
        <v>1.501275634839323E-2</v>
      </c>
      <c r="K168" s="118">
        <f t="shared" si="32"/>
        <v>1.5012756348393231E-2</v>
      </c>
      <c r="L168" s="118">
        <f t="shared" si="32"/>
        <v>1.5012756348393231E-2</v>
      </c>
      <c r="M168" s="118">
        <f t="shared" si="32"/>
        <v>1.501275634839323E-2</v>
      </c>
      <c r="N168" s="118">
        <f t="shared" si="32"/>
        <v>1.5012756348393231E-2</v>
      </c>
      <c r="O168" s="118">
        <f t="shared" si="32"/>
        <v>1.5012756348393233E-2</v>
      </c>
      <c r="P168" s="118">
        <f t="shared" si="32"/>
        <v>1.5012756348393228E-2</v>
      </c>
      <c r="Q168" s="118">
        <f t="shared" si="32"/>
        <v>1.5012756348393235E-2</v>
      </c>
    </row>
    <row r="169" spans="1:17" x14ac:dyDescent="0.25">
      <c r="A169" s="90" t="s">
        <v>182</v>
      </c>
      <c r="B169" s="118">
        <f t="shared" ref="B169:Q169" si="33">IF(B$104=0,0,B$104/B$100)</f>
        <v>5.9557076695340525E-3</v>
      </c>
      <c r="C169" s="118">
        <f t="shared" si="33"/>
        <v>5.9557076695340517E-3</v>
      </c>
      <c r="D169" s="118">
        <f t="shared" si="33"/>
        <v>5.9557076695340517E-3</v>
      </c>
      <c r="E169" s="118">
        <f t="shared" si="33"/>
        <v>5.9557076695340517E-3</v>
      </c>
      <c r="F169" s="118">
        <f t="shared" si="33"/>
        <v>5.9557076695340525E-3</v>
      </c>
      <c r="G169" s="118">
        <f t="shared" si="33"/>
        <v>5.9557076695340517E-3</v>
      </c>
      <c r="H169" s="118">
        <f t="shared" si="33"/>
        <v>5.9557076695340525E-3</v>
      </c>
      <c r="I169" s="118">
        <f t="shared" si="33"/>
        <v>5.9557076695340534E-3</v>
      </c>
      <c r="J169" s="118">
        <f t="shared" si="33"/>
        <v>5.9557076695340517E-3</v>
      </c>
      <c r="K169" s="118">
        <f t="shared" si="33"/>
        <v>5.9557076695340525E-3</v>
      </c>
      <c r="L169" s="118">
        <f t="shared" si="33"/>
        <v>5.9557076695340525E-3</v>
      </c>
      <c r="M169" s="118">
        <f t="shared" si="33"/>
        <v>5.9557076695340517E-3</v>
      </c>
      <c r="N169" s="118">
        <f t="shared" si="33"/>
        <v>5.9557076695340525E-3</v>
      </c>
      <c r="O169" s="118">
        <f t="shared" si="33"/>
        <v>5.9557076695340525E-3</v>
      </c>
      <c r="P169" s="118">
        <f t="shared" si="33"/>
        <v>5.9557076695340499E-3</v>
      </c>
      <c r="Q169" s="118">
        <f t="shared" si="33"/>
        <v>5.9557076695340534E-3</v>
      </c>
    </row>
    <row r="170" spans="1:17" x14ac:dyDescent="0.25">
      <c r="A170" s="92" t="s">
        <v>183</v>
      </c>
      <c r="B170" s="119">
        <f t="shared" ref="B170:Q170" si="34">IF(B$105=0,0,B$105/B$100)</f>
        <v>6.7376530389016065E-3</v>
      </c>
      <c r="C170" s="119">
        <f t="shared" si="34"/>
        <v>6.7376530389016065E-3</v>
      </c>
      <c r="D170" s="119">
        <f t="shared" si="34"/>
        <v>6.7376530389016073E-3</v>
      </c>
      <c r="E170" s="119">
        <f t="shared" si="34"/>
        <v>6.7376530389016065E-3</v>
      </c>
      <c r="F170" s="119">
        <f t="shared" si="34"/>
        <v>6.7376530389016073E-3</v>
      </c>
      <c r="G170" s="119">
        <f t="shared" si="34"/>
        <v>6.7376530389016073E-3</v>
      </c>
      <c r="H170" s="119">
        <f t="shared" si="34"/>
        <v>6.7376530389016073E-3</v>
      </c>
      <c r="I170" s="119">
        <f t="shared" si="34"/>
        <v>6.7376530389016082E-3</v>
      </c>
      <c r="J170" s="119">
        <f t="shared" si="34"/>
        <v>6.7376530389016065E-3</v>
      </c>
      <c r="K170" s="119">
        <f t="shared" si="34"/>
        <v>6.7376530389016073E-3</v>
      </c>
      <c r="L170" s="119">
        <f t="shared" si="34"/>
        <v>6.7376530389016073E-3</v>
      </c>
      <c r="M170" s="119">
        <f t="shared" si="34"/>
        <v>6.7376530389016056E-3</v>
      </c>
      <c r="N170" s="119">
        <f t="shared" si="34"/>
        <v>6.7376530389016073E-3</v>
      </c>
      <c r="O170" s="119">
        <f t="shared" si="34"/>
        <v>6.7376530389016073E-3</v>
      </c>
      <c r="P170" s="119">
        <f t="shared" si="34"/>
        <v>6.7376530389016056E-3</v>
      </c>
      <c r="Q170" s="119">
        <f t="shared" si="34"/>
        <v>6.7376530389016099E-3</v>
      </c>
    </row>
    <row r="171" spans="1:17" x14ac:dyDescent="0.25">
      <c r="A171" s="120" t="s">
        <v>215</v>
      </c>
      <c r="B171" s="122">
        <f t="shared" ref="B171:Q171" si="35">IF(B$110=0,0,B$110/B$100)</f>
        <v>0.85447085262805267</v>
      </c>
      <c r="C171" s="122">
        <f t="shared" si="35"/>
        <v>0.85026761583752408</v>
      </c>
      <c r="D171" s="122">
        <f t="shared" si="35"/>
        <v>0.86245326582349757</v>
      </c>
      <c r="E171" s="122">
        <f t="shared" si="35"/>
        <v>0.8385688328973655</v>
      </c>
      <c r="F171" s="122">
        <f t="shared" si="35"/>
        <v>0.82952915997410703</v>
      </c>
      <c r="G171" s="122">
        <f t="shared" si="35"/>
        <v>0.83973658145414465</v>
      </c>
      <c r="H171" s="122">
        <f t="shared" si="35"/>
        <v>0.81328869944917503</v>
      </c>
      <c r="I171" s="122">
        <f t="shared" si="35"/>
        <v>0.80665763889459052</v>
      </c>
      <c r="J171" s="122">
        <f t="shared" si="35"/>
        <v>0.80614264830386828</v>
      </c>
      <c r="K171" s="122">
        <f t="shared" si="35"/>
        <v>0.78944594653876698</v>
      </c>
      <c r="L171" s="122">
        <f t="shared" si="35"/>
        <v>0.81467900748447408</v>
      </c>
      <c r="M171" s="122">
        <f t="shared" si="35"/>
        <v>0.80609400429083067</v>
      </c>
      <c r="N171" s="122">
        <f t="shared" si="35"/>
        <v>0.77821477478349954</v>
      </c>
      <c r="O171" s="122">
        <f t="shared" si="35"/>
        <v>0.78523086108693707</v>
      </c>
      <c r="P171" s="122">
        <f t="shared" si="35"/>
        <v>0.78797589471229079</v>
      </c>
      <c r="Q171" s="122">
        <f t="shared" si="35"/>
        <v>0.77576094694905184</v>
      </c>
    </row>
    <row r="172" spans="1:17" x14ac:dyDescent="0.25">
      <c r="A172" s="123" t="s">
        <v>216</v>
      </c>
      <c r="B172" s="124">
        <f t="shared" ref="B172:Q172" si="36">IF(B$111=0,0,B$111/B$100)</f>
        <v>0.83262601780093726</v>
      </c>
      <c r="C172" s="124">
        <f t="shared" si="36"/>
        <v>0.82575773349163117</v>
      </c>
      <c r="D172" s="124">
        <f t="shared" si="36"/>
        <v>0.84566965203639421</v>
      </c>
      <c r="E172" s="124">
        <f t="shared" si="36"/>
        <v>0.80664137833245342</v>
      </c>
      <c r="F172" s="124">
        <f t="shared" si="36"/>
        <v>0.79187013255349092</v>
      </c>
      <c r="G172" s="124">
        <f t="shared" si="36"/>
        <v>0.80854953375872229</v>
      </c>
      <c r="H172" s="124">
        <f t="shared" si="36"/>
        <v>0.76533246509429798</v>
      </c>
      <c r="I172" s="124">
        <f t="shared" si="36"/>
        <v>0.75449700389360164</v>
      </c>
      <c r="J172" s="124">
        <f t="shared" si="36"/>
        <v>0.7536554853282742</v>
      </c>
      <c r="K172" s="124">
        <f t="shared" si="36"/>
        <v>0.72637229847360607</v>
      </c>
      <c r="L172" s="124">
        <f t="shared" si="36"/>
        <v>0.76760429305446987</v>
      </c>
      <c r="M172" s="124">
        <f t="shared" si="36"/>
        <v>0.75357599874968295</v>
      </c>
      <c r="N172" s="124">
        <f t="shared" si="36"/>
        <v>0.70802004172812694</v>
      </c>
      <c r="O172" s="124">
        <f t="shared" si="36"/>
        <v>0.71948465290093122</v>
      </c>
      <c r="P172" s="124">
        <f t="shared" si="36"/>
        <v>0.72397016545164428</v>
      </c>
      <c r="Q172" s="124">
        <f t="shared" si="36"/>
        <v>0.70401037297687974</v>
      </c>
    </row>
    <row r="173" spans="1:17" x14ac:dyDescent="0.25">
      <c r="A173" s="123" t="s">
        <v>217</v>
      </c>
      <c r="B173" s="124">
        <f t="shared" ref="B173:Q173" si="37">IF(B$117=0,0,B$117/B$100)</f>
        <v>2.1844834827115429E-2</v>
      </c>
      <c r="C173" s="124">
        <f t="shared" si="37"/>
        <v>2.4509882345892835E-2</v>
      </c>
      <c r="D173" s="124">
        <f t="shared" si="37"/>
        <v>1.6783613787103344E-2</v>
      </c>
      <c r="E173" s="124">
        <f t="shared" si="37"/>
        <v>3.1927454564912146E-2</v>
      </c>
      <c r="F173" s="124">
        <f t="shared" si="37"/>
        <v>3.7659027420616116E-2</v>
      </c>
      <c r="G173" s="124">
        <f t="shared" si="37"/>
        <v>3.1187047695422306E-2</v>
      </c>
      <c r="H173" s="124">
        <f t="shared" si="37"/>
        <v>4.7956234354877204E-2</v>
      </c>
      <c r="I173" s="124">
        <f t="shared" si="37"/>
        <v>5.2160635000988873E-2</v>
      </c>
      <c r="J173" s="124">
        <f t="shared" si="37"/>
        <v>5.2487162975594033E-2</v>
      </c>
      <c r="K173" s="124">
        <f t="shared" si="37"/>
        <v>6.3073648065160928E-2</v>
      </c>
      <c r="L173" s="124">
        <f t="shared" si="37"/>
        <v>4.7074714430004272E-2</v>
      </c>
      <c r="M173" s="124">
        <f t="shared" si="37"/>
        <v>5.2518005541147661E-2</v>
      </c>
      <c r="N173" s="124">
        <f t="shared" si="37"/>
        <v>7.0194733055372605E-2</v>
      </c>
      <c r="O173" s="124">
        <f t="shared" si="37"/>
        <v>6.5746208186005781E-2</v>
      </c>
      <c r="P173" s="124">
        <f t="shared" si="37"/>
        <v>6.4005729260646363E-2</v>
      </c>
      <c r="Q173" s="124">
        <f t="shared" si="37"/>
        <v>7.1750573972172202E-2</v>
      </c>
    </row>
    <row r="174" spans="1:17" x14ac:dyDescent="0.25">
      <c r="A174" s="120" t="s">
        <v>218</v>
      </c>
      <c r="B174" s="122">
        <f t="shared" ref="B174:Q174" si="38">IF(B$118=0,0,B$118/B$100)</f>
        <v>1.7748928297031293E-2</v>
      </c>
      <c r="C174" s="122">
        <f t="shared" si="38"/>
        <v>1.9914279406037932E-2</v>
      </c>
      <c r="D174" s="122">
        <f t="shared" si="38"/>
        <v>1.3636686202021468E-2</v>
      </c>
      <c r="E174" s="122">
        <f t="shared" si="38"/>
        <v>2.5941056833991123E-2</v>
      </c>
      <c r="F174" s="122">
        <f t="shared" si="38"/>
        <v>3.0597959779250603E-2</v>
      </c>
      <c r="G174" s="122">
        <f t="shared" si="38"/>
        <v>2.5339476252530631E-2</v>
      </c>
      <c r="H174" s="122">
        <f t="shared" si="38"/>
        <v>3.8964440413337742E-2</v>
      </c>
      <c r="I174" s="122">
        <f t="shared" si="38"/>
        <v>4.2380515938303463E-2</v>
      </c>
      <c r="J174" s="122">
        <f t="shared" si="38"/>
        <v>4.2645819917670157E-2</v>
      </c>
      <c r="K174" s="122">
        <f t="shared" si="38"/>
        <v>5.1247339052943264E-2</v>
      </c>
      <c r="L174" s="122">
        <f t="shared" si="38"/>
        <v>3.8248205474378481E-2</v>
      </c>
      <c r="M174" s="122">
        <f t="shared" si="38"/>
        <v>4.2670879502182485E-2</v>
      </c>
      <c r="N174" s="122">
        <f t="shared" si="38"/>
        <v>5.7033220607490255E-2</v>
      </c>
      <c r="O174" s="122">
        <f t="shared" si="38"/>
        <v>5.3418794151129712E-2</v>
      </c>
      <c r="P174" s="122">
        <f t="shared" si="38"/>
        <v>5.2004655024275183E-2</v>
      </c>
      <c r="Q174" s="122">
        <f t="shared" si="38"/>
        <v>5.8297341352389918E-2</v>
      </c>
    </row>
    <row r="175" spans="1:17" x14ac:dyDescent="0.25">
      <c r="A175" s="120" t="s">
        <v>219</v>
      </c>
      <c r="B175" s="122">
        <f t="shared" ref="B175:Q175" si="39">IF(B$119=0,0,B$119/B$100)</f>
        <v>6.9102103627158684E-2</v>
      </c>
      <c r="C175" s="122">
        <f t="shared" si="39"/>
        <v>6.9207829857567071E-2</v>
      </c>
      <c r="D175" s="122">
        <f t="shared" si="39"/>
        <v>6.8901317780732413E-2</v>
      </c>
      <c r="E175" s="122">
        <f t="shared" si="39"/>
        <v>6.9502095510983283E-2</v>
      </c>
      <c r="F175" s="122">
        <f t="shared" si="39"/>
        <v>6.972947516859701E-2</v>
      </c>
      <c r="G175" s="122">
        <f t="shared" si="39"/>
        <v>6.947272251604493E-2</v>
      </c>
      <c r="H175" s="122">
        <f t="shared" si="39"/>
        <v>7.0137980032102615E-2</v>
      </c>
      <c r="I175" s="122">
        <f t="shared" si="39"/>
        <v>7.0304774593290487E-2</v>
      </c>
      <c r="J175" s="122">
        <f t="shared" si="39"/>
        <v>7.0317728423057169E-2</v>
      </c>
      <c r="K175" s="122">
        <f t="shared" si="39"/>
        <v>7.0737709362949486E-2</v>
      </c>
      <c r="L175" s="122">
        <f t="shared" si="39"/>
        <v>7.0103008881295753E-2</v>
      </c>
      <c r="M175" s="122">
        <f t="shared" si="39"/>
        <v>7.0318951991556092E-2</v>
      </c>
      <c r="N175" s="122">
        <f t="shared" si="39"/>
        <v>7.1020212945766409E-2</v>
      </c>
      <c r="O175" s="122">
        <f t="shared" si="39"/>
        <v>7.0843733628980499E-2</v>
      </c>
      <c r="P175" s="122">
        <f t="shared" si="39"/>
        <v>7.0774686351366675E-2</v>
      </c>
      <c r="Q175" s="122">
        <f t="shared" si="39"/>
        <v>7.1081935370634855E-2</v>
      </c>
    </row>
    <row r="176" spans="1:17" x14ac:dyDescent="0.25">
      <c r="A176" s="123" t="s">
        <v>220</v>
      </c>
      <c r="B176" s="124">
        <f t="shared" ref="B176:Q176" si="40">IF(B$120=0,0,B$120/B$100)</f>
        <v>6.3913955355718782E-2</v>
      </c>
      <c r="C176" s="124">
        <f t="shared" si="40"/>
        <v>6.3386732800417511E-2</v>
      </c>
      <c r="D176" s="124">
        <f t="shared" si="40"/>
        <v>6.4915209506295382E-2</v>
      </c>
      <c r="E176" s="124">
        <f t="shared" si="40"/>
        <v>6.1919325051816659E-2</v>
      </c>
      <c r="F176" s="124">
        <f t="shared" si="40"/>
        <v>6.0785456156200686E-2</v>
      </c>
      <c r="G176" s="124">
        <f t="shared" si="40"/>
        <v>6.2065798688382141E-2</v>
      </c>
      <c r="H176" s="124">
        <f t="shared" si="40"/>
        <v>5.8748374372819281E-2</v>
      </c>
      <c r="I176" s="124">
        <f t="shared" si="40"/>
        <v>5.7916623780555627E-2</v>
      </c>
      <c r="J176" s="124">
        <f t="shared" si="40"/>
        <v>5.7852027216353581E-2</v>
      </c>
      <c r="K176" s="124">
        <f t="shared" si="40"/>
        <v>5.5757717947473764E-2</v>
      </c>
      <c r="L176" s="124">
        <f t="shared" si="40"/>
        <v>5.8922764204169739E-2</v>
      </c>
      <c r="M176" s="124">
        <f t="shared" si="40"/>
        <v>5.7845925675533524E-2</v>
      </c>
      <c r="N176" s="124">
        <f t="shared" si="40"/>
        <v>5.4348963845115422E-2</v>
      </c>
      <c r="O176" s="124">
        <f t="shared" si="40"/>
        <v>5.522900918480414E-2</v>
      </c>
      <c r="P176" s="124">
        <f t="shared" si="40"/>
        <v>5.5573325651963171E-2</v>
      </c>
      <c r="Q176" s="124">
        <f t="shared" si="40"/>
        <v>5.4041174052243963E-2</v>
      </c>
    </row>
    <row r="177" spans="1:17" x14ac:dyDescent="0.25">
      <c r="A177" s="123" t="s">
        <v>221</v>
      </c>
      <c r="B177" s="127">
        <f t="shared" ref="B177:Q177" si="41">IF(B$126=0,0,B$126/B$100)</f>
        <v>5.1881482714399149E-3</v>
      </c>
      <c r="C177" s="127">
        <f t="shared" si="41"/>
        <v>5.8210970571495489E-3</v>
      </c>
      <c r="D177" s="127">
        <f t="shared" si="41"/>
        <v>3.9861082744370438E-3</v>
      </c>
      <c r="E177" s="127">
        <f t="shared" si="41"/>
        <v>7.5827704591666352E-3</v>
      </c>
      <c r="F177" s="127">
        <f t="shared" si="41"/>
        <v>8.9440190123963297E-3</v>
      </c>
      <c r="G177" s="127">
        <f t="shared" si="41"/>
        <v>7.4069238276627978E-3</v>
      </c>
      <c r="H177" s="127">
        <f t="shared" si="41"/>
        <v>1.1389605659283337E-2</v>
      </c>
      <c r="I177" s="127">
        <f t="shared" si="41"/>
        <v>1.2388150812734856E-2</v>
      </c>
      <c r="J177" s="127">
        <f t="shared" si="41"/>
        <v>1.2465701206703582E-2</v>
      </c>
      <c r="K177" s="127">
        <f t="shared" si="41"/>
        <v>1.497999141547572E-2</v>
      </c>
      <c r="L177" s="127">
        <f t="shared" si="41"/>
        <v>1.1180244677126014E-2</v>
      </c>
      <c r="M177" s="127">
        <f t="shared" si="41"/>
        <v>1.2473026316022571E-2</v>
      </c>
      <c r="N177" s="127">
        <f t="shared" si="41"/>
        <v>1.6671249100650994E-2</v>
      </c>
      <c r="O177" s="127">
        <f t="shared" si="41"/>
        <v>1.5614724444176373E-2</v>
      </c>
      <c r="P177" s="127">
        <f t="shared" si="41"/>
        <v>1.5201360699403513E-2</v>
      </c>
      <c r="Q177" s="127">
        <f t="shared" si="41"/>
        <v>1.7040761318390895E-2</v>
      </c>
    </row>
    <row r="178" spans="1:17" x14ac:dyDescent="0.25">
      <c r="A178" s="125" t="s">
        <v>222</v>
      </c>
      <c r="B178" s="126">
        <f t="shared" ref="B178:Q178" si="42">IF(B$127=0,0,B$127/B$100)</f>
        <v>1.5837505249658691E-2</v>
      </c>
      <c r="C178" s="126">
        <f t="shared" si="42"/>
        <v>1.7769664700772309E-2</v>
      </c>
      <c r="D178" s="126">
        <f t="shared" si="42"/>
        <v>1.2168119995649925E-2</v>
      </c>
      <c r="E178" s="126">
        <f t="shared" si="42"/>
        <v>2.3147404559561307E-2</v>
      </c>
      <c r="F178" s="126">
        <f t="shared" si="42"/>
        <v>2.7302794879946694E-2</v>
      </c>
      <c r="G178" s="126">
        <f t="shared" si="42"/>
        <v>2.2610609579181176E-2</v>
      </c>
      <c r="H178" s="126">
        <f t="shared" si="42"/>
        <v>3.476826990728598E-2</v>
      </c>
      <c r="I178" s="126">
        <f t="shared" si="42"/>
        <v>3.7816460375716933E-2</v>
      </c>
      <c r="J178" s="126">
        <f t="shared" si="42"/>
        <v>3.8053193157305681E-2</v>
      </c>
      <c r="K178" s="126">
        <f t="shared" si="42"/>
        <v>4.5728394847241678E-2</v>
      </c>
      <c r="L178" s="126">
        <f t="shared" si="42"/>
        <v>3.4129167961753103E-2</v>
      </c>
      <c r="M178" s="126">
        <f t="shared" si="42"/>
        <v>3.8075554017332064E-2</v>
      </c>
      <c r="N178" s="126">
        <f t="shared" si="42"/>
        <v>5.0891181465145152E-2</v>
      </c>
      <c r="O178" s="126">
        <f t="shared" si="42"/>
        <v>4.7666000934854201E-2</v>
      </c>
      <c r="P178" s="126">
        <f t="shared" si="42"/>
        <v>4.6404153713968631E-2</v>
      </c>
      <c r="Q178" s="126">
        <f t="shared" si="42"/>
        <v>5.2019166129824858E-2</v>
      </c>
    </row>
    <row r="179" spans="1:17" hidden="1" x14ac:dyDescent="0.25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</row>
    <row r="180" spans="1:17" x14ac:dyDescent="0.25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</row>
    <row r="181" spans="1:17" ht="12.75" x14ac:dyDescent="0.25">
      <c r="A181" s="84" t="s">
        <v>224</v>
      </c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</row>
    <row r="182" spans="1:17" x14ac:dyDescent="0.25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</row>
    <row r="183" spans="1:17" x14ac:dyDescent="0.25">
      <c r="A183" s="115" t="s">
        <v>68</v>
      </c>
      <c r="B183" s="130">
        <f t="shared" ref="B183:Q183" si="43">SUM(B184:B190,B191:B192)</f>
        <v>112.05477829056399</v>
      </c>
      <c r="C183" s="130">
        <f t="shared" si="43"/>
        <v>111.20968171324404</v>
      </c>
      <c r="D183" s="130">
        <f t="shared" si="43"/>
        <v>113.68246718935804</v>
      </c>
      <c r="E183" s="130">
        <f t="shared" si="43"/>
        <v>111.27823537710513</v>
      </c>
      <c r="F183" s="130">
        <f t="shared" si="43"/>
        <v>105.16941706289091</v>
      </c>
      <c r="G183" s="130">
        <f t="shared" si="43"/>
        <v>104.40116516340137</v>
      </c>
      <c r="H183" s="130">
        <f t="shared" si="43"/>
        <v>102.07112033347737</v>
      </c>
      <c r="I183" s="130">
        <f t="shared" si="43"/>
        <v>99.760745204727442</v>
      </c>
      <c r="J183" s="130">
        <f t="shared" si="43"/>
        <v>101.12928768735242</v>
      </c>
      <c r="K183" s="130">
        <f t="shared" si="43"/>
        <v>99.98101138675257</v>
      </c>
      <c r="L183" s="130">
        <f t="shared" si="43"/>
        <v>99.879435719719538</v>
      </c>
      <c r="M183" s="130">
        <f t="shared" si="43"/>
        <v>93.773107801626608</v>
      </c>
      <c r="N183" s="130">
        <f t="shared" si="43"/>
        <v>69.751211793192326</v>
      </c>
      <c r="O183" s="130">
        <f t="shared" si="43"/>
        <v>68.781569581226364</v>
      </c>
      <c r="P183" s="130">
        <f t="shared" si="43"/>
        <v>68.764930852250458</v>
      </c>
      <c r="Q183" s="130">
        <f t="shared" si="43"/>
        <v>66.740972094629655</v>
      </c>
    </row>
    <row r="184" spans="1:17" x14ac:dyDescent="0.25">
      <c r="A184" s="88" t="s">
        <v>179</v>
      </c>
      <c r="B184" s="131">
        <v>0.45258819177358756</v>
      </c>
      <c r="C184" s="131">
        <v>0.44917485467508828</v>
      </c>
      <c r="D184" s="131">
        <v>0.45916241187123402</v>
      </c>
      <c r="E184" s="131">
        <v>0.44945174227631046</v>
      </c>
      <c r="F184" s="131">
        <v>0.42477828276943985</v>
      </c>
      <c r="G184" s="131">
        <v>0.42167532059932172</v>
      </c>
      <c r="H184" s="131">
        <v>0.41226429152573596</v>
      </c>
      <c r="I184" s="131">
        <v>0.40293270818952004</v>
      </c>
      <c r="J184" s="131">
        <v>0.40846023835847428</v>
      </c>
      <c r="K184" s="131">
        <v>0.40382236121951509</v>
      </c>
      <c r="L184" s="131">
        <v>0.40341209805919309</v>
      </c>
      <c r="M184" s="131">
        <v>0.37874869723874821</v>
      </c>
      <c r="N184" s="131">
        <v>0.28172448601556693</v>
      </c>
      <c r="O184" s="131">
        <v>0.27780811027438207</v>
      </c>
      <c r="P184" s="131">
        <v>0.27774090660510981</v>
      </c>
      <c r="Q184" s="131">
        <v>0.2695661562882547</v>
      </c>
    </row>
    <row r="185" spans="1:17" x14ac:dyDescent="0.25">
      <c r="A185" s="90" t="s">
        <v>180</v>
      </c>
      <c r="B185" s="132">
        <v>0.18103527670943503</v>
      </c>
      <c r="C185" s="132">
        <v>0.17966994187003532</v>
      </c>
      <c r="D185" s="132">
        <v>0.18366496474849361</v>
      </c>
      <c r="E185" s="132">
        <v>0.1797806969105242</v>
      </c>
      <c r="F185" s="132">
        <v>0.16991131310777596</v>
      </c>
      <c r="G185" s="132">
        <v>0.16867012823972871</v>
      </c>
      <c r="H185" s="132">
        <v>0.16490571661029441</v>
      </c>
      <c r="I185" s="132">
        <v>0.16117308327580801</v>
      </c>
      <c r="J185" s="132">
        <v>0.16338409534338974</v>
      </c>
      <c r="K185" s="132">
        <v>0.16152894448780605</v>
      </c>
      <c r="L185" s="132">
        <v>0.16136483922367725</v>
      </c>
      <c r="M185" s="132">
        <v>0.15149947889549933</v>
      </c>
      <c r="N185" s="132">
        <v>0.11268979440622678</v>
      </c>
      <c r="O185" s="132">
        <v>0.11112324410975284</v>
      </c>
      <c r="P185" s="132">
        <v>0.11109636264204394</v>
      </c>
      <c r="Q185" s="132">
        <v>0.10782646251530188</v>
      </c>
    </row>
    <row r="186" spans="1:17" x14ac:dyDescent="0.25">
      <c r="A186" s="90" t="s">
        <v>181</v>
      </c>
      <c r="B186" s="132">
        <v>0.76939992601509888</v>
      </c>
      <c r="C186" s="132">
        <v>0.76359725294765013</v>
      </c>
      <c r="D186" s="132">
        <v>0.78057610018109791</v>
      </c>
      <c r="E186" s="132">
        <v>0.76406796186972781</v>
      </c>
      <c r="F186" s="132">
        <v>0.72212308070804787</v>
      </c>
      <c r="G186" s="132">
        <v>0.71684804501884702</v>
      </c>
      <c r="H186" s="132">
        <v>0.7008492955937512</v>
      </c>
      <c r="I186" s="132">
        <v>0.68498560392218411</v>
      </c>
      <c r="J186" s="132">
        <v>0.69438240520940642</v>
      </c>
      <c r="K186" s="132">
        <v>0.68649801407317579</v>
      </c>
      <c r="L186" s="132">
        <v>0.6858005667006285</v>
      </c>
      <c r="M186" s="132">
        <v>0.64387278530587211</v>
      </c>
      <c r="N186" s="132">
        <v>0.47893162622646385</v>
      </c>
      <c r="O186" s="132">
        <v>0.4722737874664496</v>
      </c>
      <c r="P186" s="132">
        <v>0.4721595412286867</v>
      </c>
      <c r="Q186" s="132">
        <v>0.45826246569003298</v>
      </c>
    </row>
    <row r="187" spans="1:17" x14ac:dyDescent="0.25">
      <c r="A187" s="90" t="s">
        <v>182</v>
      </c>
      <c r="B187" s="132">
        <v>9.0517638354717517E-2</v>
      </c>
      <c r="C187" s="132">
        <v>8.9834970935017661E-2</v>
      </c>
      <c r="D187" s="132">
        <v>9.1832482374246807E-2</v>
      </c>
      <c r="E187" s="132">
        <v>8.9890348455262101E-2</v>
      </c>
      <c r="F187" s="132">
        <v>8.4955656553887982E-2</v>
      </c>
      <c r="G187" s="132">
        <v>8.4335064119864356E-2</v>
      </c>
      <c r="H187" s="132">
        <v>8.2452858305147203E-2</v>
      </c>
      <c r="I187" s="132">
        <v>8.0586541637904005E-2</v>
      </c>
      <c r="J187" s="132">
        <v>8.169204767169487E-2</v>
      </c>
      <c r="K187" s="132">
        <v>8.0764472243903027E-2</v>
      </c>
      <c r="L187" s="132">
        <v>8.0682419611838627E-2</v>
      </c>
      <c r="M187" s="132">
        <v>7.5749739447749667E-2</v>
      </c>
      <c r="N187" s="132">
        <v>5.6344897203113392E-2</v>
      </c>
      <c r="O187" s="132">
        <v>5.5561622054876421E-2</v>
      </c>
      <c r="P187" s="132">
        <v>5.5548181321021968E-2</v>
      </c>
      <c r="Q187" s="132">
        <v>5.3913231257650941E-2</v>
      </c>
    </row>
    <row r="188" spans="1:17" x14ac:dyDescent="0.25">
      <c r="A188" s="92" t="s">
        <v>183</v>
      </c>
      <c r="B188" s="133">
        <v>0.27155291506415252</v>
      </c>
      <c r="C188" s="133">
        <v>0.26950491280505295</v>
      </c>
      <c r="D188" s="133">
        <v>0.27549744712274038</v>
      </c>
      <c r="E188" s="133">
        <v>0.26967104536578629</v>
      </c>
      <c r="F188" s="133">
        <v>0.25486696966166394</v>
      </c>
      <c r="G188" s="133">
        <v>0.25300519235959301</v>
      </c>
      <c r="H188" s="133">
        <v>0.24735857491544158</v>
      </c>
      <c r="I188" s="133">
        <v>0.241759624913712</v>
      </c>
      <c r="J188" s="133">
        <v>0.24507614301508457</v>
      </c>
      <c r="K188" s="133">
        <v>0.24229341673170904</v>
      </c>
      <c r="L188" s="133">
        <v>0.24204725883551589</v>
      </c>
      <c r="M188" s="133">
        <v>0.22724921834324896</v>
      </c>
      <c r="N188" s="133">
        <v>0.16903469160934018</v>
      </c>
      <c r="O188" s="133">
        <v>0.16668486616462924</v>
      </c>
      <c r="P188" s="133">
        <v>0.16664454396306588</v>
      </c>
      <c r="Q188" s="133">
        <v>0.1617396937729528</v>
      </c>
    </row>
    <row r="189" spans="1:17" x14ac:dyDescent="0.25">
      <c r="A189" s="120" t="s">
        <v>188</v>
      </c>
      <c r="B189" s="134">
        <v>3.4869762515268308</v>
      </c>
      <c r="C189" s="134">
        <v>3.460678116451144</v>
      </c>
      <c r="D189" s="134">
        <v>3.5376274831972134</v>
      </c>
      <c r="E189" s="134">
        <v>3.462811403415659</v>
      </c>
      <c r="F189" s="134">
        <v>3.2727141606963728</v>
      </c>
      <c r="G189" s="134">
        <v>3.2488073164762716</v>
      </c>
      <c r="H189" s="134">
        <v>2.0971631334140546</v>
      </c>
      <c r="I189" s="134">
        <v>3.1044044231784165</v>
      </c>
      <c r="J189" s="134">
        <v>3.1469914079453196</v>
      </c>
      <c r="K189" s="134">
        <v>2.3827111164592707</v>
      </c>
      <c r="L189" s="134">
        <v>3.108097893580775</v>
      </c>
      <c r="M189" s="134">
        <v>2.114606784381067</v>
      </c>
      <c r="N189" s="134">
        <v>2.1705528559201226</v>
      </c>
      <c r="O189" s="134">
        <v>2.1403790479202907</v>
      </c>
      <c r="P189" s="134">
        <v>2.1398612756871049</v>
      </c>
      <c r="Q189" s="134">
        <v>2.0768787217116467</v>
      </c>
    </row>
    <row r="190" spans="1:17" x14ac:dyDescent="0.25">
      <c r="A190" s="120" t="s">
        <v>189</v>
      </c>
      <c r="B190" s="135">
        <v>39.425328263230767</v>
      </c>
      <c r="C190" s="135">
        <v>39.127989671487931</v>
      </c>
      <c r="D190" s="135">
        <v>39.998013963245896</v>
      </c>
      <c r="E190" s="135">
        <v>39.152109577328645</v>
      </c>
      <c r="F190" s="135">
        <v>37.002784300776725</v>
      </c>
      <c r="G190" s="135">
        <v>36.73248272338494</v>
      </c>
      <c r="H190" s="135">
        <v>35.912680268824793</v>
      </c>
      <c r="I190" s="135">
        <v>35.099798397549506</v>
      </c>
      <c r="J190" s="135">
        <v>35.58130608015594</v>
      </c>
      <c r="K190" s="135">
        <v>35.177296802027286</v>
      </c>
      <c r="L190" s="135">
        <v>35.141558441937462</v>
      </c>
      <c r="M190" s="135">
        <v>32.993109385802768</v>
      </c>
      <c r="N190" s="135">
        <v>24.541250838709768</v>
      </c>
      <c r="O190" s="135">
        <v>24.200092138582633</v>
      </c>
      <c r="P190" s="135">
        <v>24.19423797188162</v>
      </c>
      <c r="Q190" s="135">
        <v>23.482128772901028</v>
      </c>
    </row>
    <row r="191" spans="1:17" s="142" customFormat="1" x14ac:dyDescent="0.25">
      <c r="A191" s="140" t="s">
        <v>200</v>
      </c>
      <c r="B191" s="141">
        <v>64.115369786138487</v>
      </c>
      <c r="C191" s="141">
        <v>63.631823431521035</v>
      </c>
      <c r="D191" s="141">
        <v>65.046698884593908</v>
      </c>
      <c r="E191" s="141">
        <v>63.671048385384701</v>
      </c>
      <c r="F191" s="141">
        <v>60.175711986997818</v>
      </c>
      <c r="G191" s="141">
        <v>59.736134528757255</v>
      </c>
      <c r="H191" s="141">
        <v>59.4820689395209</v>
      </c>
      <c r="I191" s="141">
        <v>57.080984555216055</v>
      </c>
      <c r="J191" s="141">
        <v>57.864035565446194</v>
      </c>
      <c r="K191" s="141">
        <v>57.93556385648909</v>
      </c>
      <c r="L191" s="141">
        <v>57.148896752936828</v>
      </c>
      <c r="M191" s="141">
        <v>54.458456670305004</v>
      </c>
      <c r="N191" s="141">
        <v>39.910165415305478</v>
      </c>
      <c r="O191" s="141">
        <v>39.355356687566626</v>
      </c>
      <c r="P191" s="141">
        <v>39.345836359408061</v>
      </c>
      <c r="Q191" s="141">
        <v>38.187770044375434</v>
      </c>
    </row>
    <row r="192" spans="1:17" x14ac:dyDescent="0.25">
      <c r="A192" s="125" t="s">
        <v>201</v>
      </c>
      <c r="B192" s="136">
        <v>3.2620100417509064</v>
      </c>
      <c r="C192" s="136">
        <v>3.2374085605510698</v>
      </c>
      <c r="D192" s="136">
        <v>3.3093934520231998</v>
      </c>
      <c r="E192" s="136">
        <v>3.2394042160985199</v>
      </c>
      <c r="F192" s="136">
        <v>3.0615713116191876</v>
      </c>
      <c r="G192" s="136">
        <v>3.0392068444455447</v>
      </c>
      <c r="H192" s="136">
        <v>2.9713772547672441</v>
      </c>
      <c r="I192" s="136">
        <v>2.9041202668443251</v>
      </c>
      <c r="J192" s="136">
        <v>2.9439597042069114</v>
      </c>
      <c r="K192" s="136">
        <v>2.9105324030208033</v>
      </c>
      <c r="L192" s="136">
        <v>2.9075754488336285</v>
      </c>
      <c r="M192" s="136">
        <v>2.7298150419066487</v>
      </c>
      <c r="N192" s="136">
        <v>2.0305171877962436</v>
      </c>
      <c r="O192" s="136">
        <v>2.0022900770867231</v>
      </c>
      <c r="P192" s="136">
        <v>2.0018057095137434</v>
      </c>
      <c r="Q192" s="136">
        <v>1.9428865461173466</v>
      </c>
    </row>
    <row r="193" spans="1:17" x14ac:dyDescent="0.25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</row>
    <row r="194" spans="1:17" x14ac:dyDescent="0.25">
      <c r="A194" s="115" t="s">
        <v>202</v>
      </c>
      <c r="B194" s="130">
        <f t="shared" ref="B194:Q194" si="44">SUM(B195:B201,B202,B203)</f>
        <v>85.92063892822398</v>
      </c>
      <c r="C194" s="130">
        <f t="shared" si="44"/>
        <v>86.85173448573633</v>
      </c>
      <c r="D194" s="130">
        <f t="shared" si="44"/>
        <v>80.890114959525349</v>
      </c>
      <c r="E194" s="130">
        <f t="shared" si="44"/>
        <v>79.179397445288529</v>
      </c>
      <c r="F194" s="130">
        <f t="shared" si="44"/>
        <v>74.832702410243556</v>
      </c>
      <c r="G194" s="130">
        <f t="shared" si="44"/>
        <v>76.055625639351973</v>
      </c>
      <c r="H194" s="130">
        <f t="shared" si="44"/>
        <v>73.162147896152277</v>
      </c>
      <c r="I194" s="130">
        <f t="shared" si="44"/>
        <v>73.125061757604499</v>
      </c>
      <c r="J194" s="130">
        <f t="shared" si="44"/>
        <v>74.128209371974123</v>
      </c>
      <c r="K194" s="130">
        <f t="shared" si="44"/>
        <v>73.28651783063853</v>
      </c>
      <c r="L194" s="130">
        <f t="shared" si="44"/>
        <v>73.212062423257422</v>
      </c>
      <c r="M194" s="130">
        <f t="shared" si="44"/>
        <v>68.736097401079832</v>
      </c>
      <c r="N194" s="130">
        <f t="shared" si="44"/>
        <v>51.127942755215486</v>
      </c>
      <c r="O194" s="130">
        <f t="shared" si="44"/>
        <v>50.721701793290549</v>
      </c>
      <c r="P194" s="130">
        <f t="shared" si="44"/>
        <v>50.951726660952083</v>
      </c>
      <c r="Q194" s="130">
        <f t="shared" si="44"/>
        <v>49.745402598676279</v>
      </c>
    </row>
    <row r="195" spans="1:17" x14ac:dyDescent="0.25">
      <c r="A195" s="88" t="s">
        <v>179</v>
      </c>
      <c r="B195" s="131">
        <v>0.42237398622923567</v>
      </c>
      <c r="C195" s="131">
        <v>0.42695112330703805</v>
      </c>
      <c r="D195" s="131">
        <v>0.39764462564736303</v>
      </c>
      <c r="E195" s="131">
        <v>0.38923497477868169</v>
      </c>
      <c r="F195" s="131">
        <v>0.36786722272543565</v>
      </c>
      <c r="G195" s="131">
        <v>0.37387894430448909</v>
      </c>
      <c r="H195" s="131">
        <v>0.35965500761470515</v>
      </c>
      <c r="I195" s="131">
        <v>0.35947269728312853</v>
      </c>
      <c r="J195" s="131">
        <v>0.36440403231441953</v>
      </c>
      <c r="K195" s="131">
        <v>0.36026639302397701</v>
      </c>
      <c r="L195" s="131">
        <v>0.35990038053147044</v>
      </c>
      <c r="M195" s="131">
        <v>0.33789715508735929</v>
      </c>
      <c r="N195" s="131">
        <v>0.2513379003997</v>
      </c>
      <c r="O195" s="131">
        <v>0.24934087597578733</v>
      </c>
      <c r="P195" s="131">
        <v>0.25047164643441039</v>
      </c>
      <c r="Q195" s="131">
        <v>0.24454152406540297</v>
      </c>
    </row>
    <row r="196" spans="1:17" x14ac:dyDescent="0.25">
      <c r="A196" s="90" t="s">
        <v>180</v>
      </c>
      <c r="B196" s="132">
        <v>0.43405833552850315</v>
      </c>
      <c r="C196" s="132">
        <v>0.43876209230863411</v>
      </c>
      <c r="D196" s="132">
        <v>0.40864487389778115</v>
      </c>
      <c r="E196" s="132">
        <v>0.40000258252225473</v>
      </c>
      <c r="F196" s="132">
        <v>0.37804372332967179</v>
      </c>
      <c r="G196" s="132">
        <v>0.38422175026158722</v>
      </c>
      <c r="H196" s="132">
        <v>0.36960432947923921</v>
      </c>
      <c r="I196" s="132">
        <v>0.36941697580298588</v>
      </c>
      <c r="J196" s="132">
        <v>0.37448472889716883</v>
      </c>
      <c r="K196" s="132">
        <v>0.37023262795823436</v>
      </c>
      <c r="L196" s="132">
        <v>0.36985649027348166</v>
      </c>
      <c r="M196" s="132">
        <v>0.34724457826205907</v>
      </c>
      <c r="N196" s="132">
        <v>0.25829079029387242</v>
      </c>
      <c r="O196" s="132">
        <v>0.2562385211539287</v>
      </c>
      <c r="P196" s="132">
        <v>0.2574005726986191</v>
      </c>
      <c r="Q196" s="132">
        <v>0.25130640229775852</v>
      </c>
    </row>
    <row r="197" spans="1:17" x14ac:dyDescent="0.25">
      <c r="A197" s="90" t="s">
        <v>181</v>
      </c>
      <c r="B197" s="132">
        <v>0.60160339887796888</v>
      </c>
      <c r="C197" s="132">
        <v>0.60812279001689618</v>
      </c>
      <c r="D197" s="132">
        <v>0.56638042619693096</v>
      </c>
      <c r="E197" s="132">
        <v>0.55440223930350341</v>
      </c>
      <c r="F197" s="132">
        <v>0.52396733402825824</v>
      </c>
      <c r="G197" s="132">
        <v>0.53253005865851921</v>
      </c>
      <c r="H197" s="132">
        <v>0.51227036242487189</v>
      </c>
      <c r="I197" s="132">
        <v>0.51201069085724948</v>
      </c>
      <c r="J197" s="132">
        <v>0.51903457966800726</v>
      </c>
      <c r="K197" s="132">
        <v>0.51314118201185921</v>
      </c>
      <c r="L197" s="132">
        <v>0.51261985644091301</v>
      </c>
      <c r="M197" s="132">
        <v>0.48127982214658693</v>
      </c>
      <c r="N197" s="132">
        <v>0.35799017003203359</v>
      </c>
      <c r="O197" s="132">
        <v>0.35514573187949999</v>
      </c>
      <c r="P197" s="132">
        <v>0.35675633142738322</v>
      </c>
      <c r="Q197" s="132">
        <v>0.34830983166823154</v>
      </c>
    </row>
    <row r="198" spans="1:17" x14ac:dyDescent="0.25">
      <c r="A198" s="90" t="s">
        <v>182</v>
      </c>
      <c r="B198" s="132">
        <v>0.30916456418780169</v>
      </c>
      <c r="C198" s="132">
        <v>0.3125148855523342</v>
      </c>
      <c r="D198" s="132">
        <v>0.29106344471500289</v>
      </c>
      <c r="E198" s="132">
        <v>0.28490784297210492</v>
      </c>
      <c r="F198" s="132">
        <v>0.26926731593541037</v>
      </c>
      <c r="G198" s="132">
        <v>0.27366770834262111</v>
      </c>
      <c r="H198" s="132">
        <v>0.26325623100001494</v>
      </c>
      <c r="I198" s="132">
        <v>0.26312278553214413</v>
      </c>
      <c r="J198" s="132">
        <v>0.26673236873451894</v>
      </c>
      <c r="K198" s="132">
        <v>0.2637037460217041</v>
      </c>
      <c r="L198" s="132">
        <v>0.2634358363103525</v>
      </c>
      <c r="M198" s="132">
        <v>0.2473301626018809</v>
      </c>
      <c r="N198" s="132">
        <v>0.18397149202928778</v>
      </c>
      <c r="O198" s="132">
        <v>0.18250973253220487</v>
      </c>
      <c r="P198" s="132">
        <v>0.18333742118594432</v>
      </c>
      <c r="Q198" s="132">
        <v>0.17899675685156582</v>
      </c>
    </row>
    <row r="199" spans="1:17" x14ac:dyDescent="0.25">
      <c r="A199" s="92" t="s">
        <v>183</v>
      </c>
      <c r="B199" s="133">
        <v>0.32084564556115747</v>
      </c>
      <c r="C199" s="133">
        <v>0.32432255121450992</v>
      </c>
      <c r="D199" s="133">
        <v>0.30206061637164827</v>
      </c>
      <c r="E199" s="133">
        <v>0.29567243918773994</v>
      </c>
      <c r="F199" s="133">
        <v>0.27944097033493603</v>
      </c>
      <c r="G199" s="133">
        <v>0.28400762158205739</v>
      </c>
      <c r="H199" s="133">
        <v>0.27320277019810424</v>
      </c>
      <c r="I199" s="133">
        <v>0.27306428279609968</v>
      </c>
      <c r="J199" s="133">
        <v>0.27681024590741271</v>
      </c>
      <c r="K199" s="133">
        <v>0.27366719355920111</v>
      </c>
      <c r="L199" s="133">
        <v>0.27338916148745807</v>
      </c>
      <c r="M199" s="133">
        <v>0.25667497145158769</v>
      </c>
      <c r="N199" s="133">
        <v>0.19092243731118755</v>
      </c>
      <c r="O199" s="133">
        <v>0.18940544854913843</v>
      </c>
      <c r="P199" s="133">
        <v>0.190264409540125</v>
      </c>
      <c r="Q199" s="133">
        <v>0.18575974305550816</v>
      </c>
    </row>
    <row r="200" spans="1:17" x14ac:dyDescent="0.25">
      <c r="A200" s="120" t="s">
        <v>203</v>
      </c>
      <c r="B200" s="135">
        <v>2.4363325965123246</v>
      </c>
      <c r="C200" s="135">
        <v>2.5239065712100546</v>
      </c>
      <c r="D200" s="135">
        <v>2.185490475248582</v>
      </c>
      <c r="E200" s="135">
        <v>2.4561677586399937</v>
      </c>
      <c r="F200" s="135">
        <v>2.4346857506189918</v>
      </c>
      <c r="G200" s="135">
        <v>2.3443850775129578</v>
      </c>
      <c r="H200" s="135">
        <v>2.1453067931970708</v>
      </c>
      <c r="I200" s="135">
        <v>2.6593823049858982</v>
      </c>
      <c r="J200" s="135">
        <v>2.702261338826681</v>
      </c>
      <c r="K200" s="135">
        <v>1.8869196901182559</v>
      </c>
      <c r="L200" s="135">
        <v>2.5641400397182097</v>
      </c>
      <c r="M200" s="135">
        <v>1.9022548853106322</v>
      </c>
      <c r="N200" s="135">
        <v>2.1030820035350435</v>
      </c>
      <c r="O200" s="135">
        <v>2.0267396654255632</v>
      </c>
      <c r="P200" s="135">
        <v>2.0124942122419682</v>
      </c>
      <c r="Q200" s="135">
        <v>2.0289116039147626</v>
      </c>
    </row>
    <row r="201" spans="1:17" x14ac:dyDescent="0.25">
      <c r="A201" s="120" t="s">
        <v>204</v>
      </c>
      <c r="B201" s="135">
        <v>16.183572324771912</v>
      </c>
      <c r="C201" s="135">
        <v>16.238495416830158</v>
      </c>
      <c r="D201" s="135">
        <v>15.449100751121316</v>
      </c>
      <c r="E201" s="135">
        <v>14.498374537190193</v>
      </c>
      <c r="F201" s="135">
        <v>13.479257008948926</v>
      </c>
      <c r="G201" s="135">
        <v>13.955691873663138</v>
      </c>
      <c r="H201" s="135">
        <v>12.786298274764343</v>
      </c>
      <c r="I201" s="135">
        <v>12.619822149865106</v>
      </c>
      <c r="J201" s="135">
        <v>12.780347790151003</v>
      </c>
      <c r="K201" s="135">
        <v>12.231484135209335</v>
      </c>
      <c r="L201" s="135">
        <v>12.828607029207017</v>
      </c>
      <c r="M201" s="135">
        <v>11.849597563982433</v>
      </c>
      <c r="N201" s="135">
        <v>8.3437590480356736</v>
      </c>
      <c r="O201" s="135">
        <v>8.3948838970364523</v>
      </c>
      <c r="P201" s="135">
        <v>8.479104088027567</v>
      </c>
      <c r="Q201" s="135">
        <v>8.1902501335648097</v>
      </c>
    </row>
    <row r="202" spans="1:17" x14ac:dyDescent="0.25">
      <c r="A202" s="120" t="s">
        <v>208</v>
      </c>
      <c r="B202" s="135">
        <v>55.270596307134326</v>
      </c>
      <c r="C202" s="135">
        <v>55.926451132755098</v>
      </c>
      <c r="D202" s="135">
        <v>51.933936374933481</v>
      </c>
      <c r="E202" s="135">
        <v>51.130391579119276</v>
      </c>
      <c r="F202" s="135">
        <v>48.428942355258343</v>
      </c>
      <c r="G202" s="135">
        <v>49.099360197587536</v>
      </c>
      <c r="H202" s="135">
        <v>48.421484703415544</v>
      </c>
      <c r="I202" s="135">
        <v>47.584522896953388</v>
      </c>
      <c r="J202" s="135">
        <v>48.243249778093734</v>
      </c>
      <c r="K202" s="135">
        <v>49.91164582497121</v>
      </c>
      <c r="L202" s="135">
        <v>47.549595947244271</v>
      </c>
      <c r="M202" s="135">
        <v>45.970639815050774</v>
      </c>
      <c r="N202" s="135">
        <v>33.497063183601135</v>
      </c>
      <c r="O202" s="135">
        <v>33.175437959615628</v>
      </c>
      <c r="P202" s="135">
        <v>33.304088175994671</v>
      </c>
      <c r="Q202" s="135">
        <v>32.575181686816414</v>
      </c>
    </row>
    <row r="203" spans="1:17" x14ac:dyDescent="0.25">
      <c r="A203" s="125" t="s">
        <v>211</v>
      </c>
      <c r="B203" s="137">
        <v>9.9420917694207525</v>
      </c>
      <c r="C203" s="137">
        <v>10.052207922541619</v>
      </c>
      <c r="D203" s="137">
        <v>9.3557933713932435</v>
      </c>
      <c r="E203" s="137">
        <v>9.1702434915747801</v>
      </c>
      <c r="F203" s="137">
        <v>8.6712307290635824</v>
      </c>
      <c r="G203" s="137">
        <v>8.8078824074390702</v>
      </c>
      <c r="H203" s="137">
        <v>8.0310694240583889</v>
      </c>
      <c r="I203" s="137">
        <v>8.4842469735284958</v>
      </c>
      <c r="J203" s="137">
        <v>8.6008845093811779</v>
      </c>
      <c r="K203" s="137">
        <v>7.475457037764758</v>
      </c>
      <c r="L203" s="137">
        <v>8.4905176820442509</v>
      </c>
      <c r="M203" s="137">
        <v>7.3431784471865207</v>
      </c>
      <c r="N203" s="137">
        <v>5.9415257299775579</v>
      </c>
      <c r="O203" s="137">
        <v>5.8919999611223455</v>
      </c>
      <c r="P203" s="137">
        <v>5.9178098034013908</v>
      </c>
      <c r="Q203" s="137">
        <v>5.742144916441827</v>
      </c>
    </row>
    <row r="204" spans="1:17" x14ac:dyDescent="0.25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</row>
    <row r="205" spans="1:17" x14ac:dyDescent="0.25">
      <c r="A205" s="115" t="s">
        <v>214</v>
      </c>
      <c r="B205" s="130">
        <f t="shared" ref="B205:Q205" si="45">SUM(B206:B211,B212:B213,B214)</f>
        <v>381.38781822762212</v>
      </c>
      <c r="C205" s="130">
        <f t="shared" si="45"/>
        <v>375.62419036955356</v>
      </c>
      <c r="D205" s="130">
        <f t="shared" si="45"/>
        <v>376.00430470281407</v>
      </c>
      <c r="E205" s="130">
        <f t="shared" si="45"/>
        <v>360.61878728414234</v>
      </c>
      <c r="F205" s="130">
        <f t="shared" si="45"/>
        <v>332.2118215518633</v>
      </c>
      <c r="G205" s="130">
        <f t="shared" si="45"/>
        <v>334.1372753378671</v>
      </c>
      <c r="H205" s="130">
        <f t="shared" si="45"/>
        <v>323.46428085873492</v>
      </c>
      <c r="I205" s="130">
        <f t="shared" si="45"/>
        <v>309.75996367519474</v>
      </c>
      <c r="J205" s="130">
        <f t="shared" si="45"/>
        <v>311.48355202054637</v>
      </c>
      <c r="K205" s="130">
        <f t="shared" si="45"/>
        <v>288.00170109133944</v>
      </c>
      <c r="L205" s="130">
        <f t="shared" si="45"/>
        <v>287.51825285612784</v>
      </c>
      <c r="M205" s="130">
        <f t="shared" si="45"/>
        <v>267.6301160372854</v>
      </c>
      <c r="N205" s="130">
        <f t="shared" si="45"/>
        <v>192.73143909438593</v>
      </c>
      <c r="O205" s="130">
        <f t="shared" si="45"/>
        <v>190.44040841168754</v>
      </c>
      <c r="P205" s="130">
        <f t="shared" si="45"/>
        <v>192.14491300482487</v>
      </c>
      <c r="Q205" s="130">
        <f t="shared" si="45"/>
        <v>188.29149433867894</v>
      </c>
    </row>
    <row r="206" spans="1:17" x14ac:dyDescent="0.25">
      <c r="A206" s="88" t="s">
        <v>179</v>
      </c>
      <c r="B206" s="131">
        <v>2.8466810568475744</v>
      </c>
      <c r="C206" s="131">
        <v>2.8036613025236692</v>
      </c>
      <c r="D206" s="131">
        <v>2.8064984782807705</v>
      </c>
      <c r="E206" s="131">
        <v>2.6916608801921185</v>
      </c>
      <c r="F206" s="131">
        <v>2.4796311105775732</v>
      </c>
      <c r="G206" s="131">
        <v>2.4940027096599042</v>
      </c>
      <c r="H206" s="131">
        <v>2.4143394122195776</v>
      </c>
      <c r="I206" s="131">
        <v>2.3120503031842929</v>
      </c>
      <c r="J206" s="131">
        <v>2.3249151773570373</v>
      </c>
      <c r="K206" s="131">
        <v>2.1496464953877639</v>
      </c>
      <c r="L206" s="131">
        <v>2.1460380347412267</v>
      </c>
      <c r="M206" s="131">
        <v>1.9975928573328543</v>
      </c>
      <c r="N206" s="131">
        <v>1.4385486649222632</v>
      </c>
      <c r="O206" s="131">
        <v>1.4214483976001389</v>
      </c>
      <c r="P206" s="131">
        <v>1.4341708305271859</v>
      </c>
      <c r="Q206" s="131">
        <v>1.4054088895401942</v>
      </c>
    </row>
    <row r="207" spans="1:17" x14ac:dyDescent="0.25">
      <c r="A207" s="90" t="s">
        <v>180</v>
      </c>
      <c r="B207" s="132">
        <v>2.9254302622822168</v>
      </c>
      <c r="C207" s="132">
        <v>2.8812204303193529</v>
      </c>
      <c r="D207" s="132">
        <v>2.8841360923318828</v>
      </c>
      <c r="E207" s="132">
        <v>2.7661216825727588</v>
      </c>
      <c r="F207" s="132">
        <v>2.5482264241478423</v>
      </c>
      <c r="G207" s="132">
        <v>2.5629955921836167</v>
      </c>
      <c r="H207" s="132">
        <v>2.4811285278827073</v>
      </c>
      <c r="I207" s="132">
        <v>2.3760097424979181</v>
      </c>
      <c r="J207" s="132">
        <v>2.38923050431627</v>
      </c>
      <c r="K207" s="132">
        <v>2.2091132744531414</v>
      </c>
      <c r="L207" s="132">
        <v>2.2054049910997104</v>
      </c>
      <c r="M207" s="132">
        <v>2.0528532982306773</v>
      </c>
      <c r="N207" s="132">
        <v>1.4783439781587751</v>
      </c>
      <c r="O207" s="132">
        <v>1.4607706573271619</v>
      </c>
      <c r="P207" s="132">
        <v>1.4738450374742147</v>
      </c>
      <c r="Q207" s="132">
        <v>1.4442874400879802</v>
      </c>
    </row>
    <row r="208" spans="1:17" x14ac:dyDescent="0.25">
      <c r="A208" s="90" t="s">
        <v>181</v>
      </c>
      <c r="B208" s="132">
        <v>5.7256823892965771</v>
      </c>
      <c r="C208" s="132">
        <v>5.6391544485805829</v>
      </c>
      <c r="D208" s="132">
        <v>5.644861012450356</v>
      </c>
      <c r="E208" s="132">
        <v>5.4138819881498756</v>
      </c>
      <c r="F208" s="132">
        <v>4.9874151330140153</v>
      </c>
      <c r="G208" s="132">
        <v>5.0163215015633797</v>
      </c>
      <c r="H208" s="132">
        <v>4.8560904359404233</v>
      </c>
      <c r="I208" s="132">
        <v>4.6503508611428357</v>
      </c>
      <c r="J208" s="132">
        <v>4.6762266730165303</v>
      </c>
      <c r="K208" s="132">
        <v>4.3236993664070553</v>
      </c>
      <c r="L208" s="132">
        <v>4.3164414758447638</v>
      </c>
      <c r="M208" s="132">
        <v>4.0178657235599742</v>
      </c>
      <c r="N208" s="132">
        <v>2.893430135799206</v>
      </c>
      <c r="O208" s="132">
        <v>2.8590354503731619</v>
      </c>
      <c r="P208" s="132">
        <v>2.8846247625246497</v>
      </c>
      <c r="Q208" s="132">
        <v>2.8267743269814503</v>
      </c>
    </row>
    <row r="209" spans="1:17" x14ac:dyDescent="0.25">
      <c r="A209" s="90" t="s">
        <v>182</v>
      </c>
      <c r="B209" s="132">
        <v>2.2714343540851076</v>
      </c>
      <c r="C209" s="132">
        <v>2.2371078714464692</v>
      </c>
      <c r="D209" s="132">
        <v>2.2393717212963686</v>
      </c>
      <c r="E209" s="132">
        <v>2.1477400772062354</v>
      </c>
      <c r="F209" s="132">
        <v>1.9785564935263098</v>
      </c>
      <c r="G209" s="132">
        <v>1.9900239334069461</v>
      </c>
      <c r="H209" s="132">
        <v>1.9264586983306842</v>
      </c>
      <c r="I209" s="132">
        <v>1.8448397913749468</v>
      </c>
      <c r="J209" s="132">
        <v>1.8551049797024768</v>
      </c>
      <c r="K209" s="132">
        <v>1.7152539400285436</v>
      </c>
      <c r="L209" s="132">
        <v>1.7123746636662716</v>
      </c>
      <c r="M209" s="132">
        <v>1.5939267346815491</v>
      </c>
      <c r="N209" s="132">
        <v>1.1478521099747694</v>
      </c>
      <c r="O209" s="132">
        <v>1.1342074009666847</v>
      </c>
      <c r="P209" s="132">
        <v>1.1443589320447887</v>
      </c>
      <c r="Q209" s="132">
        <v>1.1214090969408976</v>
      </c>
    </row>
    <row r="210" spans="1:17" x14ac:dyDescent="0.25">
      <c r="A210" s="92" t="s">
        <v>183</v>
      </c>
      <c r="B210" s="133">
        <v>2.5696587924813916</v>
      </c>
      <c r="C210" s="133">
        <v>2.5308254677283784</v>
      </c>
      <c r="D210" s="133">
        <v>2.5333865462210015</v>
      </c>
      <c r="E210" s="133">
        <v>2.429724268030014</v>
      </c>
      <c r="F210" s="133">
        <v>2.2383279890379502</v>
      </c>
      <c r="G210" s="133">
        <v>2.2513010285904831</v>
      </c>
      <c r="H210" s="133">
        <v>2.1793900949039782</v>
      </c>
      <c r="I210" s="133">
        <v>2.0870551605862269</v>
      </c>
      <c r="J210" s="133">
        <v>2.0986681008391006</v>
      </c>
      <c r="K210" s="133">
        <v>1.9404555365668954</v>
      </c>
      <c r="L210" s="133">
        <v>1.9371982300957702</v>
      </c>
      <c r="M210" s="133">
        <v>1.8031988646202055</v>
      </c>
      <c r="N210" s="133">
        <v>1.2985575663061695</v>
      </c>
      <c r="O210" s="133">
        <v>1.2831213964646695</v>
      </c>
      <c r="P210" s="133">
        <v>1.2946057570164433</v>
      </c>
      <c r="Q210" s="133">
        <v>1.2686427590303251</v>
      </c>
    </row>
    <row r="211" spans="1:17" x14ac:dyDescent="0.25">
      <c r="A211" s="120" t="s">
        <v>215</v>
      </c>
      <c r="B211" s="135">
        <v>325.88477422290902</v>
      </c>
      <c r="C211" s="135">
        <v>319.38108479642057</v>
      </c>
      <c r="D211" s="135">
        <v>324.28614055463549</v>
      </c>
      <c r="E211" s="135">
        <v>302.40367557372656</v>
      </c>
      <c r="F211" s="135">
        <v>275.57939326538508</v>
      </c>
      <c r="G211" s="135">
        <v>280.58729332862276</v>
      </c>
      <c r="H211" s="135">
        <v>263.0698442978632</v>
      </c>
      <c r="I211" s="135">
        <v>249.87024092230666</v>
      </c>
      <c r="J211" s="135">
        <v>251.10017552893893</v>
      </c>
      <c r="K211" s="135">
        <v>227.36177552282746</v>
      </c>
      <c r="L211" s="135">
        <v>234.23508487050026</v>
      </c>
      <c r="M211" s="135">
        <v>215.73503190531505</v>
      </c>
      <c r="N211" s="135">
        <v>149.98645346853732</v>
      </c>
      <c r="O211" s="135">
        <v>149.53968588285736</v>
      </c>
      <c r="P211" s="135">
        <v>151.40555973939217</v>
      </c>
      <c r="Q211" s="135">
        <v>146.06918795062558</v>
      </c>
    </row>
    <row r="212" spans="1:17" x14ac:dyDescent="0.25">
      <c r="A212" s="120" t="s">
        <v>218</v>
      </c>
      <c r="B212" s="135">
        <v>6.7692250390832687</v>
      </c>
      <c r="C212" s="135">
        <v>7.4802850786860731</v>
      </c>
      <c r="D212" s="135">
        <v>5.1274527138415404</v>
      </c>
      <c r="E212" s="135">
        <v>9.3548324563428924</v>
      </c>
      <c r="F212" s="135">
        <v>10.165003954035489</v>
      </c>
      <c r="G212" s="135">
        <v>8.466863553509171</v>
      </c>
      <c r="H212" s="135">
        <v>12.60360469736332</v>
      </c>
      <c r="I212" s="135">
        <v>13.127787077584891</v>
      </c>
      <c r="J212" s="135">
        <v>13.283471466784466</v>
      </c>
      <c r="K212" s="135">
        <v>14.75932082365229</v>
      </c>
      <c r="L212" s="135">
        <v>10.997057212875484</v>
      </c>
      <c r="M212" s="135">
        <v>11.420012432582123</v>
      </c>
      <c r="N212" s="135">
        <v>10.992094683869185</v>
      </c>
      <c r="O212" s="135">
        <v>10.173096975001007</v>
      </c>
      <c r="P212" s="135">
        <v>9.9924299154852871</v>
      </c>
      <c r="Q212" s="135">
        <v>10.976893519213558</v>
      </c>
    </row>
    <row r="213" spans="1:17" x14ac:dyDescent="0.25">
      <c r="A213" s="120" t="s">
        <v>219</v>
      </c>
      <c r="B213" s="135">
        <v>26.354700537301106</v>
      </c>
      <c r="C213" s="135">
        <v>25.996135057482444</v>
      </c>
      <c r="D213" s="135">
        <v>25.907192085251936</v>
      </c>
      <c r="E213" s="135">
        <v>25.063761396877428</v>
      </c>
      <c r="F213" s="135">
        <v>23.164955961615032</v>
      </c>
      <c r="G213" s="135">
        <v>23.213426211814944</v>
      </c>
      <c r="H213" s="135">
        <v>22.687131271968383</v>
      </c>
      <c r="I213" s="135">
        <v>21.777604424210413</v>
      </c>
      <c r="J213" s="135">
        <v>21.902815819229978</v>
      </c>
      <c r="K213" s="135">
        <v>20.372580627834218</v>
      </c>
      <c r="L213" s="135">
        <v>20.155894633507767</v>
      </c>
      <c r="M213" s="135">
        <v>18.819469281120462</v>
      </c>
      <c r="N213" s="135">
        <v>13.687827845827298</v>
      </c>
      <c r="O213" s="135">
        <v>13.49150956571185</v>
      </c>
      <c r="P213" s="135">
        <v>13.598995951927119</v>
      </c>
      <c r="Q213" s="135">
        <v>13.384123831422233</v>
      </c>
    </row>
    <row r="214" spans="1:17" x14ac:dyDescent="0.25">
      <c r="A214" s="125" t="s">
        <v>222</v>
      </c>
      <c r="B214" s="136">
        <v>6.0402315733358387</v>
      </c>
      <c r="C214" s="136">
        <v>6.6747159163660337</v>
      </c>
      <c r="D214" s="136">
        <v>4.5752654985047592</v>
      </c>
      <c r="E214" s="136">
        <v>8.3473889610444267</v>
      </c>
      <c r="F214" s="136">
        <v>9.0703112205239762</v>
      </c>
      <c r="G214" s="136">
        <v>7.5550474785158741</v>
      </c>
      <c r="H214" s="136">
        <v>11.246293422262653</v>
      </c>
      <c r="I214" s="136">
        <v>11.714025392306517</v>
      </c>
      <c r="J214" s="136">
        <v>11.852943770361522</v>
      </c>
      <c r="K214" s="136">
        <v>13.16985550418204</v>
      </c>
      <c r="L214" s="136">
        <v>9.812758743796584</v>
      </c>
      <c r="M214" s="136">
        <v>10.190164939842511</v>
      </c>
      <c r="N214" s="136">
        <v>9.8083306409909632</v>
      </c>
      <c r="O214" s="136">
        <v>9.0775326853855134</v>
      </c>
      <c r="P214" s="136">
        <v>8.9163220784330246</v>
      </c>
      <c r="Q214" s="136">
        <v>9.7947665248367137</v>
      </c>
    </row>
    <row r="217" spans="1:17" x14ac:dyDescent="0.25">
      <c r="A217" s="139" t="s">
        <v>82</v>
      </c>
    </row>
    <row r="218" spans="1:17" x14ac:dyDescent="0.25">
      <c r="A218" s="81" t="str">
        <f>A191</f>
        <v>Cement: Clinker production (kilns)</v>
      </c>
      <c r="B218" s="138">
        <f>(B191+B190)*0.041868</f>
        <v>4.3350419459309926</v>
      </c>
      <c r="C218" s="138">
        <f t="shared" ref="C218:P218" si="46">(C191+C190)*0.041868</f>
        <v>4.3023478549967793</v>
      </c>
      <c r="D218" s="138">
        <f t="shared" si="46"/>
        <v>4.3980120375133573</v>
      </c>
      <c r="E218" s="138">
        <f t="shared" si="46"/>
        <v>4.3049999775828827</v>
      </c>
      <c r="F218" s="138">
        <f t="shared" si="46"/>
        <v>4.0686692825765451</v>
      </c>
      <c r="G218" s="138">
        <f t="shared" si="46"/>
        <v>4.0389480671126901</v>
      </c>
      <c r="H218" s="138">
        <f t="shared" si="46"/>
        <v>3.993987359855018</v>
      </c>
      <c r="I218" s="138">
        <f t="shared" si="46"/>
        <v>3.8594250206663885</v>
      </c>
      <c r="J218" s="138">
        <f t="shared" si="46"/>
        <v>3.91236956401807</v>
      </c>
      <c r="K218" s="138">
        <f t="shared" si="46"/>
        <v>3.8984492500507639</v>
      </c>
      <c r="L218" s="138">
        <f t="shared" si="46"/>
        <v>3.8640167780989967</v>
      </c>
      <c r="M218" s="138">
        <f t="shared" si="46"/>
        <v>3.6614221676371201</v>
      </c>
      <c r="N218" s="138">
        <f t="shared" si="46"/>
        <v>2.6984518957231103</v>
      </c>
      <c r="O218" s="138">
        <f t="shared" si="46"/>
        <v>2.6609395314532174</v>
      </c>
      <c r="P218" s="138">
        <f t="shared" si="46"/>
        <v>2.6602958321024364</v>
      </c>
      <c r="Q218" s="138">
        <f>(Q191+Q190)*0.041868</f>
        <v>2.5819953236817312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1:O31"/>
  <sheetViews>
    <sheetView workbookViewId="0"/>
  </sheetViews>
  <sheetFormatPr defaultColWidth="8.7109375" defaultRowHeight="15" x14ac:dyDescent="0.25"/>
  <cols>
    <col min="14" max="15" width="28.140625" bestFit="1" customWidth="1"/>
  </cols>
  <sheetData>
    <row r="1" spans="1:15" x14ac:dyDescent="0.25">
      <c r="A1" t="s">
        <v>4</v>
      </c>
      <c r="N1" s="2" t="s">
        <v>38</v>
      </c>
      <c r="O1" s="2" t="s">
        <v>39</v>
      </c>
    </row>
    <row r="2" spans="1:15" x14ac:dyDescent="0.25">
      <c r="A2" s="1" t="s">
        <v>1</v>
      </c>
      <c r="N2" s="3">
        <v>481</v>
      </c>
      <c r="O2" s="6">
        <f>N31*N2</f>
        <v>1.118806140452</v>
      </c>
    </row>
    <row r="24" spans="14:15" x14ac:dyDescent="0.25">
      <c r="N24" s="4" t="s">
        <v>41</v>
      </c>
      <c r="O24" s="4" t="s">
        <v>40</v>
      </c>
    </row>
    <row r="25" spans="14:15" x14ac:dyDescent="0.25">
      <c r="N25" s="3">
        <v>2326.0002920000002</v>
      </c>
      <c r="O25" s="3">
        <v>1</v>
      </c>
    </row>
    <row r="27" spans="14:15" x14ac:dyDescent="0.25">
      <c r="N27" s="4" t="s">
        <v>42</v>
      </c>
      <c r="O27" s="4" t="s">
        <v>43</v>
      </c>
    </row>
    <row r="28" spans="14:15" x14ac:dyDescent="0.25">
      <c r="N28" s="3">
        <v>1</v>
      </c>
      <c r="O28" s="5">
        <v>9.9999999999999995E-7</v>
      </c>
    </row>
    <row r="30" spans="14:15" x14ac:dyDescent="0.25">
      <c r="N30" s="4" t="s">
        <v>44</v>
      </c>
      <c r="O30" s="4" t="s">
        <v>40</v>
      </c>
    </row>
    <row r="31" spans="14:15" x14ac:dyDescent="0.25">
      <c r="N31" s="5">
        <f>N25*O28</f>
        <v>2.3260002920000001E-3</v>
      </c>
      <c r="O31" s="3">
        <v>1</v>
      </c>
    </row>
  </sheetData>
  <hyperlinks>
    <hyperlink ref="A2" r:id="rId1" xr:uid="{00000000-0004-0000-14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"/>
  <sheetViews>
    <sheetView workbookViewId="0">
      <selection activeCell="N9" sqref="N9"/>
    </sheetView>
  </sheetViews>
  <sheetFormatPr defaultColWidth="8.7109375" defaultRowHeight="15" x14ac:dyDescent="0.25"/>
  <sheetData>
    <row r="2" spans="1:1" x14ac:dyDescent="0.25">
      <c r="A2" s="1" t="s">
        <v>0</v>
      </c>
    </row>
  </sheetData>
  <hyperlinks>
    <hyperlink ref="A2" r:id="rId1" xr:uid="{00000000-0004-0000-06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"/>
  <sheetViews>
    <sheetView workbookViewId="0">
      <selection activeCell="L8" sqref="L8"/>
    </sheetView>
  </sheetViews>
  <sheetFormatPr defaultColWidth="8.7109375" defaultRowHeight="15" x14ac:dyDescent="0.25"/>
  <sheetData>
    <row r="1" spans="1:1" x14ac:dyDescent="0.25">
      <c r="A1" t="s">
        <v>45</v>
      </c>
    </row>
    <row r="2" spans="1:1" x14ac:dyDescent="0.25">
      <c r="A2" s="1" t="s">
        <v>46</v>
      </c>
    </row>
  </sheetData>
  <hyperlinks>
    <hyperlink ref="A2" r:id="rId1" xr:uid="{00000000-0004-0000-07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2"/>
  <sheetViews>
    <sheetView workbookViewId="0">
      <selection activeCell="G32" sqref="G32"/>
    </sheetView>
  </sheetViews>
  <sheetFormatPr defaultColWidth="8.7109375" defaultRowHeight="15" x14ac:dyDescent="0.25"/>
  <cols>
    <col min="1" max="1" width="16" customWidth="1"/>
    <col min="2" max="2" width="16.140625" customWidth="1"/>
    <col min="3" max="3" width="12.42578125" customWidth="1"/>
    <col min="4" max="5" width="14.42578125" bestFit="1" customWidth="1"/>
  </cols>
  <sheetData>
    <row r="1" spans="1:5" x14ac:dyDescent="0.25">
      <c r="A1" t="s">
        <v>117</v>
      </c>
    </row>
    <row r="2" spans="1:5" x14ac:dyDescent="0.25">
      <c r="A2" s="1" t="s">
        <v>116</v>
      </c>
    </row>
    <row r="3" spans="1:5" x14ac:dyDescent="0.25">
      <c r="A3" s="1"/>
    </row>
    <row r="4" spans="1:5" x14ac:dyDescent="0.25">
      <c r="B4" s="2"/>
      <c r="C4" s="2" t="s">
        <v>82</v>
      </c>
      <c r="D4" s="2"/>
      <c r="E4" s="2"/>
    </row>
    <row r="5" spans="1:5" x14ac:dyDescent="0.25">
      <c r="A5" s="4" t="s">
        <v>79</v>
      </c>
      <c r="B5" s="4" t="s">
        <v>10</v>
      </c>
      <c r="C5" s="4" t="s">
        <v>118</v>
      </c>
      <c r="D5" s="4" t="s">
        <v>68</v>
      </c>
      <c r="E5" s="4" t="s">
        <v>119</v>
      </c>
    </row>
    <row r="6" spans="1:5" x14ac:dyDescent="0.25">
      <c r="A6" s="3">
        <v>1995</v>
      </c>
      <c r="B6" s="3" t="s">
        <v>91</v>
      </c>
      <c r="C6" s="3">
        <v>39.700000000000003</v>
      </c>
      <c r="D6" s="3">
        <v>8.4</v>
      </c>
      <c r="E6" s="3">
        <v>46.6</v>
      </c>
    </row>
    <row r="7" spans="1:5" x14ac:dyDescent="0.25">
      <c r="A7" s="3">
        <v>1995</v>
      </c>
      <c r="B7" s="3" t="s">
        <v>163</v>
      </c>
      <c r="C7" s="3">
        <f>(27.5+35)/2</f>
        <v>31.25</v>
      </c>
      <c r="D7" s="3">
        <v>5.9</v>
      </c>
      <c r="E7" s="3"/>
    </row>
    <row r="8" spans="1:5" x14ac:dyDescent="0.25">
      <c r="A8" s="3">
        <v>1995</v>
      </c>
      <c r="B8" s="3" t="s">
        <v>94</v>
      </c>
      <c r="C8" s="3">
        <v>25.4</v>
      </c>
      <c r="D8" s="3">
        <v>4</v>
      </c>
      <c r="E8" s="3">
        <v>40.6</v>
      </c>
    </row>
    <row r="9" spans="1:5" x14ac:dyDescent="0.25">
      <c r="A9" s="3">
        <v>1995</v>
      </c>
      <c r="B9" s="3" t="s">
        <v>164</v>
      </c>
      <c r="C9" s="3">
        <v>21</v>
      </c>
      <c r="D9" s="3">
        <v>5.9</v>
      </c>
      <c r="E9" s="3">
        <v>31.6</v>
      </c>
    </row>
    <row r="10" spans="1:5" x14ac:dyDescent="0.25">
      <c r="A10" s="3">
        <v>1995</v>
      </c>
      <c r="B10" s="3" t="s">
        <v>165</v>
      </c>
      <c r="C10" s="3">
        <v>17.5</v>
      </c>
      <c r="D10" s="3">
        <v>5</v>
      </c>
      <c r="E10" s="3"/>
    </row>
    <row r="11" spans="1:5" x14ac:dyDescent="0.25">
      <c r="A11" s="3"/>
      <c r="B11" s="3"/>
      <c r="C11" s="3"/>
      <c r="D11" s="3"/>
      <c r="E11" s="3"/>
    </row>
    <row r="12" spans="1:5" x14ac:dyDescent="0.25">
      <c r="A12" s="57" t="s">
        <v>228</v>
      </c>
    </row>
  </sheetData>
  <hyperlinks>
    <hyperlink ref="A2" r:id="rId1" xr:uid="{00000000-0004-0000-0B00-000000000000}"/>
  </hyperlinks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6"/>
  <sheetViews>
    <sheetView workbookViewId="0">
      <selection activeCell="C11" sqref="C11"/>
    </sheetView>
  </sheetViews>
  <sheetFormatPr defaultColWidth="8.7109375" defaultRowHeight="15" x14ac:dyDescent="0.25"/>
  <cols>
    <col min="2" max="2" width="27.42578125" bestFit="1" customWidth="1"/>
    <col min="3" max="3" width="23.42578125" bestFit="1" customWidth="1"/>
  </cols>
  <sheetData>
    <row r="1" spans="1:3" x14ac:dyDescent="0.25">
      <c r="A1" t="s">
        <v>110</v>
      </c>
    </row>
    <row r="2" spans="1:3" x14ac:dyDescent="0.25">
      <c r="A2" s="1" t="s">
        <v>111</v>
      </c>
    </row>
    <row r="4" spans="1:3" x14ac:dyDescent="0.25">
      <c r="A4" s="4" t="s">
        <v>79</v>
      </c>
      <c r="B4" s="4" t="s">
        <v>84</v>
      </c>
      <c r="C4" s="4" t="s">
        <v>82</v>
      </c>
    </row>
    <row r="5" spans="1:3" x14ac:dyDescent="0.25">
      <c r="A5" s="3">
        <v>2005</v>
      </c>
      <c r="B5" s="3" t="s">
        <v>113</v>
      </c>
      <c r="C5" s="3">
        <v>4.9000000000000004</v>
      </c>
    </row>
    <row r="6" spans="1:3" x14ac:dyDescent="0.25">
      <c r="A6" s="3">
        <v>2005</v>
      </c>
      <c r="B6" s="3" t="s">
        <v>112</v>
      </c>
      <c r="C6" s="3">
        <v>8.8000000000000007</v>
      </c>
    </row>
  </sheetData>
  <hyperlinks>
    <hyperlink ref="A2" r:id="rId1" xr:uid="{00000000-0004-0000-0C00-000000000000}"/>
  </hyperlinks>
  <pageMargins left="0.7" right="0.7" top="0.75" bottom="0.75" header="0.3" footer="0.3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12"/>
  <sheetViews>
    <sheetView workbookViewId="0">
      <selection activeCell="A2" sqref="A2"/>
    </sheetView>
  </sheetViews>
  <sheetFormatPr defaultColWidth="8.7109375" defaultRowHeight="15" x14ac:dyDescent="0.25"/>
  <cols>
    <col min="2" max="2" width="11.140625" bestFit="1" customWidth="1"/>
    <col min="3" max="3" width="17.7109375" bestFit="1" customWidth="1"/>
    <col min="4" max="4" width="17.7109375" customWidth="1"/>
    <col min="5" max="5" width="27.7109375" bestFit="1" customWidth="1"/>
    <col min="6" max="6" width="28.140625" bestFit="1" customWidth="1"/>
    <col min="7" max="8" width="23.7109375" bestFit="1" customWidth="1"/>
    <col min="9" max="9" width="24.42578125" bestFit="1" customWidth="1"/>
    <col min="10" max="10" width="23.140625" bestFit="1" customWidth="1"/>
    <col min="11" max="11" width="39" bestFit="1" customWidth="1"/>
  </cols>
  <sheetData>
    <row r="1" spans="1:11" x14ac:dyDescent="0.25">
      <c r="A1" t="s">
        <v>95</v>
      </c>
    </row>
    <row r="2" spans="1:11" x14ac:dyDescent="0.25">
      <c r="A2" s="1" t="s">
        <v>96</v>
      </c>
      <c r="B2" s="1"/>
      <c r="C2" s="1"/>
      <c r="D2" s="1"/>
    </row>
    <row r="4" spans="1:11" x14ac:dyDescent="0.25">
      <c r="A4" s="4" t="s">
        <v>79</v>
      </c>
      <c r="B4" s="4" t="s">
        <v>84</v>
      </c>
      <c r="C4" s="4" t="s">
        <v>101</v>
      </c>
      <c r="D4" s="4" t="s">
        <v>108</v>
      </c>
      <c r="E4" s="4" t="s">
        <v>99</v>
      </c>
      <c r="F4" s="4" t="s">
        <v>100</v>
      </c>
      <c r="G4" s="4" t="s">
        <v>98</v>
      </c>
      <c r="H4" s="4" t="s">
        <v>82</v>
      </c>
      <c r="I4" s="4" t="s">
        <v>167</v>
      </c>
      <c r="J4" s="4" t="s">
        <v>168</v>
      </c>
      <c r="K4" s="4" t="s">
        <v>169</v>
      </c>
    </row>
    <row r="5" spans="1:11" x14ac:dyDescent="0.25">
      <c r="A5" s="3">
        <v>2010</v>
      </c>
      <c r="B5" s="3" t="s">
        <v>97</v>
      </c>
      <c r="C5" s="3" t="s">
        <v>102</v>
      </c>
      <c r="D5" s="3">
        <v>55</v>
      </c>
      <c r="E5" s="6">
        <v>658</v>
      </c>
      <c r="F5" s="6">
        <v>1074.02</v>
      </c>
      <c r="G5" s="6">
        <f>AVERAGE(E5:F5)</f>
        <v>866.01</v>
      </c>
      <c r="H5" s="6">
        <f>G5*0.0000041858*1000</f>
        <v>3.6249446579999995</v>
      </c>
      <c r="I5" s="6">
        <v>10292843.975</v>
      </c>
      <c r="J5" s="53">
        <f>I5/$I$12</f>
        <v>0.68572452583398757</v>
      </c>
    </row>
    <row r="6" spans="1:11" x14ac:dyDescent="0.25">
      <c r="A6" s="3">
        <v>2010</v>
      </c>
      <c r="B6" s="3" t="s">
        <v>97</v>
      </c>
      <c r="C6" s="3" t="s">
        <v>103</v>
      </c>
      <c r="D6" s="3">
        <v>16</v>
      </c>
      <c r="E6" s="6">
        <v>727.33</v>
      </c>
      <c r="F6" s="6">
        <v>1000.94</v>
      </c>
      <c r="G6" s="6">
        <f t="shared" ref="G6:G9" si="0">AVERAGE(E6:F6)</f>
        <v>864.13499999999999</v>
      </c>
      <c r="H6" s="6">
        <f t="shared" ref="H6:H11" si="1">G6*0.0000041858*1000</f>
        <v>3.617096283</v>
      </c>
      <c r="I6" s="6">
        <v>3295349.3870000001</v>
      </c>
      <c r="J6" s="53">
        <f t="shared" ref="J6:J11" si="2">I6/$I$12</f>
        <v>0.21954106186263225</v>
      </c>
    </row>
    <row r="7" spans="1:11" x14ac:dyDescent="0.25">
      <c r="A7" s="3">
        <v>2010</v>
      </c>
      <c r="B7" s="3" t="s">
        <v>97</v>
      </c>
      <c r="C7" s="3" t="s">
        <v>104</v>
      </c>
      <c r="D7" s="3">
        <v>7</v>
      </c>
      <c r="E7" s="6">
        <v>701.02</v>
      </c>
      <c r="F7" s="6">
        <v>1207.71</v>
      </c>
      <c r="G7" s="6">
        <f t="shared" si="0"/>
        <v>954.36500000000001</v>
      </c>
      <c r="H7" s="6">
        <f t="shared" si="1"/>
        <v>3.9947810169999998</v>
      </c>
      <c r="I7" s="6">
        <v>932008.49699999997</v>
      </c>
      <c r="J7" s="53">
        <f t="shared" si="2"/>
        <v>6.2091787870375482E-2</v>
      </c>
    </row>
    <row r="8" spans="1:11" x14ac:dyDescent="0.25">
      <c r="A8" s="3">
        <v>2010</v>
      </c>
      <c r="B8" s="3" t="s">
        <v>97</v>
      </c>
      <c r="C8" s="3" t="s">
        <v>105</v>
      </c>
      <c r="D8" s="3">
        <v>2</v>
      </c>
      <c r="E8" s="6">
        <v>1093.72</v>
      </c>
      <c r="F8" s="6">
        <v>1279.6600000000001</v>
      </c>
      <c r="G8" s="6">
        <f t="shared" si="0"/>
        <v>1186.69</v>
      </c>
      <c r="H8" s="6">
        <f t="shared" si="1"/>
        <v>4.9672470020000006</v>
      </c>
      <c r="I8" s="6">
        <v>105566.281</v>
      </c>
      <c r="J8" s="53">
        <f t="shared" si="2"/>
        <v>7.0329821532908732E-3</v>
      </c>
    </row>
    <row r="9" spans="1:11" x14ac:dyDescent="0.25">
      <c r="A9" s="3">
        <v>2010</v>
      </c>
      <c r="B9" s="3" t="s">
        <v>97</v>
      </c>
      <c r="C9" s="3" t="s">
        <v>106</v>
      </c>
      <c r="D9" s="3">
        <v>2</v>
      </c>
      <c r="E9" s="6">
        <v>1026.67</v>
      </c>
      <c r="F9" s="6">
        <v>1415.07</v>
      </c>
      <c r="G9" s="6">
        <f t="shared" si="0"/>
        <v>1220.8699999999999</v>
      </c>
      <c r="H9" s="6">
        <f t="shared" si="1"/>
        <v>5.1103176459999995</v>
      </c>
      <c r="I9" s="6">
        <v>152403.633</v>
      </c>
      <c r="J9" s="53">
        <f t="shared" si="2"/>
        <v>1.0153355984811969E-2</v>
      </c>
    </row>
    <row r="10" spans="1:11" x14ac:dyDescent="0.25">
      <c r="A10" s="3">
        <v>2010</v>
      </c>
      <c r="B10" s="3" t="s">
        <v>97</v>
      </c>
      <c r="C10" s="3" t="s">
        <v>109</v>
      </c>
      <c r="D10" s="3">
        <f>SUM(D5:D9)</f>
        <v>82</v>
      </c>
      <c r="E10" s="41"/>
      <c r="F10" s="41"/>
      <c r="G10" s="6">
        <f>(G5*(D5/D10))+(G6*(D6/D10))+(G7*(D7/D10))+(G8*(D8/D10))+(G9*(D9/D10))</f>
        <v>889.6632317073171</v>
      </c>
      <c r="H10" s="6">
        <f t="shared" si="1"/>
        <v>3.7239523552804878</v>
      </c>
      <c r="I10" s="6">
        <v>88211.168999999994</v>
      </c>
      <c r="J10" s="53">
        <f t="shared" si="2"/>
        <v>5.8767588610791838E-3</v>
      </c>
    </row>
    <row r="11" spans="1:11" x14ac:dyDescent="0.25">
      <c r="A11" s="3">
        <v>2010</v>
      </c>
      <c r="B11" s="3" t="s">
        <v>97</v>
      </c>
      <c r="C11" s="3" t="s">
        <v>107</v>
      </c>
      <c r="D11" s="3">
        <v>1</v>
      </c>
      <c r="E11" s="6"/>
      <c r="F11" s="6"/>
      <c r="G11" s="6">
        <v>869.33</v>
      </c>
      <c r="H11" s="6">
        <f t="shared" si="1"/>
        <v>3.6388415140000001</v>
      </c>
      <c r="I11" s="6">
        <v>143790.367</v>
      </c>
      <c r="J11" s="53">
        <f t="shared" si="2"/>
        <v>9.5795274338227841E-3</v>
      </c>
    </row>
    <row r="12" spans="1:11" x14ac:dyDescent="0.25">
      <c r="I12" s="6">
        <f>SUM(I5:I11)</f>
        <v>15010173.308999998</v>
      </c>
      <c r="K12" s="3">
        <f>(H5*J5)+(H6*J6)+(H7*J7)+(H8*J8)+(H9*J9)+(H10*J10)+(H11*J11)</f>
        <v>3.6714222969910484</v>
      </c>
    </row>
  </sheetData>
  <hyperlinks>
    <hyperlink ref="A2" r:id="rId1" xr:uid="{00000000-0004-0000-0D00-000000000000}"/>
  </hyperlinks>
  <pageMargins left="0.7" right="0.7" top="0.75" bottom="0.75" header="0.3" footer="0.3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4"/>
  <sheetViews>
    <sheetView workbookViewId="0">
      <selection activeCell="J41" sqref="J41"/>
    </sheetView>
  </sheetViews>
  <sheetFormatPr defaultColWidth="8.7109375" defaultRowHeight="15" x14ac:dyDescent="0.25"/>
  <sheetData>
    <row r="1" spans="1:2" x14ac:dyDescent="0.25">
      <c r="A1" t="s">
        <v>128</v>
      </c>
    </row>
    <row r="2" spans="1:2" x14ac:dyDescent="0.25">
      <c r="A2" s="1" t="s">
        <v>129</v>
      </c>
    </row>
    <row r="4" spans="1:2" x14ac:dyDescent="0.25">
      <c r="A4" s="57" t="s">
        <v>166</v>
      </c>
      <c r="B4" s="57"/>
    </row>
  </sheetData>
  <hyperlinks>
    <hyperlink ref="A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2"/>
  <sheetViews>
    <sheetView workbookViewId="0">
      <selection activeCell="L18" sqref="L18"/>
    </sheetView>
  </sheetViews>
  <sheetFormatPr defaultColWidth="8.7109375" defaultRowHeight="15" x14ac:dyDescent="0.25"/>
  <sheetData>
    <row r="1" spans="1:1" x14ac:dyDescent="0.25">
      <c r="A1" t="s">
        <v>5</v>
      </c>
    </row>
    <row r="2" spans="1:1" x14ac:dyDescent="0.25">
      <c r="A2" s="1" t="s">
        <v>6</v>
      </c>
    </row>
  </sheetData>
  <hyperlinks>
    <hyperlink ref="A2" display="https://www.researchgate.net/profile/Katerina_Kermeli3/publication/270888849_Energy_Efficiency_Improvement_and_Cost_Saving_Opportunities_for_Cement_Making_An_ENERGY_STARR_Guide_for_Energy_and_Plant_Managers/links/54b7c68a0cf28faced607056/Energy-Efficiency" xr:uid="{00000000-0004-0000-1600-000000000000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2"/>
  <sheetViews>
    <sheetView workbookViewId="0">
      <selection activeCell="M8" sqref="M8"/>
    </sheetView>
  </sheetViews>
  <sheetFormatPr defaultColWidth="8.7109375" defaultRowHeight="15" x14ac:dyDescent="0.25"/>
  <sheetData>
    <row r="1" spans="1:1" x14ac:dyDescent="0.25">
      <c r="A1" t="s">
        <v>86</v>
      </c>
    </row>
    <row r="2" spans="1:1" x14ac:dyDescent="0.25">
      <c r="A2" s="1" t="s">
        <v>175</v>
      </c>
    </row>
  </sheetData>
  <hyperlinks>
    <hyperlink ref="A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74"/>
  <sheetViews>
    <sheetView topLeftCell="A22" zoomScale="80" zoomScaleNormal="80" workbookViewId="0">
      <selection activeCell="K38" sqref="K38"/>
    </sheetView>
  </sheetViews>
  <sheetFormatPr defaultColWidth="10.7109375" defaultRowHeight="15" x14ac:dyDescent="0.25"/>
  <cols>
    <col min="10" max="12" width="10.7109375" style="36"/>
  </cols>
  <sheetData>
    <row r="1" spans="1:25" x14ac:dyDescent="0.2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2" spans="1:25" x14ac:dyDescent="0.25">
      <c r="A2" s="10" t="s">
        <v>50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x14ac:dyDescent="0.25">
      <c r="A5" s="10" t="s">
        <v>51</v>
      </c>
      <c r="B5" s="10"/>
      <c r="C5" s="11"/>
      <c r="D5" s="11"/>
      <c r="E5" s="11"/>
      <c r="F5" s="11"/>
      <c r="G5" s="11"/>
      <c r="H5" s="11"/>
      <c r="I5" s="11"/>
      <c r="J5" s="11"/>
      <c r="K5" s="12"/>
      <c r="L5" s="13"/>
      <c r="M5" s="9"/>
      <c r="N5" s="10" t="s">
        <v>52</v>
      </c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x14ac:dyDescent="0.25">
      <c r="A7" s="15" t="s">
        <v>53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9"/>
      <c r="N7" s="15" t="s">
        <v>54</v>
      </c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x14ac:dyDescent="0.25">
      <c r="A8" s="16"/>
      <c r="B8" s="16">
        <v>1910</v>
      </c>
      <c r="C8" s="16">
        <v>1920</v>
      </c>
      <c r="D8" s="16">
        <v>1930</v>
      </c>
      <c r="E8" s="16">
        <v>1940</v>
      </c>
      <c r="F8" s="16">
        <v>1950</v>
      </c>
      <c r="G8" s="16">
        <v>1960</v>
      </c>
      <c r="H8" s="16">
        <v>1970</v>
      </c>
      <c r="I8" s="16">
        <v>1980</v>
      </c>
      <c r="J8" s="16">
        <v>1990</v>
      </c>
      <c r="K8" s="16">
        <v>2000</v>
      </c>
      <c r="L8" s="16">
        <v>2010</v>
      </c>
      <c r="M8" s="17"/>
      <c r="N8" s="16"/>
      <c r="O8" s="16">
        <v>1910</v>
      </c>
      <c r="P8" s="16">
        <v>1920</v>
      </c>
      <c r="Q8" s="16">
        <v>1930</v>
      </c>
      <c r="R8" s="16">
        <v>1940</v>
      </c>
      <c r="S8" s="16">
        <v>1950</v>
      </c>
      <c r="T8" s="16">
        <v>1960</v>
      </c>
      <c r="U8" s="16">
        <v>1970</v>
      </c>
      <c r="V8" s="16">
        <v>1980</v>
      </c>
      <c r="W8" s="16">
        <v>1990</v>
      </c>
      <c r="X8" s="16">
        <v>2000</v>
      </c>
      <c r="Y8" s="16">
        <v>2010</v>
      </c>
    </row>
    <row r="9" spans="1:25" x14ac:dyDescent="0.25">
      <c r="A9" s="13" t="s">
        <v>55</v>
      </c>
      <c r="B9" s="12">
        <v>48</v>
      </c>
      <c r="C9" s="12">
        <v>41</v>
      </c>
      <c r="D9" s="12">
        <v>35.799999999999997</v>
      </c>
      <c r="E9" s="12">
        <v>32.5</v>
      </c>
      <c r="F9" s="12">
        <v>31</v>
      </c>
      <c r="G9" s="12">
        <v>23.1</v>
      </c>
      <c r="H9" s="12">
        <v>20</v>
      </c>
      <c r="I9" s="12">
        <v>19</v>
      </c>
      <c r="J9" s="12">
        <v>16</v>
      </c>
      <c r="K9" s="12">
        <v>16</v>
      </c>
      <c r="L9" s="12">
        <v>16</v>
      </c>
      <c r="M9" s="9"/>
      <c r="N9" s="13" t="s">
        <v>55</v>
      </c>
      <c r="O9" s="12">
        <v>48</v>
      </c>
      <c r="P9" s="12">
        <v>41</v>
      </c>
      <c r="Q9" s="12">
        <v>35.799999999999997</v>
      </c>
      <c r="R9" s="12">
        <v>32.5</v>
      </c>
      <c r="S9" s="12">
        <v>31</v>
      </c>
      <c r="T9" s="12">
        <v>23.1</v>
      </c>
      <c r="U9" s="12">
        <v>20</v>
      </c>
      <c r="V9" s="12">
        <v>19</v>
      </c>
      <c r="W9" s="12">
        <v>16</v>
      </c>
      <c r="X9" s="12">
        <v>16</v>
      </c>
      <c r="Y9" s="12">
        <v>16</v>
      </c>
    </row>
    <row r="10" spans="1:25" x14ac:dyDescent="0.25">
      <c r="A10" s="13" t="s">
        <v>56</v>
      </c>
      <c r="B10" s="12">
        <v>49.080083262557885</v>
      </c>
      <c r="C10" s="12">
        <v>41.922571120101516</v>
      </c>
      <c r="D10" s="12">
        <v>36.60556209999109</v>
      </c>
      <c r="E10" s="12">
        <v>33.231306375690231</v>
      </c>
      <c r="F10" s="12">
        <v>31.697553773735294</v>
      </c>
      <c r="G10" s="12">
        <v>23.619790070105978</v>
      </c>
      <c r="H10" s="12">
        <v>20.450034692732448</v>
      </c>
      <c r="I10" s="12">
        <v>19.427532958095828</v>
      </c>
      <c r="J10" s="12">
        <v>16.36002775418596</v>
      </c>
      <c r="K10" s="12">
        <v>16.36002775418596</v>
      </c>
      <c r="L10" s="12">
        <v>16.36002775418596</v>
      </c>
      <c r="M10" s="9"/>
      <c r="N10" s="13" t="s">
        <v>56</v>
      </c>
      <c r="O10" s="12">
        <v>49.080083262557885</v>
      </c>
      <c r="P10" s="12">
        <v>41.922571120101516</v>
      </c>
      <c r="Q10" s="12">
        <v>36.60556209999109</v>
      </c>
      <c r="R10" s="12">
        <v>33.231306375690231</v>
      </c>
      <c r="S10" s="12">
        <v>31.697553773735294</v>
      </c>
      <c r="T10" s="12">
        <v>23.619790070105978</v>
      </c>
      <c r="U10" s="12">
        <v>20.450034692732448</v>
      </c>
      <c r="V10" s="12">
        <v>19.427532958095828</v>
      </c>
      <c r="W10" s="12">
        <v>16.36002775418596</v>
      </c>
      <c r="X10" s="12">
        <v>16.36002775418596</v>
      </c>
      <c r="Y10" s="12">
        <v>16.36002775418596</v>
      </c>
    </row>
    <row r="11" spans="1:25" x14ac:dyDescent="0.25">
      <c r="A11" s="13" t="s">
        <v>57</v>
      </c>
      <c r="B11" s="12"/>
      <c r="C11" s="12"/>
      <c r="D11" s="12">
        <v>50.794729737989201</v>
      </c>
      <c r="E11" s="12">
        <v>45.430612124636312</v>
      </c>
      <c r="F11" s="12">
        <v>42.547526938707037</v>
      </c>
      <c r="G11" s="12">
        <v>34.697369114261214</v>
      </c>
      <c r="H11" s="12">
        <v>29.391399042926199</v>
      </c>
      <c r="I11" s="12">
        <v>27.259536083219849</v>
      </c>
      <c r="J11" s="12">
        <v>23.469476037376744</v>
      </c>
      <c r="K11" s="12">
        <v>22.29207179181012</v>
      </c>
      <c r="L11" s="12">
        <v>22.29207179181012</v>
      </c>
      <c r="M11" s="9"/>
      <c r="N11" s="13" t="s">
        <v>57</v>
      </c>
      <c r="O11" s="12"/>
      <c r="P11" s="12"/>
      <c r="Q11" s="12">
        <v>50.794729737989201</v>
      </c>
      <c r="R11" s="12">
        <v>45.430612124636312</v>
      </c>
      <c r="S11" s="12">
        <v>42.547526938707037</v>
      </c>
      <c r="T11" s="12">
        <v>34.697369114261214</v>
      </c>
      <c r="U11" s="12">
        <v>29.391399042926199</v>
      </c>
      <c r="V11" s="12">
        <v>27.259536083219849</v>
      </c>
      <c r="W11" s="12">
        <v>23.469476037376744</v>
      </c>
      <c r="X11" s="12">
        <v>22.29207179181012</v>
      </c>
      <c r="Y11" s="12">
        <v>22.29207179181012</v>
      </c>
    </row>
    <row r="12" spans="1:25" x14ac:dyDescent="0.25">
      <c r="A12" s="13" t="s">
        <v>58</v>
      </c>
      <c r="B12" s="12"/>
      <c r="C12" s="12"/>
      <c r="D12" s="12">
        <v>131.20001301997848</v>
      </c>
      <c r="E12" s="12">
        <v>114.56001136866415</v>
      </c>
      <c r="F12" s="12">
        <v>104.03070820688029</v>
      </c>
      <c r="G12" s="12">
        <v>97.470317031140908</v>
      </c>
      <c r="H12" s="12">
        <v>80.059130360690787</v>
      </c>
      <c r="I12" s="12">
        <v>71.640887125589302</v>
      </c>
      <c r="J12" s="12">
        <v>63.756349642124533</v>
      </c>
      <c r="K12" s="12">
        <v>55.906988005013723</v>
      </c>
      <c r="L12" s="12">
        <v>55.906988005013723</v>
      </c>
      <c r="M12" s="9"/>
      <c r="N12" s="13" t="s">
        <v>58</v>
      </c>
      <c r="O12" s="12"/>
      <c r="P12" s="12"/>
      <c r="Q12" s="12">
        <v>131.20001301997848</v>
      </c>
      <c r="R12" s="12">
        <v>114.56001136866415</v>
      </c>
      <c r="S12" s="12">
        <v>104.03070820688029</v>
      </c>
      <c r="T12" s="12">
        <v>97.470317031140908</v>
      </c>
      <c r="U12" s="12">
        <v>80.059130360690787</v>
      </c>
      <c r="V12" s="12">
        <v>71.640887125589302</v>
      </c>
      <c r="W12" s="12">
        <v>63.756349642124533</v>
      </c>
      <c r="X12" s="12">
        <v>55.906988005013723</v>
      </c>
      <c r="Y12" s="12">
        <v>55.906988005013723</v>
      </c>
    </row>
    <row r="13" spans="1:25" x14ac:dyDescent="0.25">
      <c r="A13" s="13" t="s">
        <v>59</v>
      </c>
      <c r="B13" s="12"/>
      <c r="C13" s="12">
        <v>29.276554556095462</v>
      </c>
      <c r="D13" s="12">
        <v>25.007057016664874</v>
      </c>
      <c r="E13" s="12">
        <v>21.835430273087862</v>
      </c>
      <c r="F13" s="12">
        <v>19.828518242733235</v>
      </c>
      <c r="G13" s="12">
        <v>18.578090956888698</v>
      </c>
      <c r="H13" s="12">
        <v>15.259474382289421</v>
      </c>
      <c r="I13" s="12">
        <v>13.654935756761391</v>
      </c>
      <c r="J13" s="12">
        <v>12.152122808343382</v>
      </c>
      <c r="K13" s="12">
        <v>10.656014465932151</v>
      </c>
      <c r="L13" s="12">
        <v>10.656014465932151</v>
      </c>
      <c r="M13" s="9"/>
      <c r="N13" s="13" t="s">
        <v>59</v>
      </c>
      <c r="O13" s="12"/>
      <c r="P13" s="12">
        <v>29.276554556095462</v>
      </c>
      <c r="Q13" s="12">
        <v>25.007057016664874</v>
      </c>
      <c r="R13" s="12">
        <v>21.835430273087862</v>
      </c>
      <c r="S13" s="12">
        <v>19.828518242733235</v>
      </c>
      <c r="T13" s="12">
        <v>18.578090956888698</v>
      </c>
      <c r="U13" s="12">
        <v>15.259474382289421</v>
      </c>
      <c r="V13" s="12">
        <v>13.654935756761391</v>
      </c>
      <c r="W13" s="12">
        <v>12.152122808343382</v>
      </c>
      <c r="X13" s="12">
        <v>10.656014465932151</v>
      </c>
      <c r="Y13" s="12">
        <v>10.656014465932151</v>
      </c>
    </row>
    <row r="14" spans="1:25" x14ac:dyDescent="0.25">
      <c r="A14" s="13" t="s">
        <v>60</v>
      </c>
      <c r="B14" s="12"/>
      <c r="C14" s="12"/>
      <c r="D14" s="12">
        <v>110.53999999115679</v>
      </c>
      <c r="E14" s="12">
        <v>100.4097999919672</v>
      </c>
      <c r="F14" s="12">
        <v>92.379999992609584</v>
      </c>
      <c r="G14" s="12">
        <v>82.918199993366557</v>
      </c>
      <c r="H14" s="12">
        <v>76.60799999387136</v>
      </c>
      <c r="I14" s="12">
        <v>63.575999994913914</v>
      </c>
      <c r="J14" s="12">
        <v>57.959999995363205</v>
      </c>
      <c r="K14" s="12">
        <v>54.719999995622395</v>
      </c>
      <c r="L14" s="12">
        <v>54.719999995622395</v>
      </c>
      <c r="M14" s="9"/>
      <c r="N14" s="13" t="s">
        <v>60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</row>
    <row r="15" spans="1:25" x14ac:dyDescent="0.25">
      <c r="A15" s="13" t="s">
        <v>61</v>
      </c>
      <c r="B15" s="12"/>
      <c r="C15" s="12">
        <v>70.798399255865036</v>
      </c>
      <c r="D15" s="12">
        <v>60.473632697718038</v>
      </c>
      <c r="E15" s="12">
        <v>52.803806111665992</v>
      </c>
      <c r="F15" s="12">
        <v>47.95056564840722</v>
      </c>
      <c r="G15" s="12">
        <v>44.926704010111479</v>
      </c>
      <c r="H15" s="12">
        <v>36.901417401489937</v>
      </c>
      <c r="I15" s="12">
        <v>33.021221526188796</v>
      </c>
      <c r="J15" s="12">
        <v>29.387025059349778</v>
      </c>
      <c r="K15" s="12">
        <v>25.769042090995072</v>
      </c>
      <c r="L15" s="12">
        <v>25.769042090995072</v>
      </c>
      <c r="M15" s="9"/>
      <c r="N15" s="13" t="s">
        <v>61</v>
      </c>
      <c r="O15" s="12"/>
      <c r="P15" s="12">
        <v>70.798399255865036</v>
      </c>
      <c r="Q15" s="12">
        <v>60.473632697718038</v>
      </c>
      <c r="R15" s="12">
        <v>52.803806111665992</v>
      </c>
      <c r="S15" s="12">
        <v>47.95056564840722</v>
      </c>
      <c r="T15" s="12">
        <v>44.926704010111479</v>
      </c>
      <c r="U15" s="12">
        <v>36.901417401489937</v>
      </c>
      <c r="V15" s="12">
        <v>33.021221526188796</v>
      </c>
      <c r="W15" s="12">
        <v>29.387025059349778</v>
      </c>
      <c r="X15" s="12">
        <v>25.769042090995072</v>
      </c>
      <c r="Y15" s="12">
        <v>25.769042090995072</v>
      </c>
    </row>
    <row r="16" spans="1:25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x14ac:dyDescent="0.25">
      <c r="A17" s="15" t="s">
        <v>62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 t="s">
        <v>63</v>
      </c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x14ac:dyDescent="0.25">
      <c r="A18" s="16"/>
      <c r="B18" s="16">
        <v>1910</v>
      </c>
      <c r="C18" s="16">
        <v>1920</v>
      </c>
      <c r="D18" s="16">
        <v>1930</v>
      </c>
      <c r="E18" s="16">
        <v>1940</v>
      </c>
      <c r="F18" s="16">
        <v>1950</v>
      </c>
      <c r="G18" s="16">
        <v>1960</v>
      </c>
      <c r="H18" s="16">
        <v>1970</v>
      </c>
      <c r="I18" s="16">
        <v>1980</v>
      </c>
      <c r="J18" s="16">
        <v>1990</v>
      </c>
      <c r="K18" s="16">
        <v>2000</v>
      </c>
      <c r="L18" s="16">
        <v>2010</v>
      </c>
      <c r="M18" s="18"/>
      <c r="N18" s="16"/>
      <c r="O18" s="16">
        <v>1910</v>
      </c>
      <c r="P18" s="16">
        <v>1920</v>
      </c>
      <c r="Q18" s="16">
        <v>1930</v>
      </c>
      <c r="R18" s="16">
        <v>1940</v>
      </c>
      <c r="S18" s="16">
        <v>1950</v>
      </c>
      <c r="T18" s="16">
        <v>1960</v>
      </c>
      <c r="U18" s="16">
        <v>1970</v>
      </c>
      <c r="V18" s="16">
        <v>1980</v>
      </c>
      <c r="W18" s="16">
        <v>1990</v>
      </c>
      <c r="X18" s="16">
        <v>2000</v>
      </c>
      <c r="Y18" s="16">
        <v>2010</v>
      </c>
    </row>
    <row r="19" spans="1:25" x14ac:dyDescent="0.25">
      <c r="A19" s="13" t="s">
        <v>55</v>
      </c>
      <c r="B19" s="12">
        <v>21.313142429205925</v>
      </c>
      <c r="C19" s="12">
        <v>18.204975824946736</v>
      </c>
      <c r="D19" s="12">
        <v>15.896052061782754</v>
      </c>
      <c r="E19" s="12">
        <v>14.430773519774853</v>
      </c>
      <c r="F19" s="12">
        <v>13.764737818862166</v>
      </c>
      <c r="G19" s="12">
        <v>10.256949794055359</v>
      </c>
      <c r="H19" s="12">
        <v>8.8804760121691402</v>
      </c>
      <c r="I19" s="12">
        <v>8.436452211560681</v>
      </c>
      <c r="J19" s="12">
        <v>7.1043808097353107</v>
      </c>
      <c r="K19" s="12">
        <v>7.1043808097353107</v>
      </c>
      <c r="L19" s="12">
        <v>7.1043808097353107</v>
      </c>
      <c r="M19" s="9"/>
      <c r="N19" s="13" t="s">
        <v>55</v>
      </c>
      <c r="O19" s="12">
        <v>13.624591123397845</v>
      </c>
      <c r="P19" s="12">
        <v>12.853153804626039</v>
      </c>
      <c r="Q19" s="12">
        <v>11.369581899499167</v>
      </c>
      <c r="R19" s="12">
        <v>10.540577277056189</v>
      </c>
      <c r="S19" s="12">
        <v>11.085485491430324</v>
      </c>
      <c r="T19" s="12">
        <v>9.0719481995205875</v>
      </c>
      <c r="U19" s="12">
        <v>8.4743780593868667</v>
      </c>
      <c r="V19" s="12">
        <v>8.2283134467500361</v>
      </c>
      <c r="W19" s="12">
        <v>6.9971823070849855</v>
      </c>
      <c r="X19" s="12">
        <v>7.0255121197892452</v>
      </c>
      <c r="Y19" s="12">
        <v>7.0283650165691336</v>
      </c>
    </row>
    <row r="20" spans="1:25" x14ac:dyDescent="0.25">
      <c r="A20" s="13" t="s">
        <v>56</v>
      </c>
      <c r="B20" s="12">
        <v>21.792725104420462</v>
      </c>
      <c r="C20" s="12">
        <v>18.61461936002582</v>
      </c>
      <c r="D20" s="12">
        <v>16.253740807046924</v>
      </c>
      <c r="E20" s="12">
        <v>14.755490956118024</v>
      </c>
      <c r="F20" s="12">
        <v>14.074468296604884</v>
      </c>
      <c r="G20" s="12">
        <v>10.487748956502351</v>
      </c>
      <c r="H20" s="12">
        <v>9.0803021268418611</v>
      </c>
      <c r="I20" s="12">
        <v>8.6262870204997668</v>
      </c>
      <c r="J20" s="12">
        <v>7.2642417014734875</v>
      </c>
      <c r="K20" s="12">
        <v>7.2642417014734875</v>
      </c>
      <c r="L20" s="12">
        <v>7.2642417014734875</v>
      </c>
      <c r="M20" s="9"/>
      <c r="N20" s="13" t="s">
        <v>56</v>
      </c>
      <c r="O20" s="12">
        <v>13.361607279092386</v>
      </c>
      <c r="P20" s="12">
        <v>12.614340533435211</v>
      </c>
      <c r="Q20" s="12">
        <v>11.158333587468988</v>
      </c>
      <c r="R20" s="12">
        <v>10.34473197884871</v>
      </c>
      <c r="S20" s="12">
        <v>10.879515727651867</v>
      </c>
      <c r="T20" s="12">
        <v>8.9033902207915396</v>
      </c>
      <c r="U20" s="12">
        <v>8.3169230116660788</v>
      </c>
      <c r="V20" s="12">
        <v>8.0754303115700417</v>
      </c>
      <c r="W20" s="12">
        <v>6.8671737487751807</v>
      </c>
      <c r="X20" s="12">
        <v>6.8949771898708097</v>
      </c>
      <c r="Y20" s="12">
        <v>6.8977770794570761</v>
      </c>
    </row>
    <row r="21" spans="1:25" x14ac:dyDescent="0.25">
      <c r="A21" s="13" t="s">
        <v>57</v>
      </c>
      <c r="B21" s="12"/>
      <c r="C21" s="12"/>
      <c r="D21" s="12">
        <v>22.554068949141367</v>
      </c>
      <c r="E21" s="12">
        <v>20.172273059549667</v>
      </c>
      <c r="F21" s="12">
        <v>18.892114617815409</v>
      </c>
      <c r="G21" s="12">
        <v>15.40645770522876</v>
      </c>
      <c r="H21" s="12">
        <v>13.050480708239856</v>
      </c>
      <c r="I21" s="12">
        <v>12.103882814494646</v>
      </c>
      <c r="J21" s="12">
        <v>10.421005948405131</v>
      </c>
      <c r="K21" s="12">
        <v>9.898210440436106</v>
      </c>
      <c r="L21" s="12">
        <v>9.898210440436106</v>
      </c>
      <c r="M21" s="9"/>
      <c r="N21" s="13" t="s">
        <v>57</v>
      </c>
      <c r="O21" s="12"/>
      <c r="P21" s="12"/>
      <c r="Q21" s="12">
        <v>15.483563327168598</v>
      </c>
      <c r="R21" s="12">
        <v>14.142312094242364</v>
      </c>
      <c r="S21" s="12">
        <v>14.6035398127761</v>
      </c>
      <c r="T21" s="12">
        <v>13.079041597837609</v>
      </c>
      <c r="U21" s="12">
        <v>11.953329503741367</v>
      </c>
      <c r="V21" s="12">
        <v>11.330954086686411</v>
      </c>
      <c r="W21" s="12">
        <v>9.8513873058769281</v>
      </c>
      <c r="X21" s="12">
        <v>9.3950529197706292</v>
      </c>
      <c r="Y21" s="12">
        <v>9.3988680318599247</v>
      </c>
    </row>
    <row r="22" spans="1:25" x14ac:dyDescent="0.25">
      <c r="A22" s="13" t="s">
        <v>58</v>
      </c>
      <c r="B22" s="12"/>
      <c r="C22" s="12"/>
      <c r="D22" s="12">
        <v>58.255928421009884</v>
      </c>
      <c r="E22" s="12">
        <v>50.867371645662288</v>
      </c>
      <c r="F22" s="12">
        <v>46.19211043800837</v>
      </c>
      <c r="G22" s="12">
        <v>43.279140614678411</v>
      </c>
      <c r="H22" s="12">
        <v>35.548159336161831</v>
      </c>
      <c r="I22" s="12">
        <v>31.810258980465633</v>
      </c>
      <c r="J22" s="12">
        <v>28.309336681017768</v>
      </c>
      <c r="K22" s="12">
        <v>24.824033294557601</v>
      </c>
      <c r="L22" s="12">
        <v>24.824033294557601</v>
      </c>
      <c r="M22" s="9"/>
      <c r="N22" s="13" t="s">
        <v>58</v>
      </c>
      <c r="O22" s="12"/>
      <c r="P22" s="12"/>
      <c r="Q22" s="12">
        <v>39.993198518799737</v>
      </c>
      <c r="R22" s="12">
        <v>35.661932748139712</v>
      </c>
      <c r="S22" s="12">
        <v>35.706342961813426</v>
      </c>
      <c r="T22" s="12">
        <v>36.741066067765331</v>
      </c>
      <c r="U22" s="12">
        <v>32.559632958834662</v>
      </c>
      <c r="V22" s="12">
        <v>29.778922145679175</v>
      </c>
      <c r="W22" s="12">
        <v>26.761930796120147</v>
      </c>
      <c r="X22" s="12">
        <v>23.562148722536264</v>
      </c>
      <c r="Y22" s="12">
        <v>23.571716762142721</v>
      </c>
    </row>
    <row r="23" spans="1:25" x14ac:dyDescent="0.25">
      <c r="A23" s="13" t="s">
        <v>59</v>
      </c>
      <c r="B23" s="12"/>
      <c r="C23" s="12">
        <v>12.999487022718348</v>
      </c>
      <c r="D23" s="12">
        <v>11.103728498571918</v>
      </c>
      <c r="E23" s="12">
        <v>9.6954507377774348</v>
      </c>
      <c r="F23" s="12">
        <v>8.8043340305725337</v>
      </c>
      <c r="G23" s="12">
        <v>8.2491145547273277</v>
      </c>
      <c r="H23" s="12">
        <v>6.7755698105115361</v>
      </c>
      <c r="I23" s="12">
        <v>6.0631164717815071</v>
      </c>
      <c r="J23" s="12">
        <v>5.3958317548213444</v>
      </c>
      <c r="K23" s="12">
        <v>4.7315240425018885</v>
      </c>
      <c r="L23" s="12">
        <v>4.7315240425018885</v>
      </c>
      <c r="M23" s="9"/>
      <c r="N23" s="13" t="s">
        <v>59</v>
      </c>
      <c r="O23" s="12"/>
      <c r="P23" s="12">
        <v>8.8890358253125754</v>
      </c>
      <c r="Q23" s="12">
        <v>7.6918870073243033</v>
      </c>
      <c r="R23" s="12">
        <v>6.8588551884027087</v>
      </c>
      <c r="S23" s="12">
        <v>6.8673965993975976</v>
      </c>
      <c r="T23" s="12">
        <v>7.0664047685268638</v>
      </c>
      <c r="U23" s="12">
        <v>6.2621902472136846</v>
      </c>
      <c r="V23" s="12">
        <v>5.7273764746972766</v>
      </c>
      <c r="W23" s="12">
        <v>5.1471188953497755</v>
      </c>
      <c r="X23" s="12">
        <v>4.5317051982807719</v>
      </c>
      <c r="Y23" s="12">
        <v>4.5335454181746586</v>
      </c>
    </row>
    <row r="24" spans="1:25" x14ac:dyDescent="0.25">
      <c r="A24" s="13" t="s">
        <v>60</v>
      </c>
      <c r="B24" s="12"/>
      <c r="C24" s="12"/>
      <c r="D24" s="12">
        <v>429.4248064418494</v>
      </c>
      <c r="E24" s="12">
        <v>289.70041350280741</v>
      </c>
      <c r="F24" s="12">
        <v>204.80670808713629</v>
      </c>
      <c r="G24" s="12">
        <v>113.94605821093279</v>
      </c>
      <c r="H24" s="12">
        <v>103.79063962555266</v>
      </c>
      <c r="I24" s="12">
        <v>99.094705561326933</v>
      </c>
      <c r="J24" s="12">
        <v>92.860426582546779</v>
      </c>
      <c r="K24" s="12">
        <v>91.512814765991777</v>
      </c>
      <c r="L24" s="12">
        <v>87.451692274915104</v>
      </c>
      <c r="M24" s="9"/>
      <c r="N24" s="13" t="s">
        <v>60</v>
      </c>
      <c r="O24" s="12"/>
      <c r="P24" s="12"/>
      <c r="Q24" s="12">
        <v>528.65153786597227</v>
      </c>
      <c r="R24" s="12">
        <v>381.73398575083246</v>
      </c>
      <c r="S24" s="12">
        <v>283.70885716549941</v>
      </c>
      <c r="T24" s="12">
        <v>179.59349010496905</v>
      </c>
      <c r="U24" s="12">
        <v>159.82041213800531</v>
      </c>
      <c r="V24" s="12">
        <v>147.02183652341952</v>
      </c>
      <c r="W24" s="12">
        <v>139.59931146913624</v>
      </c>
      <c r="X24" s="12">
        <v>136.84787834142719</v>
      </c>
      <c r="Y24" s="12">
        <v>131.74297990275957</v>
      </c>
    </row>
    <row r="25" spans="1:25" x14ac:dyDescent="0.25">
      <c r="A25" s="13" t="s">
        <v>61</v>
      </c>
      <c r="B25" s="12"/>
      <c r="C25" s="12">
        <v>31.436174314584136</v>
      </c>
      <c r="D25" s="12">
        <v>26.851732227040621</v>
      </c>
      <c r="E25" s="12">
        <v>23.446146676294006</v>
      </c>
      <c r="F25" s="12">
        <v>21.291192400531088</v>
      </c>
      <c r="G25" s="12">
        <v>19.948525863380908</v>
      </c>
      <c r="H25" s="12">
        <v>16.385107602448613</v>
      </c>
      <c r="I25" s="12">
        <v>14.662208282792136</v>
      </c>
      <c r="J25" s="12">
        <v>13.048538555428454</v>
      </c>
      <c r="K25" s="12">
        <v>11.442068007282927</v>
      </c>
      <c r="L25" s="12">
        <v>11.442068007282927</v>
      </c>
      <c r="M25" s="9"/>
      <c r="N25" s="13" t="s">
        <v>61</v>
      </c>
      <c r="O25" s="12"/>
      <c r="P25" s="12">
        <v>21.302966244056652</v>
      </c>
      <c r="Q25" s="12">
        <v>18.433946323347804</v>
      </c>
      <c r="R25" s="12">
        <v>16.437548843637131</v>
      </c>
      <c r="S25" s="12">
        <v>16.45801871164943</v>
      </c>
      <c r="T25" s="12">
        <v>16.934950562591002</v>
      </c>
      <c r="U25" s="12">
        <v>15.007615007059883</v>
      </c>
      <c r="V25" s="12">
        <v>13.725910223023531</v>
      </c>
      <c r="W25" s="12">
        <v>12.335297352446739</v>
      </c>
      <c r="X25" s="12">
        <v>10.860431295831418</v>
      </c>
      <c r="Y25" s="12">
        <v>10.864841463936431</v>
      </c>
    </row>
    <row r="26" spans="1:25" x14ac:dyDescent="0.25">
      <c r="A26" s="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9"/>
      <c r="N26" s="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</row>
    <row r="27" spans="1:25" x14ac:dyDescent="0.25">
      <c r="A27" s="15" t="s">
        <v>64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 t="s">
        <v>65</v>
      </c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6"/>
      <c r="B28" s="16">
        <v>1910</v>
      </c>
      <c r="C28" s="16">
        <v>1920</v>
      </c>
      <c r="D28" s="16">
        <v>1930</v>
      </c>
      <c r="E28" s="16">
        <v>1940</v>
      </c>
      <c r="F28" s="16">
        <v>1950</v>
      </c>
      <c r="G28" s="16">
        <v>1960</v>
      </c>
      <c r="H28" s="16">
        <v>1970</v>
      </c>
      <c r="I28" s="16">
        <v>1980</v>
      </c>
      <c r="J28" s="16">
        <v>1990</v>
      </c>
      <c r="K28" s="16">
        <v>2000</v>
      </c>
      <c r="L28" s="16">
        <v>2010</v>
      </c>
      <c r="M28" s="17"/>
      <c r="N28" s="16"/>
      <c r="O28" s="16">
        <v>1910</v>
      </c>
      <c r="P28" s="16">
        <v>1920</v>
      </c>
      <c r="Q28" s="16">
        <v>1930</v>
      </c>
      <c r="R28" s="16">
        <v>1940</v>
      </c>
      <c r="S28" s="16">
        <v>1950</v>
      </c>
      <c r="T28" s="16">
        <v>1960</v>
      </c>
      <c r="U28" s="16">
        <v>1970</v>
      </c>
      <c r="V28" s="16">
        <v>1980</v>
      </c>
      <c r="W28" s="16">
        <v>1990</v>
      </c>
      <c r="X28" s="16">
        <v>2000</v>
      </c>
      <c r="Y28" s="16">
        <v>2010</v>
      </c>
    </row>
    <row r="29" spans="1:25" x14ac:dyDescent="0.25">
      <c r="A29" s="13" t="s">
        <v>55</v>
      </c>
      <c r="B29" s="12">
        <v>69.313142429205925</v>
      </c>
      <c r="C29" s="12">
        <v>59.204975824946736</v>
      </c>
      <c r="D29" s="12">
        <v>51.696052061782751</v>
      </c>
      <c r="E29" s="12">
        <v>46.930773519774853</v>
      </c>
      <c r="F29" s="12">
        <v>44.764737818862166</v>
      </c>
      <c r="G29" s="12">
        <v>33.35694979405536</v>
      </c>
      <c r="H29" s="12">
        <v>28.88047601216914</v>
      </c>
      <c r="I29" s="12">
        <v>27.436452211560681</v>
      </c>
      <c r="J29" s="12">
        <v>23.104380809735311</v>
      </c>
      <c r="K29" s="12">
        <v>23.104380809735311</v>
      </c>
      <c r="L29" s="12">
        <v>23.104380809735311</v>
      </c>
      <c r="M29" s="9"/>
      <c r="N29" s="13" t="s">
        <v>55</v>
      </c>
      <c r="O29" s="12">
        <v>61.624591123397849</v>
      </c>
      <c r="P29" s="12">
        <v>53.853153804626039</v>
      </c>
      <c r="Q29" s="12">
        <v>47.169581899499164</v>
      </c>
      <c r="R29" s="12">
        <v>43.040577277056187</v>
      </c>
      <c r="S29" s="12">
        <v>42.085485491430326</v>
      </c>
      <c r="T29" s="12">
        <v>32.171948199520585</v>
      </c>
      <c r="U29" s="12">
        <v>28.474378059386865</v>
      </c>
      <c r="V29" s="12">
        <v>27.228313446750036</v>
      </c>
      <c r="W29" s="12">
        <v>22.997182307084984</v>
      </c>
      <c r="X29" s="12">
        <v>23.025512119789244</v>
      </c>
      <c r="Y29" s="12">
        <v>23.028365016569133</v>
      </c>
    </row>
    <row r="30" spans="1:25" x14ac:dyDescent="0.25">
      <c r="A30" s="13" t="s">
        <v>56</v>
      </c>
      <c r="B30" s="12">
        <v>70.872808366978347</v>
      </c>
      <c r="C30" s="12">
        <v>60.537190480127336</v>
      </c>
      <c r="D30" s="12">
        <v>52.859302907038014</v>
      </c>
      <c r="E30" s="12">
        <v>47.986797331808255</v>
      </c>
      <c r="F30" s="12">
        <v>45.772022070340178</v>
      </c>
      <c r="G30" s="12">
        <v>34.107539026608329</v>
      </c>
      <c r="H30" s="12">
        <v>29.530336819574309</v>
      </c>
      <c r="I30" s="12">
        <v>28.053819978595595</v>
      </c>
      <c r="J30" s="12">
        <v>23.624269455659448</v>
      </c>
      <c r="K30" s="12">
        <v>23.624269455659448</v>
      </c>
      <c r="L30" s="12">
        <v>23.624269455659448</v>
      </c>
      <c r="M30" s="9"/>
      <c r="N30" s="13" t="s">
        <v>56</v>
      </c>
      <c r="O30" s="12">
        <v>62.441690541650274</v>
      </c>
      <c r="P30" s="12">
        <v>54.536911653536727</v>
      </c>
      <c r="Q30" s="12">
        <v>47.763895687460078</v>
      </c>
      <c r="R30" s="12">
        <v>43.576038354538937</v>
      </c>
      <c r="S30" s="12">
        <v>42.577069501387157</v>
      </c>
      <c r="T30" s="12">
        <v>32.523180290897514</v>
      </c>
      <c r="U30" s="12">
        <v>28.766957704398529</v>
      </c>
      <c r="V30" s="12">
        <v>27.502963269665869</v>
      </c>
      <c r="W30" s="12">
        <v>23.22720150296114</v>
      </c>
      <c r="X30" s="12">
        <v>23.255004944056772</v>
      </c>
      <c r="Y30" s="12">
        <v>23.257804833643036</v>
      </c>
    </row>
    <row r="31" spans="1:25" x14ac:dyDescent="0.25">
      <c r="A31" s="13" t="s">
        <v>57</v>
      </c>
      <c r="B31" s="12"/>
      <c r="C31" s="12"/>
      <c r="D31" s="12">
        <v>73.348798687130568</v>
      </c>
      <c r="E31" s="12">
        <v>65.602885184185979</v>
      </c>
      <c r="F31" s="12">
        <v>61.439641556522446</v>
      </c>
      <c r="G31" s="12">
        <v>50.103826819489974</v>
      </c>
      <c r="H31" s="12">
        <v>42.441879751166056</v>
      </c>
      <c r="I31" s="12">
        <v>39.363418897714496</v>
      </c>
      <c r="J31" s="12">
        <v>33.890481985781875</v>
      </c>
      <c r="K31" s="12">
        <v>32.190282232246226</v>
      </c>
      <c r="L31" s="12">
        <v>32.190282232246226</v>
      </c>
      <c r="M31" s="9"/>
      <c r="N31" s="13" t="s">
        <v>57</v>
      </c>
      <c r="O31" s="12"/>
      <c r="P31" s="12"/>
      <c r="Q31" s="12">
        <v>66.278293065157797</v>
      </c>
      <c r="R31" s="12">
        <v>59.572924218878676</v>
      </c>
      <c r="S31" s="12">
        <v>57.151066751483135</v>
      </c>
      <c r="T31" s="12">
        <v>47.776410712098823</v>
      </c>
      <c r="U31" s="12">
        <v>41.344728546667568</v>
      </c>
      <c r="V31" s="12">
        <v>38.590490169906261</v>
      </c>
      <c r="W31" s="12">
        <v>33.32086334325367</v>
      </c>
      <c r="X31" s="12">
        <v>31.687124711580751</v>
      </c>
      <c r="Y31" s="12">
        <v>31.690939823670043</v>
      </c>
    </row>
    <row r="32" spans="1:25" x14ac:dyDescent="0.25">
      <c r="A32" s="13" t="s">
        <v>58</v>
      </c>
      <c r="B32" s="12"/>
      <c r="C32" s="12"/>
      <c r="D32" s="12">
        <v>189.45594144098837</v>
      </c>
      <c r="E32" s="12">
        <v>165.42738301432644</v>
      </c>
      <c r="F32" s="12">
        <v>150.22281864488866</v>
      </c>
      <c r="G32" s="12">
        <v>140.74945764581932</v>
      </c>
      <c r="H32" s="12">
        <v>115.60728969685262</v>
      </c>
      <c r="I32" s="12">
        <v>103.45114610605494</v>
      </c>
      <c r="J32" s="12">
        <v>92.065686323142302</v>
      </c>
      <c r="K32" s="12">
        <v>80.731021299571324</v>
      </c>
      <c r="L32" s="12">
        <v>80.731021299571324</v>
      </c>
      <c r="M32" s="9"/>
      <c r="N32" s="13" t="s">
        <v>58</v>
      </c>
      <c r="O32" s="12"/>
      <c r="P32" s="12"/>
      <c r="Q32" s="12">
        <v>171.19321153877823</v>
      </c>
      <c r="R32" s="12">
        <v>150.22194411680385</v>
      </c>
      <c r="S32" s="12">
        <v>139.73705116869371</v>
      </c>
      <c r="T32" s="12">
        <v>134.21138309890625</v>
      </c>
      <c r="U32" s="12">
        <v>112.61876331952544</v>
      </c>
      <c r="V32" s="12">
        <v>101.41980927126848</v>
      </c>
      <c r="W32" s="12">
        <v>90.518280438244688</v>
      </c>
      <c r="X32" s="12">
        <v>79.469136727549994</v>
      </c>
      <c r="Y32" s="12">
        <v>79.478704767156444</v>
      </c>
    </row>
    <row r="33" spans="1:25" x14ac:dyDescent="0.25">
      <c r="A33" s="13" t="s">
        <v>59</v>
      </c>
      <c r="B33" s="12"/>
      <c r="C33" s="12">
        <v>42.27604157881381</v>
      </c>
      <c r="D33" s="12">
        <v>36.110785515236792</v>
      </c>
      <c r="E33" s="12">
        <v>31.530881010865297</v>
      </c>
      <c r="F33" s="12">
        <v>28.632852273305769</v>
      </c>
      <c r="G33" s="12">
        <v>26.827205511616025</v>
      </c>
      <c r="H33" s="12">
        <v>22.035044192800957</v>
      </c>
      <c r="I33" s="12">
        <v>19.718052228542899</v>
      </c>
      <c r="J33" s="12">
        <v>17.547954563164726</v>
      </c>
      <c r="K33" s="12">
        <v>15.387538508434039</v>
      </c>
      <c r="L33" s="12">
        <v>15.387538508434039</v>
      </c>
      <c r="M33" s="9"/>
      <c r="N33" s="13" t="s">
        <v>59</v>
      </c>
      <c r="O33" s="12"/>
      <c r="P33" s="12">
        <v>38.165590381408038</v>
      </c>
      <c r="Q33" s="12">
        <v>32.698944023989178</v>
      </c>
      <c r="R33" s="12">
        <v>28.694285461490573</v>
      </c>
      <c r="S33" s="12">
        <v>26.695914842130833</v>
      </c>
      <c r="T33" s="12">
        <v>25.64449572541556</v>
      </c>
      <c r="U33" s="12">
        <v>21.521664629503107</v>
      </c>
      <c r="V33" s="12">
        <v>19.38231223145867</v>
      </c>
      <c r="W33" s="12">
        <v>17.299241703693156</v>
      </c>
      <c r="X33" s="12">
        <v>15.187719664212922</v>
      </c>
      <c r="Y33" s="12">
        <v>15.18955988410681</v>
      </c>
    </row>
    <row r="34" spans="1:25" x14ac:dyDescent="0.25">
      <c r="A34" s="13" t="s">
        <v>60</v>
      </c>
      <c r="B34" s="12"/>
      <c r="C34" s="12"/>
      <c r="D34" s="12">
        <v>539.96480643300617</v>
      </c>
      <c r="E34" s="12">
        <v>390.1102134947746</v>
      </c>
      <c r="F34" s="12">
        <v>297.18670807974587</v>
      </c>
      <c r="G34" s="12">
        <v>196.86425820429935</v>
      </c>
      <c r="H34" s="12">
        <v>180.39863961942402</v>
      </c>
      <c r="I34" s="12">
        <v>162.67070555624085</v>
      </c>
      <c r="J34" s="12">
        <v>150.82042657790998</v>
      </c>
      <c r="K34" s="12">
        <v>146.23281476161418</v>
      </c>
      <c r="L34" s="12">
        <v>142.17169227053751</v>
      </c>
      <c r="M34" s="9"/>
      <c r="N34" s="13" t="s">
        <v>60</v>
      </c>
      <c r="O34" s="12"/>
      <c r="P34" s="12"/>
      <c r="Q34" s="12">
        <v>528.65153786597227</v>
      </c>
      <c r="R34" s="12">
        <v>381.73398575083246</v>
      </c>
      <c r="S34" s="12">
        <v>283.70885716549941</v>
      </c>
      <c r="T34" s="12">
        <v>179.59349010496905</v>
      </c>
      <c r="U34" s="12">
        <v>159.82041213800531</v>
      </c>
      <c r="V34" s="12">
        <v>147.02183652341952</v>
      </c>
      <c r="W34" s="12">
        <v>139.59931146913624</v>
      </c>
      <c r="X34" s="12">
        <v>136.84787834142719</v>
      </c>
      <c r="Y34" s="12">
        <v>131.74297990275957</v>
      </c>
    </row>
    <row r="35" spans="1:25" x14ac:dyDescent="0.25">
      <c r="A35" s="13" t="s">
        <v>61</v>
      </c>
      <c r="B35" s="12"/>
      <c r="C35" s="12">
        <v>102.23457357044917</v>
      </c>
      <c r="D35" s="12">
        <v>87.325364924758659</v>
      </c>
      <c r="E35" s="12">
        <v>76.249952787959998</v>
      </c>
      <c r="F35" s="12">
        <v>69.241758048938308</v>
      </c>
      <c r="G35" s="12">
        <v>64.875229873492387</v>
      </c>
      <c r="H35" s="12">
        <v>53.28652500393855</v>
      </c>
      <c r="I35" s="12">
        <v>47.683429808980932</v>
      </c>
      <c r="J35" s="12">
        <v>42.435563614778232</v>
      </c>
      <c r="K35" s="12">
        <v>37.211110098277999</v>
      </c>
      <c r="L35" s="12">
        <v>37.211110098277999</v>
      </c>
      <c r="M35" s="9"/>
      <c r="N35" s="13" t="s">
        <v>61</v>
      </c>
      <c r="O35" s="12"/>
      <c r="P35" s="12">
        <v>92.101365499921684</v>
      </c>
      <c r="Q35" s="12">
        <v>78.907579021065843</v>
      </c>
      <c r="R35" s="12">
        <v>69.241354955303123</v>
      </c>
      <c r="S35" s="12">
        <v>64.408584360056651</v>
      </c>
      <c r="T35" s="12">
        <v>61.861654572702477</v>
      </c>
      <c r="U35" s="12">
        <v>51.90903240854982</v>
      </c>
      <c r="V35" s="12">
        <v>46.747131749212329</v>
      </c>
      <c r="W35" s="12">
        <v>41.722322411796519</v>
      </c>
      <c r="X35" s="12">
        <v>36.62947338682649</v>
      </c>
      <c r="Y35" s="12">
        <v>36.633883554931501</v>
      </c>
    </row>
    <row r="36" spans="1:25" x14ac:dyDescent="0.25">
      <c r="A36" s="9"/>
      <c r="B36" s="9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x14ac:dyDescent="0.25">
      <c r="A37" s="9"/>
      <c r="B37" s="9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x14ac:dyDescent="0.25">
      <c r="A38" s="9"/>
      <c r="B38" s="9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x14ac:dyDescent="0.25">
      <c r="A39" s="10" t="s">
        <v>66</v>
      </c>
      <c r="B39" s="10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 x14ac:dyDescent="0.25">
      <c r="A40" s="9"/>
      <c r="B40" s="9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x14ac:dyDescent="0.25">
      <c r="A41" s="9"/>
      <c r="B41" s="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x14ac:dyDescent="0.25">
      <c r="A42" s="10" t="s">
        <v>51</v>
      </c>
      <c r="B42" s="10"/>
      <c r="C42" s="11"/>
      <c r="D42" s="11"/>
      <c r="E42" s="11"/>
      <c r="F42" s="11"/>
      <c r="G42" s="11"/>
      <c r="H42" s="11"/>
      <c r="I42" s="11"/>
      <c r="J42" s="11"/>
      <c r="K42" s="12"/>
      <c r="L42" s="13"/>
      <c r="M42" s="9"/>
      <c r="N42" s="10" t="s">
        <v>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 x14ac:dyDescent="0.25">
      <c r="A43" s="9"/>
      <c r="B43" s="9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x14ac:dyDescent="0.25">
      <c r="A44" s="15" t="s">
        <v>53</v>
      </c>
      <c r="B44" s="15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15"/>
      <c r="N44" s="15" t="s">
        <v>54</v>
      </c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6"/>
      <c r="B45" s="16"/>
      <c r="C45" s="16"/>
      <c r="D45" s="16">
        <v>1930</v>
      </c>
      <c r="E45" s="16">
        <v>1940</v>
      </c>
      <c r="F45" s="16">
        <v>1950</v>
      </c>
      <c r="G45" s="16">
        <v>1960</v>
      </c>
      <c r="H45" s="16">
        <v>1970</v>
      </c>
      <c r="I45" s="16">
        <v>1980</v>
      </c>
      <c r="J45" s="16">
        <v>1990</v>
      </c>
      <c r="K45" s="16">
        <v>2000</v>
      </c>
      <c r="L45" s="16">
        <v>2010</v>
      </c>
      <c r="M45" s="18"/>
      <c r="N45" s="16"/>
      <c r="O45" s="16"/>
      <c r="P45" s="16"/>
      <c r="Q45" s="16">
        <v>1930</v>
      </c>
      <c r="R45" s="16">
        <v>1940</v>
      </c>
      <c r="S45" s="16">
        <v>1950</v>
      </c>
      <c r="T45" s="16">
        <v>1960</v>
      </c>
      <c r="U45" s="16">
        <v>1970</v>
      </c>
      <c r="V45" s="16">
        <v>1980</v>
      </c>
      <c r="W45" s="16">
        <v>1990</v>
      </c>
      <c r="X45" s="16">
        <v>2000</v>
      </c>
      <c r="Y45" s="16">
        <v>2010</v>
      </c>
    </row>
    <row r="46" spans="1:25" x14ac:dyDescent="0.25">
      <c r="A46" s="23" t="s">
        <v>67</v>
      </c>
      <c r="B46" s="10"/>
      <c r="C46" s="10"/>
      <c r="D46" s="10"/>
      <c r="E46" s="10"/>
      <c r="F46" s="21"/>
      <c r="G46" s="21"/>
      <c r="H46" s="21"/>
      <c r="I46" s="21"/>
      <c r="J46" s="21"/>
      <c r="K46" s="21"/>
      <c r="L46" s="21"/>
      <c r="M46" s="15"/>
      <c r="N46" s="23" t="s">
        <v>67</v>
      </c>
      <c r="O46" s="10"/>
      <c r="P46" s="10"/>
      <c r="Q46" s="10"/>
      <c r="R46" s="10"/>
      <c r="S46" s="21"/>
      <c r="T46" s="21"/>
      <c r="U46" s="21"/>
      <c r="V46" s="21"/>
      <c r="W46" s="21"/>
      <c r="X46" s="21"/>
      <c r="Y46" s="21"/>
    </row>
    <row r="47" spans="1:25" x14ac:dyDescent="0.25">
      <c r="A47" s="12" t="s">
        <v>68</v>
      </c>
      <c r="B47" s="13"/>
      <c r="C47" s="13"/>
      <c r="D47" s="12">
        <v>10.163211908985685</v>
      </c>
      <c r="E47" s="12">
        <v>8.963283693052448</v>
      </c>
      <c r="F47" s="12">
        <v>7.9050260175238352</v>
      </c>
      <c r="G47" s="12">
        <v>6.9717124301404274</v>
      </c>
      <c r="H47" s="12">
        <v>6.1485913013856806</v>
      </c>
      <c r="I47" s="12">
        <v>5.4226526653673472</v>
      </c>
      <c r="J47" s="12">
        <v>4.7824225888275729</v>
      </c>
      <c r="K47" s="12">
        <v>4.2177818181498505</v>
      </c>
      <c r="L47" s="12">
        <v>3.7198058379606014</v>
      </c>
      <c r="M47" s="9"/>
      <c r="N47" s="12" t="s">
        <v>68</v>
      </c>
      <c r="O47" s="13"/>
      <c r="P47" s="13"/>
      <c r="Q47" s="12">
        <v>10.171353178924333</v>
      </c>
      <c r="R47" s="12">
        <v>8.9369537097120197</v>
      </c>
      <c r="S47" s="12">
        <v>7.8523614512795792</v>
      </c>
      <c r="T47" s="12">
        <v>6.8993957409149909</v>
      </c>
      <c r="U47" s="12">
        <v>6.0711899442685784</v>
      </c>
      <c r="V47" s="12">
        <v>5.3628381109982239</v>
      </c>
      <c r="W47" s="12">
        <v>4.7390684886776722</v>
      </c>
      <c r="X47" s="12">
        <v>4.1863636359806469</v>
      </c>
      <c r="Y47" s="12">
        <v>3.6914564640347622</v>
      </c>
    </row>
    <row r="48" spans="1:25" x14ac:dyDescent="0.25">
      <c r="A48" s="12" t="s">
        <v>69</v>
      </c>
      <c r="B48" s="13"/>
      <c r="C48" s="13"/>
      <c r="D48" s="12">
        <v>1.4978270383483285</v>
      </c>
      <c r="E48" s="12">
        <v>1.3535162536026422</v>
      </c>
      <c r="F48" s="12">
        <v>1.2231093456469491</v>
      </c>
      <c r="G48" s="12">
        <v>1.1052667209773266</v>
      </c>
      <c r="H48" s="12">
        <v>1.001337285528495</v>
      </c>
      <c r="I48" s="12">
        <v>0.90967836683931147</v>
      </c>
      <c r="J48" s="12">
        <v>0.82884123596307735</v>
      </c>
      <c r="K48" s="12">
        <v>0.7575482093623549</v>
      </c>
      <c r="L48" s="12">
        <v>0.69467245428795465</v>
      </c>
      <c r="M48" s="9"/>
      <c r="N48" s="12" t="s">
        <v>69</v>
      </c>
      <c r="O48" s="13"/>
      <c r="P48" s="13"/>
      <c r="Q48" s="12">
        <v>1.4095672518184472</v>
      </c>
      <c r="R48" s="12">
        <v>1.2867854159063692</v>
      </c>
      <c r="S48" s="12">
        <v>1.1746986207669057</v>
      </c>
      <c r="T48" s="12">
        <v>1.0723752636407544</v>
      </c>
      <c r="U48" s="12">
        <v>0.98368564791259216</v>
      </c>
      <c r="V48" s="12">
        <v>0.89903851063820284</v>
      </c>
      <c r="W48" s="12">
        <v>0.82245993901106351</v>
      </c>
      <c r="X48" s="12">
        <v>0.75358126716927354</v>
      </c>
      <c r="Y48" s="12">
        <v>0.69118435514075616</v>
      </c>
    </row>
    <row r="49" spans="1:25" x14ac:dyDescent="0.25">
      <c r="A49" s="12" t="s">
        <v>70</v>
      </c>
      <c r="B49" s="13"/>
      <c r="C49" s="13"/>
      <c r="D49" s="12">
        <v>4.0073363598197727</v>
      </c>
      <c r="E49" s="12">
        <v>3.2609312567205775</v>
      </c>
      <c r="F49" s="12">
        <v>2.6535513134553765</v>
      </c>
      <c r="G49" s="12">
        <v>2.1593017511880999</v>
      </c>
      <c r="H49" s="12">
        <v>1.9076683275680368</v>
      </c>
      <c r="I49" s="12">
        <v>1.768362961081682</v>
      </c>
      <c r="J49" s="12">
        <v>1.5445864868139336</v>
      </c>
      <c r="K49" s="12">
        <v>1.4732934602132111</v>
      </c>
      <c r="L49" s="12">
        <v>1.4104177051388109</v>
      </c>
      <c r="M49" s="9"/>
      <c r="N49" s="12" t="s">
        <v>70</v>
      </c>
      <c r="O49" s="13"/>
      <c r="P49" s="13"/>
      <c r="Q49" s="12">
        <v>3.9102035348589319</v>
      </c>
      <c r="R49" s="12">
        <v>3.1916500337994052</v>
      </c>
      <c r="S49" s="12">
        <v>2.6051405885753329</v>
      </c>
      <c r="T49" s="12">
        <v>2.1264102938515279</v>
      </c>
      <c r="U49" s="12">
        <v>1.8900166899521338</v>
      </c>
      <c r="V49" s="12">
        <v>1.7577231048805735</v>
      </c>
      <c r="W49" s="12">
        <v>1.5382051898619198</v>
      </c>
      <c r="X49" s="12">
        <v>1.4693265180201298</v>
      </c>
      <c r="Y49" s="12">
        <v>1.4069296059916123</v>
      </c>
    </row>
    <row r="50" spans="1:25" x14ac:dyDescent="0.25">
      <c r="A50" s="23" t="s">
        <v>71</v>
      </c>
      <c r="B50" s="10"/>
      <c r="C50" s="10"/>
      <c r="D50" s="11"/>
      <c r="E50" s="11"/>
      <c r="F50" s="11"/>
      <c r="G50" s="11"/>
      <c r="H50" s="11"/>
      <c r="I50" s="11"/>
      <c r="J50" s="11"/>
      <c r="K50" s="11"/>
      <c r="L50" s="11"/>
      <c r="M50" s="15"/>
      <c r="N50" s="23" t="s">
        <v>71</v>
      </c>
      <c r="O50" s="10"/>
      <c r="P50" s="10"/>
      <c r="Q50" s="11"/>
      <c r="R50" s="11"/>
      <c r="S50" s="11"/>
      <c r="T50" s="11"/>
      <c r="U50" s="11"/>
      <c r="V50" s="11"/>
      <c r="W50" s="11"/>
      <c r="X50" s="11"/>
      <c r="Y50" s="11"/>
    </row>
    <row r="51" spans="1:25" x14ac:dyDescent="0.25">
      <c r="A51" s="12" t="s">
        <v>72</v>
      </c>
      <c r="B51" s="13"/>
      <c r="C51" s="13"/>
      <c r="D51" s="12"/>
      <c r="E51" s="12"/>
      <c r="F51" s="12">
        <v>19.829085478406785</v>
      </c>
      <c r="G51" s="12">
        <v>16.674206896551723</v>
      </c>
      <c r="H51" s="12">
        <v>14.021280806509127</v>
      </c>
      <c r="I51" s="12">
        <v>11.790444767459228</v>
      </c>
      <c r="J51" s="12">
        <v>9.9145427392033803</v>
      </c>
      <c r="K51" s="12">
        <v>8.3371034482758635</v>
      </c>
      <c r="L51" s="12">
        <v>7.0106404032545537</v>
      </c>
      <c r="M51" s="9"/>
      <c r="N51" s="12" t="s">
        <v>72</v>
      </c>
      <c r="O51" s="13"/>
      <c r="P51" s="13"/>
      <c r="Q51" s="12"/>
      <c r="R51" s="12"/>
      <c r="S51" s="12">
        <v>19.759491113539198</v>
      </c>
      <c r="T51" s="12">
        <v>16.560865427295052</v>
      </c>
      <c r="U51" s="12">
        <v>13.896496858672728</v>
      </c>
      <c r="V51" s="12">
        <v>11.695929024460554</v>
      </c>
      <c r="W51" s="12">
        <v>9.847004058852324</v>
      </c>
      <c r="X51" s="12">
        <v>8.2880420226623706</v>
      </c>
      <c r="Y51" s="12">
        <v>6.9659781861407364</v>
      </c>
    </row>
    <row r="52" spans="1:25" x14ac:dyDescent="0.25">
      <c r="A52" s="9"/>
      <c r="B52" s="9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x14ac:dyDescent="0.25">
      <c r="A53" s="15" t="s">
        <v>62</v>
      </c>
      <c r="B53" s="15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15"/>
      <c r="N53" s="15" t="s">
        <v>63</v>
      </c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6"/>
      <c r="B54" s="16"/>
      <c r="C54" s="16"/>
      <c r="D54" s="16">
        <v>1930</v>
      </c>
      <c r="E54" s="16">
        <v>1940</v>
      </c>
      <c r="F54" s="16">
        <v>1950</v>
      </c>
      <c r="G54" s="16">
        <v>1960</v>
      </c>
      <c r="H54" s="16">
        <v>1970</v>
      </c>
      <c r="I54" s="16">
        <v>1980</v>
      </c>
      <c r="J54" s="16">
        <v>1990</v>
      </c>
      <c r="K54" s="16">
        <v>2000</v>
      </c>
      <c r="L54" s="16">
        <v>2010</v>
      </c>
      <c r="M54" s="18"/>
      <c r="N54" s="24"/>
      <c r="O54" s="24"/>
      <c r="P54" s="24"/>
      <c r="Q54" s="24">
        <v>1930</v>
      </c>
      <c r="R54" s="24">
        <v>1940</v>
      </c>
      <c r="S54" s="24">
        <v>1950</v>
      </c>
      <c r="T54" s="24">
        <v>1960</v>
      </c>
      <c r="U54" s="24">
        <v>1970</v>
      </c>
      <c r="V54" s="24">
        <v>1980</v>
      </c>
      <c r="W54" s="24">
        <v>1990</v>
      </c>
      <c r="X54" s="24">
        <v>2000</v>
      </c>
      <c r="Y54" s="24">
        <v>2010</v>
      </c>
    </row>
    <row r="55" spans="1:25" x14ac:dyDescent="0.25">
      <c r="A55" s="23" t="s">
        <v>67</v>
      </c>
      <c r="B55" s="10"/>
      <c r="C55" s="10"/>
      <c r="D55" s="10"/>
      <c r="E55" s="10"/>
      <c r="F55" s="21"/>
      <c r="G55" s="21"/>
      <c r="H55" s="21"/>
      <c r="I55" s="21"/>
      <c r="J55" s="21"/>
      <c r="K55" s="21"/>
      <c r="L55" s="21"/>
      <c r="M55" s="15"/>
      <c r="N55" s="25" t="s">
        <v>67</v>
      </c>
      <c r="O55" s="26"/>
      <c r="P55" s="26"/>
      <c r="Q55" s="26"/>
      <c r="R55" s="26"/>
      <c r="S55" s="27"/>
      <c r="T55" s="27"/>
      <c r="U55" s="27"/>
      <c r="V55" s="27"/>
      <c r="W55" s="27"/>
      <c r="X55" s="27"/>
      <c r="Y55" s="27"/>
    </row>
    <row r="56" spans="1:25" x14ac:dyDescent="0.25">
      <c r="A56" s="12" t="s">
        <v>68</v>
      </c>
      <c r="B56" s="13"/>
      <c r="C56" s="13"/>
      <c r="D56" s="12">
        <v>3.6278171451237782</v>
      </c>
      <c r="E56" s="12">
        <v>3.1994958433873038</v>
      </c>
      <c r="F56" s="12">
        <v>2.8217446586612249</v>
      </c>
      <c r="G56" s="12">
        <v>2.4885929872793744</v>
      </c>
      <c r="H56" s="12">
        <v>2.1947751499508072</v>
      </c>
      <c r="I56" s="12">
        <v>1.9356471642668112</v>
      </c>
      <c r="J56" s="12">
        <v>1.7071133435323071</v>
      </c>
      <c r="K56" s="12">
        <v>1.505561561768368</v>
      </c>
      <c r="L56" s="12">
        <v>1.3278061617069836</v>
      </c>
      <c r="M56" s="9"/>
      <c r="N56" s="28" t="s">
        <v>68</v>
      </c>
      <c r="O56" s="29"/>
      <c r="P56" s="29"/>
      <c r="Q56" s="28">
        <v>2.2685818005490268</v>
      </c>
      <c r="R56" s="28">
        <v>2.0441089162868482</v>
      </c>
      <c r="S56" s="28">
        <v>1.9885936218059952</v>
      </c>
      <c r="T56" s="28">
        <v>1.9269552141638813</v>
      </c>
      <c r="U56" s="28">
        <v>1.8343867274055285</v>
      </c>
      <c r="V56" s="28">
        <v>1.6542468165586715</v>
      </c>
      <c r="W56" s="28">
        <v>1.4739281353379881</v>
      </c>
      <c r="X56" s="28">
        <v>1.3057532880474532</v>
      </c>
      <c r="Y56" s="28">
        <v>1.1525704220558275</v>
      </c>
    </row>
    <row r="57" spans="1:25" x14ac:dyDescent="0.25">
      <c r="A57" s="12" t="s">
        <v>69</v>
      </c>
      <c r="B57" s="13"/>
      <c r="C57" s="13"/>
      <c r="D57" s="12">
        <v>0.28331683960001852</v>
      </c>
      <c r="E57" s="12">
        <v>0.22501847516069939</v>
      </c>
      <c r="F57" s="12">
        <v>0.17586348342184177</v>
      </c>
      <c r="G57" s="12">
        <v>0.13456978107162776</v>
      </c>
      <c r="H57" s="12">
        <v>9.8151454639390456E-2</v>
      </c>
      <c r="I57" s="12">
        <v>6.6032888740974127E-2</v>
      </c>
      <c r="J57" s="12">
        <v>3.7706428509737711E-2</v>
      </c>
      <c r="K57" s="12">
        <v>1.2724355780539098E-2</v>
      </c>
      <c r="L57" s="12">
        <v>-9.3081873876593724E-3</v>
      </c>
      <c r="M57" s="9"/>
      <c r="N57" s="28" t="s">
        <v>69</v>
      </c>
      <c r="O57" s="29"/>
      <c r="P57" s="29"/>
      <c r="Q57" s="28">
        <v>0.17768569550165345</v>
      </c>
      <c r="R57" s="28">
        <v>0.14438111128628348</v>
      </c>
      <c r="S57" s="28">
        <v>0.12469494661868888</v>
      </c>
      <c r="T57" s="28">
        <v>0.10508738427747441</v>
      </c>
      <c r="U57" s="28">
        <v>8.3054198962240339E-2</v>
      </c>
      <c r="V57" s="28">
        <v>5.7538407108892034E-2</v>
      </c>
      <c r="W57" s="28">
        <v>3.3736238384127454E-2</v>
      </c>
      <c r="X57" s="28">
        <v>1.2285684638829153E-2</v>
      </c>
      <c r="Y57" s="28">
        <v>-6.7640000637971568E-3</v>
      </c>
    </row>
    <row r="58" spans="1:25" x14ac:dyDescent="0.25">
      <c r="A58" s="12" t="s">
        <v>70</v>
      </c>
      <c r="B58" s="13"/>
      <c r="C58" s="13"/>
      <c r="D58" s="12">
        <v>0.95705744754861222</v>
      </c>
      <c r="E58" s="12">
        <v>1.0298339243113963</v>
      </c>
      <c r="F58" s="12">
        <v>1.1077517848552878</v>
      </c>
      <c r="G58" s="12">
        <v>1.2208129808742085</v>
      </c>
      <c r="H58" s="12">
        <v>1.2311658975093303</v>
      </c>
      <c r="I58" s="12">
        <v>0.71511465519435591</v>
      </c>
      <c r="J58" s="12">
        <v>0.62113319847329707</v>
      </c>
      <c r="K58" s="12">
        <v>0.52886262900818348</v>
      </c>
      <c r="L58" s="12">
        <v>0.30496459563223977</v>
      </c>
      <c r="M58" s="9"/>
      <c r="N58" s="28" t="s">
        <v>70</v>
      </c>
      <c r="O58" s="29"/>
      <c r="P58" s="29"/>
      <c r="Q58" s="28">
        <v>0.59707024459883828</v>
      </c>
      <c r="R58" s="28">
        <v>0.65579411888652683</v>
      </c>
      <c r="S58" s="28">
        <v>0.77752414158858774</v>
      </c>
      <c r="T58" s="28">
        <v>0.94080265275493846</v>
      </c>
      <c r="U58" s="28">
        <v>1.0235480694286114</v>
      </c>
      <c r="V58" s="28">
        <v>0.60821842763891321</v>
      </c>
      <c r="W58" s="28">
        <v>0.53357766033924603</v>
      </c>
      <c r="X58" s="28">
        <v>0.45626910588383918</v>
      </c>
      <c r="Y58" s="28">
        <v>0.2636840044838949</v>
      </c>
    </row>
    <row r="59" spans="1:25" x14ac:dyDescent="0.25">
      <c r="A59" s="23" t="s">
        <v>71</v>
      </c>
      <c r="B59" s="10"/>
      <c r="C59" s="10"/>
      <c r="D59" s="11"/>
      <c r="E59" s="11"/>
      <c r="F59" s="11"/>
      <c r="G59" s="11"/>
      <c r="H59" s="11"/>
      <c r="I59" s="11"/>
      <c r="J59" s="11"/>
      <c r="K59" s="11"/>
      <c r="L59" s="11"/>
      <c r="M59" s="15"/>
      <c r="N59" s="25" t="s">
        <v>71</v>
      </c>
      <c r="O59" s="26"/>
      <c r="P59" s="26"/>
      <c r="Q59" s="30"/>
      <c r="R59" s="30"/>
      <c r="S59" s="30"/>
      <c r="T59" s="30"/>
      <c r="U59" s="30"/>
      <c r="V59" s="30"/>
      <c r="W59" s="30"/>
      <c r="X59" s="30"/>
      <c r="Y59" s="30"/>
    </row>
    <row r="60" spans="1:25" x14ac:dyDescent="0.25">
      <c r="A60" s="12" t="s">
        <v>72</v>
      </c>
      <c r="B60" s="13"/>
      <c r="C60" s="13"/>
      <c r="D60" s="12"/>
      <c r="E60" s="12"/>
      <c r="F60" s="12">
        <v>6.180010403851341</v>
      </c>
      <c r="G60" s="12">
        <v>4.3292292333235913</v>
      </c>
      <c r="H60" s="12">
        <v>3.8969984467592003</v>
      </c>
      <c r="I60" s="12">
        <v>3.8196042525830478</v>
      </c>
      <c r="J60" s="12">
        <v>3.621332325226323</v>
      </c>
      <c r="K60" s="12">
        <v>3.4821078550725932</v>
      </c>
      <c r="L60" s="12">
        <v>3.2595541970568842</v>
      </c>
      <c r="M60" s="9"/>
      <c r="N60" s="28" t="s">
        <v>72</v>
      </c>
      <c r="O60" s="29"/>
      <c r="P60" s="29"/>
      <c r="Q60" s="28"/>
      <c r="R60" s="28"/>
      <c r="S60" s="28">
        <v>5.2604717217863612</v>
      </c>
      <c r="T60" s="28">
        <v>3.6049227849719512</v>
      </c>
      <c r="U60" s="28">
        <v>3.3198225195966384</v>
      </c>
      <c r="V60" s="28">
        <v>3.3272536992682786</v>
      </c>
      <c r="W60" s="28">
        <v>3.2006811712629348</v>
      </c>
      <c r="X60" s="28">
        <v>3.0888523266997963</v>
      </c>
      <c r="Y60" s="28">
        <v>2.8702663043405772</v>
      </c>
    </row>
    <row r="61" spans="1:25" x14ac:dyDescent="0.25">
      <c r="A61" s="9"/>
      <c r="B61" s="9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9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</row>
    <row r="62" spans="1:25" x14ac:dyDescent="0.25">
      <c r="A62" s="15" t="s">
        <v>64</v>
      </c>
      <c r="B62" s="15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15"/>
      <c r="N62" s="32" t="s">
        <v>65</v>
      </c>
      <c r="O62" s="32"/>
      <c r="P62" s="33"/>
      <c r="Q62" s="33"/>
      <c r="R62" s="33"/>
      <c r="S62" s="33"/>
      <c r="T62" s="33"/>
      <c r="U62" s="33"/>
      <c r="V62" s="33"/>
      <c r="W62" s="33"/>
      <c r="X62" s="33"/>
      <c r="Y62" s="33"/>
    </row>
    <row r="63" spans="1:25" x14ac:dyDescent="0.25">
      <c r="A63" s="16"/>
      <c r="B63" s="16"/>
      <c r="C63" s="16"/>
      <c r="D63" s="16">
        <v>1930</v>
      </c>
      <c r="E63" s="16">
        <v>1940</v>
      </c>
      <c r="F63" s="16">
        <v>1950</v>
      </c>
      <c r="G63" s="16">
        <v>1960</v>
      </c>
      <c r="H63" s="16">
        <v>1970</v>
      </c>
      <c r="I63" s="16">
        <v>1980</v>
      </c>
      <c r="J63" s="16">
        <v>1990</v>
      </c>
      <c r="K63" s="16">
        <v>2000</v>
      </c>
      <c r="L63" s="16">
        <v>2010</v>
      </c>
      <c r="M63" s="18"/>
      <c r="N63" s="24"/>
      <c r="O63" s="24"/>
      <c r="P63" s="24"/>
      <c r="Q63" s="24">
        <v>1930</v>
      </c>
      <c r="R63" s="24">
        <v>1940</v>
      </c>
      <c r="S63" s="24">
        <v>1950</v>
      </c>
      <c r="T63" s="24">
        <v>1960</v>
      </c>
      <c r="U63" s="24">
        <v>1970</v>
      </c>
      <c r="V63" s="24">
        <v>1980</v>
      </c>
      <c r="W63" s="24">
        <v>1990</v>
      </c>
      <c r="X63" s="24">
        <v>2000</v>
      </c>
      <c r="Y63" s="24">
        <v>2010</v>
      </c>
    </row>
    <row r="64" spans="1:25" x14ac:dyDescent="0.25">
      <c r="A64" s="34" t="s">
        <v>73</v>
      </c>
      <c r="B64" s="10"/>
      <c r="C64" s="10"/>
      <c r="D64" s="21"/>
      <c r="E64" s="21"/>
      <c r="F64" s="21"/>
      <c r="G64" s="21"/>
      <c r="H64" s="21"/>
      <c r="I64" s="21"/>
      <c r="J64" s="21"/>
      <c r="K64" s="21"/>
      <c r="L64" s="21"/>
      <c r="M64" s="15"/>
      <c r="N64" s="35" t="s">
        <v>73</v>
      </c>
      <c r="O64" s="26"/>
      <c r="P64" s="26"/>
      <c r="Q64" s="27"/>
      <c r="R64" s="27"/>
      <c r="S64" s="27"/>
      <c r="T64" s="27"/>
      <c r="U64" s="27"/>
      <c r="V64" s="27"/>
      <c r="W64" s="27"/>
      <c r="X64" s="27"/>
      <c r="Y64" s="27"/>
    </row>
    <row r="65" spans="1:25" x14ac:dyDescent="0.25">
      <c r="A65" s="12" t="s">
        <v>74</v>
      </c>
      <c r="B65" s="13"/>
      <c r="C65" s="13"/>
      <c r="D65" s="12"/>
      <c r="E65" s="12"/>
      <c r="F65" s="12">
        <v>264.74778366567062</v>
      </c>
      <c r="G65" s="12">
        <v>205.83036045778908</v>
      </c>
      <c r="H65" s="12">
        <v>160.02452107279694</v>
      </c>
      <c r="I65" s="12">
        <v>124.41239128971736</v>
      </c>
      <c r="J65" s="12">
        <v>96.725445592081641</v>
      </c>
      <c r="K65" s="12">
        <v>75.2</v>
      </c>
      <c r="L65" s="12">
        <v>58.464863773788046</v>
      </c>
      <c r="M65" s="9"/>
      <c r="N65" s="28" t="s">
        <v>75</v>
      </c>
      <c r="O65" s="29"/>
      <c r="P65" s="29"/>
      <c r="Q65" s="28"/>
      <c r="R65" s="28"/>
      <c r="S65" s="28">
        <v>261.95035702889732</v>
      </c>
      <c r="T65" s="28">
        <v>203.65547791475561</v>
      </c>
      <c r="U65" s="28">
        <v>158.33364059936019</v>
      </c>
      <c r="V65" s="28">
        <v>123.09780224002006</v>
      </c>
      <c r="W65" s="28">
        <v>95.703407431056817</v>
      </c>
      <c r="X65" s="28">
        <v>74.405407954043497</v>
      </c>
      <c r="Y65" s="28">
        <v>57.847101596626047</v>
      </c>
    </row>
    <row r="66" spans="1:25" x14ac:dyDescent="0.25">
      <c r="A66" s="12" t="s">
        <v>76</v>
      </c>
      <c r="B66" s="13"/>
      <c r="C66" s="13"/>
      <c r="D66" s="12"/>
      <c r="E66" s="12">
        <v>192.16534364014811</v>
      </c>
      <c r="F66" s="12">
        <v>164.2389621546215</v>
      </c>
      <c r="G66" s="12">
        <v>140.37097521673812</v>
      </c>
      <c r="H66" s="12">
        <v>119.9715976331361</v>
      </c>
      <c r="I66" s="12">
        <v>102.53675459918598</v>
      </c>
      <c r="J66" s="12">
        <v>87.635625857747087</v>
      </c>
      <c r="K66" s="12">
        <v>74.900000000000006</v>
      </c>
      <c r="L66" s="12">
        <v>64.015175849903159</v>
      </c>
      <c r="M66" s="9"/>
      <c r="N66" s="28" t="s">
        <v>76</v>
      </c>
      <c r="O66" s="29"/>
      <c r="P66" s="29"/>
      <c r="Q66" s="28"/>
      <c r="R66" s="28">
        <v>190.13485090657153</v>
      </c>
      <c r="S66" s="28">
        <v>162.50355028009739</v>
      </c>
      <c r="T66" s="28">
        <v>138.88776164771716</v>
      </c>
      <c r="U66" s="28">
        <v>118.70393171265759</v>
      </c>
      <c r="V66" s="28">
        <v>101.45331191803297</v>
      </c>
      <c r="W66" s="28">
        <v>86.709634218797817</v>
      </c>
      <c r="X66" s="28">
        <v>74.108577869120467</v>
      </c>
      <c r="Y66" s="28">
        <v>63.338766946301568</v>
      </c>
    </row>
    <row r="67" spans="1:25" x14ac:dyDescent="0.25">
      <c r="A67" s="12" t="s">
        <v>77</v>
      </c>
      <c r="B67" s="13"/>
      <c r="C67" s="13"/>
      <c r="D67" s="12"/>
      <c r="E67" s="12"/>
      <c r="F67" s="12"/>
      <c r="G67" s="12"/>
      <c r="H67" s="12"/>
      <c r="I67" s="12"/>
      <c r="J67" s="12">
        <v>102.84608161409838</v>
      </c>
      <c r="K67" s="12">
        <v>87.9</v>
      </c>
      <c r="L67" s="12">
        <v>75.125954034799577</v>
      </c>
      <c r="M67" s="9"/>
      <c r="N67" s="28" t="s">
        <v>77</v>
      </c>
      <c r="O67" s="29"/>
      <c r="P67" s="29"/>
      <c r="Q67" s="28"/>
      <c r="R67" s="28"/>
      <c r="S67" s="28"/>
      <c r="T67" s="28"/>
      <c r="U67" s="28"/>
      <c r="V67" s="28"/>
      <c r="W67" s="28">
        <v>101.75937046505111</v>
      </c>
      <c r="X67" s="28">
        <v>86.971214882452443</v>
      </c>
      <c r="Y67" s="28">
        <v>74.332144386914663</v>
      </c>
    </row>
    <row r="68" spans="1:25" x14ac:dyDescent="0.25">
      <c r="A68" s="13" t="s">
        <v>78</v>
      </c>
      <c r="B68" s="13"/>
      <c r="C68" s="13"/>
      <c r="D68" s="13"/>
      <c r="E68" s="13"/>
      <c r="F68" s="12">
        <v>314.55992298691041</v>
      </c>
      <c r="G68" s="12">
        <v>260.51919599988895</v>
      </c>
      <c r="H68" s="12">
        <v>215.76255118568551</v>
      </c>
      <c r="I68" s="12">
        <v>178.69500293627266</v>
      </c>
      <c r="J68" s="12">
        <v>147.99558078507269</v>
      </c>
      <c r="K68" s="12">
        <v>122.57025418736558</v>
      </c>
      <c r="L68" s="12">
        <v>101.51294472348678</v>
      </c>
      <c r="M68" s="9"/>
      <c r="N68" s="29" t="s">
        <v>78</v>
      </c>
      <c r="O68" s="29"/>
      <c r="P68" s="29"/>
      <c r="Q68" s="29"/>
      <c r="R68" s="29"/>
      <c r="S68" s="28">
        <v>311.23616217863798</v>
      </c>
      <c r="T68" s="28">
        <v>257.76645024243555</v>
      </c>
      <c r="U68" s="28">
        <v>213.48272130553354</v>
      </c>
      <c r="V68" s="28">
        <v>176.80684298965915</v>
      </c>
      <c r="W68" s="28">
        <v>146.43180270889542</v>
      </c>
      <c r="X68" s="28">
        <v>121.27512986491681</v>
      </c>
      <c r="Y68" s="28">
        <v>100.44032001020348</v>
      </c>
    </row>
    <row r="69" spans="1:25" x14ac:dyDescent="0.25">
      <c r="A69" s="23" t="s">
        <v>67</v>
      </c>
      <c r="B69" s="10"/>
      <c r="C69" s="10"/>
      <c r="D69" s="10"/>
      <c r="E69" s="10"/>
      <c r="F69" s="21"/>
      <c r="G69" s="21"/>
      <c r="H69" s="21"/>
      <c r="I69" s="21"/>
      <c r="J69" s="21"/>
      <c r="K69" s="21"/>
      <c r="L69" s="21"/>
      <c r="M69" s="15"/>
      <c r="N69" s="25" t="s">
        <v>67</v>
      </c>
      <c r="O69" s="26"/>
      <c r="P69" s="26"/>
      <c r="Q69" s="26"/>
      <c r="R69" s="26"/>
      <c r="S69" s="27"/>
      <c r="T69" s="27"/>
      <c r="U69" s="27"/>
      <c r="V69" s="27"/>
      <c r="W69" s="27"/>
      <c r="X69" s="27"/>
      <c r="Y69" s="27"/>
    </row>
    <row r="70" spans="1:25" x14ac:dyDescent="0.25">
      <c r="A70" s="12" t="s">
        <v>68</v>
      </c>
      <c r="B70" s="13"/>
      <c r="C70" s="13"/>
      <c r="D70" s="12">
        <v>13.791029054109464</v>
      </c>
      <c r="E70" s="12">
        <v>12.162779536439752</v>
      </c>
      <c r="F70" s="12">
        <v>10.72677067618506</v>
      </c>
      <c r="G70" s="12">
        <v>9.4603054174198018</v>
      </c>
      <c r="H70" s="12">
        <v>8.3433664513364878</v>
      </c>
      <c r="I70" s="12">
        <v>7.3582998296341584</v>
      </c>
      <c r="J70" s="12">
        <v>6.48953593235988</v>
      </c>
      <c r="K70" s="12">
        <v>5.7233433799182185</v>
      </c>
      <c r="L70" s="12">
        <v>5.047611999667585</v>
      </c>
      <c r="M70" s="9"/>
      <c r="N70" s="28" t="s">
        <v>68</v>
      </c>
      <c r="O70" s="29"/>
      <c r="P70" s="29"/>
      <c r="Q70" s="28">
        <v>12.43993497947336</v>
      </c>
      <c r="R70" s="28">
        <v>10.981062625998868</v>
      </c>
      <c r="S70" s="28">
        <v>9.8409550730855742</v>
      </c>
      <c r="T70" s="28">
        <v>8.8263509550788726</v>
      </c>
      <c r="U70" s="28">
        <v>7.9055766716741065</v>
      </c>
      <c r="V70" s="28">
        <v>7.0170849275568958</v>
      </c>
      <c r="W70" s="28">
        <v>6.21299662401566</v>
      </c>
      <c r="X70" s="28">
        <v>5.4921169240280996</v>
      </c>
      <c r="Y70" s="28">
        <v>4.8440268860905897</v>
      </c>
    </row>
    <row r="71" spans="1:25" x14ac:dyDescent="0.25">
      <c r="A71" s="12" t="s">
        <v>69</v>
      </c>
      <c r="B71" s="13"/>
      <c r="C71" s="13"/>
      <c r="D71" s="12">
        <v>1.7811438779483471</v>
      </c>
      <c r="E71" s="12">
        <v>1.5785347287633416</v>
      </c>
      <c r="F71" s="12">
        <v>1.3989728290687908</v>
      </c>
      <c r="G71" s="12">
        <v>1.2398365020489543</v>
      </c>
      <c r="H71" s="12">
        <v>1.0994887401678854</v>
      </c>
      <c r="I71" s="12">
        <v>0.9757112555802856</v>
      </c>
      <c r="J71" s="12">
        <v>0.86654766447281506</v>
      </c>
      <c r="K71" s="12">
        <v>0.77027256514289399</v>
      </c>
      <c r="L71" s="12">
        <v>0.68536426690029528</v>
      </c>
      <c r="M71" s="9"/>
      <c r="N71" s="28" t="s">
        <v>69</v>
      </c>
      <c r="O71" s="29"/>
      <c r="P71" s="29"/>
      <c r="Q71" s="28">
        <v>1.5872529473201007</v>
      </c>
      <c r="R71" s="28">
        <v>1.4311665271926526</v>
      </c>
      <c r="S71" s="28">
        <v>1.2993935673855945</v>
      </c>
      <c r="T71" s="28">
        <v>1.1774626479182289</v>
      </c>
      <c r="U71" s="28">
        <v>1.0667398468748326</v>
      </c>
      <c r="V71" s="28">
        <v>0.95657691774709486</v>
      </c>
      <c r="W71" s="28">
        <v>0.85619617739519094</v>
      </c>
      <c r="X71" s="28">
        <v>0.76586695180810271</v>
      </c>
      <c r="Y71" s="28">
        <v>0.68442035507695898</v>
      </c>
    </row>
    <row r="72" spans="1:25" x14ac:dyDescent="0.25">
      <c r="A72" s="12" t="s">
        <v>70</v>
      </c>
      <c r="B72" s="13"/>
      <c r="C72" s="13"/>
      <c r="D72" s="12">
        <v>4.9643938073683849</v>
      </c>
      <c r="E72" s="12">
        <v>4.2907651810319738</v>
      </c>
      <c r="F72" s="12">
        <v>3.7613030983106643</v>
      </c>
      <c r="G72" s="12">
        <v>3.3801147320623084</v>
      </c>
      <c r="H72" s="12">
        <v>3.1388342250773671</v>
      </c>
      <c r="I72" s="12">
        <v>2.4834776162760379</v>
      </c>
      <c r="J72" s="12">
        <v>2.1657196852872307</v>
      </c>
      <c r="K72" s="12">
        <v>2.0021560892213945</v>
      </c>
      <c r="L72" s="12">
        <v>1.7153823007710507</v>
      </c>
      <c r="M72" s="9"/>
      <c r="N72" s="28" t="s">
        <v>70</v>
      </c>
      <c r="O72" s="29"/>
      <c r="P72" s="29"/>
      <c r="Q72" s="28">
        <v>4.50727377945777</v>
      </c>
      <c r="R72" s="28">
        <v>3.8474441526859318</v>
      </c>
      <c r="S72" s="28">
        <v>3.3826647301639206</v>
      </c>
      <c r="T72" s="28">
        <v>3.0672129466064666</v>
      </c>
      <c r="U72" s="28">
        <v>2.913564759380745</v>
      </c>
      <c r="V72" s="28">
        <v>2.3659415325194866</v>
      </c>
      <c r="W72" s="28">
        <v>2.0717828502011657</v>
      </c>
      <c r="X72" s="28">
        <v>1.9255956239039689</v>
      </c>
      <c r="Y72" s="28">
        <v>1.6706136104755072</v>
      </c>
    </row>
    <row r="73" spans="1:25" x14ac:dyDescent="0.25">
      <c r="A73" s="23" t="s">
        <v>71</v>
      </c>
      <c r="B73" s="10"/>
      <c r="C73" s="10"/>
      <c r="D73" s="11"/>
      <c r="E73" s="11"/>
      <c r="F73" s="11"/>
      <c r="G73" s="11"/>
      <c r="H73" s="11"/>
      <c r="I73" s="11"/>
      <c r="J73" s="11"/>
      <c r="K73" s="11"/>
      <c r="L73" s="11"/>
      <c r="M73" s="15"/>
      <c r="N73" s="25" t="s">
        <v>71</v>
      </c>
      <c r="O73" s="26"/>
      <c r="P73" s="26"/>
      <c r="Q73" s="30"/>
      <c r="R73" s="30"/>
      <c r="S73" s="30"/>
      <c r="T73" s="30"/>
      <c r="U73" s="30"/>
      <c r="V73" s="30"/>
      <c r="W73" s="30"/>
      <c r="X73" s="30"/>
      <c r="Y73" s="30"/>
    </row>
    <row r="74" spans="1:25" x14ac:dyDescent="0.25">
      <c r="A74" s="12" t="s">
        <v>72</v>
      </c>
      <c r="B74" s="13"/>
      <c r="C74" s="13"/>
      <c r="D74" s="12"/>
      <c r="E74" s="12"/>
      <c r="F74" s="12">
        <v>26.009095882258126</v>
      </c>
      <c r="G74" s="12">
        <v>21.003436129875315</v>
      </c>
      <c r="H74" s="12">
        <v>17.918279253268327</v>
      </c>
      <c r="I74" s="12">
        <v>15.610049020042275</v>
      </c>
      <c r="J74" s="12">
        <v>13.535875064429703</v>
      </c>
      <c r="K74" s="12">
        <v>11.819211303348457</v>
      </c>
      <c r="L74" s="12">
        <v>10.270194600311438</v>
      </c>
      <c r="M74" s="9"/>
      <c r="N74" s="28" t="s">
        <v>72</v>
      </c>
      <c r="O74" s="29"/>
      <c r="P74" s="29"/>
      <c r="Q74" s="28"/>
      <c r="R74" s="28"/>
      <c r="S74" s="28">
        <v>25.019962835325558</v>
      </c>
      <c r="T74" s="28">
        <v>20.165788212267003</v>
      </c>
      <c r="U74" s="28">
        <v>17.216319378269368</v>
      </c>
      <c r="V74" s="28">
        <v>15.023182723728834</v>
      </c>
      <c r="W74" s="28">
        <v>13.04768523011526</v>
      </c>
      <c r="X74" s="28">
        <v>11.376894349362168</v>
      </c>
      <c r="Y74" s="28">
        <v>9.8362444904813131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4"/>
  <sheetViews>
    <sheetView workbookViewId="0">
      <selection activeCell="D23" sqref="D23"/>
    </sheetView>
  </sheetViews>
  <sheetFormatPr defaultColWidth="8.7109375" defaultRowHeight="15" x14ac:dyDescent="0.25"/>
  <sheetData>
    <row r="1" spans="1:1" x14ac:dyDescent="0.25">
      <c r="A1" t="s">
        <v>172</v>
      </c>
    </row>
    <row r="2" spans="1:1" x14ac:dyDescent="0.25">
      <c r="A2" s="1" t="s">
        <v>173</v>
      </c>
    </row>
    <row r="4" spans="1:1" x14ac:dyDescent="0.25">
      <c r="A4" s="57" t="s">
        <v>174</v>
      </c>
    </row>
  </sheetData>
  <hyperlinks>
    <hyperlink ref="A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26"/>
  <sheetViews>
    <sheetView topLeftCell="A28" workbookViewId="0">
      <selection activeCell="A27" sqref="A27"/>
    </sheetView>
  </sheetViews>
  <sheetFormatPr defaultColWidth="8.7109375" defaultRowHeight="15" x14ac:dyDescent="0.25"/>
  <sheetData>
    <row r="1" spans="1:12" x14ac:dyDescent="0.25">
      <c r="A1" s="1" t="s">
        <v>7</v>
      </c>
      <c r="L1" t="s">
        <v>8</v>
      </c>
    </row>
    <row r="26" spans="1:1" x14ac:dyDescent="0.25">
      <c r="A26" s="1" t="s">
        <v>9</v>
      </c>
    </row>
  </sheetData>
  <hyperlinks>
    <hyperlink ref="A1" r:id="rId1" xr:uid="{00000000-0004-0000-1300-000000000000}"/>
    <hyperlink ref="A26" r:id="rId2" location="Internet_Manual/index_plant.htm" xr:uid="{00000000-0004-0000-1300-000001000000}"/>
  </hyperlinks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37"/>
  <sheetViews>
    <sheetView workbookViewId="0">
      <selection activeCell="D24" sqref="D24"/>
    </sheetView>
  </sheetViews>
  <sheetFormatPr defaultColWidth="8.7109375" defaultRowHeight="15" x14ac:dyDescent="0.25"/>
  <cols>
    <col min="3" max="4" width="33" bestFit="1" customWidth="1"/>
  </cols>
  <sheetData>
    <row r="1" spans="1:4" x14ac:dyDescent="0.25">
      <c r="A1" t="s">
        <v>2</v>
      </c>
    </row>
    <row r="2" spans="1:4" x14ac:dyDescent="0.25">
      <c r="A2" s="1" t="s">
        <v>3</v>
      </c>
    </row>
    <row r="16" spans="1:4" s="2" customFormat="1" x14ac:dyDescent="0.25">
      <c r="A16" s="4" t="s">
        <v>79</v>
      </c>
      <c r="B16" s="4" t="s">
        <v>10</v>
      </c>
      <c r="C16" s="4" t="s">
        <v>170</v>
      </c>
      <c r="D16" s="4" t="s">
        <v>171</v>
      </c>
    </row>
    <row r="17" spans="1:4" x14ac:dyDescent="0.25">
      <c r="A17" s="3">
        <v>1955</v>
      </c>
      <c r="B17" s="3" t="s">
        <v>91</v>
      </c>
      <c r="C17" s="3">
        <f>(1300+1600)/2</f>
        <v>1450</v>
      </c>
      <c r="D17" s="3">
        <f>C17*0.0000042*1000</f>
        <v>6.089999999999999</v>
      </c>
    </row>
    <row r="18" spans="1:4" x14ac:dyDescent="0.25">
      <c r="A18" s="3">
        <v>1975</v>
      </c>
      <c r="B18" s="3" t="s">
        <v>91</v>
      </c>
      <c r="C18" s="3">
        <f>(900+1000)/2</f>
        <v>950</v>
      </c>
      <c r="D18" s="3">
        <f t="shared" ref="D18:D21" si="0">C18*0.0000042*1000</f>
        <v>3.9899999999999998</v>
      </c>
    </row>
    <row r="19" spans="1:4" x14ac:dyDescent="0.25">
      <c r="A19" s="3">
        <v>1985</v>
      </c>
      <c r="B19" s="3" t="s">
        <v>91</v>
      </c>
      <c r="C19" s="3">
        <f>(800+900)/2</f>
        <v>850</v>
      </c>
      <c r="D19" s="3">
        <f t="shared" si="0"/>
        <v>3.57</v>
      </c>
    </row>
    <row r="20" spans="1:4" x14ac:dyDescent="0.25">
      <c r="A20" s="3">
        <v>1995</v>
      </c>
      <c r="B20" s="3" t="s">
        <v>91</v>
      </c>
      <c r="C20" s="3">
        <f>(650+750)/2</f>
        <v>700</v>
      </c>
      <c r="D20" s="3">
        <f t="shared" si="0"/>
        <v>2.94</v>
      </c>
    </row>
    <row r="21" spans="1:4" x14ac:dyDescent="0.25">
      <c r="A21" s="3">
        <v>2005</v>
      </c>
      <c r="B21" s="3" t="s">
        <v>91</v>
      </c>
      <c r="C21" s="3">
        <f>(650+750)/2</f>
        <v>700</v>
      </c>
      <c r="D21" s="3">
        <f t="shared" si="0"/>
        <v>2.94</v>
      </c>
    </row>
    <row r="22" spans="1:4" x14ac:dyDescent="0.25">
      <c r="A22" s="3"/>
      <c r="B22" s="3"/>
      <c r="C22" s="3"/>
      <c r="D22" s="3"/>
    </row>
    <row r="23" spans="1:4" x14ac:dyDescent="0.25">
      <c r="A23" s="3"/>
      <c r="B23" s="3"/>
      <c r="C23" s="3"/>
      <c r="D23" s="3"/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/>
      <c r="B26" s="3"/>
      <c r="C26" s="3"/>
      <c r="D26" s="3"/>
    </row>
    <row r="27" spans="1:4" x14ac:dyDescent="0.25">
      <c r="A27" s="3"/>
      <c r="B27" s="3"/>
      <c r="C27" s="3"/>
      <c r="D27" s="3"/>
    </row>
    <row r="28" spans="1:4" x14ac:dyDescent="0.25">
      <c r="A28" s="3"/>
      <c r="B28" s="3"/>
      <c r="C28" s="3"/>
      <c r="D28" s="3"/>
    </row>
    <row r="29" spans="1:4" x14ac:dyDescent="0.25">
      <c r="A29" s="3"/>
      <c r="B29" s="3"/>
      <c r="C29" s="3"/>
      <c r="D29" s="3"/>
    </row>
    <row r="30" spans="1:4" x14ac:dyDescent="0.25">
      <c r="A30" s="3"/>
      <c r="B30" s="3"/>
      <c r="C30" s="3"/>
      <c r="D30" s="3"/>
    </row>
    <row r="31" spans="1:4" x14ac:dyDescent="0.25">
      <c r="A31" s="3"/>
      <c r="B31" s="3"/>
      <c r="C31" s="3"/>
      <c r="D31" s="3"/>
    </row>
    <row r="32" spans="1:4" x14ac:dyDescent="0.25">
      <c r="A32" s="3"/>
      <c r="B32" s="3"/>
      <c r="C32" s="3"/>
      <c r="D32" s="3"/>
    </row>
    <row r="33" spans="1:4" x14ac:dyDescent="0.25">
      <c r="A33" s="3"/>
      <c r="B33" s="3"/>
      <c r="C33" s="3"/>
      <c r="D33" s="3"/>
    </row>
    <row r="34" spans="1:4" x14ac:dyDescent="0.25">
      <c r="A34" s="3"/>
      <c r="B34" s="3"/>
      <c r="C34" s="3"/>
      <c r="D34" s="3"/>
    </row>
    <row r="35" spans="1:4" x14ac:dyDescent="0.25">
      <c r="A35" s="3"/>
      <c r="B35" s="3"/>
      <c r="C35" s="3"/>
      <c r="D35" s="3"/>
    </row>
    <row r="36" spans="1:4" x14ac:dyDescent="0.25">
      <c r="A36" s="3"/>
      <c r="B36" s="3"/>
      <c r="C36" s="3"/>
      <c r="D36" s="3"/>
    </row>
    <row r="37" spans="1:4" x14ac:dyDescent="0.25">
      <c r="A37" s="3"/>
      <c r="B37" s="3"/>
      <c r="C37" s="3"/>
      <c r="D37" s="3"/>
    </row>
  </sheetData>
  <hyperlinks>
    <hyperlink ref="A2" r:id="rId1" location="bib7" xr:uid="{00000000-0004-0000-1500-000000000000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33"/>
  <sheetViews>
    <sheetView workbookViewId="0">
      <selection activeCell="B9" sqref="B9"/>
    </sheetView>
  </sheetViews>
  <sheetFormatPr defaultColWidth="8.7109375" defaultRowHeight="15" x14ac:dyDescent="0.25"/>
  <cols>
    <col min="1" max="1" width="32.7109375" style="3" bestFit="1" customWidth="1"/>
    <col min="2" max="2" width="36.42578125" style="3" bestFit="1" customWidth="1"/>
  </cols>
  <sheetData>
    <row r="1" spans="1:16" ht="15.75" x14ac:dyDescent="0.25">
      <c r="A1" s="4" t="s">
        <v>48</v>
      </c>
      <c r="B1" s="4" t="s">
        <v>49</v>
      </c>
      <c r="D1" s="7" t="s">
        <v>47</v>
      </c>
      <c r="P1" t="s">
        <v>86</v>
      </c>
    </row>
    <row r="2" spans="1:16" x14ac:dyDescent="0.25">
      <c r="A2" s="3">
        <v>1100</v>
      </c>
      <c r="B2" s="3">
        <f>A2*1000/1000000</f>
        <v>1.1000000000000001</v>
      </c>
    </row>
    <row r="31" spans="4:4" x14ac:dyDescent="0.25">
      <c r="D31" t="s">
        <v>85</v>
      </c>
    </row>
    <row r="33" spans="4:4" x14ac:dyDescent="0.25">
      <c r="D33" s="8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Z23"/>
  <sheetViews>
    <sheetView zoomScale="80" zoomScaleNormal="80" workbookViewId="0">
      <selection activeCell="A6" sqref="A6"/>
    </sheetView>
  </sheetViews>
  <sheetFormatPr defaultColWidth="8.7109375" defaultRowHeight="15" x14ac:dyDescent="0.25"/>
  <cols>
    <col min="1" max="1" width="8.7109375" style="3"/>
    <col min="2" max="2" width="11.7109375" style="3" bestFit="1" customWidth="1"/>
    <col min="3" max="3" width="10.140625" style="3" bestFit="1" customWidth="1"/>
    <col min="4" max="4" width="8.140625" style="3" bestFit="1" customWidth="1"/>
    <col min="5" max="5" width="13.42578125" style="3" bestFit="1" customWidth="1"/>
    <col min="6" max="6" width="12.42578125" style="3" customWidth="1"/>
    <col min="7" max="7" width="11.42578125" style="3" customWidth="1"/>
    <col min="8" max="21" width="9" style="3" customWidth="1"/>
    <col min="22" max="78" width="8.7109375" style="3"/>
  </cols>
  <sheetData>
    <row r="1" spans="1:78" s="59" customFormat="1" ht="15.75" x14ac:dyDescent="0.25">
      <c r="A1" s="64" t="s">
        <v>127</v>
      </c>
      <c r="B1" s="61"/>
      <c r="C1" s="61"/>
      <c r="D1" s="61"/>
      <c r="E1" s="62"/>
      <c r="F1" s="61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</row>
    <row r="2" spans="1:78" s="60" customFormat="1" x14ac:dyDescent="0.25">
      <c r="A2" s="63" t="s">
        <v>10</v>
      </c>
      <c r="B2" s="63" t="s">
        <v>230</v>
      </c>
      <c r="C2" s="63" t="s">
        <v>231</v>
      </c>
      <c r="D2" s="63" t="s">
        <v>232</v>
      </c>
      <c r="E2" s="63" t="s">
        <v>84</v>
      </c>
      <c r="F2" s="63" t="s">
        <v>126</v>
      </c>
      <c r="G2" s="63" t="s">
        <v>229</v>
      </c>
      <c r="H2" s="63">
        <v>1950</v>
      </c>
      <c r="I2" s="63">
        <v>1951</v>
      </c>
      <c r="J2" s="63">
        <v>1952</v>
      </c>
      <c r="K2" s="63">
        <v>1953</v>
      </c>
      <c r="L2" s="63">
        <v>1954</v>
      </c>
      <c r="M2" s="63">
        <v>1955</v>
      </c>
      <c r="N2" s="63">
        <v>1956</v>
      </c>
      <c r="O2" s="63">
        <v>1957</v>
      </c>
      <c r="P2" s="63">
        <v>1958</v>
      </c>
      <c r="Q2" s="63">
        <v>1959</v>
      </c>
      <c r="R2" s="63">
        <v>1960</v>
      </c>
      <c r="S2" s="63">
        <v>1961</v>
      </c>
      <c r="T2" s="63">
        <v>1962</v>
      </c>
      <c r="U2" s="63">
        <v>1963</v>
      </c>
      <c r="V2" s="63">
        <v>1964</v>
      </c>
      <c r="W2" s="63">
        <v>1965</v>
      </c>
      <c r="X2" s="63">
        <v>1966</v>
      </c>
      <c r="Y2" s="63">
        <v>1967</v>
      </c>
      <c r="Z2" s="63">
        <v>1968</v>
      </c>
      <c r="AA2" s="63">
        <v>1969</v>
      </c>
      <c r="AB2" s="63">
        <v>1970</v>
      </c>
      <c r="AC2" s="63">
        <v>1971</v>
      </c>
      <c r="AD2" s="63">
        <v>1972</v>
      </c>
      <c r="AE2" s="63">
        <v>1973</v>
      </c>
      <c r="AF2" s="63">
        <v>1974</v>
      </c>
      <c r="AG2" s="63">
        <v>1975</v>
      </c>
      <c r="AH2" s="63">
        <v>1976</v>
      </c>
      <c r="AI2" s="63">
        <v>1977</v>
      </c>
      <c r="AJ2" s="63">
        <v>1978</v>
      </c>
      <c r="AK2" s="63">
        <v>1979</v>
      </c>
      <c r="AL2" s="63">
        <v>1980</v>
      </c>
      <c r="AM2" s="63">
        <v>1981</v>
      </c>
      <c r="AN2" s="63">
        <v>1982</v>
      </c>
      <c r="AO2" s="63">
        <v>1983</v>
      </c>
      <c r="AP2" s="63">
        <v>1984</v>
      </c>
      <c r="AQ2" s="63">
        <v>1985</v>
      </c>
      <c r="AR2" s="63">
        <v>1986</v>
      </c>
      <c r="AS2" s="63">
        <v>1987</v>
      </c>
      <c r="AT2" s="63">
        <v>1988</v>
      </c>
      <c r="AU2" s="63">
        <v>1989</v>
      </c>
      <c r="AV2" s="63">
        <v>1990</v>
      </c>
      <c r="AW2" s="63">
        <v>1991</v>
      </c>
      <c r="AX2" s="63">
        <v>1992</v>
      </c>
      <c r="AY2" s="63">
        <v>1993</v>
      </c>
      <c r="AZ2" s="63">
        <v>1994</v>
      </c>
      <c r="BA2" s="63">
        <v>1995</v>
      </c>
      <c r="BB2" s="63">
        <v>1996</v>
      </c>
      <c r="BC2" s="63">
        <v>1997</v>
      </c>
      <c r="BD2" s="63">
        <v>1998</v>
      </c>
      <c r="BE2" s="63">
        <v>1999</v>
      </c>
      <c r="BF2" s="63">
        <v>2000</v>
      </c>
      <c r="BG2" s="63">
        <v>2001</v>
      </c>
      <c r="BH2" s="63">
        <v>2002</v>
      </c>
      <c r="BI2" s="63">
        <v>2003</v>
      </c>
      <c r="BJ2" s="63">
        <v>2004</v>
      </c>
      <c r="BK2" s="63">
        <v>2005</v>
      </c>
      <c r="BL2" s="63">
        <v>2006</v>
      </c>
      <c r="BM2" s="63">
        <v>2007</v>
      </c>
      <c r="BN2" s="63">
        <v>2008</v>
      </c>
      <c r="BO2" s="63">
        <v>2009</v>
      </c>
      <c r="BP2" s="63">
        <v>2010</v>
      </c>
      <c r="BQ2" s="63">
        <v>2011</v>
      </c>
      <c r="BR2" s="63">
        <v>2012</v>
      </c>
      <c r="BS2" s="63">
        <v>2013</v>
      </c>
      <c r="BT2" s="63">
        <v>2014</v>
      </c>
      <c r="BU2" s="63">
        <v>2015</v>
      </c>
      <c r="BV2" s="63">
        <v>2016</v>
      </c>
      <c r="BW2" s="63">
        <v>2017</v>
      </c>
      <c r="BX2" s="63">
        <v>2018</v>
      </c>
      <c r="BY2" s="63">
        <v>2019</v>
      </c>
      <c r="BZ2" s="63">
        <v>2020</v>
      </c>
    </row>
    <row r="3" spans="1:78" x14ac:dyDescent="0.25">
      <c r="A3" s="3" t="s">
        <v>94</v>
      </c>
      <c r="B3" s="3" t="s">
        <v>233</v>
      </c>
      <c r="C3" s="3" t="s">
        <v>234</v>
      </c>
      <c r="D3" s="3" t="s">
        <v>235</v>
      </c>
      <c r="E3" s="3" t="s">
        <v>112</v>
      </c>
      <c r="F3" s="3" t="s">
        <v>236</v>
      </c>
      <c r="G3" s="3" t="s">
        <v>237</v>
      </c>
      <c r="H3" s="53">
        <f t="array" ref="H3:BZ3">TRANSPOSE(Calcs!F3:F73)</f>
        <v>0.11771446113320291</v>
      </c>
      <c r="I3" s="53">
        <v>0.11908137056961138</v>
      </c>
      <c r="J3" s="53">
        <v>0.12048039828234099</v>
      </c>
      <c r="K3" s="53">
        <v>0.12191268975399092</v>
      </c>
      <c r="L3" s="53">
        <v>0.12337944559327708</v>
      </c>
      <c r="M3" s="53">
        <v>0.12488192489158186</v>
      </c>
      <c r="N3" s="53">
        <v>0.12575065576252378</v>
      </c>
      <c r="O3" s="53">
        <v>0.12663155781141311</v>
      </c>
      <c r="P3" s="53">
        <v>0.12752488862542227</v>
      </c>
      <c r="Q3" s="53">
        <v>0.12843091311202909</v>
      </c>
      <c r="R3" s="53">
        <v>0.12934990376092012</v>
      </c>
      <c r="S3" s="53">
        <v>0.13022802564486688</v>
      </c>
      <c r="T3" s="53">
        <v>0.13111815169084517</v>
      </c>
      <c r="U3" s="53">
        <v>0.13202052974308282</v>
      </c>
      <c r="V3" s="53">
        <v>0.13293541451591825</v>
      </c>
      <c r="W3" s="53">
        <v>0.13386306783350635</v>
      </c>
      <c r="X3" s="53">
        <v>0.13236783646816347</v>
      </c>
      <c r="Y3" s="53">
        <v>0.13090563915908662</v>
      </c>
      <c r="Z3" s="53">
        <v>0.12947539313792814</v>
      </c>
      <c r="AA3" s="53">
        <v>0.12807606244526509</v>
      </c>
      <c r="AB3" s="53">
        <v>0.12670665542816167</v>
      </c>
      <c r="AC3" s="53">
        <v>0.13150878451076545</v>
      </c>
      <c r="AD3" s="53">
        <v>0.13668924972931581</v>
      </c>
      <c r="AE3" s="53">
        <v>0.14229459545021075</v>
      </c>
      <c r="AF3" s="53">
        <v>0.1483793272694742</v>
      </c>
      <c r="AG3" s="53">
        <v>0.15500769022271588</v>
      </c>
      <c r="AH3" s="53">
        <v>0.15998025367782617</v>
      </c>
      <c r="AI3" s="53">
        <v>0.16528242511005237</v>
      </c>
      <c r="AJ3" s="53">
        <v>0.17094810016850112</v>
      </c>
      <c r="AK3" s="53">
        <v>0.17701598707323232</v>
      </c>
      <c r="AL3" s="53">
        <v>0.18353049217137529</v>
      </c>
      <c r="AM3" s="53">
        <v>0.18666221682202272</v>
      </c>
      <c r="AN3" s="53">
        <v>0.1899026750235947</v>
      </c>
      <c r="AO3" s="53">
        <v>0.19325762966697504</v>
      </c>
      <c r="AP3" s="53">
        <v>0.19673325821230603</v>
      </c>
      <c r="AQ3" s="53">
        <v>0.20033619065066929</v>
      </c>
      <c r="AR3" s="53">
        <v>0.20407355171491914</v>
      </c>
      <c r="AS3" s="53">
        <v>0.20795300790510593</v>
      </c>
      <c r="AT3" s="53">
        <v>0.2119828199815853</v>
      </c>
      <c r="AU3" s="53">
        <v>0.21617190168215769</v>
      </c>
      <c r="AV3" s="53">
        <v>0.22052988554156533</v>
      </c>
      <c r="AW3" s="53">
        <v>0.22186271721532097</v>
      </c>
      <c r="AX3" s="53">
        <v>0.22321175750355585</v>
      </c>
      <c r="AY3" s="53">
        <v>0.22457730388542302</v>
      </c>
      <c r="AZ3" s="53">
        <v>0.2259596611644572</v>
      </c>
      <c r="BA3" s="53">
        <v>0.22735914169539254</v>
      </c>
      <c r="BB3" s="53">
        <v>0.22877606561946143</v>
      </c>
      <c r="BC3" s="53">
        <v>0.23021076110854724</v>
      </c>
      <c r="BD3" s="53">
        <v>0.2316635646185817</v>
      </c>
      <c r="BE3" s="53">
        <v>0.2331348211525977</v>
      </c>
      <c r="BF3" s="53">
        <v>0.23462488453387037</v>
      </c>
      <c r="BG3" s="53">
        <v>0.24029408179171782</v>
      </c>
      <c r="BH3" s="53">
        <v>0.24624403029825245</v>
      </c>
      <c r="BI3" s="53">
        <v>0.25249611469984129</v>
      </c>
      <c r="BJ3" s="53">
        <v>0.25907394802786637</v>
      </c>
      <c r="BK3" s="53">
        <v>0.26600366972344108</v>
      </c>
      <c r="BL3" s="53">
        <v>0.2669169956827625</v>
      </c>
      <c r="BM3" s="53">
        <v>0.26889065952259594</v>
      </c>
      <c r="BN3" s="53">
        <v>0.2673002053494154</v>
      </c>
      <c r="BO3" s="53">
        <v>0.2772454838611067</v>
      </c>
      <c r="BP3" s="53">
        <v>0.28341165801446416</v>
      </c>
      <c r="BQ3" s="53">
        <v>0.28496427797684493</v>
      </c>
      <c r="BR3" s="53">
        <v>0.28653287431881258</v>
      </c>
      <c r="BS3" s="53">
        <v>0.29260302046329684</v>
      </c>
      <c r="BT3" s="53">
        <v>0.29131452238363764</v>
      </c>
      <c r="BU3" s="53">
        <v>0.29014757016912224</v>
      </c>
      <c r="BV3" s="53">
        <v>0.28515592799892309</v>
      </c>
      <c r="BW3" s="53">
        <v>0.29100019485763834</v>
      </c>
      <c r="BX3" s="53">
        <v>0.294863698745289</v>
      </c>
      <c r="BY3" s="53">
        <v>0.300155686760955</v>
      </c>
      <c r="BZ3" s="53">
        <v>0.30257562074561639</v>
      </c>
    </row>
    <row r="4" spans="1:78" x14ac:dyDescent="0.25">
      <c r="A4" s="3" t="s">
        <v>93</v>
      </c>
      <c r="B4" s="3" t="s">
        <v>233</v>
      </c>
      <c r="C4" s="3" t="s">
        <v>234</v>
      </c>
      <c r="D4" s="3" t="s">
        <v>235</v>
      </c>
      <c r="E4" s="3" t="s">
        <v>112</v>
      </c>
      <c r="F4" s="3" t="s">
        <v>236</v>
      </c>
      <c r="G4" s="3" t="s">
        <v>237</v>
      </c>
      <c r="H4" s="53">
        <f t="array" ref="H4:BZ4">TRANSPOSE(Calcs!N3:N73)</f>
        <v>0.15043444206303494</v>
      </c>
      <c r="I4" s="53">
        <v>0.1521812984512583</v>
      </c>
      <c r="J4" s="53">
        <v>0.15396920073080106</v>
      </c>
      <c r="K4" s="53">
        <v>0.15579961278328019</v>
      </c>
      <c r="L4" s="53">
        <v>0.15767406893931721</v>
      </c>
      <c r="M4" s="53">
        <v>0.15959417826807654</v>
      </c>
      <c r="N4" s="53">
        <v>0.16070438208343613</v>
      </c>
      <c r="O4" s="53">
        <v>0.16183014018453215</v>
      </c>
      <c r="P4" s="53">
        <v>0.16297178175761901</v>
      </c>
      <c r="Q4" s="53">
        <v>0.16412964534401317</v>
      </c>
      <c r="R4" s="53">
        <v>0.1635251162635564</v>
      </c>
      <c r="S4" s="53">
        <v>0.16302473341085272</v>
      </c>
      <c r="T4" s="53">
        <v>0.16848982567573265</v>
      </c>
      <c r="U4" s="53">
        <v>0.17010371289484888</v>
      </c>
      <c r="V4" s="53">
        <v>0.17376543665579475</v>
      </c>
      <c r="W4" s="53">
        <v>0.17399243265403877</v>
      </c>
      <c r="X4" s="53">
        <v>0.18563234452497099</v>
      </c>
      <c r="Y4" s="53">
        <v>0.19543830843237955</v>
      </c>
      <c r="Z4" s="53">
        <v>0.18422020359151686</v>
      </c>
      <c r="AA4" s="53">
        <v>0.18447535622807018</v>
      </c>
      <c r="AB4" s="53">
        <v>0.20104333161761009</v>
      </c>
      <c r="AC4" s="53">
        <v>0.20925562796019906</v>
      </c>
      <c r="AD4" s="53">
        <v>0.21447859451959209</v>
      </c>
      <c r="AE4" s="53">
        <v>0.22069794067384702</v>
      </c>
      <c r="AF4" s="53">
        <v>0.22632320679127726</v>
      </c>
      <c r="AG4" s="53">
        <v>0.23163688208115946</v>
      </c>
      <c r="AH4" s="53">
        <v>0.23615462268912532</v>
      </c>
      <c r="AI4" s="53">
        <v>0.24260693478445663</v>
      </c>
      <c r="AJ4" s="53">
        <v>0.24802831880198636</v>
      </c>
      <c r="AK4" s="53">
        <v>0.25225607423611118</v>
      </c>
      <c r="AL4" s="53">
        <v>0.2563834594738531</v>
      </c>
      <c r="AM4" s="53">
        <v>0.25666981329284716</v>
      </c>
      <c r="AN4" s="53">
        <v>0.25695680748229321</v>
      </c>
      <c r="AO4" s="53">
        <v>0.25724444419267778</v>
      </c>
      <c r="AP4" s="53">
        <v>0.25753272558412715</v>
      </c>
      <c r="AQ4" s="53">
        <v>0.25782165382646155</v>
      </c>
      <c r="AR4" s="53">
        <v>0.25811123109924938</v>
      </c>
      <c r="AS4" s="53">
        <v>0.25840145959186228</v>
      </c>
      <c r="AT4" s="53">
        <v>0.25869234150352999</v>
      </c>
      <c r="AU4" s="53">
        <v>0.25898387904339631</v>
      </c>
      <c r="AV4" s="53">
        <v>0.2592760744305746</v>
      </c>
      <c r="AW4" s="53">
        <v>0.25956892989420433</v>
      </c>
      <c r="AX4" s="53">
        <v>0.2598624476735078</v>
      </c>
      <c r="AY4" s="53">
        <v>0.26015663001784711</v>
      </c>
      <c r="AZ4" s="53">
        <v>0.26045147918678158</v>
      </c>
      <c r="BA4" s="53">
        <v>0.26074699745012564</v>
      </c>
      <c r="BB4" s="53">
        <v>0.26104318708800717</v>
      </c>
      <c r="BC4" s="53">
        <v>0.26134005039092612</v>
      </c>
      <c r="BD4" s="53">
        <v>0.26163758965981337</v>
      </c>
      <c r="BE4" s="53">
        <v>0.26193580720609033</v>
      </c>
      <c r="BF4" s="53">
        <v>0.2622347053517286</v>
      </c>
      <c r="BG4" s="53">
        <v>0.26526015199122382</v>
      </c>
      <c r="BH4" s="53">
        <v>0.26835622363396083</v>
      </c>
      <c r="BI4" s="53">
        <v>0.27152542245418326</v>
      </c>
      <c r="BJ4" s="53">
        <v>0.27477037023813533</v>
      </c>
      <c r="BK4" s="53">
        <v>0.27809381561781066</v>
      </c>
      <c r="BL4" s="53">
        <v>0.2783590436774725</v>
      </c>
      <c r="BM4" s="53">
        <v>0.27224901757366676</v>
      </c>
      <c r="BN4" s="53">
        <v>0.27924413440521495</v>
      </c>
      <c r="BO4" s="53">
        <v>0.29422676485722044</v>
      </c>
      <c r="BP4" s="53">
        <v>0.29355012105389966</v>
      </c>
      <c r="BQ4" s="53">
        <v>0.28610829646180674</v>
      </c>
      <c r="BR4" s="53">
        <v>0.28448353873985022</v>
      </c>
      <c r="BS4" s="53">
        <v>0.30082116272356657</v>
      </c>
      <c r="BT4" s="53">
        <v>0.30178064039079427</v>
      </c>
      <c r="BU4" s="53">
        <v>0.30158553604201649</v>
      </c>
      <c r="BV4" s="53">
        <v>0.30117989030967696</v>
      </c>
      <c r="BW4" s="53">
        <v>0.29592301438425433</v>
      </c>
      <c r="BX4" s="53">
        <v>0.29808701705364965</v>
      </c>
      <c r="BY4" s="53">
        <v>0.30343685471961546</v>
      </c>
      <c r="BZ4" s="53">
        <v>0.30588324234218134</v>
      </c>
    </row>
    <row r="5" spans="1:78" x14ac:dyDescent="0.25">
      <c r="A5" s="3" t="s">
        <v>253</v>
      </c>
      <c r="B5" s="3" t="s">
        <v>233</v>
      </c>
      <c r="C5" s="3" t="s">
        <v>234</v>
      </c>
      <c r="D5" s="3" t="s">
        <v>235</v>
      </c>
      <c r="E5" s="3" t="s">
        <v>112</v>
      </c>
      <c r="F5" s="3" t="s">
        <v>236</v>
      </c>
      <c r="G5" s="3" t="s">
        <v>237</v>
      </c>
      <c r="H5" s="53">
        <f t="array" ref="H5:BZ5">TRANSPOSE(Calcs!J3:J73)</f>
        <v>0.14052891098443282</v>
      </c>
      <c r="I5" s="53">
        <v>0.14216074357886196</v>
      </c>
      <c r="J5" s="53">
        <v>0.1438309193500823</v>
      </c>
      <c r="K5" s="53">
        <v>0.14554080578872042</v>
      </c>
      <c r="L5" s="53">
        <v>0.14729183619561068</v>
      </c>
      <c r="M5" s="53">
        <v>0.14908551368888401</v>
      </c>
      <c r="N5" s="53">
        <v>0.15012261484074571</v>
      </c>
      <c r="O5" s="53">
        <v>0.15117424608828034</v>
      </c>
      <c r="P5" s="53">
        <v>0.15224071494208996</v>
      </c>
      <c r="Q5" s="53">
        <v>0.15332233765184361</v>
      </c>
      <c r="R5" s="53">
        <v>0.15441943951894047</v>
      </c>
      <c r="S5" s="53">
        <v>0.15546775177280192</v>
      </c>
      <c r="T5" s="53">
        <v>0.15653039473676755</v>
      </c>
      <c r="U5" s="53">
        <v>0.15760766429019751</v>
      </c>
      <c r="V5" s="53">
        <v>0.15869986451407075</v>
      </c>
      <c r="W5" s="53">
        <v>0.15980730797714907</v>
      </c>
      <c r="X5" s="53">
        <v>0.15802228315166367</v>
      </c>
      <c r="Y5" s="53">
        <v>0.15627669477186029</v>
      </c>
      <c r="Z5" s="53">
        <v>0.15456925021612483</v>
      </c>
      <c r="AA5" s="53">
        <v>0.1528987127438893</v>
      </c>
      <c r="AB5" s="53">
        <v>0.15126389850819214</v>
      </c>
      <c r="AC5" s="53">
        <v>0.15699673680085824</v>
      </c>
      <c r="AD5" s="53">
        <v>0.16318123723136879</v>
      </c>
      <c r="AE5" s="53">
        <v>0.1698729650128625</v>
      </c>
      <c r="AF5" s="53">
        <v>0.17713698956822982</v>
      </c>
      <c r="AG5" s="53">
        <v>0.18505000737811964</v>
      </c>
      <c r="AH5" s="53">
        <v>0.19098631223328014</v>
      </c>
      <c r="AI5" s="53">
        <v>0.19731610697600396</v>
      </c>
      <c r="AJ5" s="53">
        <v>0.20407985663166028</v>
      </c>
      <c r="AK5" s="53">
        <v>0.21132377152953902</v>
      </c>
      <c r="AL5" s="53">
        <v>0.21910086449017907</v>
      </c>
      <c r="AM5" s="53">
        <v>0.2228395542859942</v>
      </c>
      <c r="AN5" s="53">
        <v>0.22670805147634526</v>
      </c>
      <c r="AO5" s="53">
        <v>0.23071323586828588</v>
      </c>
      <c r="AP5" s="53">
        <v>0.2348624821865363</v>
      </c>
      <c r="AQ5" s="53">
        <v>0.23916370539258519</v>
      </c>
      <c r="AR5" s="53">
        <v>0.24362541107648022</v>
      </c>
      <c r="AS5" s="53">
        <v>0.24825675159633243</v>
      </c>
      <c r="AT5" s="53">
        <v>0.25306758874520863</v>
      </c>
      <c r="AU5" s="53">
        <v>0.25806856384834492</v>
      </c>
      <c r="AV5" s="53">
        <v>0.26327117633923752</v>
      </c>
      <c r="AW5" s="53">
        <v>0.26638381226774033</v>
      </c>
      <c r="AX5" s="53">
        <v>0.26957092972130176</v>
      </c>
      <c r="AY5" s="53">
        <v>0.27283523444858609</v>
      </c>
      <c r="AZ5" s="53">
        <v>0.27617956486319845</v>
      </c>
      <c r="BA5" s="53">
        <v>0.27960690027541685</v>
      </c>
      <c r="BB5" s="53">
        <v>0.28312036974455196</v>
      </c>
      <c r="BC5" s="53">
        <v>0.28672326160721878</v>
      </c>
      <c r="BD5" s="53">
        <v>0.29041903374250716</v>
      </c>
      <c r="BE5" s="53">
        <v>0.29421132464140715</v>
      </c>
      <c r="BF5" s="53">
        <v>0.29810396535497691</v>
      </c>
      <c r="BG5" s="53">
        <v>0.29937738334397718</v>
      </c>
      <c r="BH5" s="53">
        <v>0.30066172738751662</v>
      </c>
      <c r="BI5" s="53">
        <v>0.30195713871143298</v>
      </c>
      <c r="BJ5" s="53">
        <v>0.30326376098600138</v>
      </c>
      <c r="BK5" s="53">
        <v>0.30458174037905156</v>
      </c>
      <c r="BL5" s="53">
        <v>0.30483343759876269</v>
      </c>
      <c r="BM5" s="53">
        <v>0.30557650985476364</v>
      </c>
      <c r="BN5" s="53">
        <v>0.30731670512587766</v>
      </c>
      <c r="BO5" s="53">
        <v>0.3151990250256228</v>
      </c>
      <c r="BP5" s="53">
        <v>0.31393098008568943</v>
      </c>
      <c r="BQ5" s="53">
        <v>0.31663836687258218</v>
      </c>
      <c r="BR5" s="53">
        <v>0.3204779758699618</v>
      </c>
      <c r="BS5" s="53">
        <v>0.32257637045577175</v>
      </c>
      <c r="BT5" s="53">
        <v>0.32298008285817326</v>
      </c>
      <c r="BU5" s="53">
        <v>0.32211401795157146</v>
      </c>
      <c r="BV5" s="53">
        <v>0.32149818134968583</v>
      </c>
      <c r="BW5" s="53">
        <v>0.32612849051936815</v>
      </c>
      <c r="BX5" s="53">
        <v>0.32120674332083238</v>
      </c>
      <c r="BY5" s="53">
        <v>0.32697151614108144</v>
      </c>
      <c r="BZ5" s="53">
        <v>0.32960764638557094</v>
      </c>
    </row>
    <row r="6" spans="1:78" x14ac:dyDescent="0.25">
      <c r="A6" s="3" t="s">
        <v>238</v>
      </c>
      <c r="B6" s="3" t="s">
        <v>233</v>
      </c>
      <c r="C6" s="3" t="s">
        <v>234</v>
      </c>
      <c r="D6" s="3" t="s">
        <v>235</v>
      </c>
      <c r="E6" s="3" t="s">
        <v>112</v>
      </c>
      <c r="F6" s="3" t="s">
        <v>236</v>
      </c>
      <c r="G6" s="3" t="s">
        <v>237</v>
      </c>
      <c r="H6" s="53">
        <f t="array" ref="H6:BZ6">TRANSPOSE(Calcs!V3:V74)</f>
        <v>0.16600826482337119</v>
      </c>
      <c r="I6" s="53">
        <v>0.16793596564724944</v>
      </c>
      <c r="J6" s="53">
        <v>0.16990896166485209</v>
      </c>
      <c r="K6" s="53">
        <v>0.17192886830708581</v>
      </c>
      <c r="L6" s="53">
        <v>0.17399737874714052</v>
      </c>
      <c r="M6" s="53">
        <v>0.17611626863410496</v>
      </c>
      <c r="N6" s="53">
        <v>0.17734140701638382</v>
      </c>
      <c r="O6" s="53">
        <v>0.17858370995187445</v>
      </c>
      <c r="P6" s="53">
        <v>0.17984354070605083</v>
      </c>
      <c r="Q6" s="53">
        <v>0.18112127286793778</v>
      </c>
      <c r="R6" s="53">
        <v>0.18241729071946303</v>
      </c>
      <c r="S6" s="53">
        <v>0.18365567289319162</v>
      </c>
      <c r="T6" s="53">
        <v>0.18491098408388495</v>
      </c>
      <c r="U6" s="53">
        <v>0.18618357381690981</v>
      </c>
      <c r="V6" s="53">
        <v>0.18747380130629082</v>
      </c>
      <c r="W6" s="53">
        <v>0.18878203579275879</v>
      </c>
      <c r="X6" s="53">
        <v>0.18667336739228779</v>
      </c>
      <c r="Y6" s="53">
        <v>0.18461128567545801</v>
      </c>
      <c r="Z6" s="53">
        <v>0.18259426365490627</v>
      </c>
      <c r="AA6" s="53">
        <v>0.18062084035613069</v>
      </c>
      <c r="AB6" s="53">
        <v>0.17868961728839694</v>
      </c>
      <c r="AC6" s="53">
        <v>0.18546187881673046</v>
      </c>
      <c r="AD6" s="53">
        <v>0.19276769352828246</v>
      </c>
      <c r="AE6" s="53">
        <v>0.20067270118751906</v>
      </c>
      <c r="AF6" s="53">
        <v>0.20925376898078243</v>
      </c>
      <c r="AG6" s="53">
        <v>0.21860149925873035</v>
      </c>
      <c r="AH6" s="53">
        <v>0.22561411795451547</v>
      </c>
      <c r="AI6" s="53">
        <v>0.23309157034894895</v>
      </c>
      <c r="AJ6" s="53">
        <v>0.24108165819755945</v>
      </c>
      <c r="AK6" s="53">
        <v>0.24963897024317991</v>
      </c>
      <c r="AL6" s="53">
        <v>0.25882613108233937</v>
      </c>
      <c r="AM6" s="53">
        <v>0.26324268424117564</v>
      </c>
      <c r="AN6" s="53">
        <v>0.26781258022589166</v>
      </c>
      <c r="AO6" s="53">
        <v>0.27254394622414779</v>
      </c>
      <c r="AP6" s="53">
        <v>0.27744549407499408</v>
      </c>
      <c r="AQ6" s="53">
        <v>0.28252657380479634</v>
      </c>
      <c r="AR6" s="53">
        <v>0.28779723315558314</v>
      </c>
      <c r="AS6" s="53">
        <v>0.29326828390322607</v>
      </c>
      <c r="AT6" s="53">
        <v>0.29895137588649229</v>
      </c>
      <c r="AU6" s="53">
        <v>0.30485907981361166</v>
      </c>
      <c r="AV6" s="53">
        <v>0.31100498008503086</v>
      </c>
      <c r="AW6" s="53">
        <v>0.31288462232551506</v>
      </c>
      <c r="AX6" s="53">
        <v>0.314787122963676</v>
      </c>
      <c r="AY6" s="53">
        <v>0.31671290152314358</v>
      </c>
      <c r="AZ6" s="53">
        <v>0.31866238785684686</v>
      </c>
      <c r="BA6" s="53">
        <v>0.32063602246688661</v>
      </c>
      <c r="BB6" s="53">
        <v>0.32263425683636843</v>
      </c>
      <c r="BC6" s="53">
        <v>0.32465755377372219</v>
      </c>
      <c r="BD6" s="53">
        <v>0.32670638777005856</v>
      </c>
      <c r="BE6" s="53">
        <v>0.32878124537014275</v>
      </c>
      <c r="BF6" s="53">
        <v>0.3308826255575949</v>
      </c>
      <c r="BG6" s="53">
        <v>0.33712183705564436</v>
      </c>
      <c r="BH6" s="53">
        <v>0.33916259963324336</v>
      </c>
      <c r="BI6" s="53">
        <v>0.35118827186243323</v>
      </c>
      <c r="BJ6" s="53">
        <v>0.35089701462362866</v>
      </c>
      <c r="BK6" s="53">
        <v>0.36451250786031192</v>
      </c>
      <c r="BL6" s="53">
        <v>0.3779138371124981</v>
      </c>
      <c r="BM6" s="53">
        <v>0.37852705520933816</v>
      </c>
      <c r="BN6" s="53">
        <v>0.38788971940007105</v>
      </c>
      <c r="BO6" s="53">
        <v>0.39697325707322473</v>
      </c>
      <c r="BP6" s="53">
        <v>0.39778904740230092</v>
      </c>
      <c r="BQ6" s="53">
        <v>0.39927524146993193</v>
      </c>
      <c r="BR6" s="53">
        <v>0.40424017927748834</v>
      </c>
      <c r="BS6" s="53">
        <v>0.41097292507517308</v>
      </c>
      <c r="BT6" s="53">
        <v>0.42825711588980431</v>
      </c>
      <c r="BU6" s="53">
        <v>0.43469678001772882</v>
      </c>
      <c r="BV6" s="53">
        <v>0.43295546494035558</v>
      </c>
      <c r="BW6" s="53">
        <v>0.42550698361978218</v>
      </c>
      <c r="BX6" s="53">
        <v>0.43422774345098014</v>
      </c>
      <c r="BY6" s="53">
        <v>0.43999282747702134</v>
      </c>
      <c r="BZ6" s="53">
        <v>0.447889482032653</v>
      </c>
    </row>
    <row r="7" spans="1:78" x14ac:dyDescent="0.25">
      <c r="A7" s="3" t="s">
        <v>91</v>
      </c>
      <c r="B7" s="3" t="s">
        <v>233</v>
      </c>
      <c r="C7" s="3" t="s">
        <v>234</v>
      </c>
      <c r="D7" s="3" t="s">
        <v>235</v>
      </c>
      <c r="E7" s="3" t="s">
        <v>112</v>
      </c>
      <c r="F7" s="3" t="s">
        <v>236</v>
      </c>
      <c r="G7" s="3" t="s">
        <v>237</v>
      </c>
      <c r="H7" s="53">
        <f t="array" ref="H7:BZ7">TRANSPOSE(Calcs!R3:R74)</f>
        <v>0.11675840775445345</v>
      </c>
      <c r="I7" s="53">
        <v>0.118114215425008</v>
      </c>
      <c r="J7" s="53">
        <v>0.11950188051364838</v>
      </c>
      <c r="K7" s="53">
        <v>0.1209225391995926</v>
      </c>
      <c r="L7" s="53">
        <v>0.12237738234045201</v>
      </c>
      <c r="M7" s="53">
        <v>0.12386765880151981</v>
      </c>
      <c r="N7" s="53">
        <v>0.12472933401356992</v>
      </c>
      <c r="O7" s="53">
        <v>0.12560308155168737</v>
      </c>
      <c r="P7" s="53">
        <v>0.12648915691097284</v>
      </c>
      <c r="Q7" s="53">
        <v>0.12738782284737851</v>
      </c>
      <c r="R7" s="53">
        <v>0.12829934963748402</v>
      </c>
      <c r="S7" s="53">
        <v>0.12917033959060409</v>
      </c>
      <c r="T7" s="53">
        <v>0.13005323621034556</v>
      </c>
      <c r="U7" s="53">
        <v>0.13094828532799485</v>
      </c>
      <c r="V7" s="53">
        <v>0.13185573958915128</v>
      </c>
      <c r="W7" s="53">
        <v>0.13277585869148623</v>
      </c>
      <c r="X7" s="53">
        <v>0.13129277129711414</v>
      </c>
      <c r="Y7" s="53">
        <v>0.12984244966299077</v>
      </c>
      <c r="Z7" s="53">
        <v>0.12842381981479703</v>
      </c>
      <c r="AA7" s="53">
        <v>0.12703585420696578</v>
      </c>
      <c r="AB7" s="53">
        <v>0.12567756924056864</v>
      </c>
      <c r="AC7" s="53">
        <v>0.13044069638840231</v>
      </c>
      <c r="AD7" s="53">
        <v>0.13557908690153406</v>
      </c>
      <c r="AE7" s="53">
        <v>0.14113890712229984</v>
      </c>
      <c r="AF7" s="53">
        <v>0.14717421996314223</v>
      </c>
      <c r="AG7" s="53">
        <v>0.15374874867430338</v>
      </c>
      <c r="AH7" s="53">
        <v>0.15868092596065803</v>
      </c>
      <c r="AI7" s="53">
        <v>0.16394003421386874</v>
      </c>
      <c r="AJ7" s="53">
        <v>0.16951390148633808</v>
      </c>
      <c r="AK7" s="53">
        <v>0.17548012524467979</v>
      </c>
      <c r="AL7" s="53">
        <v>0.18188164501491355</v>
      </c>
      <c r="AM7" s="53">
        <v>0.18876790329187562</v>
      </c>
      <c r="AN7" s="53">
        <v>0.19619612503360076</v>
      </c>
      <c r="AO7" s="53">
        <v>0.20423291162745927</v>
      </c>
      <c r="AP7" s="53">
        <v>0.21295624335153368</v>
      </c>
      <c r="AQ7" s="53">
        <v>0.22245801791616704</v>
      </c>
      <c r="AR7" s="53">
        <v>0.23284730033860696</v>
      </c>
      <c r="AS7" s="53">
        <v>0.24425452808902673</v>
      </c>
      <c r="AT7" s="53">
        <v>0.2568370159757809</v>
      </c>
      <c r="AU7" s="53">
        <v>0.27078625490665842</v>
      </c>
      <c r="AV7" s="53">
        <v>0.2863377256922478</v>
      </c>
      <c r="AW7" s="53">
        <v>0.29203719628255931</v>
      </c>
      <c r="AX7" s="53">
        <v>0.29796816749275623</v>
      </c>
      <c r="AY7" s="53">
        <v>0.30414503632008671</v>
      </c>
      <c r="AZ7" s="53">
        <v>0.31058341882986457</v>
      </c>
      <c r="BA7" s="53">
        <v>0.31730028197695209</v>
      </c>
      <c r="BB7" s="53">
        <v>0.32431409291044749</v>
      </c>
      <c r="BC7" s="53">
        <v>0.33164498852794733</v>
      </c>
      <c r="BD7" s="53">
        <v>0.3393149685575777</v>
      </c>
      <c r="BE7" s="53">
        <v>0.34734811606687027</v>
      </c>
      <c r="BF7" s="53">
        <v>0.35577085005393472</v>
      </c>
      <c r="BG7" s="53">
        <v>0.35805303654773196</v>
      </c>
      <c r="BH7" s="53">
        <v>0.36036469145582012</v>
      </c>
      <c r="BI7" s="53">
        <v>0.36270638924724935</v>
      </c>
      <c r="BJ7" s="53">
        <v>0.36507871942063963</v>
      </c>
      <c r="BK7" s="53">
        <v>0.36748228699893154</v>
      </c>
      <c r="BL7" s="53">
        <v>0.36636945175777691</v>
      </c>
      <c r="BM7" s="53">
        <v>0.38876095872422711</v>
      </c>
      <c r="BN7" s="53">
        <v>0.3847397201611929</v>
      </c>
      <c r="BO7" s="53">
        <v>0.38183967902904931</v>
      </c>
      <c r="BP7" s="53">
        <v>0.35739692903119002</v>
      </c>
      <c r="BQ7" s="53">
        <v>0.35870055521437483</v>
      </c>
      <c r="BR7" s="53">
        <v>0.36459843422423655</v>
      </c>
      <c r="BS7" s="53">
        <v>0.3659305556664329</v>
      </c>
      <c r="BT7" s="53">
        <v>0.36099424023515425</v>
      </c>
      <c r="BU7" s="53">
        <v>0.3658954384443624</v>
      </c>
      <c r="BV7" s="53">
        <v>0.36256825984600255</v>
      </c>
      <c r="BW7" s="53">
        <v>0.36582491554051155</v>
      </c>
      <c r="BX7" s="53">
        <v>0.36803274285261406</v>
      </c>
      <c r="BY7" s="53">
        <v>0.3746379128780743</v>
      </c>
      <c r="BZ7" s="53">
        <v>0.37765834213297061</v>
      </c>
    </row>
    <row r="8" spans="1:78" x14ac:dyDescent="0.25">
      <c r="A8" s="3" t="s">
        <v>147</v>
      </c>
      <c r="B8" s="3" t="s">
        <v>233</v>
      </c>
      <c r="C8" s="3" t="s">
        <v>234</v>
      </c>
      <c r="D8" s="3" t="s">
        <v>235</v>
      </c>
      <c r="E8" s="3" t="s">
        <v>112</v>
      </c>
      <c r="F8" s="3" t="s">
        <v>236</v>
      </c>
      <c r="G8" s="3" t="s">
        <v>237</v>
      </c>
      <c r="H8" s="53">
        <f t="array" ref="H8:BZ8">TRANSPOSE(Calcs!Z3:Z74)</f>
        <v>0.17613895127591939</v>
      </c>
      <c r="I8" s="53">
        <v>0.17818429041522613</v>
      </c>
      <c r="J8" s="53">
        <v>0.18027768889621049</v>
      </c>
      <c r="K8" s="53">
        <v>0.1824208607317625</v>
      </c>
      <c r="L8" s="53">
        <v>0.18461560242129332</v>
      </c>
      <c r="M8" s="53">
        <v>0.18686379797322061</v>
      </c>
      <c r="N8" s="53">
        <v>0.1881637006621143</v>
      </c>
      <c r="O8" s="53">
        <v>0.18948181537439765</v>
      </c>
      <c r="P8" s="53">
        <v>0.19081852754389042</v>
      </c>
      <c r="Q8" s="53">
        <v>0.19217423355795987</v>
      </c>
      <c r="R8" s="53">
        <v>0.19354934114941266</v>
      </c>
      <c r="S8" s="53">
        <v>0.19486329583468953</v>
      </c>
      <c r="T8" s="53">
        <v>0.19619521263346401</v>
      </c>
      <c r="U8" s="53">
        <v>0.19754546240095597</v>
      </c>
      <c r="V8" s="53">
        <v>0.19891442627229533</v>
      </c>
      <c r="W8" s="53">
        <v>0.20030249602119987</v>
      </c>
      <c r="X8" s="53">
        <v>0.19806514572395528</v>
      </c>
      <c r="Y8" s="53">
        <v>0.19587722507172692</v>
      </c>
      <c r="Z8" s="53">
        <v>0.19373711389245271</v>
      </c>
      <c r="AA8" s="53">
        <v>0.19164326205537921</v>
      </c>
      <c r="AB8" s="53">
        <v>0.1895941857266048</v>
      </c>
      <c r="AC8" s="53">
        <v>0.19677972582387701</v>
      </c>
      <c r="AD8" s="53">
        <v>0.20453137929051685</v>
      </c>
      <c r="AE8" s="53">
        <v>0.21291879157030608</v>
      </c>
      <c r="AF8" s="53">
        <v>0.22202352068449285</v>
      </c>
      <c r="AG8" s="53">
        <v>0.23194169800969863</v>
      </c>
      <c r="AH8" s="53">
        <v>0.23938226311703051</v>
      </c>
      <c r="AI8" s="53">
        <v>0.24731602848932965</v>
      </c>
      <c r="AJ8" s="53">
        <v>0.25579371299349646</v>
      </c>
      <c r="AK8" s="53">
        <v>0.26487323666094814</v>
      </c>
      <c r="AL8" s="53">
        <v>0.27462104576632301</v>
      </c>
      <c r="AM8" s="53">
        <v>0.27930711993545837</v>
      </c>
      <c r="AN8" s="53">
        <v>0.28415589470606589</v>
      </c>
      <c r="AO8" s="53">
        <v>0.28917599322900439</v>
      </c>
      <c r="AP8" s="53">
        <v>0.29437665898498577</v>
      </c>
      <c r="AQ8" s="53">
        <v>0.29976781258754254</v>
      </c>
      <c r="AR8" s="53">
        <v>0.3053601149441027</v>
      </c>
      <c r="AS8" s="53">
        <v>0.31116503762125058</v>
      </c>
      <c r="AT8" s="53">
        <v>0.31719494139141619</v>
      </c>
      <c r="AU8" s="53">
        <v>0.32346316409272918</v>
      </c>
      <c r="AV8" s="53">
        <v>0.3299841191162996</v>
      </c>
      <c r="AW8" s="53">
        <v>0.33197846688787025</v>
      </c>
      <c r="AX8" s="53">
        <v>0.3339970679952548</v>
      </c>
      <c r="AY8" s="53">
        <v>0.33604036756359362</v>
      </c>
      <c r="AZ8" s="53">
        <v>0.33810882167767387</v>
      </c>
      <c r="BA8" s="53">
        <v>0.34020289772132223</v>
      </c>
      <c r="BB8" s="53">
        <v>0.34232307472948814</v>
      </c>
      <c r="BC8" s="53">
        <v>0.34446984375357526</v>
      </c>
      <c r="BD8" s="53">
        <v>0.34664370824060614</v>
      </c>
      <c r="BE8" s="53">
        <v>0.34884518442683421</v>
      </c>
      <c r="BF8" s="53">
        <v>0.35107480174645167</v>
      </c>
      <c r="BG8" s="53">
        <v>0.35955775660145128</v>
      </c>
      <c r="BH8" s="53">
        <v>0.36846080623526661</v>
      </c>
      <c r="BI8" s="53">
        <v>0.37781594900347976</v>
      </c>
      <c r="BJ8" s="53">
        <v>0.3876585176472343</v>
      </c>
      <c r="BK8" s="53">
        <v>0.39802762523471519</v>
      </c>
      <c r="BL8" s="53">
        <v>0.39939425661627415</v>
      </c>
      <c r="BM8" s="53">
        <v>0.40234749681779958</v>
      </c>
      <c r="BN8" s="53">
        <v>0.39996766236568898</v>
      </c>
      <c r="BO8" s="53">
        <v>0.41484901942524344</v>
      </c>
      <c r="BP8" s="53">
        <v>0.42407561264328536</v>
      </c>
      <c r="BQ8" s="53">
        <v>0.42639883486484692</v>
      </c>
      <c r="BR8" s="53">
        <v>0.42874596292362283</v>
      </c>
      <c r="BS8" s="53">
        <v>0.43782886714531527</v>
      </c>
      <c r="BT8" s="53">
        <v>0.43590085678628737</v>
      </c>
      <c r="BU8" s="53">
        <v>0.43415471839959191</v>
      </c>
      <c r="BV8" s="53">
        <v>0.42668560535655953</v>
      </c>
      <c r="BW8" s="53">
        <v>0.4354305210241925</v>
      </c>
      <c r="BX8" s="53">
        <v>0.44121157389119042</v>
      </c>
      <c r="BY8" s="53">
        <v>0.44913010157479738</v>
      </c>
      <c r="BZ8" s="53">
        <v>0.45275110642086208</v>
      </c>
    </row>
    <row r="9" spans="1:78" x14ac:dyDescent="0.25">
      <c r="A9" s="3" t="s">
        <v>88</v>
      </c>
      <c r="B9" s="3" t="s">
        <v>233</v>
      </c>
      <c r="C9" s="3" t="s">
        <v>234</v>
      </c>
      <c r="D9" s="3" t="s">
        <v>235</v>
      </c>
      <c r="E9" s="3" t="s">
        <v>112</v>
      </c>
      <c r="F9" s="3" t="s">
        <v>236</v>
      </c>
      <c r="G9" s="3" t="s">
        <v>237</v>
      </c>
      <c r="H9" s="53">
        <f t="array" ref="H9:BZ9">TRANSPOSE(Calcs!AD3:AD74)</f>
        <v>0.14903413154538653</v>
      </c>
      <c r="I9" s="53">
        <v>0.15076472741946365</v>
      </c>
      <c r="J9" s="53">
        <v>0.15253598711149627</v>
      </c>
      <c r="K9" s="53">
        <v>0.15434936087664194</v>
      </c>
      <c r="L9" s="53">
        <v>0.15620636876329216</v>
      </c>
      <c r="M9" s="53">
        <v>0.1581086048626818</v>
      </c>
      <c r="N9" s="53">
        <v>0.15920847440845481</v>
      </c>
      <c r="O9" s="53">
        <v>0.16032375345377295</v>
      </c>
      <c r="P9" s="53">
        <v>0.16145476812067894</v>
      </c>
      <c r="Q9" s="53">
        <v>0.16260185379919645</v>
      </c>
      <c r="R9" s="53">
        <v>0.16376535547891638</v>
      </c>
      <c r="S9" s="53">
        <v>0.1648771146553604</v>
      </c>
      <c r="T9" s="53">
        <v>0.16600407187838323</v>
      </c>
      <c r="U9" s="53">
        <v>0.16714654093482886</v>
      </c>
      <c r="V9" s="53">
        <v>0.16830484430954623</v>
      </c>
      <c r="W9" s="53">
        <v>0.16947931348887244</v>
      </c>
      <c r="X9" s="53">
        <v>0.16758625374202332</v>
      </c>
      <c r="Y9" s="53">
        <v>0.16573501724985029</v>
      </c>
      <c r="Z9" s="53">
        <v>0.16392423315749996</v>
      </c>
      <c r="AA9" s="53">
        <v>0.16215258987324913</v>
      </c>
      <c r="AB9" s="53">
        <v>0.16041883190025702</v>
      </c>
      <c r="AC9" s="53">
        <v>0.16649863832764952</v>
      </c>
      <c r="AD9" s="53">
        <v>0.17305744280600568</v>
      </c>
      <c r="AE9" s="53">
        <v>0.18015417351762081</v>
      </c>
      <c r="AF9" s="53">
        <v>0.18785783807710391</v>
      </c>
      <c r="AG9" s="53">
        <v>0.19515195193650794</v>
      </c>
      <c r="AH9" s="53">
        <v>0.19601354995830267</v>
      </c>
      <c r="AI9" s="53">
        <v>0.20522528073446331</v>
      </c>
      <c r="AJ9" s="53">
        <v>0.20459478832053254</v>
      </c>
      <c r="AK9" s="53">
        <v>0.2114146145978836</v>
      </c>
      <c r="AL9" s="53">
        <v>0.21888448183511369</v>
      </c>
      <c r="AM9" s="53">
        <v>0.22204495237652838</v>
      </c>
      <c r="AN9" s="53">
        <v>0.22529802803856222</v>
      </c>
      <c r="AO9" s="53">
        <v>0.22864783947910694</v>
      </c>
      <c r="AP9" s="53">
        <v>0.23209876672818758</v>
      </c>
      <c r="AQ9" s="53">
        <v>0.2356554582949093</v>
      </c>
      <c r="AR9" s="53">
        <v>0.23932285205851844</v>
      </c>
      <c r="AS9" s="53">
        <v>0.24310619814100687</v>
      </c>
      <c r="AT9" s="53">
        <v>0.24701108398405958</v>
      </c>
      <c r="AU9" s="53">
        <v>0.2510434618822418</v>
      </c>
      <c r="AV9" s="53">
        <v>0.25520967925776467</v>
      </c>
      <c r="AW9" s="53">
        <v>0.25814686792799707</v>
      </c>
      <c r="AX9" s="53">
        <v>0.2611524515093388</v>
      </c>
      <c r="AY9" s="53">
        <v>0.26422884709343081</v>
      </c>
      <c r="AZ9" s="53">
        <v>0.26737858702367601</v>
      </c>
      <c r="BA9" s="53">
        <v>0.2706043258474059</v>
      </c>
      <c r="BB9" s="53">
        <v>0.27390884777743069</v>
      </c>
      <c r="BC9" s="53">
        <v>0.277295074707055</v>
      </c>
      <c r="BD9" s="53">
        <v>0.28076607482705418</v>
      </c>
      <c r="BE9" s="53">
        <v>0.2843250718980242</v>
      </c>
      <c r="BF9" s="53">
        <v>0.2879754552370053</v>
      </c>
      <c r="BG9" s="53">
        <v>0.28760939349460146</v>
      </c>
      <c r="BH9" s="53">
        <v>0.28724426121390434</v>
      </c>
      <c r="BI9" s="53">
        <v>0.28688005485942969</v>
      </c>
      <c r="BJ9" s="53">
        <v>0.2865167709136015</v>
      </c>
      <c r="BK9" s="53">
        <v>0.28615440587663876</v>
      </c>
      <c r="BL9" s="53">
        <v>0.2887414075586387</v>
      </c>
      <c r="BM9" s="53">
        <v>0.29318604404227383</v>
      </c>
      <c r="BN9" s="53">
        <v>0.28670094206596736</v>
      </c>
      <c r="BO9" s="53">
        <v>0.29330980572399773</v>
      </c>
      <c r="BP9" s="53">
        <v>0.30200556098033865</v>
      </c>
      <c r="BQ9" s="53">
        <v>0.29756016753380887</v>
      </c>
      <c r="BR9" s="53">
        <v>0.29774132046520779</v>
      </c>
      <c r="BS9" s="53">
        <v>0.29808013561903407</v>
      </c>
      <c r="BT9" s="53">
        <v>0.29583239107510079</v>
      </c>
      <c r="BU9" s="53">
        <v>0.30013099054066034</v>
      </c>
      <c r="BV9" s="53">
        <v>0.29862682948753289</v>
      </c>
      <c r="BW9" s="53">
        <v>0.30317396410830999</v>
      </c>
      <c r="BX9" s="53">
        <v>0.30150262553988616</v>
      </c>
      <c r="BY9" s="53">
        <v>0.30691376393311104</v>
      </c>
      <c r="BZ9" s="53">
        <v>0.30938818331099066</v>
      </c>
    </row>
    <row r="10" spans="1:78" x14ac:dyDescent="0.25">
      <c r="A10" s="3" t="s">
        <v>165</v>
      </c>
      <c r="B10" s="3" t="s">
        <v>233</v>
      </c>
      <c r="C10" s="3" t="s">
        <v>234</v>
      </c>
      <c r="D10" s="3" t="s">
        <v>235</v>
      </c>
      <c r="E10" s="3" t="s">
        <v>112</v>
      </c>
      <c r="F10" s="3" t="s">
        <v>236</v>
      </c>
      <c r="G10" s="3" t="s">
        <v>237</v>
      </c>
      <c r="H10" s="53">
        <f t="array" ref="H10:BZ10">TRANSPOSE(Calcs!AH3:AH74)</f>
        <v>0.159243981255213</v>
      </c>
      <c r="I10" s="53">
        <v>0.16109313469459113</v>
      </c>
      <c r="J10" s="53">
        <v>0.16298573769949581</v>
      </c>
      <c r="K10" s="53">
        <v>0.16492333987740773</v>
      </c>
      <c r="L10" s="53">
        <v>0.16690756541035187</v>
      </c>
      <c r="M10" s="53">
        <v>0.16894011759563393</v>
      </c>
      <c r="N10" s="53">
        <v>0.17011533567161488</v>
      </c>
      <c r="O10" s="53">
        <v>0.17130701890246516</v>
      </c>
      <c r="P10" s="53">
        <v>0.17770674742717371</v>
      </c>
      <c r="Q10" s="53">
        <v>0.18195520108834246</v>
      </c>
      <c r="R10" s="53">
        <v>0.18333270089011242</v>
      </c>
      <c r="S10" s="53">
        <v>0.18932652053541815</v>
      </c>
      <c r="T10" s="53">
        <v>0.19387366404172734</v>
      </c>
      <c r="U10" s="53">
        <v>0.19387366404172734</v>
      </c>
      <c r="V10" s="53">
        <v>0.19702841301282054</v>
      </c>
      <c r="W10" s="53">
        <v>0.20506729360533749</v>
      </c>
      <c r="X10" s="53">
        <v>0.21942538253157606</v>
      </c>
      <c r="Y10" s="53">
        <v>0.22422762154320991</v>
      </c>
      <c r="Z10" s="53">
        <v>0.22479528640787624</v>
      </c>
      <c r="AA10" s="53">
        <v>0.23103418420930905</v>
      </c>
      <c r="AB10" s="53">
        <v>0.24172632885057477</v>
      </c>
      <c r="AC10" s="53">
        <v>0.2471079910884354</v>
      </c>
      <c r="AD10" s="53">
        <v>0.25321522280735115</v>
      </c>
      <c r="AE10" s="53">
        <v>0.2563834594738531</v>
      </c>
      <c r="AF10" s="53">
        <v>0.26039336695340504</v>
      </c>
      <c r="AG10" s="53">
        <v>0.27321273271111113</v>
      </c>
      <c r="AH10" s="53">
        <v>0.2943452092744015</v>
      </c>
      <c r="AI10" s="53">
        <v>0.30236369397654184</v>
      </c>
      <c r="AJ10" s="53">
        <v>0.31010758369421809</v>
      </c>
      <c r="AK10" s="53">
        <v>0.30831297962191362</v>
      </c>
      <c r="AL10" s="53">
        <v>0.32485660291869922</v>
      </c>
      <c r="AM10" s="53">
        <v>0.3303998857773105</v>
      </c>
      <c r="AN10" s="53">
        <v>0.33613563154254139</v>
      </c>
      <c r="AO10" s="53">
        <v>0.34207404077089548</v>
      </c>
      <c r="AP10" s="53">
        <v>0.3482260478237027</v>
      </c>
      <c r="AQ10" s="53">
        <v>0.35460338806087349</v>
      </c>
      <c r="AR10" s="53">
        <v>0.36121867255582885</v>
      </c>
      <c r="AS10" s="53">
        <v>0.36808547133245501</v>
      </c>
      <c r="AT10" s="53">
        <v>0.3752184062800899</v>
      </c>
      <c r="AU10" s="53">
        <v>0.38263325508530166</v>
      </c>
      <c r="AV10" s="53">
        <v>0.39034706773513494</v>
      </c>
      <c r="AW10" s="53">
        <v>0.39270623522101733</v>
      </c>
      <c r="AX10" s="53">
        <v>0.39509409262853312</v>
      </c>
      <c r="AY10" s="53">
        <v>0.39751116650815344</v>
      </c>
      <c r="AZ10" s="53">
        <v>0.39995799637480939</v>
      </c>
      <c r="BA10" s="53">
        <v>0.40243513510936901</v>
      </c>
      <c r="BB10" s="53">
        <v>0.40494314937512621</v>
      </c>
      <c r="BC10" s="53">
        <v>0.407482620049961</v>
      </c>
      <c r="BD10" s="53">
        <v>0.4100541426748634</v>
      </c>
      <c r="BE10" s="53">
        <v>0.41265832791954787</v>
      </c>
      <c r="BF10" s="53">
        <v>0.41529580206592459</v>
      </c>
      <c r="BG10" s="53">
        <v>0.42533051695537533</v>
      </c>
      <c r="BH10" s="53">
        <v>0.43586217322952275</v>
      </c>
      <c r="BI10" s="53">
        <v>0.44692862260167737</v>
      </c>
      <c r="BJ10" s="53">
        <v>0.45857166111928949</v>
      </c>
      <c r="BK10" s="53">
        <v>0.47083755668008992</v>
      </c>
      <c r="BL10" s="53">
        <v>0.4724541816070561</v>
      </c>
      <c r="BM10" s="53">
        <v>0.47594764867471417</v>
      </c>
      <c r="BN10" s="53">
        <v>0.47313247865209557</v>
      </c>
      <c r="BO10" s="53">
        <v>0.49073603517376363</v>
      </c>
      <c r="BP10" s="53">
        <v>0.50165041983413028</v>
      </c>
      <c r="BQ10" s="53">
        <v>0.50439862173036776</v>
      </c>
      <c r="BR10" s="53">
        <v>0.50717510248282205</v>
      </c>
      <c r="BS10" s="53">
        <v>0.51791951357433641</v>
      </c>
      <c r="BT10" s="53">
        <v>0.51563881839353509</v>
      </c>
      <c r="BU10" s="53">
        <v>0.51357326444829776</v>
      </c>
      <c r="BV10" s="53">
        <v>0.50473785023885698</v>
      </c>
      <c r="BW10" s="53">
        <v>0.51508244560178873</v>
      </c>
      <c r="BX10" s="53">
        <v>0.52192100813957898</v>
      </c>
      <c r="BY10" s="53">
        <v>0.53128804698482146</v>
      </c>
      <c r="BZ10" s="53">
        <v>0.53557143076614178</v>
      </c>
    </row>
    <row r="11" spans="1:78" x14ac:dyDescent="0.25">
      <c r="A11" s="3" t="s">
        <v>89</v>
      </c>
      <c r="B11" s="3" t="s">
        <v>233</v>
      </c>
      <c r="C11" s="3" t="s">
        <v>234</v>
      </c>
      <c r="D11" s="3" t="s">
        <v>235</v>
      </c>
      <c r="E11" s="3" t="s">
        <v>112</v>
      </c>
      <c r="F11" s="3" t="s">
        <v>236</v>
      </c>
      <c r="G11" s="3" t="s">
        <v>237</v>
      </c>
      <c r="H11" s="53">
        <f t="array" ref="H11:BZ11">TRANSPOSE(Calcs!AL3:AL74)</f>
        <v>0.17065774696888783</v>
      </c>
      <c r="I11" s="53">
        <v>0.17263943793941366</v>
      </c>
      <c r="J11" s="53">
        <v>0.17466769271034874</v>
      </c>
      <c r="K11" s="53">
        <v>0.176744171956836</v>
      </c>
      <c r="L11" s="53">
        <v>0.1788706162736714</v>
      </c>
      <c r="M11" s="53">
        <v>0.18104885104149604</v>
      </c>
      <c r="N11" s="53">
        <v>0.18230830252884989</v>
      </c>
      <c r="O11" s="53">
        <v>0.18358539930622561</v>
      </c>
      <c r="P11" s="53">
        <v>0.19732030695802469</v>
      </c>
      <c r="Q11" s="53">
        <v>0.19894131022653724</v>
      </c>
      <c r="R11" s="53">
        <v>0.20746293955867084</v>
      </c>
      <c r="S11" s="53">
        <v>0.2114146145978836</v>
      </c>
      <c r="T11" s="53">
        <v>0.21327655275687221</v>
      </c>
      <c r="U11" s="53">
        <v>0.22051524370309056</v>
      </c>
      <c r="V11" s="53">
        <v>0.22632320679127726</v>
      </c>
      <c r="W11" s="53">
        <v>0.23449156196596246</v>
      </c>
      <c r="X11" s="53">
        <v>0.25787261799935468</v>
      </c>
      <c r="Y11" s="53">
        <v>0.24988969455284554</v>
      </c>
      <c r="Z11" s="53">
        <v>0.24438753614067282</v>
      </c>
      <c r="AA11" s="53">
        <v>0.25059493357792412</v>
      </c>
      <c r="AB11" s="53">
        <v>0.25249517951974726</v>
      </c>
      <c r="AC11" s="53">
        <v>0.24756729962205701</v>
      </c>
      <c r="AD11" s="53">
        <v>0.25154146779351594</v>
      </c>
      <c r="AE11" s="53">
        <v>0.25321522280735115</v>
      </c>
      <c r="AF11" s="53">
        <v>0.25249517951974726</v>
      </c>
      <c r="AG11" s="53">
        <v>0.26400635717872478</v>
      </c>
      <c r="AH11" s="53">
        <v>0.27349323859685148</v>
      </c>
      <c r="AI11" s="53">
        <v>0.27922684946890292</v>
      </c>
      <c r="AJ11" s="53">
        <v>0.2892317202967789</v>
      </c>
      <c r="AK11" s="53">
        <v>0.29402032493745406</v>
      </c>
      <c r="AL11" s="53">
        <v>0.305835148557214</v>
      </c>
      <c r="AM11" s="53">
        <v>0.30591075855678984</v>
      </c>
      <c r="AN11" s="53">
        <v>0.30598640595092785</v>
      </c>
      <c r="AO11" s="53">
        <v>0.30606209076737634</v>
      </c>
      <c r="AP11" s="53">
        <v>0.30613781303391102</v>
      </c>
      <c r="AQ11" s="53">
        <v>0.30621357277833516</v>
      </c>
      <c r="AR11" s="53">
        <v>0.30628937002847956</v>
      </c>
      <c r="AS11" s="53">
        <v>0.30636520481220259</v>
      </c>
      <c r="AT11" s="53">
        <v>0.30644107715739016</v>
      </c>
      <c r="AU11" s="53">
        <v>0.30651698709195579</v>
      </c>
      <c r="AV11" s="53">
        <v>0.30659293464384085</v>
      </c>
      <c r="AW11" s="53">
        <v>0.30647128017320274</v>
      </c>
      <c r="AX11" s="53">
        <v>0.30634972220798534</v>
      </c>
      <c r="AY11" s="53">
        <v>0.30622826063340114</v>
      </c>
      <c r="AZ11" s="53">
        <v>0.30610689533484475</v>
      </c>
      <c r="BA11" s="53">
        <v>0.30598562619789227</v>
      </c>
      <c r="BB11" s="53">
        <v>0.30586445310830107</v>
      </c>
      <c r="BC11" s="53">
        <v>0.30574337595200946</v>
      </c>
      <c r="BD11" s="53">
        <v>0.30562239461513629</v>
      </c>
      <c r="BE11" s="53">
        <v>0.30550150898398049</v>
      </c>
      <c r="BF11" s="53">
        <v>0.30538071894502095</v>
      </c>
      <c r="BG11" s="53">
        <v>0.30411648615297804</v>
      </c>
      <c r="BH11" s="53">
        <v>0.30286267769398501</v>
      </c>
      <c r="BI11" s="53">
        <v>0.30161916516540543</v>
      </c>
      <c r="BJ11" s="53">
        <v>0.30038582226479438</v>
      </c>
      <c r="BK11" s="53">
        <v>0.29916252474713362</v>
      </c>
      <c r="BL11" s="53">
        <v>0.29952731185757087</v>
      </c>
      <c r="BM11" s="53">
        <v>0.29742360093017545</v>
      </c>
      <c r="BN11" s="53">
        <v>0.29510297614911835</v>
      </c>
      <c r="BO11" s="53">
        <v>0.29356897911030272</v>
      </c>
      <c r="BP11" s="53">
        <v>0.29047061432378735</v>
      </c>
      <c r="BQ11" s="53">
        <v>0.29609522973779084</v>
      </c>
      <c r="BR11" s="53">
        <v>0.29059110787288062</v>
      </c>
      <c r="BS11" s="53">
        <v>0.28690300335116847</v>
      </c>
      <c r="BT11" s="53">
        <v>0.28769147967052394</v>
      </c>
      <c r="BU11" s="53">
        <v>0.28665818899887641</v>
      </c>
      <c r="BV11" s="53">
        <v>0.28568086600531017</v>
      </c>
      <c r="BW11" s="53">
        <v>0.28568217244998795</v>
      </c>
      <c r="BX11" s="53">
        <v>0.28950799997764626</v>
      </c>
      <c r="BY11" s="53">
        <v>0.2947038680103693</v>
      </c>
      <c r="BZ11" s="53">
        <v>0.29707984800030512</v>
      </c>
    </row>
    <row r="12" spans="1:78" x14ac:dyDescent="0.25">
      <c r="A12" s="3" t="s">
        <v>90</v>
      </c>
      <c r="B12" s="3" t="s">
        <v>233</v>
      </c>
      <c r="C12" s="3" t="s">
        <v>234</v>
      </c>
      <c r="D12" s="3" t="s">
        <v>235</v>
      </c>
      <c r="E12" s="3" t="s">
        <v>112</v>
      </c>
      <c r="F12" s="3" t="s">
        <v>236</v>
      </c>
      <c r="G12" s="3" t="s">
        <v>237</v>
      </c>
      <c r="H12" s="53">
        <f t="array" ref="H12:BZ12">TRANSPOSE(Calcs!AP3:AP74)</f>
        <v>0.19757168196946243</v>
      </c>
      <c r="I12" s="53">
        <v>0.19986589963695489</v>
      </c>
      <c r="J12" s="53">
        <v>0.20221402454586562</v>
      </c>
      <c r="K12" s="53">
        <v>0.20461797927156561</v>
      </c>
      <c r="L12" s="53">
        <v>0.20707977891297399</v>
      </c>
      <c r="M12" s="53">
        <v>0.20960153672618329</v>
      </c>
      <c r="N12" s="53">
        <v>0.21105961263035419</v>
      </c>
      <c r="O12" s="53">
        <v>0.21253811661171698</v>
      </c>
      <c r="P12" s="53">
        <v>0.21403748100399178</v>
      </c>
      <c r="Q12" s="53">
        <v>0.21555815042728266</v>
      </c>
      <c r="R12" s="53">
        <v>0.21710058222765555</v>
      </c>
      <c r="S12" s="53">
        <v>0.22460574569421021</v>
      </c>
      <c r="T12" s="53">
        <v>0.23103418420930905</v>
      </c>
      <c r="U12" s="53">
        <v>0.23826691806201553</v>
      </c>
      <c r="V12" s="53">
        <v>0.24438753614067282</v>
      </c>
      <c r="W12" s="53">
        <v>0.25515556934227335</v>
      </c>
      <c r="X12" s="53">
        <v>0.27864269288005578</v>
      </c>
      <c r="Y12" s="53">
        <v>0.27981346049719885</v>
      </c>
      <c r="Z12" s="53">
        <v>0.28248400253799932</v>
      </c>
      <c r="AA12" s="53">
        <v>0.28459659657407416</v>
      </c>
      <c r="AB12" s="53">
        <v>0.29930608358801503</v>
      </c>
      <c r="AC12" s="53">
        <v>0.29930608358801503</v>
      </c>
      <c r="AD12" s="53">
        <v>0.29930608358801503</v>
      </c>
      <c r="AE12" s="53">
        <v>0.27951984721231204</v>
      </c>
      <c r="AF12" s="53">
        <v>0.29730180177827387</v>
      </c>
      <c r="AG12" s="53">
        <v>0.30167883849754629</v>
      </c>
      <c r="AH12" s="53">
        <v>0.31083128867366788</v>
      </c>
      <c r="AI12" s="53">
        <v>0.29730180177827387</v>
      </c>
      <c r="AJ12" s="53">
        <v>0.30305166597648847</v>
      </c>
      <c r="AK12" s="53">
        <v>0.31413020565251576</v>
      </c>
      <c r="AL12" s="53">
        <v>0.32485660291869922</v>
      </c>
      <c r="AM12" s="53">
        <v>0.32180134021185081</v>
      </c>
      <c r="AN12" s="53">
        <v>0.31880301128011934</v>
      </c>
      <c r="AO12" s="53">
        <v>0.31586003940220853</v>
      </c>
      <c r="AP12" s="53">
        <v>0.31297090554514362</v>
      </c>
      <c r="AQ12" s="53">
        <v>0.31013414574984455</v>
      </c>
      <c r="AR12" s="53">
        <v>0.3073483486576043</v>
      </c>
      <c r="AS12" s="53">
        <v>0.304612153168692</v>
      </c>
      <c r="AT12" s="53">
        <v>0.30192424622491926</v>
      </c>
      <c r="AU12" s="53">
        <v>0.29928336070857958</v>
      </c>
      <c r="AV12" s="53">
        <v>0.2966882734506982</v>
      </c>
      <c r="AW12" s="53">
        <v>0.29918932447633512</v>
      </c>
      <c r="AX12" s="53">
        <v>0.30173290118463952</v>
      </c>
      <c r="AY12" s="53">
        <v>0.30432009747973865</v>
      </c>
      <c r="AZ12" s="53">
        <v>0.30695204510878621</v>
      </c>
      <c r="BA12" s="53">
        <v>0.30962991531268785</v>
      </c>
      <c r="BB12" s="53">
        <v>0.31235492056399322</v>
      </c>
      <c r="BC12" s="53">
        <v>0.31512831639737277</v>
      </c>
      <c r="BD12" s="53">
        <v>0.31795140333848426</v>
      </c>
      <c r="BE12" s="53">
        <v>0.32082552893745592</v>
      </c>
      <c r="BF12" s="53">
        <v>0.32375208991366544</v>
      </c>
      <c r="BG12" s="53">
        <v>0.31921295814432765</v>
      </c>
      <c r="BH12" s="53">
        <v>0.31479934735062726</v>
      </c>
      <c r="BI12" s="53">
        <v>0.31050612197708682</v>
      </c>
      <c r="BJ12" s="53">
        <v>0.30632842285319017</v>
      </c>
      <c r="BK12" s="53">
        <v>0.30226164884713885</v>
      </c>
      <c r="BL12" s="53">
        <v>0.3070512369215595</v>
      </c>
      <c r="BM12" s="53">
        <v>0.30601633723405369</v>
      </c>
      <c r="BN12" s="53">
        <v>0.3037657713716248</v>
      </c>
      <c r="BO12" s="53">
        <v>0.3016893882867599</v>
      </c>
      <c r="BP12" s="53">
        <v>0.29789242008452677</v>
      </c>
      <c r="BQ12" s="53">
        <v>0.29893545007178179</v>
      </c>
      <c r="BR12" s="53">
        <v>0.29828513216021862</v>
      </c>
      <c r="BS12" s="53">
        <v>0.29677025810785823</v>
      </c>
      <c r="BT12" s="53">
        <v>0.29737537892782356</v>
      </c>
      <c r="BU12" s="53">
        <v>0.29923854768058095</v>
      </c>
      <c r="BV12" s="53">
        <v>0.29800569177581254</v>
      </c>
      <c r="BW12" s="53">
        <v>0.2965704648457555</v>
      </c>
      <c r="BX12" s="53">
        <v>0.29815176825571926</v>
      </c>
      <c r="BY12" s="53">
        <v>0.30350276802670789</v>
      </c>
      <c r="BZ12" s="53">
        <v>0.30594968705966819</v>
      </c>
    </row>
    <row r="14" spans="1:78" x14ac:dyDescent="0.25">
      <c r="B14" s="163" t="s">
        <v>242</v>
      </c>
      <c r="C14" s="163"/>
      <c r="T14" s="154" t="s">
        <v>248</v>
      </c>
    </row>
    <row r="15" spans="1:78" x14ac:dyDescent="0.25">
      <c r="B15" s="163">
        <v>1</v>
      </c>
      <c r="C15" s="164" t="s">
        <v>243</v>
      </c>
      <c r="T15" s="154" t="s">
        <v>252</v>
      </c>
    </row>
    <row r="16" spans="1:78" x14ac:dyDescent="0.25">
      <c r="B16" s="163">
        <v>2</v>
      </c>
      <c r="C16" s="164" t="s">
        <v>246</v>
      </c>
      <c r="T16" s="154" t="s">
        <v>251</v>
      </c>
    </row>
    <row r="17" spans="2:20" x14ac:dyDescent="0.25">
      <c r="B17" s="52">
        <v>3</v>
      </c>
      <c r="C17" s="153" t="s">
        <v>244</v>
      </c>
      <c r="T17" s="154"/>
    </row>
    <row r="18" spans="2:20" x14ac:dyDescent="0.25">
      <c r="B18" s="163">
        <v>4</v>
      </c>
      <c r="C18" s="164" t="s">
        <v>245</v>
      </c>
      <c r="T18" s="154" t="s">
        <v>249</v>
      </c>
    </row>
    <row r="19" spans="2:20" x14ac:dyDescent="0.25">
      <c r="B19" s="163">
        <v>5</v>
      </c>
      <c r="C19" s="164" t="s">
        <v>247</v>
      </c>
      <c r="T19" s="154" t="s">
        <v>250</v>
      </c>
    </row>
    <row r="20" spans="2:20" x14ac:dyDescent="0.25">
      <c r="T20" s="154"/>
    </row>
    <row r="21" spans="2:20" x14ac:dyDescent="0.25">
      <c r="T21" s="154"/>
    </row>
    <row r="22" spans="2:20" x14ac:dyDescent="0.25">
      <c r="T22" s="154"/>
    </row>
    <row r="23" spans="2:20" x14ac:dyDescent="0.25">
      <c r="T23" s="15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REFS</vt:lpstr>
      <vt:lpstr>FIN_ETA</vt:lpstr>
      <vt:lpstr>Calcs</vt:lpstr>
      <vt:lpstr>USGS_2018</vt:lpstr>
      <vt:lpstr>GNR_2018</vt:lpstr>
      <vt:lpstr>Fog_1983</vt:lpstr>
      <vt:lpstr>JRC_EUR_2018</vt:lpstr>
      <vt:lpstr>JRC_PRT_2018</vt:lpstr>
      <vt:lpstr>DOE_2017</vt:lpstr>
      <vt:lpstr>Taylor_2006</vt:lpstr>
      <vt:lpstr>Song_2019</vt:lpstr>
      <vt:lpstr>Jochem_2000</vt:lpstr>
      <vt:lpstr>Sargsyan_2008</vt:lpstr>
      <vt:lpstr>IndianMOP_2015</vt:lpstr>
      <vt:lpstr>Meyers_1993</vt:lpstr>
      <vt:lpstr>Worrell_2013</vt:lpstr>
      <vt:lpstr>ChemEnergy</vt:lpstr>
      <vt:lpstr>Aguilera_2015</vt:lpstr>
      <vt:lpstr>Madlool_2011</vt:lpstr>
      <vt:lpstr>Manufacture</vt:lpstr>
      <vt:lpstr>Dutta&amp;Mukherjee_2010</vt:lpstr>
      <vt:lpstr>ChemExergy</vt:lpstr>
      <vt:lpstr>PB COMMENTS</vt:lpstr>
      <vt:lpstr>JRC_EUR_2018!Print_Titles</vt:lpstr>
      <vt:lpstr>JRC_PRT_2018!Print_Titles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2022-07-08T08:15:56Z</dcterms:modified>
</cp:coreProperties>
</file>